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harepoint2013/cc/cma/projects/RS_Price_Cap_BAU_Lib/"/>
    </mc:Choice>
  </mc:AlternateContent>
  <bookViews>
    <workbookView xWindow="0" yWindow="0" windowWidth="27360" windowHeight="13635" tabRatio="859"/>
  </bookViews>
  <sheets>
    <sheet name="Disclaimer" sheetId="7" r:id="rId1"/>
    <sheet name="FAQ" sheetId="2" r:id="rId2"/>
    <sheet name="Simple tariff - max charges" sheetId="1" r:id="rId3"/>
    <sheet name="Worked examples==&gt;" sheetId="3" r:id="rId4"/>
    <sheet name="1a. SC - Elec - single rate" sheetId="4" r:id="rId5"/>
    <sheet name="1b. SC - Elec - economy 7" sheetId="5" r:id="rId6"/>
    <sheet name="1c. SC - Gas - single rate" sheetId="6" r:id="rId7"/>
    <sheet name="2a. NSC - Elec - single rate" sheetId="8" r:id="rId8"/>
    <sheet name="2b. NSC - Elec - economy 7" sheetId="9" r:id="rId9"/>
    <sheet name="2c. NSC - Gas - single rate " sheetId="10"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0" l="1"/>
  <c r="D5" i="10"/>
  <c r="E5" i="9"/>
  <c r="D5" i="9"/>
  <c r="E5" i="8"/>
  <c r="D5" i="8"/>
  <c r="E5" i="6"/>
  <c r="D5" i="6"/>
  <c r="E5" i="5"/>
  <c r="D5" i="5"/>
  <c r="G8" i="4"/>
  <c r="E5" i="4"/>
  <c r="D5" i="4"/>
  <c r="M34" i="1"/>
  <c r="L35" i="1"/>
  <c r="E35" i="1"/>
  <c r="D40" i="1"/>
  <c r="M15" i="1"/>
  <c r="E22" i="1"/>
  <c r="E15" i="1"/>
  <c r="D15" i="1"/>
  <c r="I39" i="1"/>
  <c r="H39" i="1"/>
  <c r="H15" i="1"/>
  <c r="G10" i="10" l="1"/>
  <c r="G8" i="10"/>
  <c r="F15" i="9"/>
  <c r="F10" i="9"/>
  <c r="G10" i="8"/>
  <c r="G8" i="8"/>
  <c r="I15" i="1" l="1"/>
  <c r="L15" i="1"/>
  <c r="M35" i="1" l="1"/>
  <c r="M36" i="1"/>
  <c r="M37" i="1"/>
  <c r="M38" i="1"/>
  <c r="M39" i="1"/>
  <c r="M40" i="1"/>
  <c r="M41" i="1"/>
  <c r="M42" i="1"/>
  <c r="M43" i="1"/>
  <c r="M44" i="1"/>
  <c r="M45" i="1"/>
  <c r="M46" i="1"/>
  <c r="M47" i="1"/>
  <c r="L36" i="1"/>
  <c r="L37" i="1"/>
  <c r="L38" i="1"/>
  <c r="L39" i="1"/>
  <c r="L40" i="1"/>
  <c r="L41" i="1"/>
  <c r="L42" i="1"/>
  <c r="L43" i="1"/>
  <c r="L44" i="1"/>
  <c r="L45" i="1"/>
  <c r="L46" i="1"/>
  <c r="L47" i="1"/>
  <c r="L34" i="1"/>
  <c r="I35" i="1"/>
  <c r="I36" i="1"/>
  <c r="I37" i="1"/>
  <c r="I38" i="1"/>
  <c r="I40" i="1"/>
  <c r="I41" i="1"/>
  <c r="I42" i="1"/>
  <c r="I43" i="1"/>
  <c r="I44" i="1"/>
  <c r="I45" i="1"/>
  <c r="I46" i="1"/>
  <c r="I47" i="1"/>
  <c r="I34" i="1"/>
  <c r="H35" i="1"/>
  <c r="H36" i="1"/>
  <c r="H37" i="1"/>
  <c r="H38" i="1"/>
  <c r="H40" i="1"/>
  <c r="H41" i="1"/>
  <c r="H42" i="1"/>
  <c r="H43" i="1"/>
  <c r="H44" i="1"/>
  <c r="H45" i="1"/>
  <c r="H46" i="1"/>
  <c r="H47" i="1"/>
  <c r="H34" i="1"/>
  <c r="E36" i="1"/>
  <c r="E37" i="1"/>
  <c r="E38" i="1"/>
  <c r="E39" i="1"/>
  <c r="E40" i="1"/>
  <c r="E41" i="1"/>
  <c r="E42" i="1"/>
  <c r="E43" i="1"/>
  <c r="E44" i="1"/>
  <c r="E45" i="1"/>
  <c r="E46" i="1"/>
  <c r="E47" i="1"/>
  <c r="E34" i="1"/>
  <c r="D35" i="1"/>
  <c r="D36" i="1"/>
  <c r="D37" i="1"/>
  <c r="D38" i="1"/>
  <c r="D39" i="1"/>
  <c r="D41" i="1"/>
  <c r="D42" i="1"/>
  <c r="D43" i="1"/>
  <c r="D44" i="1"/>
  <c r="D45" i="1"/>
  <c r="D46" i="1"/>
  <c r="D47" i="1"/>
  <c r="D34" i="1"/>
  <c r="M16" i="1"/>
  <c r="M17" i="1"/>
  <c r="M18" i="1"/>
  <c r="M19" i="1"/>
  <c r="M20" i="1"/>
  <c r="M21" i="1"/>
  <c r="M22" i="1"/>
  <c r="M23" i="1"/>
  <c r="M24" i="1"/>
  <c r="M25" i="1"/>
  <c r="M26" i="1"/>
  <c r="M27" i="1"/>
  <c r="M28" i="1"/>
  <c r="L16" i="1"/>
  <c r="L17" i="1"/>
  <c r="L18" i="1"/>
  <c r="L19" i="1"/>
  <c r="L20" i="1"/>
  <c r="L21" i="1"/>
  <c r="L22" i="1"/>
  <c r="L23" i="1"/>
  <c r="L24" i="1"/>
  <c r="L25" i="1"/>
  <c r="L26" i="1"/>
  <c r="L27" i="1"/>
  <c r="L28" i="1"/>
  <c r="I16" i="1"/>
  <c r="I17" i="1"/>
  <c r="I18" i="1"/>
  <c r="I19" i="1"/>
  <c r="I20" i="1"/>
  <c r="I21" i="1"/>
  <c r="I22" i="1"/>
  <c r="I23" i="1"/>
  <c r="I24" i="1"/>
  <c r="I25" i="1"/>
  <c r="I26" i="1"/>
  <c r="I27" i="1"/>
  <c r="I28" i="1"/>
  <c r="H16" i="1"/>
  <c r="H17" i="1"/>
  <c r="H18" i="1"/>
  <c r="H19" i="1"/>
  <c r="H20" i="1"/>
  <c r="H21" i="1"/>
  <c r="H22" i="1"/>
  <c r="H23" i="1"/>
  <c r="H24" i="1"/>
  <c r="H25" i="1"/>
  <c r="H26" i="1"/>
  <c r="H27" i="1"/>
  <c r="H28" i="1"/>
  <c r="E16" i="1"/>
  <c r="E17" i="1"/>
  <c r="E18" i="1"/>
  <c r="E19" i="1"/>
  <c r="E20" i="1"/>
  <c r="E21" i="1"/>
  <c r="E23" i="1"/>
  <c r="E24" i="1"/>
  <c r="E25" i="1"/>
  <c r="E26" i="1"/>
  <c r="E27" i="1"/>
  <c r="E28" i="1"/>
  <c r="D16" i="1"/>
  <c r="D17" i="1"/>
  <c r="D18" i="1"/>
  <c r="D19" i="1"/>
  <c r="D20" i="1"/>
  <c r="D21" i="1"/>
  <c r="D22" i="1"/>
  <c r="D23" i="1"/>
  <c r="D24" i="1"/>
  <c r="D25" i="1"/>
  <c r="D26" i="1"/>
  <c r="D27" i="1"/>
  <c r="D28" i="1"/>
  <c r="F15" i="5" l="1"/>
  <c r="G10" i="6"/>
  <c r="G10" i="4"/>
  <c r="G8" i="6"/>
  <c r="F10" i="5"/>
</calcChain>
</file>

<file path=xl/sharedStrings.xml><?xml version="1.0" encoding="utf-8"?>
<sst xmlns="http://schemas.openxmlformats.org/spreadsheetml/2006/main" count="146" uniqueCount="65">
  <si>
    <t>Standard Credit</t>
  </si>
  <si>
    <t xml:space="preserve">Nil kWh </t>
  </si>
  <si>
    <t xml:space="preserve">North West </t>
  </si>
  <si>
    <t xml:space="preserve">Northern </t>
  </si>
  <si>
    <t xml:space="preserve">Yorkshire </t>
  </si>
  <si>
    <t xml:space="preserve">Northern Scotland </t>
  </si>
  <si>
    <t xml:space="preserve">Southern </t>
  </si>
  <si>
    <t xml:space="preserve">Southern Scotland </t>
  </si>
  <si>
    <t xml:space="preserve">N Wales and Mersey </t>
  </si>
  <si>
    <t xml:space="preserve">London </t>
  </si>
  <si>
    <t xml:space="preserve">South East </t>
  </si>
  <si>
    <t xml:space="preserve">Eastern </t>
  </si>
  <si>
    <t xml:space="preserve">East Midlands </t>
  </si>
  <si>
    <t xml:space="preserve">Midlands </t>
  </si>
  <si>
    <t xml:space="preserve">Southern Western </t>
  </si>
  <si>
    <t xml:space="preserve">South Wales </t>
  </si>
  <si>
    <r>
      <t xml:space="preserve"> </t>
    </r>
    <r>
      <rPr>
        <b/>
        <sz val="10"/>
        <color rgb="FF000000"/>
        <rFont val="Verdana"/>
        <family val="2"/>
      </rPr>
      <t xml:space="preserve">Region, i </t>
    </r>
  </si>
  <si>
    <t xml:space="preserve"> Region, i </t>
  </si>
  <si>
    <t>Nil kWh</t>
  </si>
  <si>
    <t>Implied max standing charge (p/day):</t>
  </si>
  <si>
    <t>Implied max unit rate for a non multi-tier tariff (p/kWh):</t>
  </si>
  <si>
    <t>Peak</t>
  </si>
  <si>
    <t>Off-peak</t>
  </si>
  <si>
    <t>Assumed consumption split:</t>
  </si>
  <si>
    <t>Maximum peak rate will depend on off-peak rate that is chosen, and vice versa.</t>
  </si>
  <si>
    <t>Assuming an off-peak rate of:</t>
  </si>
  <si>
    <t>p/kWh</t>
  </si>
  <si>
    <t>&lt;== can be modified to show maximum peak rates for different values</t>
  </si>
  <si>
    <t>This implies a maximum peak rate of:</t>
  </si>
  <si>
    <t>3,100 kWh</t>
  </si>
  <si>
    <t>12,000kWh</t>
  </si>
  <si>
    <t>4,200kWh</t>
  </si>
  <si>
    <t xml:space="preserve"> m (3,100kWh)</t>
  </si>
  <si>
    <t>Please note that these values are provided for guidance only - and suppliers should use the procedure set out in the standard licence conditions, combined with the table of Benchmark Maximum Charges published on our website to ensure they are compliant.</t>
  </si>
  <si>
    <t xml:space="preserve">m (12,000 kWh) </t>
  </si>
  <si>
    <t xml:space="preserve"> m (4,200kWh)</t>
  </si>
  <si>
    <t>Standing charge (£ per day)</t>
  </si>
  <si>
    <t xml:space="preserve"> Unit rate
(£ per kWh)</t>
  </si>
  <si>
    <t>Implied maximum charges for a simple tariff</t>
  </si>
  <si>
    <t>For Economy 7, the maximum unit rate shown is the weighted average of day and night rates. The relevant weights to apply to the two unit rates when assessing whether a tariff is compliant with the cap are the assumed consumption split of 58% peak, 42% off peak. For more details, see Economy 7 worked example.</t>
  </si>
  <si>
    <t>Non-Standard Credit</t>
  </si>
  <si>
    <t>Electricity: Single-register tariff</t>
  </si>
  <si>
    <t>Gas tariff</t>
  </si>
  <si>
    <t xml:space="preserve">Electricity: Economy 7 tariff </t>
  </si>
  <si>
    <t>All values exclude VAT</t>
  </si>
  <si>
    <t>North West England:</t>
  </si>
  <si>
    <t>Frequently Asked Questions</t>
  </si>
  <si>
    <t xml:space="preserve">Purpose </t>
  </si>
  <si>
    <t xml:space="preserve">Benchmark maximum charge 
(1 April 2019 - 30 September 2019) </t>
  </si>
  <si>
    <t>Electricity single rate - Standard Credit benchmark maximum charge 1 April 2019 - 30 September 2019 (£)</t>
  </si>
  <si>
    <t>Economy 7 - Standard Credit benchmark maximum charge 1 April 2019 - 30 September 2019 (£)</t>
  </si>
  <si>
    <t>Gas - Standard Credit benchmark maximum charge 1 April 2019 - 30 September 2019 (£)</t>
  </si>
  <si>
    <t>Electricity single rate - Non-Standard Credit benchmark maximum charge 1 April 2019 - 30 September 2019 (£)</t>
  </si>
  <si>
    <t>Economy 7 - Non-Standard Credit benchmark maximum charge 1 April 2019 - 30 September 2019 (£)</t>
  </si>
  <si>
    <t>Gas - Non-Standard Credit benchmark maximum charge 1 April 2019 - 30 September 2019 (£)</t>
  </si>
  <si>
    <t xml:space="preserve">The tables below list the implied maximum standing charges and unit rates for each region, based on the Benchmark Maximum Charges for the period 1 April 2019 - 30 September 2019, as published on 7 February 2019. </t>
  </si>
  <si>
    <t>Note that tariffs with more complex structures may have higher rates, and still be compliant with the cap. An example would be multi-tier tariffs with a low standing charge, but a higher initial unit rate</t>
  </si>
  <si>
    <r>
      <rPr>
        <b/>
        <sz val="11"/>
        <color theme="1"/>
        <rFont val="Calibri "/>
      </rPr>
      <t>Note:</t>
    </r>
    <r>
      <rPr>
        <sz val="11"/>
        <color theme="1"/>
        <rFont val="Calibri "/>
      </rPr>
      <t xml:space="preserve"> all values excluding VAT</t>
    </r>
  </si>
  <si>
    <t>All standing charges and unit rates have been expressed to four decimal places. Suppliers should set their tariffs such that total charges to a customer are below the value of the Benchmark Maximum Charge to two decimal places. See worked example for more details.</t>
  </si>
  <si>
    <r>
      <rPr>
        <b/>
        <sz val="11"/>
        <rFont val="Calibri "/>
      </rPr>
      <t>Note:</t>
    </r>
    <r>
      <rPr>
        <sz val="11"/>
        <rFont val="Calibri "/>
      </rPr>
      <t xml:space="preserve"> rates should be set such that total charges to a customer are below the value of the Benchmark Maximum Charge to two decimal places. For example, the rates should ensure that annual charges to an electricity customer in the North West England region with consumption of 3,100kWh of electricity are below £669.98.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</si>
  <si>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Economy 7 customer in the North West England region with consumption of 4,200kWh of electricity are below £821.76.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</si>
  <si>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gas customer in the North West England region with consumption of 12,000kWh of electricity are below £604.59.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</si>
  <si>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For example, the rates should ensure that annual charges to an electricity customer in the North West England region with consumption of 3,100kWh of electricity are below £625.60.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</si>
  <si>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Economy 7 customer in the North West England region with consumption of 4,200kWh of electricity are below £769.95. For this reason, the "rounddown" function is used in calculating the implied maximum standing charge and unit rate to 4 decimal places.</t>
    </r>
  </si>
  <si>
    <r>
      <rPr>
        <b/>
        <sz val="11"/>
        <rFont val="Calibri "/>
      </rPr>
      <t>Note:</t>
    </r>
    <r>
      <rPr>
        <sz val="11"/>
        <rFont val="Calibri "/>
      </rPr>
      <t xml:space="preserve"> rates should be set such that total charges to a customer are below the value of the Benchmark Maximum Charge to two decimal places. That is, the rates should ensure that annual charges to an gas customer in the North West England region with consumption of 12,000kWh of electricity are below £563.59. For this reason, the "rounddown" function is used in calculating the implied maximum standing charge and unit rate to 4 decimal places.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</si>
</sst>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164" formatCode="&quot;£&quot;#,##0.000000;[Red]\-&quot;£&quot;#,##0.000000"/>
    <numFmt numFmtId="165" formatCode="0.0000"/>
    <numFmt numFmtId="166" formatCode="0.000"/>
    <numFmt numFmtId="167" formatCode="#,##0.0000_ ;[Red]\-#,##0.0000\ "/>
    <numFmt numFmtId="168" formatCode="0.0000;[Red]0.0000"/>
    <numFmt numFmtId="169" formatCode="&quot;£&quot;#,##0.00_);[Red]\(&quot;£&quot;#,##0.00\)"/>
  </numFmts>
  <fonts count="24">
    <font>
      <sz val="10"/>
      <color theme="1"/>
      <name val="Verdana"/>
      <family val="2"/>
    </font>
    <font>
      <b/>
      <sz val="10"/>
      <color theme="1"/>
      <name val="Verdana"/>
      <family val="2"/>
    </font>
    <font>
      <sz val="10"/>
      <color rgb="FF000000"/>
      <name val="Verdana"/>
      <family val="2"/>
    </font>
    <font>
      <b/>
      <sz val="10"/>
      <color rgb="FF000000"/>
      <name val="Verdana"/>
      <family val="2"/>
    </font>
    <font>
      <b/>
      <i/>
      <sz val="10"/>
      <color rgb="FF000000"/>
      <name val="Verdana"/>
      <family val="2"/>
    </font>
    <font>
      <b/>
      <i/>
      <sz val="10"/>
      <color theme="1"/>
      <name val="Verdana"/>
      <family val="2"/>
    </font>
    <font>
      <b/>
      <u/>
      <sz val="10"/>
      <color theme="1"/>
      <name val="Verdana"/>
      <family val="2"/>
    </font>
    <font>
      <sz val="10"/>
      <color theme="1"/>
      <name val="Verdana"/>
      <family val="2"/>
    </font>
    <font>
      <b/>
      <sz val="9"/>
      <color rgb="FF000000"/>
      <name val="Verdana"/>
      <family val="2"/>
    </font>
    <font>
      <sz val="9"/>
      <color theme="1"/>
      <name val="Verdana"/>
      <family val="2"/>
    </font>
    <font>
      <sz val="9"/>
      <color rgb="FF000000"/>
      <name val="Verdana"/>
      <family val="2"/>
    </font>
    <font>
      <u/>
      <sz val="10"/>
      <color theme="10"/>
      <name val="Verdana"/>
      <family val="2"/>
    </font>
    <font>
      <b/>
      <sz val="10"/>
      <color theme="0"/>
      <name val="Verdana"/>
      <family val="2"/>
    </font>
    <font>
      <sz val="10"/>
      <color theme="0"/>
      <name val="Verdana"/>
      <family val="2"/>
    </font>
    <font>
      <sz val="11"/>
      <color theme="1"/>
      <name val="Calibri"/>
      <family val="2"/>
    </font>
    <font>
      <b/>
      <sz val="11"/>
      <color theme="0"/>
      <name val="Calibri "/>
    </font>
    <font>
      <b/>
      <sz val="11"/>
      <color theme="0"/>
      <name val="Verdana"/>
      <family val="2"/>
    </font>
    <font>
      <sz val="11"/>
      <color theme="0"/>
      <name val="Calibri "/>
    </font>
    <font>
      <sz val="11"/>
      <name val="Calibri "/>
    </font>
    <font>
      <sz val="11"/>
      <color theme="1"/>
      <name val="Calibri"/>
      <family val="2"/>
      <scheme val="minor"/>
    </font>
    <font>
      <sz val="11"/>
      <color theme="1"/>
      <name val="Calibri "/>
    </font>
    <font>
      <b/>
      <sz val="11"/>
      <color theme="1"/>
      <name val="Calibri "/>
    </font>
    <font>
      <b/>
      <sz val="11"/>
      <name val="Calibri "/>
    </font>
    <font>
      <sz val="11"/>
      <color rgb="FFFF0000"/>
      <name val="Calibri "/>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E8D1"/>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1" fillId="0" borderId="0" applyNumberFormat="0" applyFill="0" applyBorder="0" applyAlignment="0" applyProtection="0"/>
    <xf numFmtId="0" fontId="19" fillId="0" borderId="0"/>
  </cellStyleXfs>
  <cellXfs count="93">
    <xf numFmtId="0" fontId="0" fillId="0" borderId="0" xfId="0"/>
    <xf numFmtId="0" fontId="0" fillId="0" borderId="0" xfId="0" applyFont="1"/>
    <xf numFmtId="0" fontId="6" fillId="0" borderId="0" xfId="0" applyFont="1"/>
    <xf numFmtId="0" fontId="1" fillId="0" borderId="0" xfId="0" applyFont="1" applyAlignment="1">
      <alignment vertical="center"/>
    </xf>
    <xf numFmtId="0" fontId="0" fillId="0" borderId="0" xfId="0" applyAlignment="1">
      <alignment wrapText="1"/>
    </xf>
    <xf numFmtId="0" fontId="0" fillId="0" borderId="0" xfId="0" applyFill="1"/>
    <xf numFmtId="0" fontId="0" fillId="0" borderId="0" xfId="0" applyFont="1" applyFill="1"/>
    <xf numFmtId="164" fontId="0" fillId="0" borderId="0" xfId="0" applyNumberFormat="1" applyFont="1" applyFill="1" applyBorder="1"/>
    <xf numFmtId="8" fontId="0" fillId="0" borderId="0" xfId="0" applyNumberFormat="1" applyFont="1" applyFill="1"/>
    <xf numFmtId="0" fontId="0" fillId="0" borderId="0" xfId="0" applyFont="1" applyAlignment="1">
      <alignment horizontal="center"/>
    </xf>
    <xf numFmtId="0" fontId="0" fillId="0" borderId="0" xfId="0" applyFont="1" applyFill="1" applyAlignment="1"/>
    <xf numFmtId="0" fontId="7" fillId="0" borderId="0" xfId="0" applyFont="1" applyAlignment="1">
      <alignment vertical="center"/>
    </xf>
    <xf numFmtId="167" fontId="0" fillId="0" borderId="1" xfId="0" applyNumberFormat="1" applyFont="1" applyFill="1" applyBorder="1"/>
    <xf numFmtId="0" fontId="0" fillId="0" borderId="0" xfId="0" applyFont="1" applyAlignment="1">
      <alignment wrapText="1"/>
    </xf>
    <xf numFmtId="0" fontId="2" fillId="0" borderId="0" xfId="0" applyFont="1" applyAlignment="1">
      <alignment vertical="center"/>
    </xf>
    <xf numFmtId="0" fontId="11" fillId="0" borderId="0" xfId="1" applyAlignment="1">
      <alignment vertical="center"/>
    </xf>
    <xf numFmtId="0" fontId="0" fillId="4" borderId="0" xfId="0" applyFill="1"/>
    <xf numFmtId="0" fontId="12" fillId="4" borderId="0" xfId="0" applyFont="1" applyFill="1"/>
    <xf numFmtId="0" fontId="13" fillId="0" borderId="0" xfId="0" applyFont="1" applyFill="1" applyBorder="1"/>
    <xf numFmtId="0" fontId="0" fillId="0" borderId="0" xfId="0" applyFont="1" applyFill="1" applyBorder="1"/>
    <xf numFmtId="0" fontId="14" fillId="0" borderId="0" xfId="0" applyFont="1" applyFill="1" applyBorder="1"/>
    <xf numFmtId="0" fontId="15" fillId="4" borderId="0" xfId="0" applyFont="1" applyFill="1"/>
    <xf numFmtId="0" fontId="16" fillId="4" borderId="0" xfId="0" applyFont="1" applyFill="1"/>
    <xf numFmtId="0" fontId="7" fillId="0" borderId="0" xfId="0" applyFont="1" applyFill="1" applyAlignment="1">
      <alignment vertical="center"/>
    </xf>
    <xf numFmtId="0" fontId="0" fillId="0" borderId="0" xfId="0" applyFont="1" applyFill="1" applyAlignment="1">
      <alignment vertical="center"/>
    </xf>
    <xf numFmtId="0" fontId="18" fillId="5" borderId="0" xfId="0" applyFont="1" applyFill="1" applyAlignment="1">
      <alignment vertical="center"/>
    </xf>
    <xf numFmtId="0" fontId="18" fillId="5" borderId="0" xfId="0" applyFont="1" applyFill="1" applyAlignment="1"/>
    <xf numFmtId="0" fontId="4" fillId="0" borderId="0" xfId="0" applyFont="1" applyFill="1" applyAlignment="1">
      <alignment vertical="center"/>
    </xf>
    <xf numFmtId="0" fontId="9" fillId="6" borderId="1" xfId="0" applyFont="1" applyFill="1" applyBorder="1" applyAlignment="1">
      <alignment horizontal="center" vertical="center" wrapText="1"/>
    </xf>
    <xf numFmtId="168" fontId="9"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4" fillId="6" borderId="0" xfId="0" applyFont="1" applyFill="1" applyAlignment="1">
      <alignment horizontal="left" vertical="center" wrapText="1"/>
    </xf>
    <xf numFmtId="0" fontId="0" fillId="6" borderId="0" xfId="0" applyFont="1" applyFill="1"/>
    <xf numFmtId="0" fontId="18" fillId="5" borderId="0" xfId="0" applyFont="1" applyFill="1" applyAlignment="1">
      <alignment horizontal="left" vertical="center" wrapText="1"/>
    </xf>
    <xf numFmtId="0" fontId="18" fillId="0" borderId="0" xfId="0" applyFont="1" applyFill="1" applyAlignment="1">
      <alignment horizontal="left" vertical="center" wrapText="1"/>
    </xf>
    <xf numFmtId="0" fontId="17" fillId="4" borderId="0" xfId="0" applyFont="1" applyFill="1"/>
    <xf numFmtId="0" fontId="20" fillId="0" borderId="0" xfId="0" applyFont="1"/>
    <xf numFmtId="165" fontId="20" fillId="3" borderId="0" xfId="0" applyNumberFormat="1" applyFont="1" applyFill="1"/>
    <xf numFmtId="165" fontId="20" fillId="0" borderId="0" xfId="0" applyNumberFormat="1" applyFont="1"/>
    <xf numFmtId="166" fontId="20" fillId="0" borderId="0" xfId="0" applyNumberFormat="1" applyFont="1" applyFill="1"/>
    <xf numFmtId="9" fontId="20" fillId="2" borderId="0" xfId="0" applyNumberFormat="1" applyFont="1" applyFill="1"/>
    <xf numFmtId="165" fontId="20" fillId="2" borderId="0" xfId="0" applyNumberFormat="1" applyFont="1" applyFill="1"/>
    <xf numFmtId="0" fontId="23" fillId="0" borderId="0" xfId="0" applyFont="1"/>
    <xf numFmtId="8" fontId="2" fillId="0" borderId="1" xfId="0" applyNumberFormat="1" applyFont="1" applyBorder="1" applyAlignment="1">
      <alignment horizontal="left" vertical="center" wrapText="1" indent="2"/>
    </xf>
    <xf numFmtId="0" fontId="0" fillId="6" borderId="2" xfId="0" applyFont="1" applyFill="1" applyBorder="1"/>
    <xf numFmtId="0" fontId="0" fillId="6" borderId="2" xfId="0" applyFont="1" applyFill="1" applyBorder="1" applyAlignment="1">
      <alignment wrapText="1"/>
    </xf>
    <xf numFmtId="0" fontId="2" fillId="6"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vertical="center"/>
    </xf>
    <xf numFmtId="0" fontId="10" fillId="6" borderId="3" xfId="0" applyFont="1" applyFill="1" applyBorder="1" applyAlignment="1">
      <alignment horizontal="center" vertical="center" wrapText="1"/>
    </xf>
    <xf numFmtId="8" fontId="2" fillId="0" borderId="3" xfId="0" applyNumberFormat="1" applyFont="1" applyBorder="1" applyAlignment="1">
      <alignment horizontal="left" vertical="center" wrapText="1" indent="2"/>
    </xf>
    <xf numFmtId="0" fontId="9" fillId="6" borderId="8" xfId="0" applyFont="1" applyFill="1" applyBorder="1" applyAlignment="1">
      <alignment horizontal="center" vertical="center"/>
    </xf>
    <xf numFmtId="169" fontId="9" fillId="6" borderId="9" xfId="0" applyNumberFormat="1" applyFont="1" applyFill="1" applyBorder="1" applyAlignment="1">
      <alignment horizontal="center" vertical="center" wrapText="1"/>
    </xf>
    <xf numFmtId="169" fontId="9" fillId="6" borderId="2" xfId="0" applyNumberFormat="1" applyFont="1" applyFill="1" applyBorder="1" applyAlignment="1">
      <alignment horizontal="center" vertical="center" wrapText="1"/>
    </xf>
    <xf numFmtId="165" fontId="0" fillId="0" borderId="1" xfId="0" applyNumberFormat="1" applyFont="1" applyFill="1" applyBorder="1"/>
    <xf numFmtId="0" fontId="2" fillId="6" borderId="2" xfId="0" applyFont="1" applyFill="1" applyBorder="1" applyAlignment="1">
      <alignment vertical="center" wrapText="1"/>
    </xf>
    <xf numFmtId="165" fontId="0" fillId="0" borderId="9" xfId="0" applyNumberFormat="1" applyFont="1" applyFill="1" applyBorder="1"/>
    <xf numFmtId="165" fontId="0" fillId="0" borderId="2" xfId="0" applyNumberFormat="1" applyFont="1" applyFill="1" applyBorder="1"/>
    <xf numFmtId="167" fontId="0" fillId="0" borderId="3" xfId="0" applyNumberFormat="1" applyFont="1" applyFill="1" applyBorder="1"/>
    <xf numFmtId="0" fontId="9" fillId="6" borderId="16" xfId="0" applyFont="1" applyFill="1" applyBorder="1" applyAlignment="1">
      <alignment horizontal="center" vertical="center"/>
    </xf>
    <xf numFmtId="0" fontId="9" fillId="6" borderId="12" xfId="0" applyFont="1" applyFill="1" applyBorder="1" applyAlignment="1">
      <alignment horizontal="center" vertical="center" wrapText="1"/>
    </xf>
    <xf numFmtId="8" fontId="2" fillId="0" borderId="8" xfId="0" applyNumberFormat="1" applyFont="1" applyBorder="1" applyAlignment="1">
      <alignment horizontal="center" vertical="center" wrapText="1"/>
    </xf>
    <xf numFmtId="8" fontId="2" fillId="0" borderId="17" xfId="0" applyNumberFormat="1" applyFont="1" applyBorder="1" applyAlignment="1">
      <alignment horizontal="left" vertical="center" wrapText="1" indent="2"/>
    </xf>
    <xf numFmtId="8" fontId="2" fillId="0" borderId="18" xfId="0" applyNumberFormat="1" applyFont="1" applyBorder="1" applyAlignment="1">
      <alignment horizontal="left" vertical="center" wrapText="1" indent="2"/>
    </xf>
    <xf numFmtId="8" fontId="2" fillId="0" borderId="8" xfId="0" applyNumberFormat="1" applyFont="1" applyBorder="1" applyAlignment="1">
      <alignment horizontal="left" vertical="center" wrapText="1" indent="2"/>
    </xf>
    <xf numFmtId="165" fontId="0" fillId="0" borderId="3" xfId="0" applyNumberFormat="1" applyFont="1" applyFill="1" applyBorder="1"/>
    <xf numFmtId="8" fontId="20" fillId="2" borderId="0" xfId="0" applyNumberFormat="1" applyFont="1" applyFill="1"/>
    <xf numFmtId="0" fontId="1" fillId="6" borderId="8" xfId="0" applyFont="1" applyFill="1" applyBorder="1" applyAlignment="1">
      <alignment horizontal="center"/>
    </xf>
    <xf numFmtId="0" fontId="1" fillId="6" borderId="1" xfId="0" applyFont="1" applyFill="1" applyBorder="1" applyAlignment="1">
      <alignment horizontal="center"/>
    </xf>
    <xf numFmtId="0" fontId="1" fillId="6" borderId="9" xfId="0" applyFont="1" applyFill="1" applyBorder="1" applyAlignment="1">
      <alignment horizontal="center"/>
    </xf>
    <xf numFmtId="0" fontId="1" fillId="6" borderId="3" xfId="0" applyFont="1" applyFill="1" applyBorder="1" applyAlignment="1">
      <alignment horizontal="center"/>
    </xf>
    <xf numFmtId="0" fontId="1" fillId="6" borderId="2" xfId="0" applyFont="1" applyFill="1" applyBorder="1" applyAlignment="1">
      <alignment horizontal="center"/>
    </xf>
    <xf numFmtId="0" fontId="8" fillId="6"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4" fillId="3" borderId="0" xfId="0" applyFont="1" applyFill="1" applyAlignment="1">
      <alignment horizontal="left" vertical="center" wrapText="1"/>
    </xf>
    <xf numFmtId="0" fontId="1" fillId="6" borderId="4" xfId="0" applyFont="1" applyFill="1" applyBorder="1" applyAlignment="1">
      <alignment horizontal="center"/>
    </xf>
    <xf numFmtId="0" fontId="1" fillId="6" borderId="6" xfId="0" applyFont="1" applyFill="1" applyBorder="1" applyAlignment="1">
      <alignment horizontal="center"/>
    </xf>
    <xf numFmtId="0" fontId="1" fillId="6" borderId="7" xfId="0" applyFont="1" applyFill="1" applyBorder="1" applyAlignment="1">
      <alignment horizontal="center"/>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8" fillId="5" borderId="0" xfId="0" applyFont="1" applyFill="1" applyAlignment="1">
      <alignment horizontal="left" vertical="center" wrapText="1"/>
    </xf>
    <xf numFmtId="0" fontId="5" fillId="3" borderId="5" xfId="0" applyFont="1" applyFill="1" applyBorder="1" applyAlignment="1">
      <alignment horizontal="left"/>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5" fillId="4" borderId="0" xfId="0" applyFont="1" applyFill="1" applyAlignment="1">
      <alignment horizontal="left"/>
    </xf>
  </cellXfs>
  <cellStyles count="3">
    <cellStyle name="Hyperlink" xfId="1" builtinId="8"/>
    <cellStyle name="Normal" xfId="0" builtinId="0"/>
    <cellStyle name="Normal 10 2" xfId="2"/>
  </cellStyles>
  <dxfs count="0"/>
  <tableStyles count="0" defaultTableStyle="TableStyleMedium2" defaultPivotStyle="PivotStyleLight16"/>
  <colors>
    <mruColors>
      <color rgb="FFFFE8D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ofgem.gov.uk/publications-and-updates/default-tariff-cap-level-1-april-2019-30-september-2019"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ofgem.gov.uk/publications-and-updates/default-tariff-cap-decision-overview"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4535</xdr:rowOff>
    </xdr:from>
    <xdr:to>
      <xdr:col>19</xdr:col>
      <xdr:colOff>1361</xdr:colOff>
      <xdr:row>26</xdr:row>
      <xdr:rowOff>95250</xdr:rowOff>
    </xdr:to>
    <xdr:sp macro="" textlink="">
      <xdr:nvSpPr>
        <xdr:cNvPr id="2" name="TextBox 1">
          <a:hlinkClick xmlns:r="http://schemas.openxmlformats.org/officeDocument/2006/relationships" r:id="rId1"/>
        </xdr:cNvPr>
        <xdr:cNvSpPr txBox="1"/>
      </xdr:nvSpPr>
      <xdr:spPr>
        <a:xfrm>
          <a:off x="0" y="356960"/>
          <a:ext cx="13031561" cy="4348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supplementary document relates to the ‘</a:t>
          </a:r>
          <a:r>
            <a:rPr lang="en-GB" sz="1100" u="sng">
              <a:solidFill>
                <a:schemeClr val="dk1"/>
              </a:solidFill>
              <a:effectLst/>
              <a:latin typeface="+mn-lt"/>
              <a:ea typeface="+mn-ea"/>
              <a:cs typeface="+mn-cs"/>
            </a:rPr>
            <a:t>Default</a:t>
          </a:r>
          <a:r>
            <a:rPr lang="en-GB" sz="1100" u="sng" baseline="0">
              <a:solidFill>
                <a:schemeClr val="dk1"/>
              </a:solidFill>
              <a:effectLst/>
              <a:latin typeface="+mn-lt"/>
              <a:ea typeface="+mn-ea"/>
              <a:cs typeface="+mn-cs"/>
            </a:rPr>
            <a:t> tariff cap levels - 01 April 2019 - 30 September 2019</a:t>
          </a:r>
          <a:r>
            <a:rPr lang="en-GB" sz="1100">
              <a:solidFill>
                <a:schemeClr val="dk1"/>
              </a:solidFill>
              <a:effectLst/>
              <a:latin typeface="+mn-lt"/>
              <a:ea typeface="+mn-ea"/>
              <a:cs typeface="+mn-cs"/>
            </a:rPr>
            <a:t>’ tables published on 7</a:t>
          </a:r>
          <a:r>
            <a:rPr lang="en-GB" sz="1100" baseline="0">
              <a:solidFill>
                <a:schemeClr val="dk1"/>
              </a:solidFill>
              <a:effectLst/>
              <a:latin typeface="+mn-lt"/>
              <a:ea typeface="+mn-ea"/>
              <a:cs typeface="+mn-cs"/>
            </a:rPr>
            <a:t> February 2019. </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It provides additional material to assist with the implementation and compliance of the default tariff cap. </a:t>
          </a:r>
        </a:p>
        <a:p>
          <a:r>
            <a:rPr lang="en-GB" sz="1100">
              <a:solidFill>
                <a:schemeClr val="dk1"/>
              </a:solidFill>
              <a:effectLst/>
              <a:latin typeface="+mn-lt"/>
              <a:ea typeface="+mn-ea"/>
              <a:cs typeface="+mn-cs"/>
            </a:rPr>
            <a:t>The tables in the ‘Simple tariff – max charges’ sheet list the implied maximum standing charges and unit rates for each region, based on the Benchmark Maximum Charges for the period 1 April 2019 - 30 September 2019, as published on 7</a:t>
          </a:r>
          <a:r>
            <a:rPr lang="en-GB" sz="1100" baseline="0">
              <a:solidFill>
                <a:schemeClr val="dk1"/>
              </a:solidFill>
              <a:effectLst/>
              <a:latin typeface="+mn-lt"/>
              <a:ea typeface="+mn-ea"/>
              <a:cs typeface="+mn-cs"/>
            </a:rPr>
            <a:t> February 2019. </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a:t>
          </a:r>
          <a:r>
            <a:rPr lang="en-GB" sz="1100">
              <a:solidFill>
                <a:sysClr val="windowText" lastClr="000000"/>
              </a:solidFill>
              <a:effectLst/>
              <a:latin typeface="+mn-lt"/>
              <a:ea typeface="+mn-ea"/>
              <a:cs typeface="+mn-cs"/>
            </a:rPr>
            <a:t>six </a:t>
          </a:r>
          <a:r>
            <a:rPr lang="en-GB" sz="1100">
              <a:solidFill>
                <a:schemeClr val="dk1"/>
              </a:solidFill>
              <a:effectLst/>
              <a:latin typeface="+mn-lt"/>
              <a:ea typeface="+mn-ea"/>
              <a:cs typeface="+mn-cs"/>
            </a:rPr>
            <a:t>worked examples provide an interactive tool. Tabs 1a. , 1b. and 1c. relate to the Standard Credit levels of the defaut tariff cap. Tabs 2a. , 2b. and 2c. relate to the Non-Standard Credit levels of the defaut tariff cap.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Cells highlighted in green can be altered with the benchmark maximum charges per region, in order to obtain the maximum implied standing charges and unit rates per region, for electricity single-rate, electricity multi-register Economy 7 and gas.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Multi-Register Metering Arrangement means using one or more Electricity Meters for the purpose of a Tariff whereby a Domestic Customer’s electricity consumption at certain times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and/or for certain purposes (for example, heating)</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is separately recorded - on one or more registers - and includes any contractual arrangement whereby the Domestic Customer is charged on the basis of Time of Use Rates (regardless of the metering equipment employed).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these values are provided for guidance only - suppliers should use the procedure set out in the standard licence conditions, combined with the table of Benchmark Maximum Charges published on our website, to ensure they are compliant.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document is not part of the Licence Conditions and should not be relied upon for interpreting the Domestic Gas and Electricity (Tariff Cap) Act 2018 or Licence Conditions. </a:t>
          </a:r>
        </a:p>
        <a:p>
          <a:r>
            <a:rPr lang="en-GB" sz="1100">
              <a:solidFill>
                <a:schemeClr val="dk1"/>
              </a:solidFill>
              <a:effectLst/>
              <a:latin typeface="+mn-lt"/>
              <a:ea typeface="+mn-ea"/>
              <a:cs typeface="+mn-cs"/>
            </a:rPr>
            <a:t>Please seek separate advice if you need clarification on any of the conditions in these documents.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If you have additional queries, please email us on </a:t>
          </a:r>
          <a:r>
            <a:rPr lang="en-GB" sz="1100" u="sng">
              <a:solidFill>
                <a:schemeClr val="dk1"/>
              </a:solidFill>
              <a:effectLst/>
              <a:latin typeface="+mn-lt"/>
              <a:ea typeface="+mn-ea"/>
              <a:cs typeface="+mn-cs"/>
              <a:hlinkClick xmlns:r="http://schemas.openxmlformats.org/officeDocument/2006/relationships" r:id=""/>
            </a:rPr>
            <a:t>Retailpriceregulation@ofgem.gov.uk</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Issued: 07 February 2019 </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xdr:colOff>
      <xdr:row>2</xdr:row>
      <xdr:rowOff>27215</xdr:rowOff>
    </xdr:from>
    <xdr:to>
      <xdr:col>18</xdr:col>
      <xdr:colOff>734786</xdr:colOff>
      <xdr:row>48</xdr:row>
      <xdr:rowOff>141516</xdr:rowOff>
    </xdr:to>
    <xdr:sp macro="" textlink="">
      <xdr:nvSpPr>
        <xdr:cNvPr id="2" name="TextBox 1">
          <a:hlinkClick xmlns:r="http://schemas.openxmlformats.org/officeDocument/2006/relationships" r:id="rId1"/>
        </xdr:cNvPr>
        <xdr:cNvSpPr txBox="1"/>
      </xdr:nvSpPr>
      <xdr:spPr>
        <a:xfrm>
          <a:off x="10885" y="370115"/>
          <a:ext cx="14048015" cy="7375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1. How do I read the tables in ‘Simple tariff – max charges’ sheet?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two tables, the first is labelled ‘standard credit’ and applies to standard credit tariffs and the second is labelled ‘non-standard credit’ and applies to other, non-standard credit tariffs, i.e. direct debit, etc.  </a:t>
          </a:r>
        </a:p>
        <a:p>
          <a:r>
            <a:rPr lang="en-GB" sz="1100">
              <a:solidFill>
                <a:schemeClr val="dk1"/>
              </a:solidFill>
              <a:effectLst/>
              <a:latin typeface="+mn-lt"/>
              <a:ea typeface="+mn-ea"/>
              <a:cs typeface="+mn-cs"/>
            </a:rPr>
            <a:t>Please note that prepayment tariffs are subject to the prepayment meter cap.The exception is where a meter is a Fully-Interoperable Smart Prepayment meter, as defined in standard licence condition 28AD. Fully-Interoperable Smart Prepayment meters are subject to the default tariff cap.</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Each table has 13 columns. The first column lists the 14 regions across Great Britain, for which the default tariff cap is set. </a:t>
          </a:r>
        </a:p>
        <a:p>
          <a:r>
            <a:rPr lang="en-GB" sz="1100">
              <a:solidFill>
                <a:schemeClr val="dk1"/>
              </a:solidFill>
              <a:effectLst/>
              <a:latin typeface="+mn-lt"/>
              <a:ea typeface="+mn-ea"/>
              <a:cs typeface="+mn-cs"/>
            </a:rPr>
            <a:t>The columns labelled ‘Nil kWh’ show the level of the cap at zero consumption. </a:t>
          </a:r>
        </a:p>
        <a:p>
          <a:r>
            <a:rPr lang="en-GB" sz="1100">
              <a:solidFill>
                <a:schemeClr val="dk1"/>
              </a:solidFill>
              <a:effectLst/>
              <a:latin typeface="+mn-lt"/>
              <a:ea typeface="+mn-ea"/>
              <a:cs typeface="+mn-cs"/>
            </a:rPr>
            <a:t>The columns labelled ‘m(3,100 kWh)’, ‘m(12,000 kWh)’ and ‘m(4,200 kWh)’ show the level of the cap at Typical Domestic Consumption Values for electricity single-register, gas and electricity multi-register E7 tariffs, respectively.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2. How have you calculated the maximum standing charges, per day?</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We have divided the value at ‘nil kWh’ level of consumption by 365 days, per region, to obtain the implied ’Standing charge (£ per day)’.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3. How have you calculated the maximum unit rates per kWh?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Using Electricity single-register as an example: </a:t>
          </a:r>
        </a:p>
        <a:p>
          <a:r>
            <a:rPr lang="en-GB" sz="1100">
              <a:solidFill>
                <a:schemeClr val="dk1"/>
              </a:solidFill>
              <a:effectLst/>
              <a:latin typeface="+mn-lt"/>
              <a:ea typeface="+mn-ea"/>
              <a:cs typeface="+mn-cs"/>
            </a:rPr>
            <a:t>We have subtracted the values of the cap at ‘nil kWh’ from the annual value of the cap at ‘m(3,1000 kWh)’, per region. </a:t>
          </a:r>
        </a:p>
        <a:p>
          <a:r>
            <a:rPr lang="en-GB" sz="1100">
              <a:solidFill>
                <a:schemeClr val="dk1"/>
              </a:solidFill>
              <a:effectLst/>
              <a:latin typeface="+mn-lt"/>
              <a:ea typeface="+mn-ea"/>
              <a:cs typeface="+mn-cs"/>
            </a:rPr>
            <a:t>We have then divided the difference by 3,100, to obtain the maximum implied ‘Unit rate (£ per kWh)’. </a:t>
          </a:r>
        </a:p>
        <a:p>
          <a:r>
            <a:rPr lang="en-GB" sz="1100">
              <a:solidFill>
                <a:schemeClr val="dk1"/>
              </a:solidFill>
              <a:effectLst/>
              <a:latin typeface="+mn-lt"/>
              <a:ea typeface="+mn-ea"/>
              <a:cs typeface="+mn-cs"/>
            </a:rPr>
            <a:t>Using gas as an example: </a:t>
          </a:r>
        </a:p>
        <a:p>
          <a:r>
            <a:rPr lang="en-GB" sz="1100">
              <a:solidFill>
                <a:schemeClr val="dk1"/>
              </a:solidFill>
              <a:effectLst/>
              <a:latin typeface="+mn-lt"/>
              <a:ea typeface="+mn-ea"/>
              <a:cs typeface="+mn-cs"/>
            </a:rPr>
            <a:t>We have subtracted the values of the cap at ‘nil kWh’ from the annual value of the cap at ‘m(12,000 kWh)’, per region. </a:t>
          </a:r>
        </a:p>
        <a:p>
          <a:r>
            <a:rPr lang="en-GB" sz="1100">
              <a:solidFill>
                <a:schemeClr val="dk1"/>
              </a:solidFill>
              <a:effectLst/>
              <a:latin typeface="+mn-lt"/>
              <a:ea typeface="+mn-ea"/>
              <a:cs typeface="+mn-cs"/>
            </a:rPr>
            <a:t>We have then divided the difference by 12,000 to obtain the maximum implied ‘Unit rate (£ per kWh)’.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4</a:t>
          </a:r>
          <a:r>
            <a:rPr lang="en-GB" sz="1100">
              <a:solidFill>
                <a:schemeClr val="dk1"/>
              </a:solidFill>
              <a:effectLst/>
              <a:latin typeface="+mn-lt"/>
              <a:ea typeface="+mn-ea"/>
              <a:cs typeface="+mn-cs"/>
            </a:rPr>
            <a:t>.</a:t>
          </a:r>
          <a:r>
            <a:rPr lang="en-GB" sz="1100" b="1">
              <a:solidFill>
                <a:schemeClr val="dk1"/>
              </a:solidFill>
              <a:effectLst/>
              <a:latin typeface="+mn-lt"/>
              <a:ea typeface="+mn-ea"/>
              <a:cs typeface="+mn-cs"/>
            </a:rPr>
            <a:t> How is the maximum unit rate calculated for a multi-register tariff?</a:t>
          </a:r>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full list of the implicit maximum unit rates and standing charges for a simple tariff with a single unit rate in each region is provided in the sheet 'Simple tariffs - max charges'. </a:t>
          </a:r>
        </a:p>
        <a:p>
          <a:r>
            <a:rPr lang="en-GB" sz="1100">
              <a:solidFill>
                <a:schemeClr val="dk1"/>
              </a:solidFill>
              <a:effectLst/>
              <a:latin typeface="+mn-lt"/>
              <a:ea typeface="+mn-ea"/>
              <a:cs typeface="+mn-cs"/>
            </a:rPr>
            <a:t>We have included two worked examples showing how to derive the implicit maximum unit rates and standing charge that a supplier could offer an Economy 7 customer and still be compliant with the cap, for a simple tariff (i.e. without a multi-tier structure).  These examples are for standard credit (tab</a:t>
          </a:r>
          <a:r>
            <a:rPr lang="en-GB" sz="1100" baseline="0">
              <a:solidFill>
                <a:schemeClr val="dk1"/>
              </a:solidFill>
              <a:effectLst/>
              <a:latin typeface="+mn-lt"/>
              <a:ea typeface="+mn-ea"/>
              <a:cs typeface="+mn-cs"/>
            </a:rPr>
            <a:t> 1b) and for non-standard credit (tab 2b)</a:t>
          </a:r>
          <a:r>
            <a:rPr lang="en-GB" sz="1100">
              <a:solidFill>
                <a:schemeClr val="dk1"/>
              </a:solidFill>
              <a:effectLst/>
              <a:latin typeface="+mn-lt"/>
              <a:ea typeface="+mn-ea"/>
              <a:cs typeface="+mn-cs"/>
            </a:rPr>
            <a:t> and relate to the level of the cap for the period 1 April 2019 - 30 September 2019, for the North West England region, as published by Ofgem on 7</a:t>
          </a:r>
          <a:r>
            <a:rPr lang="en-GB" sz="1100" baseline="0">
              <a:solidFill>
                <a:schemeClr val="dk1"/>
              </a:solidFill>
              <a:effectLst/>
              <a:latin typeface="+mn-lt"/>
              <a:ea typeface="+mn-ea"/>
              <a:cs typeface="+mn-cs"/>
            </a:rPr>
            <a:t> February 2019</a:t>
          </a:r>
          <a:r>
            <a:rPr lang="en-GB" sz="1100">
              <a:solidFill>
                <a:schemeClr val="dk1"/>
              </a:solidFill>
              <a:effectLst/>
              <a:latin typeface="+mn-lt"/>
              <a:ea typeface="+mn-ea"/>
              <a:cs typeface="+mn-cs"/>
            </a:rPr>
            <a:t>.  Note that the maximum unit rate shown on the ‘Simple tariff – max charges’ sheet for Economy 7 tariffs is the weighted average of day and night rates. The relevant weights to apply to the two unit rates are the assumed consumption split of 58% peak, 42% off peak.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5. If a supplier uses the typical level of consumption to set tariff rates, will the rates be compliant?</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No - tariffs should be compliant for any possible level of consumption, not just the two for which levels of the cap are published.  The table in “Simple tariff – max charges” sheet outlines the maximum implied standing charges and unit rates, per region, payment method,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metering arrangement and fuel.</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Licence condition 28AD specifies that "the licensee must ensure that for each of its Tariffs the aggregate Charges for Supply Activities applicable to any Relevant 28AD Customer at any consumption level (x kWh) in respect of a 28AD Charge Restriction Period do not exceed the Relevant Maximum Charge." </a:t>
          </a:r>
          <a:r>
            <a:rPr lang="en-GB" sz="1100" u="none">
              <a:solidFill>
                <a:schemeClr val="dk1"/>
              </a:solidFill>
              <a:effectLst/>
              <a:latin typeface="+mn-lt"/>
              <a:ea typeface="+mn-ea"/>
              <a:cs typeface="+mn-cs"/>
            </a:rPr>
            <a:t>Further details can be found on the default tariff cap </a:t>
          </a:r>
          <a:r>
            <a:rPr lang="en-GB" sz="1100" u="sng">
              <a:solidFill>
                <a:schemeClr val="dk1"/>
              </a:solidFill>
              <a:effectLst/>
              <a:latin typeface="+mn-lt"/>
              <a:ea typeface="+mn-ea"/>
              <a:cs typeface="+mn-cs"/>
            </a:rPr>
            <a:t>decision page</a:t>
          </a:r>
          <a:r>
            <a:rPr lang="en-GB" sz="1100" u="none">
              <a:solidFill>
                <a:schemeClr val="dk1"/>
              </a:solidFill>
              <a:effectLst/>
              <a:latin typeface="+mn-lt"/>
              <a:ea typeface="+mn-ea"/>
              <a:cs typeface="+mn-cs"/>
            </a:rPr>
            <a:t>. </a:t>
          </a:r>
          <a:r>
            <a:rPr lang="en-GB" sz="1100" u="sng">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6. What assumed consumption split should be used for an Economy 7 tariff?</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As per our publication on</a:t>
          </a:r>
          <a:r>
            <a:rPr lang="en-GB" sz="1100" baseline="0">
              <a:solidFill>
                <a:schemeClr val="dk1"/>
              </a:solidFill>
              <a:effectLst/>
              <a:latin typeface="+mn-lt"/>
              <a:ea typeface="+mn-ea"/>
              <a:cs typeface="+mn-cs"/>
            </a:rPr>
            <a:t> 7 February 2019</a:t>
          </a:r>
          <a:r>
            <a:rPr lang="en-GB" sz="1100">
              <a:solidFill>
                <a:schemeClr val="dk1"/>
              </a:solidFill>
              <a:effectLst/>
              <a:latin typeface="+mn-lt"/>
              <a:ea typeface="+mn-ea"/>
              <a:cs typeface="+mn-cs"/>
            </a:rPr>
            <a:t>, all suppliers should use the 58:42 peak:off-peak split to ensure that their Economy 7 tariffs are compliant with the cap for the current default tariff cap Charge Restriction period.  </a:t>
          </a:r>
        </a:p>
        <a:p>
          <a:r>
            <a:rPr lang="en-GB" sz="1100">
              <a:solidFill>
                <a:schemeClr val="dk1"/>
              </a:solidFill>
              <a:effectLst/>
              <a:latin typeface="+mn-lt"/>
              <a:ea typeface="+mn-ea"/>
              <a:cs typeface="+mn-cs"/>
            </a:rPr>
            <a:t>All suppliers should use this split when determining whether their Economy 7 tariffs are compliant with the cap, irrespective of the particular consumption profile of their own customers. </a:t>
          </a:r>
        </a:p>
        <a:p>
          <a:r>
            <a:rPr lang="en-GB" sz="1100">
              <a:solidFill>
                <a:schemeClr val="dk1"/>
              </a:solidFill>
              <a:effectLst/>
              <a:latin typeface="+mn-lt"/>
              <a:ea typeface="+mn-ea"/>
              <a:cs typeface="+mn-cs"/>
            </a:rPr>
            <a:t>We use the same Benchmark Maximum Charge for Economy 7 and other Multi-Register Metering Arrangements. We assess compliance using an Assumed Consumption Split. To understand this further, see electricity standard licence conditions 28AD.34 to 28AD.39</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6"/>
  <sheetViews>
    <sheetView tabSelected="1" workbookViewId="0"/>
  </sheetViews>
  <sheetFormatPr defaultRowHeight="12.4"/>
  <sheetData>
    <row r="2" spans="1:19" ht="13.9">
      <c r="A2" s="21" t="s">
        <v>47</v>
      </c>
      <c r="B2" s="16"/>
      <c r="C2" s="16"/>
      <c r="D2" s="16"/>
      <c r="E2" s="16"/>
      <c r="F2" s="16"/>
      <c r="G2" s="16"/>
      <c r="H2" s="16"/>
      <c r="I2" s="16"/>
      <c r="J2" s="16"/>
      <c r="K2" s="16"/>
      <c r="L2" s="16"/>
      <c r="M2" s="16"/>
      <c r="N2" s="16"/>
      <c r="O2" s="16"/>
      <c r="P2" s="16"/>
      <c r="Q2" s="16"/>
      <c r="R2" s="16"/>
      <c r="S2" s="16"/>
    </row>
    <row r="3" spans="1:19">
      <c r="A3" s="18"/>
      <c r="B3" s="18"/>
      <c r="C3" s="18"/>
      <c r="D3" s="18"/>
      <c r="E3" s="18"/>
      <c r="F3" s="18"/>
      <c r="G3" s="18"/>
      <c r="H3" s="18"/>
      <c r="I3" s="18"/>
      <c r="J3" s="18"/>
      <c r="K3" s="18"/>
      <c r="L3" s="18"/>
      <c r="M3" s="18"/>
      <c r="N3" s="18"/>
      <c r="O3" s="18"/>
      <c r="P3" s="18"/>
      <c r="Q3" s="18"/>
      <c r="R3" s="18"/>
      <c r="S3" s="18"/>
    </row>
    <row r="4" spans="1:19" ht="14.25">
      <c r="A4" s="20"/>
      <c r="B4" s="19"/>
      <c r="C4" s="19"/>
      <c r="D4" s="19"/>
      <c r="E4" s="19"/>
      <c r="F4" s="19"/>
      <c r="G4" s="19"/>
      <c r="H4" s="19"/>
      <c r="I4" s="19"/>
      <c r="J4" s="19"/>
      <c r="K4" s="19"/>
      <c r="L4" s="19"/>
      <c r="M4" s="19"/>
      <c r="N4" s="19"/>
      <c r="O4" s="19"/>
      <c r="P4" s="19"/>
      <c r="Q4" s="19"/>
      <c r="R4" s="19"/>
      <c r="S4" s="19"/>
    </row>
    <row r="5" spans="1:19" ht="14.25">
      <c r="A5" s="20"/>
      <c r="B5" s="19"/>
      <c r="C5" s="19"/>
      <c r="D5" s="19"/>
      <c r="E5" s="19"/>
      <c r="F5" s="19"/>
      <c r="G5" s="19"/>
      <c r="H5" s="19"/>
      <c r="I5" s="19"/>
      <c r="J5" s="19"/>
      <c r="K5" s="19"/>
      <c r="L5" s="19"/>
      <c r="M5" s="19"/>
      <c r="N5" s="19"/>
      <c r="O5" s="19"/>
      <c r="P5" s="19"/>
      <c r="Q5" s="19"/>
      <c r="R5" s="19"/>
      <c r="S5" s="19"/>
    </row>
    <row r="6" spans="1:19" ht="14.25">
      <c r="A6" s="20"/>
      <c r="B6" s="19"/>
      <c r="C6" s="19"/>
      <c r="D6" s="19"/>
      <c r="E6" s="19"/>
      <c r="F6" s="19"/>
      <c r="G6" s="19"/>
      <c r="H6" s="19"/>
      <c r="I6" s="19"/>
      <c r="J6" s="19"/>
      <c r="K6" s="19"/>
      <c r="L6" s="19"/>
      <c r="M6" s="19"/>
      <c r="N6" s="19"/>
      <c r="O6" s="19"/>
      <c r="P6" s="19"/>
      <c r="Q6" s="19"/>
      <c r="R6" s="19"/>
      <c r="S6" s="19"/>
    </row>
    <row r="7" spans="1:19" ht="14.25">
      <c r="A7" s="20"/>
      <c r="B7" s="19"/>
      <c r="C7" s="19"/>
      <c r="D7" s="19"/>
      <c r="E7" s="19"/>
      <c r="F7" s="19"/>
      <c r="G7" s="19"/>
      <c r="H7" s="19"/>
      <c r="I7" s="19"/>
      <c r="J7" s="19"/>
      <c r="K7" s="19"/>
      <c r="L7" s="19"/>
      <c r="M7" s="19"/>
      <c r="N7" s="19"/>
      <c r="O7" s="19"/>
      <c r="P7" s="19"/>
      <c r="Q7" s="19"/>
      <c r="R7" s="19"/>
      <c r="S7" s="19"/>
    </row>
    <row r="8" spans="1:19" ht="14.25">
      <c r="A8" s="20"/>
      <c r="B8" s="19"/>
      <c r="C8" s="19"/>
      <c r="D8" s="19"/>
      <c r="E8" s="19"/>
      <c r="F8" s="19"/>
      <c r="G8" s="19"/>
      <c r="H8" s="19"/>
      <c r="I8" s="19"/>
      <c r="J8" s="19"/>
      <c r="K8" s="19"/>
      <c r="L8" s="19"/>
      <c r="M8" s="19"/>
      <c r="N8" s="19"/>
      <c r="O8" s="19"/>
      <c r="P8" s="19"/>
      <c r="Q8" s="19"/>
      <c r="R8" s="19"/>
      <c r="S8" s="19"/>
    </row>
    <row r="9" spans="1:19" ht="14.25">
      <c r="A9" s="20"/>
      <c r="B9" s="19"/>
      <c r="C9" s="19"/>
      <c r="D9" s="19"/>
      <c r="E9" s="19"/>
      <c r="F9" s="19"/>
      <c r="G9" s="19"/>
      <c r="H9" s="19"/>
      <c r="I9" s="19"/>
      <c r="J9" s="19"/>
      <c r="K9" s="19"/>
      <c r="L9" s="19"/>
      <c r="M9" s="19"/>
      <c r="N9" s="19"/>
      <c r="O9" s="19"/>
      <c r="P9" s="19"/>
      <c r="Q9" s="19"/>
      <c r="R9" s="19"/>
      <c r="S9" s="19"/>
    </row>
    <row r="10" spans="1:19" ht="14.25">
      <c r="A10" s="20"/>
      <c r="B10" s="19"/>
      <c r="C10" s="19"/>
      <c r="D10" s="19"/>
      <c r="E10" s="19"/>
      <c r="F10" s="19"/>
      <c r="G10" s="19"/>
      <c r="H10" s="19"/>
      <c r="I10" s="19"/>
      <c r="J10" s="19"/>
      <c r="K10" s="19"/>
      <c r="L10" s="19"/>
      <c r="M10" s="19"/>
      <c r="N10" s="19"/>
      <c r="O10" s="19"/>
      <c r="P10" s="19"/>
      <c r="Q10" s="19"/>
      <c r="R10" s="19"/>
      <c r="S10" s="19"/>
    </row>
    <row r="11" spans="1:19" ht="14.25">
      <c r="A11" s="20"/>
      <c r="B11" s="19"/>
      <c r="C11" s="19"/>
      <c r="D11" s="19"/>
      <c r="E11" s="19"/>
      <c r="F11" s="19"/>
      <c r="G11" s="19"/>
      <c r="H11" s="19"/>
      <c r="I11" s="19"/>
      <c r="J11" s="19"/>
      <c r="K11" s="19"/>
      <c r="L11" s="19"/>
      <c r="M11" s="19"/>
      <c r="N11" s="19"/>
      <c r="O11" s="19"/>
      <c r="P11" s="19"/>
      <c r="Q11" s="19"/>
      <c r="R11" s="19"/>
      <c r="S11" s="19"/>
    </row>
    <row r="12" spans="1:19" ht="14.25">
      <c r="A12" s="20"/>
      <c r="B12" s="19"/>
      <c r="C12" s="19"/>
      <c r="D12" s="19"/>
      <c r="E12" s="19"/>
      <c r="F12" s="19"/>
      <c r="G12" s="19"/>
      <c r="H12" s="19"/>
      <c r="I12" s="19"/>
      <c r="J12" s="19"/>
      <c r="K12" s="19"/>
      <c r="L12" s="19"/>
      <c r="M12" s="19"/>
      <c r="N12" s="19"/>
      <c r="O12" s="19"/>
      <c r="P12" s="19"/>
      <c r="Q12" s="19"/>
      <c r="R12" s="19"/>
      <c r="S12" s="19"/>
    </row>
    <row r="13" spans="1:19" ht="14.25">
      <c r="A13" s="20"/>
      <c r="B13" s="19"/>
      <c r="C13" s="19"/>
      <c r="D13" s="19"/>
      <c r="E13" s="19"/>
      <c r="F13" s="19"/>
      <c r="G13" s="19"/>
      <c r="H13" s="19"/>
      <c r="I13" s="19"/>
      <c r="J13" s="19"/>
      <c r="K13" s="19"/>
      <c r="L13" s="19"/>
      <c r="M13" s="19"/>
      <c r="N13" s="19"/>
      <c r="O13" s="19"/>
      <c r="P13" s="19"/>
      <c r="Q13" s="19"/>
      <c r="R13" s="19"/>
      <c r="S13" s="19"/>
    </row>
    <row r="14" spans="1:19" ht="14.25">
      <c r="A14" s="20"/>
      <c r="B14" s="19"/>
      <c r="C14" s="19"/>
      <c r="D14" s="19"/>
      <c r="E14" s="19"/>
      <c r="F14" s="19"/>
      <c r="G14" s="19"/>
      <c r="H14" s="19"/>
      <c r="I14" s="19"/>
      <c r="J14" s="19"/>
      <c r="K14" s="19"/>
      <c r="L14" s="19"/>
      <c r="M14" s="19"/>
      <c r="N14" s="19"/>
      <c r="O14" s="19"/>
      <c r="P14" s="19"/>
      <c r="Q14" s="19"/>
      <c r="R14" s="19"/>
      <c r="S14" s="19"/>
    </row>
    <row r="15" spans="1:19" ht="14.25">
      <c r="A15" s="20"/>
      <c r="B15" s="19"/>
      <c r="C15" s="19"/>
      <c r="D15" s="19"/>
      <c r="E15" s="19"/>
      <c r="F15" s="19"/>
      <c r="G15" s="19"/>
      <c r="H15" s="19"/>
      <c r="I15" s="19"/>
      <c r="J15" s="19"/>
      <c r="K15" s="19"/>
      <c r="L15" s="19"/>
      <c r="M15" s="19"/>
      <c r="N15" s="19"/>
      <c r="O15" s="19"/>
      <c r="P15" s="19"/>
      <c r="Q15" s="19"/>
      <c r="R15" s="19"/>
      <c r="S15" s="19"/>
    </row>
    <row r="16" spans="1:19" ht="14.25">
      <c r="A16" s="20"/>
      <c r="B16" s="19"/>
      <c r="C16" s="19"/>
      <c r="D16" s="19"/>
      <c r="E16" s="19"/>
      <c r="F16" s="19"/>
      <c r="G16" s="19"/>
      <c r="H16" s="19"/>
      <c r="I16" s="19"/>
      <c r="J16" s="19"/>
      <c r="K16" s="19"/>
      <c r="L16" s="19"/>
      <c r="M16" s="19"/>
      <c r="N16" s="19"/>
      <c r="O16" s="19"/>
      <c r="P16" s="19"/>
      <c r="Q16" s="19"/>
      <c r="R16" s="19"/>
      <c r="S16" s="19"/>
    </row>
    <row r="17" spans="1:19">
      <c r="A17" s="19"/>
      <c r="B17" s="19"/>
      <c r="C17" s="19"/>
      <c r="D17" s="19"/>
      <c r="E17" s="19"/>
      <c r="F17" s="19"/>
      <c r="G17" s="19"/>
      <c r="H17" s="19"/>
      <c r="I17" s="19"/>
      <c r="J17" s="19"/>
      <c r="K17" s="19"/>
      <c r="L17" s="19"/>
      <c r="M17" s="19"/>
      <c r="N17" s="19"/>
      <c r="O17" s="19"/>
      <c r="P17" s="19"/>
      <c r="Q17" s="19"/>
      <c r="R17" s="19"/>
      <c r="S17" s="19"/>
    </row>
    <row r="18" spans="1:19">
      <c r="A18" s="19"/>
      <c r="B18" s="19"/>
      <c r="C18" s="19"/>
      <c r="D18" s="19"/>
      <c r="E18" s="19"/>
      <c r="F18" s="19"/>
      <c r="G18" s="19"/>
      <c r="H18" s="19"/>
      <c r="I18" s="19"/>
      <c r="J18" s="19"/>
      <c r="K18" s="19"/>
      <c r="L18" s="19"/>
      <c r="M18" s="19"/>
      <c r="N18" s="19"/>
      <c r="O18" s="19"/>
      <c r="P18" s="19"/>
      <c r="Q18" s="19"/>
      <c r="R18" s="19"/>
      <c r="S18" s="19"/>
    </row>
    <row r="19" spans="1:19">
      <c r="A19" s="19"/>
      <c r="B19" s="19"/>
      <c r="C19" s="19"/>
      <c r="D19" s="19"/>
      <c r="E19" s="19"/>
      <c r="F19" s="19"/>
      <c r="G19" s="19"/>
      <c r="H19" s="19"/>
      <c r="I19" s="19"/>
      <c r="J19" s="19"/>
      <c r="K19" s="19"/>
      <c r="L19" s="19"/>
      <c r="M19" s="19"/>
      <c r="N19" s="19"/>
      <c r="O19" s="19"/>
      <c r="P19" s="19"/>
      <c r="Q19" s="19"/>
      <c r="R19" s="19"/>
      <c r="S19" s="19"/>
    </row>
    <row r="20" spans="1:19">
      <c r="A20" s="19"/>
      <c r="B20" s="19"/>
      <c r="C20" s="19"/>
      <c r="D20" s="19"/>
      <c r="E20" s="19"/>
      <c r="F20" s="19"/>
      <c r="G20" s="19"/>
      <c r="H20" s="19"/>
      <c r="I20" s="19"/>
      <c r="J20" s="19"/>
      <c r="K20" s="19"/>
      <c r="L20" s="19"/>
      <c r="M20" s="19"/>
      <c r="N20" s="19"/>
      <c r="O20" s="19"/>
      <c r="P20" s="19"/>
      <c r="Q20" s="19"/>
      <c r="R20" s="19"/>
      <c r="S20" s="19"/>
    </row>
    <row r="21" spans="1:19">
      <c r="A21" s="19"/>
      <c r="B21" s="19"/>
      <c r="C21" s="19"/>
      <c r="D21" s="19"/>
      <c r="E21" s="19"/>
      <c r="F21" s="19"/>
      <c r="G21" s="19"/>
      <c r="H21" s="19"/>
      <c r="I21" s="19"/>
      <c r="J21" s="19"/>
      <c r="K21" s="19"/>
      <c r="L21" s="19"/>
      <c r="M21" s="19"/>
      <c r="N21" s="19"/>
      <c r="O21" s="19"/>
      <c r="P21" s="19"/>
      <c r="Q21" s="19"/>
      <c r="R21" s="19"/>
      <c r="S21" s="19"/>
    </row>
    <row r="22" spans="1:19">
      <c r="A22" s="19"/>
      <c r="B22" s="19"/>
      <c r="C22" s="19"/>
      <c r="D22" s="19"/>
      <c r="E22" s="19"/>
      <c r="F22" s="19"/>
      <c r="G22" s="19"/>
      <c r="H22" s="19"/>
      <c r="I22" s="19"/>
      <c r="J22" s="19"/>
      <c r="K22" s="19"/>
      <c r="L22" s="19"/>
      <c r="M22" s="19"/>
      <c r="N22" s="19"/>
      <c r="O22" s="19"/>
      <c r="P22" s="19"/>
      <c r="Q22" s="19"/>
      <c r="R22" s="19"/>
      <c r="S22" s="19"/>
    </row>
    <row r="23" spans="1:19">
      <c r="A23" s="18"/>
      <c r="B23" s="18"/>
      <c r="C23" s="18"/>
      <c r="D23" s="18"/>
      <c r="E23" s="18"/>
      <c r="F23" s="18"/>
      <c r="G23" s="18"/>
      <c r="H23" s="18"/>
      <c r="I23" s="18"/>
      <c r="J23" s="18"/>
      <c r="K23" s="18"/>
      <c r="L23" s="18"/>
      <c r="M23" s="18"/>
      <c r="N23" s="18"/>
      <c r="O23" s="18"/>
      <c r="P23" s="18"/>
      <c r="Q23" s="18"/>
      <c r="R23" s="18"/>
      <c r="S23" s="18"/>
    </row>
    <row r="24" spans="1:19">
      <c r="A24" s="18"/>
      <c r="B24" s="18"/>
      <c r="C24" s="18"/>
      <c r="D24" s="18"/>
      <c r="E24" s="18"/>
      <c r="F24" s="18"/>
      <c r="G24" s="18"/>
      <c r="H24" s="18"/>
      <c r="I24" s="18"/>
      <c r="J24" s="18"/>
      <c r="K24" s="18"/>
      <c r="L24" s="18"/>
      <c r="M24" s="18"/>
      <c r="N24" s="18"/>
      <c r="O24" s="18"/>
      <c r="P24" s="18"/>
      <c r="Q24" s="18"/>
      <c r="R24" s="18"/>
      <c r="S24" s="18"/>
    </row>
    <row r="25" spans="1:19">
      <c r="A25" s="5"/>
      <c r="B25" s="5"/>
      <c r="C25" s="5"/>
      <c r="D25" s="5"/>
      <c r="E25" s="5"/>
      <c r="F25" s="5"/>
      <c r="G25" s="5"/>
      <c r="H25" s="5"/>
      <c r="I25" s="5"/>
      <c r="J25" s="5"/>
      <c r="K25" s="5"/>
      <c r="L25" s="5"/>
      <c r="M25" s="5"/>
      <c r="N25" s="5"/>
      <c r="O25" s="5"/>
      <c r="P25" s="5"/>
      <c r="Q25" s="5"/>
      <c r="R25" s="5"/>
      <c r="S25" s="5"/>
    </row>
    <row r="26" spans="1:19">
      <c r="A26" s="5"/>
      <c r="B26" s="5"/>
      <c r="C26" s="5"/>
      <c r="D26" s="5"/>
      <c r="E26" s="5"/>
      <c r="F26" s="5"/>
      <c r="G26" s="5"/>
      <c r="H26" s="5"/>
      <c r="I26" s="5"/>
      <c r="J26" s="5"/>
      <c r="K26" s="5"/>
      <c r="L26" s="5"/>
      <c r="M26" s="5"/>
      <c r="N26" s="5"/>
      <c r="O26" s="5"/>
      <c r="P26" s="5"/>
      <c r="Q26" s="5"/>
      <c r="R26" s="5"/>
      <c r="S26" s="5"/>
    </row>
  </sheetData>
  <sheetProtection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heetViews>
  <sheetFormatPr defaultColWidth="9.1171875" defaultRowHeight="13.5"/>
  <cols>
    <col min="1" max="1" width="5" style="36" customWidth="1"/>
    <col min="2" max="2" width="9.1171875" style="36"/>
    <col min="3" max="3" width="13.5859375" style="36" customWidth="1"/>
    <col min="4" max="16384" width="9.1171875" style="36"/>
  </cols>
  <sheetData>
    <row r="2" spans="2:19" ht="13.9">
      <c r="B2" s="92" t="s">
        <v>54</v>
      </c>
      <c r="C2" s="92"/>
      <c r="D2" s="92"/>
      <c r="E2" s="92"/>
      <c r="F2" s="92"/>
      <c r="G2" s="92"/>
      <c r="H2" s="92"/>
      <c r="I2" s="92"/>
      <c r="J2" s="92"/>
      <c r="K2" s="92"/>
      <c r="L2" s="92"/>
      <c r="M2" s="92"/>
      <c r="N2" s="92"/>
      <c r="O2" s="92"/>
      <c r="P2" s="92"/>
      <c r="Q2" s="92"/>
      <c r="R2" s="92"/>
      <c r="S2" s="92"/>
    </row>
    <row r="4" spans="2:19">
      <c r="D4" s="36" t="s">
        <v>18</v>
      </c>
      <c r="E4" s="36" t="s">
        <v>30</v>
      </c>
    </row>
    <row r="5" spans="2:19">
      <c r="B5" s="36" t="s">
        <v>45</v>
      </c>
      <c r="D5" s="66">
        <f>'Simple tariff - max charges'!F34</f>
        <v>92.19</v>
      </c>
      <c r="E5" s="66">
        <f>'Simple tariff - max charges'!G34</f>
        <v>563.59</v>
      </c>
    </row>
    <row r="8" spans="2:19">
      <c r="B8" s="36" t="s">
        <v>19</v>
      </c>
      <c r="G8" s="37">
        <f>ROUNDDOWN(100*D5/365,4)</f>
        <v>25.2575</v>
      </c>
    </row>
    <row r="9" spans="2:19">
      <c r="G9" s="38"/>
    </row>
    <row r="10" spans="2:19">
      <c r="B10" s="36" t="s">
        <v>20</v>
      </c>
      <c r="G10" s="37">
        <f>ROUNDDOWN(100*((E5-D5) /12000),4)</f>
        <v>3.9283000000000001</v>
      </c>
    </row>
    <row r="12" spans="2:19">
      <c r="F12" s="39"/>
    </row>
    <row r="13" spans="2:19" ht="13.9">
      <c r="B13" s="36" t="s">
        <v>57</v>
      </c>
    </row>
    <row r="15" spans="2:19" ht="45.7" customHeight="1">
      <c r="B15" s="89" t="s">
        <v>64</v>
      </c>
      <c r="C15" s="90"/>
      <c r="D15" s="90"/>
      <c r="E15" s="90"/>
      <c r="F15" s="90"/>
      <c r="G15" s="90"/>
      <c r="H15" s="90"/>
      <c r="I15" s="90"/>
      <c r="J15" s="90"/>
      <c r="K15" s="90"/>
      <c r="L15" s="90"/>
      <c r="M15" s="90"/>
      <c r="N15" s="90"/>
      <c r="O15" s="90"/>
      <c r="P15" s="90"/>
      <c r="Q15" s="90"/>
      <c r="R15" s="90"/>
      <c r="S15" s="91"/>
    </row>
  </sheetData>
  <mergeCells count="2">
    <mergeCell ref="B2:S2"/>
    <mergeCell ref="B15:S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heetViews>
  <sheetFormatPr defaultRowHeight="12.4"/>
  <sheetData>
    <row r="1" spans="1:19">
      <c r="B1" s="2"/>
    </row>
    <row r="2" spans="1:19" ht="13.5">
      <c r="A2" s="22" t="s">
        <v>46</v>
      </c>
      <c r="B2" s="17"/>
      <c r="C2" s="17"/>
      <c r="D2" s="17"/>
      <c r="E2" s="17"/>
      <c r="F2" s="17"/>
      <c r="G2" s="17"/>
      <c r="H2" s="17"/>
      <c r="I2" s="17"/>
      <c r="J2" s="17"/>
      <c r="K2" s="17"/>
      <c r="L2" s="17"/>
      <c r="M2" s="17"/>
      <c r="N2" s="17"/>
      <c r="O2" s="17"/>
      <c r="P2" s="17"/>
      <c r="Q2" s="17"/>
      <c r="R2" s="17"/>
      <c r="S2" s="17"/>
    </row>
    <row r="3" spans="1:19">
      <c r="B3" s="11"/>
    </row>
    <row r="4" spans="1:19">
      <c r="B4" s="3"/>
    </row>
    <row r="5" spans="1:19">
      <c r="B5" s="11"/>
    </row>
    <row r="6" spans="1:19">
      <c r="B6" s="14"/>
    </row>
    <row r="7" spans="1:19">
      <c r="B7" s="14"/>
    </row>
    <row r="8" spans="1:19">
      <c r="B8" s="11"/>
    </row>
    <row r="9" spans="1:19">
      <c r="B9" s="15"/>
    </row>
    <row r="12" spans="1:19">
      <c r="B12" s="3"/>
    </row>
    <row r="13" spans="1:19">
      <c r="B13" s="11"/>
    </row>
    <row r="14" spans="1:19">
      <c r="B14" s="11"/>
    </row>
    <row r="15" spans="1:19">
      <c r="B15" s="14"/>
    </row>
    <row r="16" spans="1:19">
      <c r="B16" s="14"/>
    </row>
    <row r="17" spans="1:6">
      <c r="B17" s="11"/>
    </row>
    <row r="18" spans="1:6">
      <c r="A18" s="4"/>
      <c r="C18" s="4"/>
      <c r="D18" s="4"/>
      <c r="E18" s="4"/>
      <c r="F18" s="4"/>
    </row>
    <row r="19" spans="1:6">
      <c r="B19" s="3"/>
    </row>
    <row r="20" spans="1:6">
      <c r="B20" s="11"/>
    </row>
    <row r="21" spans="1:6">
      <c r="B21" s="11"/>
    </row>
    <row r="22" spans="1:6">
      <c r="B22" s="11"/>
      <c r="C22" s="5"/>
      <c r="D22" s="5"/>
      <c r="E22" s="5"/>
      <c r="F22" s="5"/>
    </row>
    <row r="27" spans="1:6">
      <c r="B27" s="1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57"/>
  <sheetViews>
    <sheetView zoomScale="90" zoomScaleNormal="90" workbookViewId="0">
      <selection sqref="A1:M1"/>
    </sheetView>
  </sheetViews>
  <sheetFormatPr defaultColWidth="9" defaultRowHeight="12.4"/>
  <cols>
    <col min="1" max="1" width="18.46875" style="6" bestFit="1" customWidth="1"/>
    <col min="2" max="13" width="14.41015625" style="6" customWidth="1"/>
    <col min="14" max="16384" width="9" style="1"/>
  </cols>
  <sheetData>
    <row r="1" spans="1:13" s="10" customFormat="1" ht="13.5">
      <c r="A1" s="87" t="s">
        <v>55</v>
      </c>
      <c r="B1" s="87"/>
      <c r="C1" s="87"/>
      <c r="D1" s="87"/>
      <c r="E1" s="87"/>
      <c r="F1" s="87"/>
      <c r="G1" s="87"/>
      <c r="H1" s="87"/>
      <c r="I1" s="87"/>
      <c r="J1" s="87"/>
      <c r="K1" s="87"/>
      <c r="L1" s="87"/>
      <c r="M1" s="87"/>
    </row>
    <row r="2" spans="1:13" s="10" customFormat="1" ht="10.050000000000001" customHeight="1">
      <c r="A2" s="33"/>
      <c r="B2" s="33"/>
      <c r="C2" s="33"/>
      <c r="D2" s="33"/>
      <c r="E2" s="33"/>
      <c r="F2" s="33"/>
      <c r="G2" s="33"/>
      <c r="H2" s="33"/>
      <c r="I2" s="33"/>
      <c r="J2" s="33"/>
      <c r="K2" s="33"/>
      <c r="L2" s="33"/>
      <c r="M2" s="33"/>
    </row>
    <row r="3" spans="1:13" s="10" customFormat="1" ht="30.7" customHeight="1">
      <c r="A3" s="87" t="s">
        <v>39</v>
      </c>
      <c r="B3" s="87"/>
      <c r="C3" s="87"/>
      <c r="D3" s="87"/>
      <c r="E3" s="87"/>
      <c r="F3" s="87"/>
      <c r="G3" s="87"/>
      <c r="H3" s="87"/>
      <c r="I3" s="87"/>
      <c r="J3" s="87"/>
      <c r="K3" s="87"/>
      <c r="L3" s="87"/>
      <c r="M3" s="87"/>
    </row>
    <row r="4" spans="1:13" s="10" customFormat="1" ht="13.5">
      <c r="A4" s="25" t="s">
        <v>56</v>
      </c>
      <c r="B4" s="26"/>
      <c r="C4" s="26"/>
      <c r="D4" s="26"/>
      <c r="E4" s="26"/>
      <c r="F4" s="26"/>
      <c r="G4" s="26"/>
      <c r="H4" s="26"/>
      <c r="I4" s="26"/>
      <c r="J4" s="26"/>
      <c r="K4" s="26"/>
      <c r="L4" s="26"/>
      <c r="M4" s="26"/>
    </row>
    <row r="5" spans="1:13" s="10" customFormat="1" ht="12.5" customHeight="1">
      <c r="A5" s="25"/>
      <c r="B5" s="26"/>
      <c r="C5" s="26"/>
      <c r="D5" s="26"/>
      <c r="E5" s="26"/>
      <c r="F5" s="26"/>
      <c r="G5" s="26"/>
      <c r="H5" s="26"/>
      <c r="I5" s="26"/>
      <c r="J5" s="26"/>
      <c r="K5" s="26"/>
      <c r="L5" s="26"/>
      <c r="M5" s="26"/>
    </row>
    <row r="6" spans="1:13" s="10" customFormat="1" ht="30.7" customHeight="1">
      <c r="A6" s="87" t="s">
        <v>58</v>
      </c>
      <c r="B6" s="87"/>
      <c r="C6" s="87"/>
      <c r="D6" s="87"/>
      <c r="E6" s="87"/>
      <c r="F6" s="87"/>
      <c r="G6" s="87"/>
      <c r="H6" s="87"/>
      <c r="I6" s="87"/>
      <c r="J6" s="87"/>
      <c r="K6" s="87"/>
      <c r="L6" s="87"/>
      <c r="M6" s="87"/>
    </row>
    <row r="7" spans="1:13" s="10" customFormat="1" ht="10.8" customHeight="1">
      <c r="A7" s="33"/>
      <c r="B7" s="33"/>
      <c r="C7" s="33"/>
      <c r="D7" s="33"/>
      <c r="E7" s="33"/>
      <c r="F7" s="33"/>
      <c r="G7" s="33"/>
      <c r="H7" s="33"/>
      <c r="I7" s="33"/>
      <c r="J7" s="33"/>
      <c r="K7" s="33"/>
      <c r="L7" s="33"/>
      <c r="M7" s="33"/>
    </row>
    <row r="8" spans="1:13" s="10" customFormat="1" ht="30.7" customHeight="1">
      <c r="A8" s="87" t="s">
        <v>33</v>
      </c>
      <c r="B8" s="87"/>
      <c r="C8" s="87"/>
      <c r="D8" s="87"/>
      <c r="E8" s="87"/>
      <c r="F8" s="87"/>
      <c r="G8" s="87"/>
      <c r="H8" s="87"/>
      <c r="I8" s="87"/>
      <c r="J8" s="87"/>
      <c r="K8" s="87"/>
      <c r="L8" s="87"/>
      <c r="M8" s="87"/>
    </row>
    <row r="9" spans="1:13" s="10" customFormat="1" ht="13.5">
      <c r="A9" s="34"/>
      <c r="B9" s="34"/>
      <c r="C9" s="34"/>
      <c r="D9" s="34"/>
      <c r="E9" s="34"/>
      <c r="F9" s="34"/>
      <c r="G9" s="34"/>
      <c r="H9" s="34"/>
      <c r="I9" s="34"/>
      <c r="J9" s="34"/>
      <c r="K9" s="34"/>
      <c r="L9" s="34"/>
      <c r="M9" s="34"/>
    </row>
    <row r="10" spans="1:13" s="10" customFormat="1">
      <c r="A10" s="11"/>
    </row>
    <row r="11" spans="1:13" ht="12.7" customHeight="1">
      <c r="A11" s="88" t="s">
        <v>0</v>
      </c>
      <c r="B11" s="88"/>
      <c r="C11" s="88"/>
      <c r="D11" s="88"/>
      <c r="E11" s="88"/>
      <c r="F11" s="88"/>
      <c r="G11" s="88"/>
      <c r="H11" s="88"/>
      <c r="I11" s="88"/>
      <c r="J11" s="88"/>
      <c r="K11" s="88"/>
      <c r="L11" s="88"/>
      <c r="M11" s="88"/>
    </row>
    <row r="12" spans="1:13" ht="12.7" customHeight="1">
      <c r="A12" s="44"/>
      <c r="B12" s="80" t="s">
        <v>41</v>
      </c>
      <c r="C12" s="79"/>
      <c r="D12" s="79"/>
      <c r="E12" s="81"/>
      <c r="F12" s="79" t="s">
        <v>42</v>
      </c>
      <c r="G12" s="79"/>
      <c r="H12" s="79"/>
      <c r="I12" s="79"/>
      <c r="J12" s="80" t="s">
        <v>43</v>
      </c>
      <c r="K12" s="79"/>
      <c r="L12" s="79"/>
      <c r="M12" s="81"/>
    </row>
    <row r="13" spans="1:13" s="13" customFormat="1" ht="43.05" customHeight="1">
      <c r="A13" s="45"/>
      <c r="B13" s="82" t="s">
        <v>48</v>
      </c>
      <c r="C13" s="83"/>
      <c r="D13" s="85" t="s">
        <v>38</v>
      </c>
      <c r="E13" s="86"/>
      <c r="F13" s="84" t="s">
        <v>48</v>
      </c>
      <c r="G13" s="83"/>
      <c r="H13" s="85" t="s">
        <v>38</v>
      </c>
      <c r="I13" s="84"/>
      <c r="J13" s="82" t="s">
        <v>48</v>
      </c>
      <c r="K13" s="83"/>
      <c r="L13" s="85" t="s">
        <v>38</v>
      </c>
      <c r="M13" s="86"/>
    </row>
    <row r="14" spans="1:13" s="9" customFormat="1" ht="22.9" thickBot="1">
      <c r="A14" s="46" t="s">
        <v>17</v>
      </c>
      <c r="B14" s="51" t="s">
        <v>1</v>
      </c>
      <c r="C14" s="28" t="s">
        <v>32</v>
      </c>
      <c r="D14" s="29" t="s">
        <v>36</v>
      </c>
      <c r="E14" s="52" t="s">
        <v>37</v>
      </c>
      <c r="F14" s="49" t="s">
        <v>1</v>
      </c>
      <c r="G14" s="30" t="s">
        <v>34</v>
      </c>
      <c r="H14" s="29" t="s">
        <v>36</v>
      </c>
      <c r="I14" s="53" t="s">
        <v>37</v>
      </c>
      <c r="J14" s="59" t="s">
        <v>1</v>
      </c>
      <c r="K14" s="60" t="s">
        <v>35</v>
      </c>
      <c r="L14" s="29" t="s">
        <v>36</v>
      </c>
      <c r="M14" s="52" t="s">
        <v>37</v>
      </c>
    </row>
    <row r="15" spans="1:13">
      <c r="A15" s="47" t="s">
        <v>2</v>
      </c>
      <c r="B15" s="62">
        <v>93.1</v>
      </c>
      <c r="C15" s="63">
        <v>669.98</v>
      </c>
      <c r="D15" s="12">
        <f>ROUNDDOWN(B15/365, 6)</f>
        <v>0.25506800000000002</v>
      </c>
      <c r="E15" s="56">
        <f>ROUNDDOWN((C15-B15)/3100, 6)</f>
        <v>0.18609000000000001</v>
      </c>
      <c r="F15" s="50">
        <v>108.02</v>
      </c>
      <c r="G15" s="43">
        <v>604.59</v>
      </c>
      <c r="H15" s="12">
        <f>ROUNDDOWN(F15/365, 6)</f>
        <v>0.29594500000000001</v>
      </c>
      <c r="I15" s="57">
        <f>ROUNDDOWN((G15-F15)/12000, 6)</f>
        <v>4.138E-2</v>
      </c>
      <c r="J15" s="61">
        <v>93.38</v>
      </c>
      <c r="K15" s="43">
        <v>821.76</v>
      </c>
      <c r="L15" s="58">
        <f>ROUNDDOWN(J15/365, 6)</f>
        <v>0.25583499999999998</v>
      </c>
      <c r="M15" s="56">
        <f>ROUNDDOWN((K15-J15)/4200, 6)</f>
        <v>0.17342299999999999</v>
      </c>
    </row>
    <row r="16" spans="1:13">
      <c r="A16" s="47" t="s">
        <v>3</v>
      </c>
      <c r="B16" s="64">
        <v>100.83</v>
      </c>
      <c r="C16" s="43">
        <v>662.88</v>
      </c>
      <c r="D16" s="12">
        <f t="shared" ref="D16:D28" si="0">ROUNDDOWN(B16/365, 6)</f>
        <v>0.27624599999999999</v>
      </c>
      <c r="E16" s="56">
        <f t="shared" ref="E16:E28" si="1">ROUNDDOWN((C16-B16)/3100, 6)</f>
        <v>0.18130599999999999</v>
      </c>
      <c r="F16" s="50">
        <v>108.02</v>
      </c>
      <c r="G16" s="43">
        <v>596.27</v>
      </c>
      <c r="H16" s="12">
        <f t="shared" ref="H16:H28" si="2">ROUNDDOWN(F16/365, 6)</f>
        <v>0.29594500000000001</v>
      </c>
      <c r="I16" s="57">
        <f t="shared" ref="I16:I28" si="3">ROUNDDOWN((G16-F16)/12000, 6)</f>
        <v>4.0687000000000001E-2</v>
      </c>
      <c r="J16" s="61">
        <v>101.1</v>
      </c>
      <c r="K16" s="43">
        <v>816.91</v>
      </c>
      <c r="L16" s="58">
        <f t="shared" ref="L16:L28" si="4">ROUNDDOWN(J16/365, 6)</f>
        <v>0.27698600000000001</v>
      </c>
      <c r="M16" s="56">
        <f t="shared" ref="M16:M28" si="5">ROUNDDOWN((K16-J16)/4200, 6)</f>
        <v>0.17043</v>
      </c>
    </row>
    <row r="17" spans="1:13">
      <c r="A17" s="47" t="s">
        <v>4</v>
      </c>
      <c r="B17" s="64">
        <v>101.65</v>
      </c>
      <c r="C17" s="43">
        <v>657.84</v>
      </c>
      <c r="D17" s="12">
        <f t="shared" si="0"/>
        <v>0.27849299999999999</v>
      </c>
      <c r="E17" s="56">
        <f t="shared" si="1"/>
        <v>0.17941599999999999</v>
      </c>
      <c r="F17" s="50">
        <v>108.02</v>
      </c>
      <c r="G17" s="43">
        <v>594.77</v>
      </c>
      <c r="H17" s="12">
        <f t="shared" si="2"/>
        <v>0.29594500000000001</v>
      </c>
      <c r="I17" s="57">
        <f t="shared" si="3"/>
        <v>4.0562000000000001E-2</v>
      </c>
      <c r="J17" s="61">
        <v>101.93</v>
      </c>
      <c r="K17" s="43">
        <v>814.48</v>
      </c>
      <c r="L17" s="58">
        <f t="shared" si="4"/>
        <v>0.27926000000000001</v>
      </c>
      <c r="M17" s="56">
        <f t="shared" si="5"/>
        <v>0.169654</v>
      </c>
    </row>
    <row r="18" spans="1:13">
      <c r="A18" s="47" t="s">
        <v>5</v>
      </c>
      <c r="B18" s="64">
        <v>105.2</v>
      </c>
      <c r="C18" s="43">
        <v>685.21</v>
      </c>
      <c r="D18" s="12">
        <f t="shared" si="0"/>
        <v>0.288219</v>
      </c>
      <c r="E18" s="56">
        <f t="shared" si="1"/>
        <v>0.18709999999999999</v>
      </c>
      <c r="F18" s="50">
        <v>108.02</v>
      </c>
      <c r="G18" s="43">
        <v>598.11</v>
      </c>
      <c r="H18" s="12">
        <f t="shared" si="2"/>
        <v>0.29594500000000001</v>
      </c>
      <c r="I18" s="57">
        <f t="shared" si="3"/>
        <v>4.0840000000000001E-2</v>
      </c>
      <c r="J18" s="61">
        <v>105.47</v>
      </c>
      <c r="K18" s="43">
        <v>851.96</v>
      </c>
      <c r="L18" s="58">
        <f t="shared" si="4"/>
        <v>0.28895799999999999</v>
      </c>
      <c r="M18" s="56">
        <f t="shared" si="5"/>
        <v>0.177735</v>
      </c>
    </row>
    <row r="19" spans="1:13">
      <c r="A19" s="47" t="s">
        <v>6</v>
      </c>
      <c r="B19" s="64">
        <v>91.09</v>
      </c>
      <c r="C19" s="43">
        <v>664.3</v>
      </c>
      <c r="D19" s="12">
        <f t="shared" si="0"/>
        <v>0.24956100000000001</v>
      </c>
      <c r="E19" s="56">
        <f t="shared" si="1"/>
        <v>0.18490599999999999</v>
      </c>
      <c r="F19" s="50">
        <v>108.02</v>
      </c>
      <c r="G19" s="43">
        <v>623.13</v>
      </c>
      <c r="H19" s="12">
        <f t="shared" si="2"/>
        <v>0.29594500000000001</v>
      </c>
      <c r="I19" s="57">
        <f t="shared" si="3"/>
        <v>4.2924999999999998E-2</v>
      </c>
      <c r="J19" s="61">
        <v>91.37</v>
      </c>
      <c r="K19" s="43">
        <v>818.11</v>
      </c>
      <c r="L19" s="58">
        <f t="shared" si="4"/>
        <v>0.25032799999999999</v>
      </c>
      <c r="M19" s="56">
        <f t="shared" si="5"/>
        <v>0.17303299999999999</v>
      </c>
    </row>
    <row r="20" spans="1:13">
      <c r="A20" s="47" t="s">
        <v>7</v>
      </c>
      <c r="B20" s="64">
        <v>97.12</v>
      </c>
      <c r="C20" s="43">
        <v>666.9</v>
      </c>
      <c r="D20" s="12">
        <f t="shared" si="0"/>
        <v>0.26608199999999999</v>
      </c>
      <c r="E20" s="56">
        <f t="shared" si="1"/>
        <v>0.18379999999999999</v>
      </c>
      <c r="F20" s="50">
        <v>108.02</v>
      </c>
      <c r="G20" s="43">
        <v>598.1</v>
      </c>
      <c r="H20" s="12">
        <f t="shared" si="2"/>
        <v>0.29594500000000001</v>
      </c>
      <c r="I20" s="57">
        <f t="shared" si="3"/>
        <v>4.0840000000000001E-2</v>
      </c>
      <c r="J20" s="61">
        <v>97.4</v>
      </c>
      <c r="K20" s="43">
        <v>825.83</v>
      </c>
      <c r="L20" s="58">
        <f t="shared" si="4"/>
        <v>0.266849</v>
      </c>
      <c r="M20" s="56">
        <f t="shared" si="5"/>
        <v>0.17343500000000001</v>
      </c>
    </row>
    <row r="21" spans="1:13">
      <c r="A21" s="48" t="s">
        <v>8</v>
      </c>
      <c r="B21" s="64">
        <v>93.38</v>
      </c>
      <c r="C21" s="43">
        <v>708.87</v>
      </c>
      <c r="D21" s="12">
        <f t="shared" si="0"/>
        <v>0.25583499999999998</v>
      </c>
      <c r="E21" s="56">
        <f t="shared" si="1"/>
        <v>0.198545</v>
      </c>
      <c r="F21" s="50">
        <v>108.02</v>
      </c>
      <c r="G21" s="43">
        <v>608.41999999999996</v>
      </c>
      <c r="H21" s="12">
        <f t="shared" si="2"/>
        <v>0.29594500000000001</v>
      </c>
      <c r="I21" s="57">
        <f t="shared" si="3"/>
        <v>4.1700000000000001E-2</v>
      </c>
      <c r="J21" s="61">
        <v>93.65</v>
      </c>
      <c r="K21" s="43">
        <v>867.5</v>
      </c>
      <c r="L21" s="58">
        <f t="shared" si="4"/>
        <v>0.256575</v>
      </c>
      <c r="M21" s="56">
        <f t="shared" si="5"/>
        <v>0.18425</v>
      </c>
    </row>
    <row r="22" spans="1:13">
      <c r="A22" s="47" t="s">
        <v>9</v>
      </c>
      <c r="B22" s="64">
        <v>94.95</v>
      </c>
      <c r="C22" s="43">
        <v>660.47</v>
      </c>
      <c r="D22" s="12">
        <f t="shared" si="0"/>
        <v>0.26013599999999998</v>
      </c>
      <c r="E22" s="56">
        <f>ROUNDDOWN((C22-B22)/3100, 6)</f>
        <v>0.182425</v>
      </c>
      <c r="F22" s="50">
        <v>108.02</v>
      </c>
      <c r="G22" s="43">
        <v>619.11</v>
      </c>
      <c r="H22" s="12">
        <f t="shared" si="2"/>
        <v>0.29594500000000001</v>
      </c>
      <c r="I22" s="57">
        <f t="shared" si="3"/>
        <v>4.2590000000000003E-2</v>
      </c>
      <c r="J22" s="61">
        <v>95.23</v>
      </c>
      <c r="K22" s="43">
        <v>805.4</v>
      </c>
      <c r="L22" s="58">
        <f t="shared" si="4"/>
        <v>0.26090400000000002</v>
      </c>
      <c r="M22" s="56">
        <f t="shared" si="5"/>
        <v>0.16908799999999999</v>
      </c>
    </row>
    <row r="23" spans="1:13">
      <c r="A23" s="47" t="s">
        <v>10</v>
      </c>
      <c r="B23" s="64">
        <v>97.2</v>
      </c>
      <c r="C23" s="43">
        <v>685.64</v>
      </c>
      <c r="D23" s="12">
        <f t="shared" si="0"/>
        <v>0.26630100000000001</v>
      </c>
      <c r="E23" s="56">
        <f t="shared" si="1"/>
        <v>0.18981899999999999</v>
      </c>
      <c r="F23" s="50">
        <v>108.02</v>
      </c>
      <c r="G23" s="43">
        <v>617.1</v>
      </c>
      <c r="H23" s="12">
        <f t="shared" si="2"/>
        <v>0.29594500000000001</v>
      </c>
      <c r="I23" s="57">
        <f t="shared" si="3"/>
        <v>4.2423000000000002E-2</v>
      </c>
      <c r="J23" s="61">
        <v>97.47</v>
      </c>
      <c r="K23" s="43">
        <v>836.59</v>
      </c>
      <c r="L23" s="58">
        <f t="shared" si="4"/>
        <v>0.26704099999999997</v>
      </c>
      <c r="M23" s="56">
        <f t="shared" si="5"/>
        <v>0.17598</v>
      </c>
    </row>
    <row r="24" spans="1:13">
      <c r="A24" s="47" t="s">
        <v>11</v>
      </c>
      <c r="B24" s="64">
        <v>98.07</v>
      </c>
      <c r="C24" s="43">
        <v>676.02</v>
      </c>
      <c r="D24" s="12">
        <f t="shared" si="0"/>
        <v>0.26868399999999998</v>
      </c>
      <c r="E24" s="56">
        <f t="shared" si="1"/>
        <v>0.18643499999999999</v>
      </c>
      <c r="F24" s="50">
        <v>108.02</v>
      </c>
      <c r="G24" s="43">
        <v>598.77</v>
      </c>
      <c r="H24" s="12">
        <f t="shared" si="2"/>
        <v>0.29594500000000001</v>
      </c>
      <c r="I24" s="57">
        <f t="shared" si="3"/>
        <v>4.0895000000000001E-2</v>
      </c>
      <c r="J24" s="61">
        <v>98.34</v>
      </c>
      <c r="K24" s="43">
        <v>821.77</v>
      </c>
      <c r="L24" s="58">
        <f t="shared" si="4"/>
        <v>0.269424</v>
      </c>
      <c r="M24" s="56">
        <f t="shared" si="5"/>
        <v>0.17224500000000001</v>
      </c>
    </row>
    <row r="25" spans="1:13">
      <c r="A25" s="47" t="s">
        <v>12</v>
      </c>
      <c r="B25" s="64">
        <v>91.13</v>
      </c>
      <c r="C25" s="43">
        <v>655.04999999999995</v>
      </c>
      <c r="D25" s="12">
        <f t="shared" si="0"/>
        <v>0.249671</v>
      </c>
      <c r="E25" s="56">
        <f t="shared" si="1"/>
        <v>0.18190899999999999</v>
      </c>
      <c r="F25" s="50">
        <v>108.02</v>
      </c>
      <c r="G25" s="43">
        <v>592.30999999999995</v>
      </c>
      <c r="H25" s="12">
        <f t="shared" si="2"/>
        <v>0.29594500000000001</v>
      </c>
      <c r="I25" s="57">
        <f t="shared" si="3"/>
        <v>4.0356999999999997E-2</v>
      </c>
      <c r="J25" s="61">
        <v>91.41</v>
      </c>
      <c r="K25" s="43">
        <v>806.06</v>
      </c>
      <c r="L25" s="58">
        <f t="shared" si="4"/>
        <v>0.25043799999999999</v>
      </c>
      <c r="M25" s="56">
        <f t="shared" si="5"/>
        <v>0.170154</v>
      </c>
    </row>
    <row r="26" spans="1:13">
      <c r="A26" s="47" t="s">
        <v>13</v>
      </c>
      <c r="B26" s="64">
        <v>95.5</v>
      </c>
      <c r="C26" s="43">
        <v>668.93</v>
      </c>
      <c r="D26" s="12">
        <f t="shared" si="0"/>
        <v>0.26164300000000001</v>
      </c>
      <c r="E26" s="56">
        <f t="shared" si="1"/>
        <v>0.184977</v>
      </c>
      <c r="F26" s="50">
        <v>108.02</v>
      </c>
      <c r="G26" s="43">
        <v>604.46</v>
      </c>
      <c r="H26" s="12">
        <f t="shared" si="2"/>
        <v>0.29594500000000001</v>
      </c>
      <c r="I26" s="57">
        <f t="shared" si="3"/>
        <v>4.1369999999999997E-2</v>
      </c>
      <c r="J26" s="61">
        <v>95.78</v>
      </c>
      <c r="K26" s="43">
        <v>823.14</v>
      </c>
      <c r="L26" s="58">
        <f t="shared" si="4"/>
        <v>0.26240999999999998</v>
      </c>
      <c r="M26" s="56">
        <f t="shared" si="5"/>
        <v>0.17318</v>
      </c>
    </row>
    <row r="27" spans="1:13">
      <c r="A27" s="47" t="s">
        <v>14</v>
      </c>
      <c r="B27" s="64">
        <v>98.97</v>
      </c>
      <c r="C27" s="43">
        <v>692.43</v>
      </c>
      <c r="D27" s="12">
        <f t="shared" si="0"/>
        <v>0.27115</v>
      </c>
      <c r="E27" s="56">
        <f t="shared" si="1"/>
        <v>0.191438</v>
      </c>
      <c r="F27" s="50">
        <v>108.02</v>
      </c>
      <c r="G27" s="43">
        <v>626.62</v>
      </c>
      <c r="H27" s="12">
        <f t="shared" si="2"/>
        <v>0.29594500000000001</v>
      </c>
      <c r="I27" s="57">
        <f t="shared" si="3"/>
        <v>4.3215999999999997E-2</v>
      </c>
      <c r="J27" s="61">
        <v>99.25</v>
      </c>
      <c r="K27" s="43">
        <v>850.21</v>
      </c>
      <c r="L27" s="58">
        <f t="shared" si="4"/>
        <v>0.27191700000000002</v>
      </c>
      <c r="M27" s="56">
        <f t="shared" si="5"/>
        <v>0.17879999999999999</v>
      </c>
    </row>
    <row r="28" spans="1:13">
      <c r="A28" s="47" t="s">
        <v>15</v>
      </c>
      <c r="B28" s="64">
        <v>96.1</v>
      </c>
      <c r="C28" s="43">
        <v>682.65</v>
      </c>
      <c r="D28" s="12">
        <f t="shared" si="0"/>
        <v>0.26328699999999999</v>
      </c>
      <c r="E28" s="56">
        <f t="shared" si="1"/>
        <v>0.18920899999999999</v>
      </c>
      <c r="F28" s="50">
        <v>108.02</v>
      </c>
      <c r="G28" s="43">
        <v>603.20000000000005</v>
      </c>
      <c r="H28" s="12">
        <f t="shared" si="2"/>
        <v>0.29594500000000001</v>
      </c>
      <c r="I28" s="57">
        <f t="shared" si="3"/>
        <v>4.1265000000000003E-2</v>
      </c>
      <c r="J28" s="61">
        <v>96.37</v>
      </c>
      <c r="K28" s="43">
        <v>839.25</v>
      </c>
      <c r="L28" s="58">
        <f t="shared" si="4"/>
        <v>0.26402700000000001</v>
      </c>
      <c r="M28" s="56">
        <f t="shared" si="5"/>
        <v>0.17687600000000001</v>
      </c>
    </row>
    <row r="30" spans="1:13">
      <c r="A30" s="78" t="s">
        <v>40</v>
      </c>
      <c r="B30" s="78"/>
      <c r="C30" s="78"/>
      <c r="D30" s="78"/>
      <c r="E30" s="78"/>
      <c r="F30" s="78"/>
      <c r="G30" s="78"/>
      <c r="H30" s="78"/>
      <c r="I30" s="78"/>
      <c r="J30" s="78"/>
      <c r="K30" s="78"/>
      <c r="L30" s="78"/>
      <c r="M30" s="78"/>
    </row>
    <row r="31" spans="1:13">
      <c r="A31" s="31"/>
      <c r="B31" s="67" t="s">
        <v>41</v>
      </c>
      <c r="C31" s="68"/>
      <c r="D31" s="68"/>
      <c r="E31" s="69"/>
      <c r="F31" s="70" t="s">
        <v>42</v>
      </c>
      <c r="G31" s="68"/>
      <c r="H31" s="68"/>
      <c r="I31" s="71"/>
      <c r="J31" s="67" t="s">
        <v>43</v>
      </c>
      <c r="K31" s="68"/>
      <c r="L31" s="68"/>
      <c r="M31" s="69"/>
    </row>
    <row r="32" spans="1:13" ht="39" customHeight="1">
      <c r="A32" s="32"/>
      <c r="B32" s="72" t="s">
        <v>48</v>
      </c>
      <c r="C32" s="73"/>
      <c r="D32" s="74" t="s">
        <v>38</v>
      </c>
      <c r="E32" s="75"/>
      <c r="F32" s="76" t="s">
        <v>48</v>
      </c>
      <c r="G32" s="73"/>
      <c r="H32" s="74" t="s">
        <v>38</v>
      </c>
      <c r="I32" s="77"/>
      <c r="J32" s="72" t="s">
        <v>48</v>
      </c>
      <c r="K32" s="73"/>
      <c r="L32" s="74" t="s">
        <v>38</v>
      </c>
      <c r="M32" s="75"/>
    </row>
    <row r="33" spans="1:13" ht="22.5">
      <c r="A33" s="55" t="s">
        <v>16</v>
      </c>
      <c r="B33" s="59" t="s">
        <v>1</v>
      </c>
      <c r="C33" s="60" t="s">
        <v>32</v>
      </c>
      <c r="D33" s="29" t="s">
        <v>36</v>
      </c>
      <c r="E33" s="52" t="s">
        <v>37</v>
      </c>
      <c r="F33" s="49" t="s">
        <v>1</v>
      </c>
      <c r="G33" s="30" t="s">
        <v>34</v>
      </c>
      <c r="H33" s="29" t="s">
        <v>36</v>
      </c>
      <c r="I33" s="53" t="s">
        <v>37</v>
      </c>
      <c r="J33" s="59" t="s">
        <v>1</v>
      </c>
      <c r="K33" s="60" t="s">
        <v>35</v>
      </c>
      <c r="L33" s="29" t="s">
        <v>36</v>
      </c>
      <c r="M33" s="52" t="s">
        <v>37</v>
      </c>
    </row>
    <row r="34" spans="1:13">
      <c r="A34" s="47" t="s">
        <v>2</v>
      </c>
      <c r="B34" s="64">
        <v>77.95</v>
      </c>
      <c r="C34" s="43">
        <v>625.6</v>
      </c>
      <c r="D34" s="58">
        <f>ROUNDDOWN(B34/365, 6)</f>
        <v>0.213561</v>
      </c>
      <c r="E34" s="56">
        <f>ROUNDDOWN((C34-B34)/3100, 6)</f>
        <v>0.17666100000000001</v>
      </c>
      <c r="F34" s="50">
        <v>92.19</v>
      </c>
      <c r="G34" s="43">
        <v>563.59</v>
      </c>
      <c r="H34" s="54">
        <f>ROUNDDOWN(F34/365, 6)</f>
        <v>0.25257499999999999</v>
      </c>
      <c r="I34" s="57">
        <f>ROUNDDOWN((G34-F34)/12000, 6)</f>
        <v>3.9282999999999998E-2</v>
      </c>
      <c r="J34" s="64">
        <v>78.239999999999995</v>
      </c>
      <c r="K34" s="43">
        <v>769.95</v>
      </c>
      <c r="L34" s="65">
        <f>ROUNDDOWN(J34/365, 6)</f>
        <v>0.21435599999999999</v>
      </c>
      <c r="M34" s="56">
        <f>ROUNDDOWN((K34-J34)/4200, 6)</f>
        <v>0.16469200000000001</v>
      </c>
    </row>
    <row r="35" spans="1:13">
      <c r="A35" s="47" t="s">
        <v>3</v>
      </c>
      <c r="B35" s="64">
        <v>85.28</v>
      </c>
      <c r="C35" s="43">
        <v>618.86</v>
      </c>
      <c r="D35" s="58">
        <f t="shared" ref="D35:D47" si="6">ROUNDDOWN(B35/365, 6)</f>
        <v>0.23364299999999999</v>
      </c>
      <c r="E35" s="56">
        <f>ROUNDDOWN((C35-B35)/3100, 6)</f>
        <v>0.172122</v>
      </c>
      <c r="F35" s="50">
        <v>92.19</v>
      </c>
      <c r="G35" s="43">
        <v>555.70000000000005</v>
      </c>
      <c r="H35" s="54">
        <f t="shared" ref="H35:H47" si="7">ROUNDDOWN(F35/365, 6)</f>
        <v>0.25257499999999999</v>
      </c>
      <c r="I35" s="57">
        <f t="shared" ref="I35:I47" si="8">ROUNDDOWN((G35-F35)/12000, 6)</f>
        <v>3.8625E-2</v>
      </c>
      <c r="J35" s="64">
        <v>85.57</v>
      </c>
      <c r="K35" s="43">
        <v>765.34</v>
      </c>
      <c r="L35" s="65">
        <f>ROUNDDOWN(J35/365, 6)</f>
        <v>0.23443800000000001</v>
      </c>
      <c r="M35" s="56">
        <f t="shared" ref="M35:M47" si="9">ROUNDDOWN((K35-J35)/4200, 6)</f>
        <v>0.16184999999999999</v>
      </c>
    </row>
    <row r="36" spans="1:13">
      <c r="A36" s="47" t="s">
        <v>4</v>
      </c>
      <c r="B36" s="64">
        <v>86.07</v>
      </c>
      <c r="C36" s="43">
        <v>614.08000000000004</v>
      </c>
      <c r="D36" s="58">
        <f t="shared" si="6"/>
        <v>0.23580799999999999</v>
      </c>
      <c r="E36" s="56">
        <f t="shared" ref="E36:E47" si="10">ROUNDDOWN((C36-B36)/3100, 6)</f>
        <v>0.170325</v>
      </c>
      <c r="F36" s="50">
        <v>92.19</v>
      </c>
      <c r="G36" s="43">
        <v>554.28</v>
      </c>
      <c r="H36" s="54">
        <f t="shared" si="7"/>
        <v>0.25257499999999999</v>
      </c>
      <c r="I36" s="57">
        <f t="shared" si="8"/>
        <v>3.8507E-2</v>
      </c>
      <c r="J36" s="64">
        <v>86.35</v>
      </c>
      <c r="K36" s="43">
        <v>763.04</v>
      </c>
      <c r="L36" s="65">
        <f t="shared" ref="L36:L47" si="11">ROUNDDOWN(J36/365, 6)</f>
        <v>0.23657500000000001</v>
      </c>
      <c r="M36" s="56">
        <f t="shared" si="9"/>
        <v>0.16111600000000001</v>
      </c>
    </row>
    <row r="37" spans="1:13">
      <c r="A37" s="47" t="s">
        <v>5</v>
      </c>
      <c r="B37" s="64">
        <v>89.43</v>
      </c>
      <c r="C37" s="43">
        <v>640.04</v>
      </c>
      <c r="D37" s="58">
        <f t="shared" si="6"/>
        <v>0.24501300000000001</v>
      </c>
      <c r="E37" s="56">
        <f t="shared" si="10"/>
        <v>0.177616</v>
      </c>
      <c r="F37" s="50">
        <v>92.19</v>
      </c>
      <c r="G37" s="43">
        <v>557.44000000000005</v>
      </c>
      <c r="H37" s="54">
        <f t="shared" si="7"/>
        <v>0.25257499999999999</v>
      </c>
      <c r="I37" s="57">
        <f t="shared" si="8"/>
        <v>3.8769999999999999E-2</v>
      </c>
      <c r="J37" s="64">
        <v>89.72</v>
      </c>
      <c r="K37" s="43">
        <v>798.61</v>
      </c>
      <c r="L37" s="65">
        <f t="shared" si="11"/>
        <v>0.245808</v>
      </c>
      <c r="M37" s="56">
        <f t="shared" si="9"/>
        <v>0.16878299999999999</v>
      </c>
    </row>
    <row r="38" spans="1:13">
      <c r="A38" s="47" t="s">
        <v>6</v>
      </c>
      <c r="B38" s="64">
        <v>76.040000000000006</v>
      </c>
      <c r="C38" s="43">
        <v>620.21</v>
      </c>
      <c r="D38" s="58">
        <f t="shared" si="6"/>
        <v>0.20832800000000001</v>
      </c>
      <c r="E38" s="56">
        <f t="shared" si="10"/>
        <v>0.175538</v>
      </c>
      <c r="F38" s="50">
        <v>92.19</v>
      </c>
      <c r="G38" s="43">
        <v>581.19000000000005</v>
      </c>
      <c r="H38" s="54">
        <f t="shared" si="7"/>
        <v>0.25257499999999999</v>
      </c>
      <c r="I38" s="57">
        <f t="shared" si="8"/>
        <v>4.0750000000000001E-2</v>
      </c>
      <c r="J38" s="64">
        <v>76.33</v>
      </c>
      <c r="K38" s="43">
        <v>766.48</v>
      </c>
      <c r="L38" s="65">
        <f t="shared" si="11"/>
        <v>0.209123</v>
      </c>
      <c r="M38" s="56">
        <f t="shared" si="9"/>
        <v>0.16432099999999999</v>
      </c>
    </row>
    <row r="39" spans="1:13">
      <c r="A39" s="47" t="s">
        <v>7</v>
      </c>
      <c r="B39" s="64">
        <v>81.77</v>
      </c>
      <c r="C39" s="43">
        <v>622.67999999999995</v>
      </c>
      <c r="D39" s="58">
        <f t="shared" si="6"/>
        <v>0.224027</v>
      </c>
      <c r="E39" s="56">
        <f t="shared" si="10"/>
        <v>0.174487</v>
      </c>
      <c r="F39" s="50">
        <v>92.19</v>
      </c>
      <c r="G39" s="43">
        <v>557.42999999999995</v>
      </c>
      <c r="H39" s="54">
        <f>ROUNDDOWN(F39/365, 6)</f>
        <v>0.25257499999999999</v>
      </c>
      <c r="I39" s="57">
        <f>ROUNDDOWN((G39-F39)/12000, 6)</f>
        <v>3.8769999999999999E-2</v>
      </c>
      <c r="J39" s="64">
        <v>82.05</v>
      </c>
      <c r="K39" s="43">
        <v>773.81</v>
      </c>
      <c r="L39" s="65">
        <f t="shared" si="11"/>
        <v>0.22479399999999999</v>
      </c>
      <c r="M39" s="56">
        <f t="shared" si="9"/>
        <v>0.16470399999999999</v>
      </c>
    </row>
    <row r="40" spans="1:13">
      <c r="A40" s="48" t="s">
        <v>8</v>
      </c>
      <c r="B40" s="64">
        <v>78.209999999999994</v>
      </c>
      <c r="C40" s="43">
        <v>662.5</v>
      </c>
      <c r="D40" s="58">
        <f>ROUNDDOWN(B40/365, 6)</f>
        <v>0.21427299999999999</v>
      </c>
      <c r="E40" s="56">
        <f t="shared" si="10"/>
        <v>0.18848000000000001</v>
      </c>
      <c r="F40" s="50">
        <v>92.19</v>
      </c>
      <c r="G40" s="43">
        <v>567.23</v>
      </c>
      <c r="H40" s="54">
        <f t="shared" si="7"/>
        <v>0.25257499999999999</v>
      </c>
      <c r="I40" s="57">
        <f t="shared" si="8"/>
        <v>3.9586000000000003E-2</v>
      </c>
      <c r="J40" s="64">
        <v>78.5</v>
      </c>
      <c r="K40" s="43">
        <v>813.36</v>
      </c>
      <c r="L40" s="65">
        <f t="shared" si="11"/>
        <v>0.21506800000000001</v>
      </c>
      <c r="M40" s="56">
        <f t="shared" si="9"/>
        <v>0.17496600000000001</v>
      </c>
    </row>
    <row r="41" spans="1:13">
      <c r="A41" s="47" t="s">
        <v>9</v>
      </c>
      <c r="B41" s="64">
        <v>79.709999999999994</v>
      </c>
      <c r="C41" s="43">
        <v>616.57000000000005</v>
      </c>
      <c r="D41" s="58">
        <f t="shared" si="6"/>
        <v>0.21838299999999999</v>
      </c>
      <c r="E41" s="56">
        <f t="shared" si="10"/>
        <v>0.17318</v>
      </c>
      <c r="F41" s="50">
        <v>92.19</v>
      </c>
      <c r="G41" s="43">
        <v>577.37</v>
      </c>
      <c r="H41" s="54">
        <f t="shared" si="7"/>
        <v>0.25257499999999999</v>
      </c>
      <c r="I41" s="57">
        <f t="shared" si="8"/>
        <v>4.0431000000000002E-2</v>
      </c>
      <c r="J41" s="64">
        <v>80</v>
      </c>
      <c r="K41" s="43">
        <v>754.42</v>
      </c>
      <c r="L41" s="65">
        <f t="shared" si="11"/>
        <v>0.21917800000000001</v>
      </c>
      <c r="M41" s="56">
        <f t="shared" si="9"/>
        <v>0.160576</v>
      </c>
    </row>
    <row r="42" spans="1:13">
      <c r="A42" s="47" t="s">
        <v>10</v>
      </c>
      <c r="B42" s="64">
        <v>81.84</v>
      </c>
      <c r="C42" s="43">
        <v>640.45000000000005</v>
      </c>
      <c r="D42" s="58">
        <f t="shared" si="6"/>
        <v>0.224219</v>
      </c>
      <c r="E42" s="56">
        <f t="shared" si="10"/>
        <v>0.180196</v>
      </c>
      <c r="F42" s="50">
        <v>92.19</v>
      </c>
      <c r="G42" s="43">
        <v>575.46</v>
      </c>
      <c r="H42" s="54">
        <f t="shared" si="7"/>
        <v>0.25257499999999999</v>
      </c>
      <c r="I42" s="57">
        <f t="shared" si="8"/>
        <v>4.0272000000000002E-2</v>
      </c>
      <c r="J42" s="64">
        <v>82.13</v>
      </c>
      <c r="K42" s="43">
        <v>784.02</v>
      </c>
      <c r="L42" s="65">
        <f t="shared" si="11"/>
        <v>0.22501299999999999</v>
      </c>
      <c r="M42" s="56">
        <f t="shared" si="9"/>
        <v>0.16711599999999999</v>
      </c>
    </row>
    <row r="43" spans="1:13">
      <c r="A43" s="47" t="s">
        <v>11</v>
      </c>
      <c r="B43" s="64">
        <v>82.66</v>
      </c>
      <c r="C43" s="43">
        <v>631.33000000000004</v>
      </c>
      <c r="D43" s="58">
        <f t="shared" si="6"/>
        <v>0.226465</v>
      </c>
      <c r="E43" s="56">
        <f t="shared" si="10"/>
        <v>0.17699000000000001</v>
      </c>
      <c r="F43" s="50">
        <v>92.19</v>
      </c>
      <c r="G43" s="43">
        <v>558.07000000000005</v>
      </c>
      <c r="H43" s="54">
        <f t="shared" si="7"/>
        <v>0.25257499999999999</v>
      </c>
      <c r="I43" s="57">
        <f t="shared" si="8"/>
        <v>3.8823000000000003E-2</v>
      </c>
      <c r="J43" s="64">
        <v>82.95</v>
      </c>
      <c r="K43" s="43">
        <v>769.96</v>
      </c>
      <c r="L43" s="65">
        <f t="shared" si="11"/>
        <v>0.22725999999999999</v>
      </c>
      <c r="M43" s="56">
        <f t="shared" si="9"/>
        <v>0.163573</v>
      </c>
    </row>
    <row r="44" spans="1:13">
      <c r="A44" s="47" t="s">
        <v>12</v>
      </c>
      <c r="B44" s="64">
        <v>76.08</v>
      </c>
      <c r="C44" s="43">
        <v>611.42999999999995</v>
      </c>
      <c r="D44" s="58">
        <f t="shared" si="6"/>
        <v>0.20843800000000001</v>
      </c>
      <c r="E44" s="56">
        <f t="shared" si="10"/>
        <v>0.17269300000000001</v>
      </c>
      <c r="F44" s="50">
        <v>92.19</v>
      </c>
      <c r="G44" s="43">
        <v>551.94000000000005</v>
      </c>
      <c r="H44" s="54">
        <f t="shared" si="7"/>
        <v>0.25257499999999999</v>
      </c>
      <c r="I44" s="57">
        <f t="shared" si="8"/>
        <v>3.8311999999999999E-2</v>
      </c>
      <c r="J44" s="64">
        <v>76.37</v>
      </c>
      <c r="K44" s="43">
        <v>755.04</v>
      </c>
      <c r="L44" s="65">
        <f t="shared" si="11"/>
        <v>0.209232</v>
      </c>
      <c r="M44" s="56">
        <f t="shared" si="9"/>
        <v>0.16158800000000001</v>
      </c>
    </row>
    <row r="45" spans="1:13">
      <c r="A45" s="47" t="s">
        <v>13</v>
      </c>
      <c r="B45" s="64">
        <v>80.23</v>
      </c>
      <c r="C45" s="43">
        <v>624.6</v>
      </c>
      <c r="D45" s="58">
        <f t="shared" si="6"/>
        <v>0.219808</v>
      </c>
      <c r="E45" s="56">
        <f t="shared" si="10"/>
        <v>0.17560300000000001</v>
      </c>
      <c r="F45" s="50">
        <v>92.19</v>
      </c>
      <c r="G45" s="43">
        <v>563.47</v>
      </c>
      <c r="H45" s="54">
        <f t="shared" si="7"/>
        <v>0.25257499999999999</v>
      </c>
      <c r="I45" s="57">
        <f t="shared" si="8"/>
        <v>3.9273000000000002E-2</v>
      </c>
      <c r="J45" s="64">
        <v>80.52</v>
      </c>
      <c r="K45" s="43">
        <v>771.26</v>
      </c>
      <c r="L45" s="65">
        <f t="shared" si="11"/>
        <v>0.22060199999999999</v>
      </c>
      <c r="M45" s="56">
        <f t="shared" si="9"/>
        <v>0.164461</v>
      </c>
    </row>
    <row r="46" spans="1:13">
      <c r="A46" s="47" t="s">
        <v>14</v>
      </c>
      <c r="B46" s="64">
        <v>83.52</v>
      </c>
      <c r="C46" s="43">
        <v>646.9</v>
      </c>
      <c r="D46" s="58">
        <f t="shared" si="6"/>
        <v>0.228821</v>
      </c>
      <c r="E46" s="56">
        <f t="shared" si="10"/>
        <v>0.18173500000000001</v>
      </c>
      <c r="F46" s="50">
        <v>92.19</v>
      </c>
      <c r="G46" s="43">
        <v>584.5</v>
      </c>
      <c r="H46" s="54">
        <f t="shared" si="7"/>
        <v>0.25257499999999999</v>
      </c>
      <c r="I46" s="57">
        <f t="shared" si="8"/>
        <v>4.1024999999999999E-2</v>
      </c>
      <c r="J46" s="64">
        <v>83.81</v>
      </c>
      <c r="K46" s="43">
        <v>796.95</v>
      </c>
      <c r="L46" s="65">
        <f t="shared" si="11"/>
        <v>0.22961599999999999</v>
      </c>
      <c r="M46" s="56">
        <f t="shared" si="9"/>
        <v>0.169795</v>
      </c>
    </row>
    <row r="47" spans="1:13">
      <c r="A47" s="47" t="s">
        <v>15</v>
      </c>
      <c r="B47" s="64">
        <v>80.790000000000006</v>
      </c>
      <c r="C47" s="43">
        <v>637.62</v>
      </c>
      <c r="D47" s="58">
        <f t="shared" si="6"/>
        <v>0.22134200000000001</v>
      </c>
      <c r="E47" s="56">
        <f t="shared" si="10"/>
        <v>0.179622</v>
      </c>
      <c r="F47" s="50">
        <v>92.19</v>
      </c>
      <c r="G47" s="43">
        <v>562.27</v>
      </c>
      <c r="H47" s="54">
        <f t="shared" si="7"/>
        <v>0.25257499999999999</v>
      </c>
      <c r="I47" s="57">
        <f t="shared" si="8"/>
        <v>3.9172999999999999E-2</v>
      </c>
      <c r="J47" s="64">
        <v>81.08</v>
      </c>
      <c r="K47" s="43">
        <v>786.55</v>
      </c>
      <c r="L47" s="65">
        <f t="shared" si="11"/>
        <v>0.222136</v>
      </c>
      <c r="M47" s="56">
        <f t="shared" si="9"/>
        <v>0.16796900000000001</v>
      </c>
    </row>
    <row r="48" spans="1:13">
      <c r="D48" s="7"/>
      <c r="H48" s="8"/>
    </row>
    <row r="49" spans="1:4">
      <c r="A49" s="27" t="s">
        <v>44</v>
      </c>
      <c r="B49" s="10"/>
      <c r="D49" s="7"/>
    </row>
    <row r="50" spans="1:4">
      <c r="D50" s="7"/>
    </row>
    <row r="52" spans="1:4">
      <c r="A52" s="23"/>
    </row>
    <row r="53" spans="1:4">
      <c r="A53" s="24"/>
    </row>
    <row r="54" spans="1:4">
      <c r="A54" s="23"/>
    </row>
    <row r="55" spans="1:4">
      <c r="A55" s="23"/>
    </row>
    <row r="56" spans="1:4">
      <c r="A56" s="23"/>
    </row>
    <row r="57" spans="1:4">
      <c r="A57" s="24"/>
    </row>
  </sheetData>
  <mergeCells count="24">
    <mergeCell ref="A1:M1"/>
    <mergeCell ref="A3:M3"/>
    <mergeCell ref="A6:M6"/>
    <mergeCell ref="A8:M8"/>
    <mergeCell ref="A11:M11"/>
    <mergeCell ref="A30:M30"/>
    <mergeCell ref="F12:I12"/>
    <mergeCell ref="B12:E12"/>
    <mergeCell ref="J12:M12"/>
    <mergeCell ref="B13:C13"/>
    <mergeCell ref="F13:G13"/>
    <mergeCell ref="J13:K13"/>
    <mergeCell ref="D13:E13"/>
    <mergeCell ref="H13:I13"/>
    <mergeCell ref="L13:M13"/>
    <mergeCell ref="B31:E31"/>
    <mergeCell ref="F31:I31"/>
    <mergeCell ref="J31:M31"/>
    <mergeCell ref="B32:C32"/>
    <mergeCell ref="D32:E32"/>
    <mergeCell ref="F32:G32"/>
    <mergeCell ref="H32:I32"/>
    <mergeCell ref="J32:K32"/>
    <mergeCell ref="L32:M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
  <sheetViews>
    <sheetView workbookViewId="0"/>
  </sheetViews>
  <sheetFormatPr defaultRowHeight="12.4"/>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heetViews>
  <sheetFormatPr defaultColWidth="9.1171875" defaultRowHeight="13.5"/>
  <cols>
    <col min="1" max="1" width="5" style="36" customWidth="1"/>
    <col min="2" max="2" width="9.1171875" style="36"/>
    <col min="3" max="3" width="13.5859375" style="36" customWidth="1"/>
    <col min="4" max="16384" width="9.1171875" style="36"/>
  </cols>
  <sheetData>
    <row r="2" spans="2:19" ht="13.9">
      <c r="B2" s="92" t="s">
        <v>49</v>
      </c>
      <c r="C2" s="92"/>
      <c r="D2" s="92"/>
      <c r="E2" s="92"/>
      <c r="F2" s="92"/>
      <c r="G2" s="92"/>
      <c r="H2" s="92"/>
      <c r="I2" s="92"/>
      <c r="J2" s="92"/>
      <c r="K2" s="92"/>
      <c r="L2" s="92"/>
      <c r="M2" s="92"/>
      <c r="N2" s="92"/>
      <c r="O2" s="92"/>
      <c r="P2" s="92"/>
      <c r="Q2" s="92"/>
      <c r="R2" s="92"/>
      <c r="S2" s="92"/>
    </row>
    <row r="4" spans="2:19">
      <c r="D4" s="36" t="s">
        <v>18</v>
      </c>
      <c r="E4" s="36" t="s">
        <v>29</v>
      </c>
    </row>
    <row r="5" spans="2:19">
      <c r="B5" s="36" t="s">
        <v>45</v>
      </c>
      <c r="D5" s="66">
        <f>'Simple tariff - max charges'!B15</f>
        <v>93.1</v>
      </c>
      <c r="E5" s="66">
        <f>'Simple tariff - max charges'!C15</f>
        <v>669.98</v>
      </c>
    </row>
    <row r="8" spans="2:19">
      <c r="B8" s="36" t="s">
        <v>19</v>
      </c>
      <c r="G8" s="37">
        <f>ROUNDDOWN(100*D5/365,4)</f>
        <v>25.506799999999998</v>
      </c>
    </row>
    <row r="9" spans="2:19">
      <c r="G9" s="38"/>
    </row>
    <row r="10" spans="2:19">
      <c r="B10" s="36" t="s">
        <v>20</v>
      </c>
      <c r="G10" s="37">
        <f>ROUNDDOWN(100*((E5-D5) / 3100),4)</f>
        <v>18.609000000000002</v>
      </c>
    </row>
    <row r="12" spans="2:19">
      <c r="F12" s="39"/>
    </row>
    <row r="13" spans="2:19" ht="13.9">
      <c r="B13" s="36" t="s">
        <v>57</v>
      </c>
    </row>
    <row r="15" spans="2:19" ht="46.5" customHeight="1">
      <c r="B15" s="89" t="s">
        <v>59</v>
      </c>
      <c r="C15" s="90"/>
      <c r="D15" s="90"/>
      <c r="E15" s="90"/>
      <c r="F15" s="90"/>
      <c r="G15" s="90"/>
      <c r="H15" s="90"/>
      <c r="I15" s="90"/>
      <c r="J15" s="90"/>
      <c r="K15" s="90"/>
      <c r="L15" s="90"/>
      <c r="M15" s="90"/>
      <c r="N15" s="90"/>
      <c r="O15" s="90"/>
      <c r="P15" s="90"/>
      <c r="Q15" s="90"/>
      <c r="R15" s="90"/>
      <c r="S15" s="91"/>
    </row>
  </sheetData>
  <mergeCells count="2">
    <mergeCell ref="B15:S15"/>
    <mergeCell ref="B2:S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20"/>
  <sheetViews>
    <sheetView workbookViewId="0"/>
  </sheetViews>
  <sheetFormatPr defaultColWidth="9.1171875" defaultRowHeight="13.5"/>
  <cols>
    <col min="1" max="1" width="5" style="36" customWidth="1"/>
    <col min="2" max="2" width="9.1171875" style="36"/>
    <col min="3" max="3" width="13" style="36" customWidth="1"/>
    <col min="4" max="16384" width="9.1171875" style="36"/>
  </cols>
  <sheetData>
    <row r="2" spans="2:19" ht="13.9">
      <c r="B2" s="21" t="s">
        <v>50</v>
      </c>
      <c r="C2" s="35"/>
      <c r="D2" s="35"/>
      <c r="E2" s="35"/>
      <c r="F2" s="35"/>
      <c r="G2" s="35"/>
      <c r="H2" s="35"/>
      <c r="I2" s="35"/>
      <c r="J2" s="35"/>
      <c r="K2" s="35"/>
      <c r="L2" s="35"/>
      <c r="M2" s="35"/>
      <c r="N2" s="35"/>
      <c r="O2" s="35"/>
      <c r="P2" s="35"/>
      <c r="Q2" s="35"/>
      <c r="R2" s="35"/>
      <c r="S2" s="35"/>
    </row>
    <row r="4" spans="2:19">
      <c r="D4" s="36" t="s">
        <v>18</v>
      </c>
      <c r="E4" s="36" t="s">
        <v>31</v>
      </c>
    </row>
    <row r="5" spans="2:19">
      <c r="B5" s="36" t="s">
        <v>45</v>
      </c>
      <c r="D5" s="66">
        <f>'Simple tariff - max charges'!J15</f>
        <v>93.38</v>
      </c>
      <c r="E5" s="66">
        <f>'Simple tariff - max charges'!K15</f>
        <v>821.76</v>
      </c>
    </row>
    <row r="7" spans="2:19">
      <c r="E7" s="36" t="s">
        <v>21</v>
      </c>
      <c r="F7" s="36" t="s">
        <v>22</v>
      </c>
    </row>
    <row r="8" spans="2:19">
      <c r="B8" s="36" t="s">
        <v>23</v>
      </c>
      <c r="E8" s="40">
        <v>0.57999999999999996</v>
      </c>
      <c r="F8" s="40">
        <v>0.42</v>
      </c>
    </row>
    <row r="10" spans="2:19">
      <c r="B10" s="36" t="s">
        <v>19</v>
      </c>
      <c r="F10" s="37">
        <f>ROUNDDOWN(100*D5/365,4)</f>
        <v>25.583500000000001</v>
      </c>
    </row>
    <row r="12" spans="2:19">
      <c r="B12" s="36" t="s">
        <v>24</v>
      </c>
    </row>
    <row r="14" spans="2:19">
      <c r="B14" s="36" t="s">
        <v>25</v>
      </c>
      <c r="F14" s="41">
        <v>7</v>
      </c>
      <c r="G14" s="36" t="s">
        <v>26</v>
      </c>
      <c r="H14" s="36" t="s">
        <v>27</v>
      </c>
    </row>
    <row r="15" spans="2:19">
      <c r="B15" s="36" t="s">
        <v>28</v>
      </c>
      <c r="F15" s="37">
        <f>ROUNDDOWN((((E5-D5)-((F14/100)*(4200*F8)))/(4200*E8))*100,4)</f>
        <v>24.831600000000002</v>
      </c>
      <c r="G15" s="36" t="s">
        <v>26</v>
      </c>
    </row>
    <row r="17" spans="2:19">
      <c r="F17" s="42"/>
    </row>
    <row r="18" spans="2:19" ht="13.9">
      <c r="B18" s="36" t="s">
        <v>57</v>
      </c>
    </row>
    <row r="20" spans="2:19" ht="46.45" customHeight="1">
      <c r="B20" s="89" t="s">
        <v>60</v>
      </c>
      <c r="C20" s="90"/>
      <c r="D20" s="90"/>
      <c r="E20" s="90"/>
      <c r="F20" s="90"/>
      <c r="G20" s="90"/>
      <c r="H20" s="90"/>
      <c r="I20" s="90"/>
      <c r="J20" s="90"/>
      <c r="K20" s="90"/>
      <c r="L20" s="90"/>
      <c r="M20" s="90"/>
      <c r="N20" s="90"/>
      <c r="O20" s="90"/>
      <c r="P20" s="90"/>
      <c r="Q20" s="90"/>
      <c r="R20" s="90"/>
      <c r="S20" s="91"/>
    </row>
  </sheetData>
  <mergeCells count="1">
    <mergeCell ref="B20:S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heetViews>
  <sheetFormatPr defaultColWidth="9.1171875" defaultRowHeight="13.5"/>
  <cols>
    <col min="1" max="1" width="5" style="36" customWidth="1"/>
    <col min="2" max="2" width="9.1171875" style="36"/>
    <col min="3" max="3" width="13.5859375" style="36" customWidth="1"/>
    <col min="4" max="16384" width="9.1171875" style="36"/>
  </cols>
  <sheetData>
    <row r="2" spans="2:19" ht="13.9">
      <c r="B2" s="92" t="s">
        <v>51</v>
      </c>
      <c r="C2" s="92"/>
      <c r="D2" s="92"/>
      <c r="E2" s="92"/>
      <c r="F2" s="92"/>
      <c r="G2" s="92"/>
      <c r="H2" s="92"/>
      <c r="I2" s="92"/>
      <c r="J2" s="92"/>
      <c r="K2" s="92"/>
      <c r="L2" s="92"/>
      <c r="M2" s="92"/>
      <c r="N2" s="92"/>
      <c r="O2" s="92"/>
      <c r="P2" s="92"/>
      <c r="Q2" s="92"/>
      <c r="R2" s="92"/>
      <c r="S2" s="92"/>
    </row>
    <row r="4" spans="2:19">
      <c r="D4" s="36" t="s">
        <v>18</v>
      </c>
      <c r="E4" s="36" t="s">
        <v>30</v>
      </c>
    </row>
    <row r="5" spans="2:19">
      <c r="B5" s="36" t="s">
        <v>45</v>
      </c>
      <c r="D5" s="66">
        <f>'Simple tariff - max charges'!F15</f>
        <v>108.02</v>
      </c>
      <c r="E5" s="66">
        <f>'Simple tariff - max charges'!G15</f>
        <v>604.59</v>
      </c>
    </row>
    <row r="8" spans="2:19">
      <c r="B8" s="36" t="s">
        <v>19</v>
      </c>
      <c r="G8" s="37">
        <f>ROUNDDOWN(100*D5/365,4)</f>
        <v>29.5945</v>
      </c>
    </row>
    <row r="9" spans="2:19">
      <c r="G9" s="38"/>
    </row>
    <row r="10" spans="2:19">
      <c r="B10" s="36" t="s">
        <v>20</v>
      </c>
      <c r="G10" s="37">
        <f>ROUNDDOWN(100*((E5-D5) /12000),4)</f>
        <v>4.1379999999999999</v>
      </c>
    </row>
    <row r="12" spans="2:19">
      <c r="F12" s="39"/>
    </row>
    <row r="13" spans="2:19" ht="13.9">
      <c r="B13" s="36" t="s">
        <v>57</v>
      </c>
    </row>
    <row r="15" spans="2:19" ht="45.7" customHeight="1">
      <c r="B15" s="89" t="s">
        <v>61</v>
      </c>
      <c r="C15" s="90"/>
      <c r="D15" s="90"/>
      <c r="E15" s="90"/>
      <c r="F15" s="90"/>
      <c r="G15" s="90"/>
      <c r="H15" s="90"/>
      <c r="I15" s="90"/>
      <c r="J15" s="90"/>
      <c r="K15" s="90"/>
      <c r="L15" s="90"/>
      <c r="M15" s="90"/>
      <c r="N15" s="90"/>
      <c r="O15" s="90"/>
      <c r="P15" s="90"/>
      <c r="Q15" s="90"/>
      <c r="R15" s="90"/>
      <c r="S15" s="91"/>
    </row>
  </sheetData>
  <mergeCells count="2">
    <mergeCell ref="B15:S15"/>
    <mergeCell ref="B2:S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15"/>
  <sheetViews>
    <sheetView workbookViewId="0"/>
  </sheetViews>
  <sheetFormatPr defaultColWidth="9.1171875" defaultRowHeight="13.5"/>
  <cols>
    <col min="1" max="1" width="5" style="36" customWidth="1"/>
    <col min="2" max="2" width="9.1171875" style="36"/>
    <col min="3" max="3" width="13.5859375" style="36" customWidth="1"/>
    <col min="4" max="16384" width="9.1171875" style="36"/>
  </cols>
  <sheetData>
    <row r="2" spans="2:19" ht="13.9">
      <c r="B2" s="92" t="s">
        <v>52</v>
      </c>
      <c r="C2" s="92"/>
      <c r="D2" s="92"/>
      <c r="E2" s="92"/>
      <c r="F2" s="92"/>
      <c r="G2" s="92"/>
      <c r="H2" s="92"/>
      <c r="I2" s="92"/>
      <c r="J2" s="92"/>
      <c r="K2" s="92"/>
      <c r="L2" s="92"/>
      <c r="M2" s="92"/>
      <c r="N2" s="92"/>
      <c r="O2" s="92"/>
      <c r="P2" s="92"/>
      <c r="Q2" s="92"/>
      <c r="R2" s="92"/>
      <c r="S2" s="92"/>
    </row>
    <row r="4" spans="2:19">
      <c r="D4" s="36" t="s">
        <v>18</v>
      </c>
      <c r="E4" s="36" t="s">
        <v>29</v>
      </c>
    </row>
    <row r="5" spans="2:19">
      <c r="B5" s="36" t="s">
        <v>45</v>
      </c>
      <c r="D5" s="66">
        <f>'Simple tariff - max charges'!B34</f>
        <v>77.95</v>
      </c>
      <c r="E5" s="66">
        <f>'Simple tariff - max charges'!C34</f>
        <v>625.6</v>
      </c>
    </row>
    <row r="8" spans="2:19">
      <c r="B8" s="36" t="s">
        <v>19</v>
      </c>
      <c r="G8" s="37">
        <f>ROUNDDOWN(100*D5/365,4)</f>
        <v>21.356100000000001</v>
      </c>
    </row>
    <row r="9" spans="2:19">
      <c r="G9" s="38"/>
    </row>
    <row r="10" spans="2:19">
      <c r="B10" s="36" t="s">
        <v>20</v>
      </c>
      <c r="G10" s="37">
        <f>ROUNDDOWN(100*((E5-D5) / 3100),4)</f>
        <v>17.6661</v>
      </c>
    </row>
    <row r="12" spans="2:19">
      <c r="F12" s="39"/>
    </row>
    <row r="13" spans="2:19" ht="13.9">
      <c r="B13" s="36" t="s">
        <v>57</v>
      </c>
    </row>
    <row r="15" spans="2:19" ht="46.5" customHeight="1">
      <c r="B15" s="89" t="s">
        <v>62</v>
      </c>
      <c r="C15" s="90"/>
      <c r="D15" s="90"/>
      <c r="E15" s="90"/>
      <c r="F15" s="90"/>
      <c r="G15" s="90"/>
      <c r="H15" s="90"/>
      <c r="I15" s="90"/>
      <c r="J15" s="90"/>
      <c r="K15" s="90"/>
      <c r="L15" s="90"/>
      <c r="M15" s="90"/>
      <c r="N15" s="90"/>
      <c r="O15" s="90"/>
      <c r="P15" s="90"/>
      <c r="Q15" s="90"/>
      <c r="R15" s="90"/>
      <c r="S15" s="91"/>
    </row>
  </sheetData>
  <mergeCells count="2">
    <mergeCell ref="B2:S2"/>
    <mergeCell ref="B15:S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S20"/>
  <sheetViews>
    <sheetView workbookViewId="0"/>
  </sheetViews>
  <sheetFormatPr defaultColWidth="9.1171875" defaultRowHeight="13.5"/>
  <cols>
    <col min="1" max="1" width="5" style="36" customWidth="1"/>
    <col min="2" max="2" width="9.1171875" style="36"/>
    <col min="3" max="3" width="13" style="36" customWidth="1"/>
    <col min="4" max="16384" width="9.1171875" style="36"/>
  </cols>
  <sheetData>
    <row r="2" spans="2:19" ht="13.9">
      <c r="B2" s="21" t="s">
        <v>53</v>
      </c>
      <c r="C2" s="35"/>
      <c r="D2" s="35"/>
      <c r="E2" s="35"/>
      <c r="F2" s="35"/>
      <c r="G2" s="35"/>
      <c r="H2" s="35"/>
      <c r="I2" s="35"/>
      <c r="J2" s="35"/>
      <c r="K2" s="35"/>
      <c r="L2" s="35"/>
      <c r="M2" s="35"/>
      <c r="N2" s="35"/>
      <c r="O2" s="35"/>
      <c r="P2" s="35"/>
      <c r="Q2" s="35"/>
      <c r="R2" s="35"/>
      <c r="S2" s="35"/>
    </row>
    <row r="4" spans="2:19">
      <c r="D4" s="36" t="s">
        <v>18</v>
      </c>
      <c r="E4" s="36" t="s">
        <v>31</v>
      </c>
    </row>
    <row r="5" spans="2:19">
      <c r="B5" s="36" t="s">
        <v>45</v>
      </c>
      <c r="D5" s="66">
        <f>'Simple tariff - max charges'!J34</f>
        <v>78.239999999999995</v>
      </c>
      <c r="E5" s="66">
        <f>'Simple tariff - max charges'!K34</f>
        <v>769.95</v>
      </c>
    </row>
    <row r="7" spans="2:19">
      <c r="E7" s="36" t="s">
        <v>21</v>
      </c>
      <c r="F7" s="36" t="s">
        <v>22</v>
      </c>
    </row>
    <row r="8" spans="2:19">
      <c r="B8" s="36" t="s">
        <v>23</v>
      </c>
      <c r="E8" s="40">
        <v>0.57999999999999996</v>
      </c>
      <c r="F8" s="40">
        <v>0.42</v>
      </c>
    </row>
    <row r="10" spans="2:19">
      <c r="B10" s="36" t="s">
        <v>19</v>
      </c>
      <c r="F10" s="37">
        <f>ROUNDDOWN(100*D5/365,4)</f>
        <v>21.435600000000001</v>
      </c>
    </row>
    <row r="12" spans="2:19">
      <c r="B12" s="36" t="s">
        <v>24</v>
      </c>
    </row>
    <row r="14" spans="2:19">
      <c r="B14" s="36" t="s">
        <v>25</v>
      </c>
      <c r="F14" s="41">
        <v>7</v>
      </c>
      <c r="G14" s="36" t="s">
        <v>26</v>
      </c>
      <c r="H14" s="36" t="s">
        <v>27</v>
      </c>
    </row>
    <row r="15" spans="2:19">
      <c r="B15" s="36" t="s">
        <v>28</v>
      </c>
      <c r="F15" s="37">
        <f>ROUNDDOWN((((E5-D5)-((F14/100)*(4200*F8)))/(4200*E8))*100,4)</f>
        <v>23.3263</v>
      </c>
      <c r="G15" s="36" t="s">
        <v>26</v>
      </c>
    </row>
    <row r="17" spans="2:19">
      <c r="F17" s="42"/>
    </row>
    <row r="18" spans="2:19" ht="13.9">
      <c r="B18" s="36" t="s">
        <v>57</v>
      </c>
    </row>
    <row r="20" spans="2:19" ht="46.45" customHeight="1">
      <c r="B20" s="89" t="s">
        <v>63</v>
      </c>
      <c r="C20" s="90"/>
      <c r="D20" s="90"/>
      <c r="E20" s="90"/>
      <c r="F20" s="90"/>
      <c r="G20" s="90"/>
      <c r="H20" s="90"/>
      <c r="I20" s="90"/>
      <c r="J20" s="90"/>
      <c r="K20" s="90"/>
      <c r="L20" s="90"/>
      <c r="M20" s="90"/>
      <c r="N20" s="90"/>
      <c r="O20" s="90"/>
      <c r="P20" s="90"/>
      <c r="Q20" s="90"/>
      <c r="R20" s="90"/>
      <c r="S20" s="91"/>
    </row>
  </sheetData>
  <mergeCells count="1">
    <mergeCell ref="B20:S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MA Base" ma:contentTypeID="0x0101006EEC18B0704C8046A47AF6EC5E8E5CAB003F70AE740763654C8783196CA72348A1" ma:contentTypeVersion="10" ma:contentTypeDescription="" ma:contentTypeScope="" ma:versionID="60103f37ebdbcf45fa223ddda68296ca">
  <xsd:schema xmlns:xsd="http://www.w3.org/2001/XMLSchema" xmlns:xs="http://www.w3.org/2001/XMLSchema" xmlns:p="http://schemas.microsoft.com/office/2006/metadata/properties" xmlns:ns2="2093c7c7-efcb-4260-b1c3-5ef81253e418" xmlns:ns3="631298fc-6a88-4548-b7d9-3b164918c4a3" xmlns:ns4="ebe4c0aa-69e8-4bdd-80b8-e174e5f9434e" targetNamespace="http://schemas.microsoft.com/office/2006/metadata/properties" ma:root="true" ma:fieldsID="ec47191cd4458872be8efff991526138" ns2:_="" ns3:_="" ns4:_="">
    <xsd:import namespace="2093c7c7-efcb-4260-b1c3-5ef81253e418"/>
    <xsd:import namespace="631298fc-6a88-4548-b7d9-3b164918c4a3"/>
    <xsd:import namespace="ebe4c0aa-69e8-4bdd-80b8-e174e5f9434e"/>
    <xsd:element name="properties">
      <xsd:complexType>
        <xsd:sequence>
          <xsd:element name="documentManagement">
            <xsd:complexType>
              <xsd:all>
                <xsd:element ref="ns2:Document_x0020_Type"/>
                <xsd:element ref="ns2:mdac69383724431b843977f20a58bfe2" minOccurs="0"/>
                <xsd:element ref="ns3:TaxCatchAll" minOccurs="0"/>
                <xsd:element ref="ns3:TaxCatchAllLabel" minOccurs="0"/>
                <xsd:element ref="ns4:BJSCInternalLabel" minOccurs="0"/>
                <xsd:element ref="ns4:BJSCid_group_classification" minOccurs="0"/>
                <xsd:element ref="ns4:BJSC514bdf30_x002D_2227_x002D_4016_x" minOccurs="0"/>
                <xsd:element ref="ns4:BJSCdd9eba61_x002D_d6b9_x002D_469b_x" minOccurs="0"/>
                <xsd:element ref="ns4:BJSCc5a055b0_x002D_1bed_x002D_4579_x" minOccurs="0"/>
                <xsd:element ref="ns4: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strative document"/>
          <xsd:enumeration value="Compliance"/>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mdac69383724431b843977f20a58bfe2" ma:index="9" ma:taxonomy="true" ma:internalName="mdac69383724431b843977f20a58bfe2" ma:taxonomyFieldName="Organisation1" ma:displayName="Organisation" ma:default="1;#Ofgem|8b4368c1-752b-461b-aa1f-79fb1ab95926" ma:fieldId="{6dac6938-3724-431b-8439-77f20a58bfe2}" ma:taxonomyMulti="true"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4c0aa-69e8-4bdd-80b8-e174e5f9434e" elementFormDefault="qualified">
    <xsd:import namespace="http://schemas.microsoft.com/office/2006/documentManagement/types"/>
    <xsd:import namespace="http://schemas.microsoft.com/office/infopath/2007/PartnerControls"/>
    <xsd:element name="BJSCInternalLabel" ma:index="13" nillable="true" ma:displayName="Classifier Label" ma:internalName="BJSCInternalLabel">
      <xsd:simpleType>
        <xsd:restriction base="dms:Unknown"/>
      </xsd:simpleType>
    </xsd:element>
    <xsd:element name="BJSCid_group_classification" ma:index="14" nillable="true" ma:displayName="Classification" ma:internalName="BJSCid_group_classification">
      <xsd:simpleType>
        <xsd:restriction base="dms:Text"/>
      </xsd:simpleType>
    </xsd:element>
    <xsd:element name="BJSC514bdf30_x002D_2227_x002D_4016_x" ma:index="15" nillable="true" ma:displayName="Descriptor" ma:internalName="BJSC514bdf30_x002D_2227_x002D_4016_x">
      <xsd:simpleType>
        <xsd:restriction base="dms:Text"/>
      </xsd:simpleType>
    </xsd:element>
    <xsd:element name="BJSCdd9eba61_x002D_d6b9_x002D_469b_x" ma:index="16" nillable="true" ma:displayName="Audience" ma:internalName="BJSCdd9eba61_x002D_d6b9_x002D_469b_x">
      <xsd:simpleType>
        <xsd:restriction base="dms:Text"/>
      </xsd:simpleType>
    </xsd:element>
    <xsd:element name="BJSCc5a055b0_x002D_1bed_x002D_4579_x" ma:index="17" nillable="true" ma:displayName="Visual marking" ma:internalName="BJSCc5a055b0_x002D_1bed_x002D_4579_x">
      <xsd:simpleType>
        <xsd:restriction base="dms:Text"/>
      </xsd:simpleType>
    </xsd:element>
    <xsd:element name="BJSCSummaryMarking" ma:index="18"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2093c7c7-efcb-4260-b1c3-5ef81253e418">Publication</Document_x0020_Type>
    <BJSC514bdf30_x002D_2227_x002D_4016_x xmlns="ebe4c0aa-69e8-4bdd-80b8-e174e5f9434e" xsi:nil="true"/>
    <TaxCatchAll xmlns="631298fc-6a88-4548-b7d9-3b164918c4a3">
      <Value>1</Value>
    </TaxCatchAll>
    <BJSCdd9eba61_x002D_d6b9_x002D_469b_x xmlns="ebe4c0aa-69e8-4bdd-80b8-e174e5f9434e" xsi:nil="true"/>
    <BJSCid_group_classification xmlns="ebe4c0aa-69e8-4bdd-80b8-e174e5f9434e" xsi:nil="true"/>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BJSCSummaryMarking xmlns="ebe4c0aa-69e8-4bdd-80b8-e174e5f9434e">This item has no classification</BJSCSummaryMarking>
    <BJSCInternalLabel xmlns="ebe4c0aa-69e8-4bdd-80b8-e174e5f9434e">&lt;?xml version="1.0" encoding="us-ascii"?&gt;&lt;sisl xmlns:xsi="http://www.w3.org/2001/XMLSchema-instance" xmlns:xsd="http://www.w3.org/2001/XMLSchema" sislVersion="0" policy="973096ae-7329-4b3b-9368-47aeba6959e1" xmlns="http://www.boldonjames.com/2008/01/sie/internal/label" /&gt;</BJSCInternalLabel>
    <BJSCc5a055b0_x002D_1bed_x002D_4579_x xmlns="ebe4c0aa-69e8-4bdd-80b8-e174e5f9434e" xsi:nil="true"/>
  </documentManagement>
</p:properti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A43DDEDD-C2E0-4796-ACF9-42E5DD3EE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ebe4c0aa-69e8-4bdd-80b8-e174e5f943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659564-DCBE-4CCB-A7D7-460180B4D584}">
  <ds:schemaRefs>
    <ds:schemaRef ds:uri="http://schemas.microsoft.com/sharepoint/v3/contenttype/forms"/>
  </ds:schemaRefs>
</ds:datastoreItem>
</file>

<file path=customXml/itemProps3.xml><?xml version="1.0" encoding="utf-8"?>
<ds:datastoreItem xmlns:ds="http://schemas.openxmlformats.org/officeDocument/2006/customXml" ds:itemID="{78DC55CA-6A3D-409B-8791-B6C074794C2D}">
  <ds:schemaRefs>
    <ds:schemaRef ds:uri="2093c7c7-efcb-4260-b1c3-5ef81253e418"/>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schemas.openxmlformats.org/package/2006/metadata/core-properties"/>
    <ds:schemaRef ds:uri="http://purl.org/dc/terms/"/>
    <ds:schemaRef ds:uri="ebe4c0aa-69e8-4bdd-80b8-e174e5f9434e"/>
    <ds:schemaRef ds:uri="http://www.w3.org/XML/1998/namespace"/>
    <ds:schemaRef ds:uri="http://purl.org/dc/dcmitype/"/>
  </ds:schemaRefs>
</ds:datastoreItem>
</file>

<file path=customXml/itemProps4.xml><?xml version="1.0" encoding="utf-8"?>
<ds:datastoreItem xmlns:ds="http://schemas.openxmlformats.org/officeDocument/2006/customXml" ds:itemID="{71E3A465-51CD-430B-B868-165DCE29BA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FAQ</vt:lpstr>
      <vt:lpstr>Simple tariff - max charges</vt:lpstr>
      <vt:lpstr>Worked examples==&gt;</vt:lpstr>
      <vt:lpstr>1a. SC - Elec - single rate</vt:lpstr>
      <vt:lpstr>1b. SC - Elec - economy 7</vt:lpstr>
      <vt:lpstr>1c. SC - Gas - single rate</vt:lpstr>
      <vt:lpstr>2a. NSC - Elec - single rate</vt:lpstr>
      <vt:lpstr>2b. NSC - Elec - economy 7</vt:lpstr>
      <vt:lpstr>2c. NSC - Gas - single rate </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 Levels - Jan - Mar 2019 FAQ</dc:title>
  <dc:creator>Angeliki Lashand</dc:creator>
  <cp:lastModifiedBy>Alys Garrett</cp:lastModifiedBy>
  <dcterms:created xsi:type="dcterms:W3CDTF">2018-11-12T14:45:36Z</dcterms:created>
  <dcterms:modified xsi:type="dcterms:W3CDTF">2019-02-06T17:02:22Z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0x0101006EEC18B0704C8046A47AF6EC5E8E5CAB003F70AE740763654C8783196CA72348A1</vt:lpwstr>
  </property>
  <property fmtid="{D5CDD505-2E9C-101B-9397-08002B2CF9AE}" pid="3" name="Order">
    <vt:r8>14600</vt:r8>
  </property>
  <property fmtid="{D5CDD505-2E9C-101B-9397-08002B2CF9AE}" pid="4" name="Organisation1">
    <vt:lpwstr>1;#Ofgem|8b4368c1-752b-461b-aa1f-79fb1ab95926</vt:lpwstr>
  </property>
  <property fmtid="{D5CDD505-2E9C-101B-9397-08002B2CF9AE}" pid="5" name="docIndexRef">
    <vt:lpwstr>03913fd2-b9bd-4944-b603-f472f1711dc4</vt:lpwstr>
  </property>
  <property fmtid="{D5CDD505-2E9C-101B-9397-08002B2CF9AE}" pid="6" name="bjSaver">
    <vt:lpwstr>j0jn1oyVALYpt22AE7K59qx6889w4L/e</vt:lpwstr>
  </property>
  <property fmtid="{D5CDD505-2E9C-101B-9397-08002B2CF9AE}" pid="7" name="bjDocumentSecurityLabel">
    <vt:lpwstr>This item has no classification</vt:lpwstr>
  </property>
</Properties>
</file>