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28800" windowHeight="10500"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 name="3i New FIT methodology" sheetId="45"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45" l="1"/>
  <c r="D25" i="45" s="1"/>
  <c r="D26" i="45" s="1"/>
  <c r="D27" i="45" s="1"/>
  <c r="D28" i="45" s="1"/>
  <c r="D29" i="45" s="1"/>
  <c r="D23" i="45"/>
  <c r="P149" i="45" l="1"/>
  <c r="Q149" i="45"/>
  <c r="R149" i="45"/>
  <c r="S149" i="45"/>
  <c r="T149" i="45"/>
  <c r="E23" i="45"/>
  <c r="H44" i="45" s="1"/>
  <c r="E24" i="45"/>
  <c r="H48" i="45" s="1"/>
  <c r="E25" i="45"/>
  <c r="H52" i="45" s="1"/>
  <c r="E26" i="45"/>
  <c r="H54" i="45" s="1"/>
  <c r="E27" i="45"/>
  <c r="H60" i="45" s="1"/>
  <c r="E28" i="45"/>
  <c r="H64" i="45" s="1"/>
  <c r="E29" i="45"/>
  <c r="H68" i="45" s="1"/>
  <c r="E22" i="45"/>
  <c r="H39" i="45" s="1"/>
  <c r="H41" i="45" l="1"/>
  <c r="H38" i="45"/>
  <c r="H40" i="45"/>
  <c r="D149" i="45" s="1"/>
  <c r="H61" i="45"/>
  <c r="H57" i="45"/>
  <c r="H49" i="45"/>
  <c r="H45" i="45"/>
  <c r="H56" i="45"/>
  <c r="H65" i="45"/>
  <c r="H55" i="45"/>
  <c r="H53" i="45"/>
  <c r="M149" i="45" s="1"/>
  <c r="H67" i="45"/>
  <c r="H63" i="45"/>
  <c r="H59" i="45"/>
  <c r="H51" i="45"/>
  <c r="H47" i="45"/>
  <c r="H43" i="45"/>
  <c r="H66" i="45"/>
  <c r="H62" i="45"/>
  <c r="H58" i="45"/>
  <c r="H50" i="45"/>
  <c r="H46" i="45"/>
  <c r="H42" i="45"/>
  <c r="H69" i="45"/>
  <c r="G149" i="45" l="1"/>
  <c r="N149" i="45"/>
  <c r="K149" i="45"/>
  <c r="L149" i="45"/>
  <c r="O149" i="45"/>
  <c r="E149" i="45"/>
  <c r="F149" i="45"/>
  <c r="J149" i="45"/>
  <c r="H149" i="45"/>
  <c r="D99" i="45" l="1"/>
  <c r="D115" i="45" s="1"/>
  <c r="P98" i="45"/>
  <c r="P114" i="45" s="1"/>
  <c r="Q98" i="45"/>
  <c r="Q114" i="45" s="1"/>
  <c r="R98" i="45"/>
  <c r="R114" i="45" s="1"/>
  <c r="S98" i="45"/>
  <c r="S114" i="45" s="1"/>
  <c r="T98" i="45"/>
  <c r="T114" i="45" s="1"/>
  <c r="P99" i="45"/>
  <c r="P115" i="45" s="1"/>
  <c r="Q99" i="45"/>
  <c r="Q115" i="45" s="1"/>
  <c r="R99" i="45"/>
  <c r="R115" i="45" s="1"/>
  <c r="S99" i="45"/>
  <c r="S115" i="45" s="1"/>
  <c r="S131" i="45" s="1"/>
  <c r="T99" i="45"/>
  <c r="T115" i="45" s="1"/>
  <c r="P100" i="45"/>
  <c r="P116" i="45" s="1"/>
  <c r="Q100" i="45"/>
  <c r="Q116" i="45" s="1"/>
  <c r="R100" i="45"/>
  <c r="R116" i="45" s="1"/>
  <c r="R132" i="45" s="1"/>
  <c r="S100" i="45"/>
  <c r="S116" i="45" s="1"/>
  <c r="T100" i="45"/>
  <c r="T116" i="45" s="1"/>
  <c r="P101" i="45"/>
  <c r="P117" i="45" s="1"/>
  <c r="Q101" i="45"/>
  <c r="Q117" i="45" s="1"/>
  <c r="R101" i="45"/>
  <c r="R117" i="45" s="1"/>
  <c r="S101" i="45"/>
  <c r="S117" i="45" s="1"/>
  <c r="T101" i="45"/>
  <c r="T117" i="45" s="1"/>
  <c r="P102" i="45"/>
  <c r="P118" i="45" s="1"/>
  <c r="Q102" i="45"/>
  <c r="Q118" i="45" s="1"/>
  <c r="R102" i="45"/>
  <c r="R118" i="45" s="1"/>
  <c r="S102" i="45"/>
  <c r="S118" i="45" s="1"/>
  <c r="T102" i="45"/>
  <c r="T118" i="45" s="1"/>
  <c r="P103" i="45"/>
  <c r="P119" i="45" s="1"/>
  <c r="Q103" i="45"/>
  <c r="Q119" i="45" s="1"/>
  <c r="R103" i="45"/>
  <c r="R119" i="45" s="1"/>
  <c r="S103" i="45"/>
  <c r="S119" i="45" s="1"/>
  <c r="S135" i="45" s="1"/>
  <c r="T103" i="45"/>
  <c r="T119" i="45" s="1"/>
  <c r="P104" i="45"/>
  <c r="P120" i="45" s="1"/>
  <c r="Q104" i="45"/>
  <c r="Q120" i="45" s="1"/>
  <c r="R104" i="45"/>
  <c r="R120" i="45" s="1"/>
  <c r="R136" i="45" s="1"/>
  <c r="S104" i="45"/>
  <c r="S120" i="45" s="1"/>
  <c r="T104" i="45"/>
  <c r="T120" i="45" s="1"/>
  <c r="P105" i="45"/>
  <c r="P121" i="45" s="1"/>
  <c r="Q105" i="45"/>
  <c r="Q121" i="45" s="1"/>
  <c r="R105" i="45"/>
  <c r="R121" i="45" s="1"/>
  <c r="S105" i="45"/>
  <c r="S121" i="45" s="1"/>
  <c r="S137" i="45" s="1"/>
  <c r="T105" i="45"/>
  <c r="T121" i="45" s="1"/>
  <c r="O98" i="45"/>
  <c r="O114" i="45" s="1"/>
  <c r="K98" i="45"/>
  <c r="K114" i="45" s="1"/>
  <c r="L98" i="45"/>
  <c r="L114" i="45" s="1"/>
  <c r="M98" i="45"/>
  <c r="M114" i="45" s="1"/>
  <c r="N98" i="45"/>
  <c r="N114" i="45" s="1"/>
  <c r="K99" i="45"/>
  <c r="K115" i="45" s="1"/>
  <c r="L99" i="45"/>
  <c r="L115" i="45" s="1"/>
  <c r="M99" i="45"/>
  <c r="M115" i="45" s="1"/>
  <c r="N99" i="45"/>
  <c r="N115" i="45" s="1"/>
  <c r="O99" i="45"/>
  <c r="O115" i="45" s="1"/>
  <c r="K100" i="45"/>
  <c r="L100" i="45"/>
  <c r="L116" i="45" s="1"/>
  <c r="M100" i="45"/>
  <c r="M116" i="45" s="1"/>
  <c r="N100" i="45"/>
  <c r="N116" i="45" s="1"/>
  <c r="O100" i="45"/>
  <c r="O116" i="45" s="1"/>
  <c r="K101" i="45"/>
  <c r="L101" i="45"/>
  <c r="M101" i="45"/>
  <c r="N101" i="45"/>
  <c r="N117" i="45" s="1"/>
  <c r="O101" i="45"/>
  <c r="O117" i="45" s="1"/>
  <c r="K102" i="45"/>
  <c r="K118" i="45" s="1"/>
  <c r="L102" i="45"/>
  <c r="L118" i="45" s="1"/>
  <c r="M102" i="45"/>
  <c r="N102" i="45"/>
  <c r="O102" i="45"/>
  <c r="K103" i="45"/>
  <c r="K119" i="45" s="1"/>
  <c r="L103" i="45"/>
  <c r="L119" i="45" s="1"/>
  <c r="M103" i="45"/>
  <c r="M119" i="45" s="1"/>
  <c r="N103" i="45"/>
  <c r="N119" i="45" s="1"/>
  <c r="O103" i="45"/>
  <c r="K104" i="45"/>
  <c r="K120" i="45" s="1"/>
  <c r="L104" i="45"/>
  <c r="L120" i="45" s="1"/>
  <c r="M104" i="45"/>
  <c r="M120" i="45" s="1"/>
  <c r="N104" i="45"/>
  <c r="N120" i="45" s="1"/>
  <c r="O104" i="45"/>
  <c r="O120" i="45" s="1"/>
  <c r="K105" i="45"/>
  <c r="K121" i="45" s="1"/>
  <c r="L105" i="45"/>
  <c r="L121" i="45" s="1"/>
  <c r="M105" i="45"/>
  <c r="M121" i="45" s="1"/>
  <c r="N105" i="45"/>
  <c r="N121" i="45" s="1"/>
  <c r="O105" i="45"/>
  <c r="O121" i="45" s="1"/>
  <c r="J105" i="45"/>
  <c r="J121" i="45" s="1"/>
  <c r="J104" i="45"/>
  <c r="J120" i="45" s="1"/>
  <c r="J103" i="45"/>
  <c r="J119" i="45" s="1"/>
  <c r="J102" i="45"/>
  <c r="J118" i="45" s="1"/>
  <c r="J101" i="45"/>
  <c r="J117" i="45" s="1"/>
  <c r="J100" i="45"/>
  <c r="J99" i="45"/>
  <c r="J115" i="45" s="1"/>
  <c r="J98" i="45"/>
  <c r="J114" i="45" s="1"/>
  <c r="G98" i="45"/>
  <c r="G114" i="45" s="1"/>
  <c r="H98" i="45"/>
  <c r="H114" i="45" s="1"/>
  <c r="G99" i="45"/>
  <c r="H99" i="45"/>
  <c r="H115" i="45" s="1"/>
  <c r="G100" i="45"/>
  <c r="H100" i="45"/>
  <c r="G101" i="45"/>
  <c r="G117" i="45" s="1"/>
  <c r="H101" i="45"/>
  <c r="H117" i="45" s="1"/>
  <c r="G102" i="45"/>
  <c r="G118" i="45" s="1"/>
  <c r="H102" i="45"/>
  <c r="H118" i="45" s="1"/>
  <c r="G103" i="45"/>
  <c r="G119" i="45" s="1"/>
  <c r="H103" i="45"/>
  <c r="H119" i="45" s="1"/>
  <c r="G104" i="45"/>
  <c r="G120" i="45" s="1"/>
  <c r="H104" i="45"/>
  <c r="H120" i="45" s="1"/>
  <c r="G105" i="45"/>
  <c r="G121" i="45" s="1"/>
  <c r="H105" i="45"/>
  <c r="H121" i="45" s="1"/>
  <c r="F98" i="45"/>
  <c r="F114" i="45" s="1"/>
  <c r="F99" i="45"/>
  <c r="F100" i="45"/>
  <c r="F116" i="45" s="1"/>
  <c r="F101" i="45"/>
  <c r="F117" i="45" s="1"/>
  <c r="F102" i="45"/>
  <c r="F118" i="45" s="1"/>
  <c r="F103" i="45"/>
  <c r="F119" i="45" s="1"/>
  <c r="F104" i="45"/>
  <c r="F120" i="45" s="1"/>
  <c r="F105" i="45"/>
  <c r="F121" i="45" s="1"/>
  <c r="E98" i="45"/>
  <c r="E99" i="45"/>
  <c r="E100" i="45"/>
  <c r="E116" i="45" s="1"/>
  <c r="E101" i="45"/>
  <c r="E117" i="45" s="1"/>
  <c r="E102" i="45"/>
  <c r="E118" i="45" s="1"/>
  <c r="E103" i="45"/>
  <c r="E119" i="45" s="1"/>
  <c r="E104" i="45"/>
  <c r="E120" i="45" s="1"/>
  <c r="E105" i="45"/>
  <c r="E121" i="45" s="1"/>
  <c r="D100" i="45"/>
  <c r="D116" i="45" s="1"/>
  <c r="D101" i="45"/>
  <c r="D117" i="45" s="1"/>
  <c r="D102" i="45"/>
  <c r="D118" i="45" s="1"/>
  <c r="D103" i="45"/>
  <c r="D119" i="45" s="1"/>
  <c r="D104" i="45"/>
  <c r="D120" i="45" s="1"/>
  <c r="D105" i="45"/>
  <c r="D121" i="45" s="1"/>
  <c r="D98" i="45"/>
  <c r="E79" i="45"/>
  <c r="E80" i="45" s="1"/>
  <c r="E81" i="45" s="1"/>
  <c r="E82" i="45" s="1"/>
  <c r="E83" i="45" s="1"/>
  <c r="E84" i="45" s="1"/>
  <c r="E85" i="45" s="1"/>
  <c r="S133" i="45" l="1"/>
  <c r="D114" i="45"/>
  <c r="D130" i="45" s="1"/>
  <c r="D134" i="45"/>
  <c r="H137" i="45"/>
  <c r="H136" i="45"/>
  <c r="H135" i="45"/>
  <c r="H134" i="45"/>
  <c r="H133" i="45"/>
  <c r="H131" i="45"/>
  <c r="H130" i="45"/>
  <c r="J130" i="45"/>
  <c r="J134" i="45"/>
  <c r="T137" i="45"/>
  <c r="P137" i="45"/>
  <c r="L137" i="45"/>
  <c r="N136" i="45"/>
  <c r="T135" i="45"/>
  <c r="P135" i="45"/>
  <c r="L135" i="45"/>
  <c r="R134" i="45"/>
  <c r="T133" i="45"/>
  <c r="P133" i="45"/>
  <c r="N132" i="45"/>
  <c r="T131" i="45"/>
  <c r="P131" i="45"/>
  <c r="L131" i="45"/>
  <c r="R130" i="45"/>
  <c r="N130" i="45"/>
  <c r="D137" i="45"/>
  <c r="D133" i="45"/>
  <c r="G137" i="45"/>
  <c r="G136" i="45"/>
  <c r="G135" i="45"/>
  <c r="G134" i="45"/>
  <c r="G133" i="45"/>
  <c r="G130" i="45"/>
  <c r="J131" i="45"/>
  <c r="J135" i="45"/>
  <c r="O137" i="45"/>
  <c r="K137" i="45"/>
  <c r="Q136" i="45"/>
  <c r="M136" i="45"/>
  <c r="K135" i="45"/>
  <c r="Q134" i="45"/>
  <c r="O133" i="45"/>
  <c r="Q132" i="45"/>
  <c r="M132" i="45"/>
  <c r="O131" i="45"/>
  <c r="K131" i="45"/>
  <c r="Q130" i="45"/>
  <c r="M130" i="45"/>
  <c r="D136" i="45"/>
  <c r="D132" i="45"/>
  <c r="F137" i="45"/>
  <c r="F136" i="45"/>
  <c r="F135" i="45"/>
  <c r="F134" i="45"/>
  <c r="F133" i="45"/>
  <c r="F132" i="45"/>
  <c r="F130" i="45"/>
  <c r="J136" i="45"/>
  <c r="R137" i="45"/>
  <c r="N137" i="45"/>
  <c r="T136" i="45"/>
  <c r="P136" i="45"/>
  <c r="L136" i="45"/>
  <c r="R135" i="45"/>
  <c r="N135" i="45"/>
  <c r="T134" i="45"/>
  <c r="P134" i="45"/>
  <c r="L134" i="45"/>
  <c r="R133" i="45"/>
  <c r="N133" i="45"/>
  <c r="T132" i="45"/>
  <c r="P132" i="45"/>
  <c r="L132" i="45"/>
  <c r="R131" i="45"/>
  <c r="N131" i="45"/>
  <c r="T130" i="45"/>
  <c r="P130" i="45"/>
  <c r="L130" i="45"/>
  <c r="D135" i="45"/>
  <c r="D131" i="45"/>
  <c r="E137" i="45"/>
  <c r="E136" i="45"/>
  <c r="E135" i="45"/>
  <c r="E134" i="45"/>
  <c r="E133" i="45"/>
  <c r="E132" i="45"/>
  <c r="J133" i="45"/>
  <c r="J137" i="45"/>
  <c r="Q137" i="45"/>
  <c r="M137" i="45"/>
  <c r="S136" i="45"/>
  <c r="O136" i="45"/>
  <c r="K136" i="45"/>
  <c r="Q135" i="45"/>
  <c r="M135" i="45"/>
  <c r="S134" i="45"/>
  <c r="K134" i="45"/>
  <c r="Q133" i="45"/>
  <c r="S132" i="45"/>
  <c r="O132" i="45"/>
  <c r="Q131" i="45"/>
  <c r="M131" i="45"/>
  <c r="S130" i="45"/>
  <c r="O130" i="45"/>
  <c r="K130" i="45"/>
  <c r="E115" i="45"/>
  <c r="E131" i="45" s="1"/>
  <c r="E114" i="45"/>
  <c r="E130" i="45" s="1"/>
  <c r="G116" i="45"/>
  <c r="G132" i="45" s="1"/>
  <c r="O118" i="45"/>
  <c r="O134" i="45" s="1"/>
  <c r="L117" i="45"/>
  <c r="L133" i="45" s="1"/>
  <c r="N118" i="45"/>
  <c r="N134" i="45" s="1"/>
  <c r="K117" i="45"/>
  <c r="K133" i="45" s="1"/>
  <c r="G115" i="45"/>
  <c r="G131" i="45" s="1"/>
  <c r="M118" i="45"/>
  <c r="M134" i="45" s="1"/>
  <c r="K116" i="45"/>
  <c r="K132" i="45" s="1"/>
  <c r="F115" i="45"/>
  <c r="F131" i="45" s="1"/>
  <c r="H116" i="45"/>
  <c r="H132" i="45" s="1"/>
  <c r="J116" i="45"/>
  <c r="J132" i="45" s="1"/>
  <c r="O119" i="45"/>
  <c r="O135" i="45" s="1"/>
  <c r="M117" i="45"/>
  <c r="M133" i="45" s="1"/>
  <c r="P147" i="45" l="1"/>
  <c r="T147" i="45"/>
  <c r="S147" i="45"/>
  <c r="E147" i="45"/>
  <c r="Q147" i="45"/>
  <c r="H147" i="45"/>
  <c r="D147" i="45"/>
  <c r="L147" i="45"/>
  <c r="K147" i="45"/>
  <c r="F147" i="45"/>
  <c r="G147" i="45"/>
  <c r="N147" i="45"/>
  <c r="O147" i="45"/>
  <c r="M147" i="45"/>
  <c r="R147" i="45"/>
  <c r="J147" i="45"/>
  <c r="K150" i="45"/>
  <c r="L150" i="45"/>
  <c r="M150" i="45"/>
  <c r="N150" i="45"/>
  <c r="O150" i="45"/>
  <c r="P150" i="45"/>
  <c r="Q150" i="45"/>
  <c r="R150" i="45"/>
  <c r="S150" i="45"/>
  <c r="T150" i="45"/>
  <c r="J150" i="45"/>
  <c r="E150" i="45"/>
  <c r="F150" i="45"/>
  <c r="G150" i="45"/>
  <c r="H150" i="45"/>
  <c r="D150" i="45"/>
  <c r="K148" i="45"/>
  <c r="L148" i="45"/>
  <c r="M148" i="45"/>
  <c r="N148" i="45"/>
  <c r="O148" i="45"/>
  <c r="P148" i="45"/>
  <c r="Q148" i="45"/>
  <c r="R148" i="45"/>
  <c r="S148" i="45"/>
  <c r="T148" i="45"/>
  <c r="J148" i="45"/>
  <c r="E148" i="45"/>
  <c r="F148" i="45"/>
  <c r="G148" i="45"/>
  <c r="H148" i="45"/>
  <c r="D148" i="45"/>
  <c r="J153" i="45" l="1"/>
  <c r="L153" i="45"/>
  <c r="G153" i="45"/>
  <c r="R153" i="45"/>
  <c r="Y22" i="22" s="1"/>
  <c r="D153" i="45"/>
  <c r="S153" i="45"/>
  <c r="Z22" i="22" s="1"/>
  <c r="M153" i="45"/>
  <c r="F153" i="45"/>
  <c r="H153" i="45"/>
  <c r="T153" i="45"/>
  <c r="AA22" i="22" s="1"/>
  <c r="N153" i="45"/>
  <c r="E153" i="45"/>
  <c r="O153" i="45"/>
  <c r="V16" i="22" s="1"/>
  <c r="K153" i="45"/>
  <c r="Q153" i="45"/>
  <c r="X16" i="22" s="1"/>
  <c r="P153" i="45"/>
  <c r="W16" i="22" s="1"/>
  <c r="V13" i="21"/>
  <c r="X22" i="22" l="1"/>
  <c r="Z16" i="22"/>
  <c r="Y16" i="22"/>
  <c r="AA16" i="22"/>
  <c r="V22" i="22"/>
  <c r="W22" i="22"/>
  <c r="U17" i="2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U19" i="22"/>
  <c r="T17" i="21"/>
  <c r="T19" i="22" s="1"/>
  <c r="S17" i="21"/>
  <c r="Q17" i="21"/>
  <c r="O17" i="21"/>
  <c r="N17" i="21"/>
  <c r="M17" i="21"/>
  <c r="L17" i="21"/>
  <c r="K17" i="21"/>
  <c r="J17" i="21"/>
  <c r="I17" i="21"/>
  <c r="H17" i="21"/>
  <c r="AA16" i="21"/>
  <c r="Z16" i="21"/>
  <c r="Y16" i="21"/>
  <c r="X16" i="21"/>
  <c r="W16" i="21"/>
  <c r="V16" i="21"/>
  <c r="V17" i="21" s="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X53" i="42"/>
  <c r="W59" i="42"/>
  <c r="U16" i="22"/>
  <c r="T53" i="42" s="1"/>
  <c r="O18" i="14"/>
  <c r="N18" i="14"/>
  <c r="M18" i="14"/>
  <c r="L18" i="14"/>
  <c r="K18" i="14"/>
  <c r="J18" i="14"/>
  <c r="I18" i="14"/>
  <c r="H18"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Z59" i="42"/>
  <c r="Y59" i="42"/>
  <c r="V59" i="42"/>
  <c r="U59" i="42"/>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Z53" i="42"/>
  <c r="Y53" i="42"/>
  <c r="V53" i="42"/>
  <c r="U53" i="42"/>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V25" i="22" l="1"/>
  <c r="V19" i="22"/>
  <c r="T42" i="42"/>
  <c r="O20" i="22"/>
  <c r="T25" i="22"/>
  <c r="T14" i="22"/>
  <c r="T20" i="22"/>
  <c r="S22" i="22"/>
  <c r="R59" i="42" s="1"/>
  <c r="S16" i="22"/>
  <c r="R53" i="42" s="1"/>
  <c r="X59" i="42"/>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W53" i="42"/>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R48" i="22"/>
  <c r="R44" i="22"/>
  <c r="R49" i="22"/>
  <c r="R45" i="22"/>
  <c r="R50" i="22"/>
  <c r="R46" i="22"/>
  <c r="Z48" i="22"/>
  <c r="Z44" i="22"/>
  <c r="Z49" i="22"/>
  <c r="Z45" i="22"/>
  <c r="Z41" i="22"/>
  <c r="Z50" i="22"/>
  <c r="Z46" i="22"/>
  <c r="I37" i="22"/>
  <c r="R37" i="22"/>
  <c r="V37" i="22"/>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U62" i="42" l="1"/>
  <c r="U56" i="42"/>
  <c r="T22" i="42"/>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Nicholas Phillips</author>
  </authors>
  <commentList>
    <comment ref="B6" authorId="0" shapeId="0">
      <text>
        <r>
          <rPr>
            <b/>
            <sz val="9"/>
            <color indexed="81"/>
            <rFont val="Tahoma"/>
            <family val="2"/>
          </rPr>
          <t>Author:</t>
        </r>
        <r>
          <rPr>
            <sz val="9"/>
            <color indexed="81"/>
            <rFont val="Tahoma"/>
            <family val="2"/>
          </rPr>
          <t xml:space="preserve">
The values in this tab are not updated, they are updated in the default tariff cap model</t>
        </r>
      </text>
    </comment>
  </commentList>
</comments>
</file>

<file path=xl/comments2.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authors>
    <author>Jonathan Sweeney</author>
    <author>Graham Reeve</author>
  </authors>
  <commentList>
    <comment ref="B2" authorId="0" shapeId="0">
      <text>
        <r>
          <rPr>
            <b/>
            <sz val="9"/>
            <color indexed="81"/>
            <rFont val="Tahoma"/>
            <family val="2"/>
          </rPr>
          <t>Author:</t>
        </r>
        <r>
          <rPr>
            <sz val="9"/>
            <color indexed="81"/>
            <rFont val="Tahoma"/>
            <family val="2"/>
          </rPr>
          <t xml:space="preserve">
This tab calculates the FIT scheme allowance for cap periods one to five. Please refer to tab "3i New FIT methodology" for the methodology used from cap period 6 onwards.</t>
        </r>
      </text>
    </comment>
    <comment ref="H13" authorId="1" shapeId="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2017/18 - 2019/20 taken from:
https://assets.publishing.service.gov.uk/government/uploads/system/uploads/attachment_data/file/586266/ECO_Transition_Final_Stage_IA__For_Publication_.pdf- 2019
2020/21 taken from:
https://assets.publishing.service.gov.uk/government/uploads/system/uploads/attachment_data/file/842280/ECO3_Improving_Consumer_Protection_Final_Stage_Impact_Assessment.pdf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5.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comments6.xml><?xml version="1.0" encoding="utf-8"?>
<comments xmlns="http://schemas.openxmlformats.org/spreadsheetml/2006/main">
  <authors>
    <author>Simon McKean</author>
  </authors>
  <commentList>
    <comment ref="V13" authorId="0" shapeId="0">
      <text>
        <r>
          <rPr>
            <b/>
            <sz val="9"/>
            <color indexed="81"/>
            <rFont val="Tahoma"/>
            <family val="2"/>
          </rPr>
          <t>Latest Final AAHEDC Tariff + additional uplift for Shetland Cross Subsidy
= 0.030446 + 0.012483
More details can be found in consultation published 25th November 2020 link: 
https://www.ofgem.gov.uk/publications-and-updates/consultation-updating-allowance-shetland-cross-subsidy-default-tariff-cap</t>
        </r>
      </text>
    </comment>
    <comment ref="V14" authorId="0" shapeId="0">
      <text>
        <r>
          <rPr>
            <b/>
            <sz val="9"/>
            <color indexed="81"/>
            <rFont val="Tahoma"/>
            <family val="2"/>
          </rPr>
          <t xml:space="preserve">Cell updated with latest OBR forecast of RPI for 20/21, for indicative purposes. To be confirmed in default tariff cap update announcement for sixth charge restriction period.
</t>
        </r>
        <r>
          <rPr>
            <sz val="9"/>
            <color indexed="81"/>
            <rFont val="Tahoma"/>
            <family val="2"/>
          </rPr>
          <t xml:space="preserve">
</t>
        </r>
      </text>
    </comment>
  </commentList>
</comments>
</file>

<file path=xl/comments7.xml><?xml version="1.0" encoding="utf-8"?>
<comments xmlns="http://schemas.openxmlformats.org/spreadsheetml/2006/main">
  <authors>
    <author>Jonathan Sweeney</author>
  </authors>
  <commentList>
    <comment ref="B22" authorId="0" shapeId="0">
      <text>
        <r>
          <rPr>
            <b/>
            <sz val="9"/>
            <color indexed="81"/>
            <rFont val="Tahoma"/>
            <family val="2"/>
          </rPr>
          <t xml:space="preserve">Author:
</t>
        </r>
        <r>
          <rPr>
            <sz val="9"/>
            <color indexed="81"/>
            <rFont val="Tahoma"/>
            <family val="2"/>
          </rPr>
          <t xml:space="preserve">Scheme year 6 (2015/2016) is greyed out because the exempt supply cap on renewable electricity came into effect from 2016/2017 (FIT scheme year 7). </t>
        </r>
      </text>
    </comment>
    <comment ref="I37" authorId="0" shapeId="0">
      <text>
        <r>
          <rPr>
            <b/>
            <sz val="9"/>
            <color indexed="81"/>
            <rFont val="Tahoma"/>
            <family val="2"/>
          </rPr>
          <t xml:space="preserve">Author:
</t>
        </r>
        <r>
          <rPr>
            <sz val="9"/>
            <color indexed="81"/>
            <rFont val="Tahoma"/>
            <family val="2"/>
          </rPr>
          <t xml:space="preserve">
Exempt EII ( Scheme year 10 onwards) </t>
        </r>
      </text>
    </comment>
  </commentList>
</comments>
</file>

<file path=xl/sharedStrings.xml><?xml version="1.0" encoding="utf-8"?>
<sst xmlns="http://schemas.openxmlformats.org/spreadsheetml/2006/main" count="1734" uniqueCount="372">
  <si>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</si>
  <si>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</si>
  <si>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</si>
  <si>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</si>
  <si>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</si>
  <si>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</si>
  <si>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</si>
  <si>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</si>
  <si>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</si>
  <si>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</si>
  <si>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</si>
  <si>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</si>
  <si>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</si>
  <si>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</si>
  <si>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</si>
  <si>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</si>
  <si>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</si>
  <si>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</si>
  <si>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</si>
  <si>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</si>
  <si>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</si>
  <si>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</si>
  <si>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</si>
  <si>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</si>
  <si>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</si>
  <si>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</si>
  <si>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</si>
  <si>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</si>
  <si>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</si>
  <si>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</si>
  <si>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</si>
  <si>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</si>
  <si>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</si>
  <si>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</si>
  <si>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</si>
  <si>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</si>
  <si>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</si>
  <si>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</si>
  <si>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</si>
  <si>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</si>
  <si>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</si>
  <si>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</si>
  <si>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</si>
  <si>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</si>
  <si>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</si>
  <si>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</si>
  <si>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</si>
  <si>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</si>
  <si>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</si>
  <si>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</si>
  <si>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</si>
  <si>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</si>
  <si>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</si>
  <si>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</si>
  <si>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</si>
  <si>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</si>
  <si>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</si>
  <si>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</si>
  <si>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</si>
  <si>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</si>
  <si>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</si>
  <si>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</si>
  <si>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</si>
  <si>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</si>
  <si>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</si>
  <si>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</si>
  <si>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</si>
  <si>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</si>
  <si>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</si>
  <si>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</si>
  <si>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</si>
  <si>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</si>
  <si>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</si>
  <si>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</si>
  <si>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</si>
  <si>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</si>
  <si>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</si>
  <si>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</si>
  <si>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</si>
  <si>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</si>
  <si>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</si>
  <si>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</si>
  <si>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</si>
  <si>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</si>
  <si>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</si>
  <si>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</si>
  <si>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</si>
  <si>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</si>
  <si>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</si>
  <si>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</si>
  <si>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</si>
  <si>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</si>
  <si>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</si>
  <si>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</si>
  <si>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</si>
  <si>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</si>
  <si>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</si>
  <si>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</si>
  <si>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</si>
  <si>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</si>
  <si>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</si>
  <si>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</si>
  <si>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</si>
  <si>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</si>
  <si>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</si>
  <si>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</si>
  <si>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</si>
  <si>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</si>
  <si>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</si>
  <si>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</si>
  <si>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</si>
  <si>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</si>
  <si>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</si>
  <si>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</si>
  <si>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</si>
  <si>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</si>
  <si>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</si>
  <si>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</si>
  <si>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</si>
  <si>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</si>
  <si>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</si>
  <si>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</si>
  <si>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</si>
  <si>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</si>
  <si>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</si>
  <si>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</si>
  <si>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</si>
  <si>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</si>
  <si>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</si>
  <si>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</si>
  <si>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</si>
  <si>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</si>
  <si>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</si>
  <si>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</si>
  <si>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</si>
  <si>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</si>
  <si>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</si>
  <si>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</si>
  <si>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</si>
  <si>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</si>
  <si>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</si>
  <si>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</si>
  <si>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</si>
  <si>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</si>
  <si>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</si>
  <si>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</si>
  <si>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</si>
  <si>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</si>
  <si>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</si>
  <si>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</si>
  <si>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</si>
  <si>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</si>
  <si>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</si>
  <si>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</si>
  <si>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</si>
  <si>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</si>
  <si>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</si>
  <si>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</si>
  <si>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</si>
  <si>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</si>
  <si>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</si>
  <si>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</si>
  <si>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</si>
  <si>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</si>
  <si>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</si>
  <si>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</si>
  <si>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</si>
  <si>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</si>
  <si>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</si>
  <si>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</si>
  <si>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</si>
  <si>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</si>
  <si>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</si>
  <si>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</si>
  <si>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</si>
  <si>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</si>
  <si>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</si>
  <si>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</si>
  <si>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</si>
  <si>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</si>
  <si>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</si>
  <si>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</si>
  <si>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</si>
  <si>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</si>
  <si>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</si>
  <si>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</si>
  <si>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</si>
  <si>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</si>
  <si>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</si>
  <si>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</si>
  <si>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</si>
  <si>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</si>
  <si>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</si>
  <si>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</si>
  <si>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</si>
  <si>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</si>
  <si>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</si>
  <si>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</si>
  <si>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</si>
  <si>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</si>
  <si>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</si>
  <si>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</si>
  <si>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</si>
  <si>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</si>
  <si>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</si>
  <si>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</si>
  <si>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</si>
  <si>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</si>
  <si>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</si>
  <si>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</si>
  <si>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</si>
  <si>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</si>
  <si>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</si>
  <si>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</si>
  <si>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</si>
  <si>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</si>
  <si>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</si>
  <si>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</si>
  <si>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</si>
  <si>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</si>
  <si>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</si>
  <si>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</si>
  <si>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</si>
  <si>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</si>
  <si>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</si>
  <si>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</si>
  <si>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</si>
  <si>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</si>
  <si>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</si>
  <si>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</si>
  <si>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</si>
  <si>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</si>
  <si>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</si>
  <si>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</si>
  <si>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</si>
  <si>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</si>
  <si>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</si>
  <si>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</si>
  <si>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</si>
  <si>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</si>
  <si>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</si>
  <si>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</si>
  <si>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</si>
  <si>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</si>
  <si>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</si>
  <si>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</si>
  <si>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</si>
  <si>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</si>
  <si>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</si>
  <si>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</si>
  <si>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</si>
  <si>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</si>
  <si>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</si>
  <si>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</si>
  <si>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</si>
  <si>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</si>
  <si>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</si>
  <si>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</si>
  <si>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</si>
  <si>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</si>
  <si>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</si>
  <si>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</si>
  <si>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</si>
  <si>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</si>
  <si>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</si>
  <si>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</si>
  <si>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</si>
  <si>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</si>
  <si>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</si>
  <si>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</si>
  <si>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</si>
  <si>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</si>
  <si>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</si>
  <si>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</si>
  <si>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</si>
  <si>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</si>
  <si>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</si>
  <si>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</si>
  <si>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</si>
  <si>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</si>
  <si>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</si>
  <si>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</si>
  <si>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</si>
  <si>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</si>
  <si>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</si>
  <si>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</si>
  <si>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</si>
  <si>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</si>
  <si>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</si>
  <si>
    <t>2016-17 Winter</t>
  </si>
  <si>
    <t>2017-18 Summer</t>
  </si>
  <si>
    <t>2017-18 Winter</t>
  </si>
  <si>
    <t>2018-19 Summer</t>
  </si>
  <si>
    <t>2018-19 Winter</t>
  </si>
  <si>
    <t>2019-20 Summer</t>
  </si>
  <si>
    <t>2019-20 Winter</t>
  </si>
  <si>
    <t>2020-21 Summer</t>
  </si>
  <si>
    <t>2020-21 Winter</t>
  </si>
  <si>
    <t>2021-22 Summer</t>
  </si>
  <si>
    <t>2021-22 Winter</t>
  </si>
  <si>
    <t>2022-23 Summer</t>
  </si>
  <si>
    <t>2022-23 Winter</t>
  </si>
  <si>
    <t>2023-24 Summer</t>
  </si>
  <si>
    <t>2023-24 Winter</t>
  </si>
  <si>
    <t>FIT Scheme year</t>
  </si>
  <si>
    <t>Quarter in FIT scheme year</t>
  </si>
  <si>
    <t>Levelisation fund (£)</t>
  </si>
  <si>
    <t>Summer price cap period to which FiT rate applies</t>
  </si>
  <si>
    <t>Winter price cap period to which FiT rate applies</t>
  </si>
  <si>
    <t>Q1</t>
  </si>
  <si>
    <t>Q2</t>
  </si>
  <si>
    <t>Q3</t>
  </si>
  <si>
    <t>Q4</t>
  </si>
  <si>
    <t>Calendar months</t>
  </si>
  <si>
    <t>April - June</t>
  </si>
  <si>
    <t>July - September</t>
  </si>
  <si>
    <t>October - December</t>
  </si>
  <si>
    <t>January - March</t>
  </si>
  <si>
    <t>28AD charge restriction period:</t>
  </si>
  <si>
    <t>Input data and calculations for feed in tariffs up until cap period 5</t>
  </si>
  <si>
    <t>Input data and calculations for feed in tariffs from cap period 6 onwards.</t>
  </si>
  <si>
    <t>FEED IN TARIFFS (FIT)</t>
  </si>
  <si>
    <t>Total Electricity supplied (MWh)</t>
  </si>
  <si>
    <t>N/A</t>
  </si>
  <si>
    <t>lookup Period</t>
  </si>
  <si>
    <t>FIT cost estimate (£/MWh).</t>
  </si>
  <si>
    <t>3i New FIT methodology</t>
  </si>
  <si>
    <t xml:space="preserve">Previous year's charge combined with RPI for Feb update, which is made prior to the final (or draft) charge being pubilshed by National Grid. RPI is most recent OBR forecast for the previous charging year. For 28AD charge restriction period April 2021 – September 2021, an additional p/kWh figure is included to allow for the Shetland Cross Subsidy. For all subsequent charge restriction periods the Final AAHEDC tariff will incorporate the Shetland Cross Subsidy. </t>
  </si>
  <si>
    <t>RPI (%)</t>
  </si>
  <si>
    <t>RPI index (scheme year 6 =100)</t>
  </si>
  <si>
    <t>Row reference to scheme year</t>
  </si>
  <si>
    <t xml:space="preserve">Note: Multiply the costs by the respective RPI index  </t>
  </si>
  <si>
    <t>Row reference to scheme year costs are incurred</t>
  </si>
  <si>
    <t>Scheme year which the tariff is adjusted for RPI inflation</t>
  </si>
  <si>
    <t>2015/2016</t>
  </si>
  <si>
    <t>2016/2017</t>
  </si>
  <si>
    <t>2017/2018</t>
  </si>
  <si>
    <t>Note: We calculate the appropriate inflation metric for each scheme year costs depending on when they are being recovered.</t>
  </si>
  <si>
    <t>Column scheme year reference is the scheme year ongoing at the same time as the cap period</t>
  </si>
  <si>
    <t>Notes: Calculate the inflated levelisation fund, electricty supplied and exempt electricity that will be passed through to each period. Then calculate the FIT estimate (£/MWh) as levelisation fund divided by total electricity supplied minus total exempt electricity supplied.</t>
  </si>
  <si>
    <t>Inflated Levelisation fund (£)</t>
  </si>
  <si>
    <t>1. Input data - Exempt Supply cap on renewable electricity sourced from outside the UK</t>
  </si>
  <si>
    <t>Exempt supply for EII
(MWh)</t>
  </si>
  <si>
    <t>Total Exempt Electricity supplied from Energy Intensive Industry (EII)
(MWh)</t>
  </si>
  <si>
    <t>2. Input data - Quarterly  levelisation funds and electricity supplied</t>
  </si>
  <si>
    <t>3. Input: Retail Price index(RPI) inflation percentage applied to tariff</t>
  </si>
  <si>
    <t>4. Calculating the indexed Levelisation Fund (£)</t>
  </si>
  <si>
    <t>4.1 Break down of scheme year costs allocated to each charge restriction period</t>
  </si>
  <si>
    <t xml:space="preserve">4.2 RPI index breakdown used to inflate costs from the scheme year they are incurred to the scheme year they are recovered. </t>
  </si>
  <si>
    <t>4.3 Calculating the indexed Levelisation Fund (£)</t>
  </si>
  <si>
    <t>5. Calculate the FIT cost estimate (£/MWh).</t>
  </si>
  <si>
    <t>Annual exempt supply cap level for renewable electricity sourced from outside the UK (MWh)</t>
  </si>
  <si>
    <t>Exempt supply cap level for renewable electricity sourced from outside the UK (MWh)</t>
  </si>
  <si>
    <t>Note: The Exempt supply cap on renewable electricity came into effect from 2016/2017 (FIT scheme year 7). The scheme year's cap is weighted eqaully across all quarters within a given scheme year.</t>
  </si>
  <si>
    <t>Each quarter's exempt supply cap level for a given scheme year applied to renewable electricity sourced from outside the UK (MWh)</t>
  </si>
  <si>
    <t>Exempt supply for renewable electricity from outside the UK (MWh)</t>
  </si>
  <si>
    <t>1.1 Input data used to calculate the exempt Supply cap on renewable electricity sourced from outside the UK</t>
  </si>
  <si>
    <t>Source: FIT Annual reports - https://www.ofgem.gov.uk/environmental-programmes/fit/contacts-guidance-and-resources/public-reports-and-data-fit/annual-reports . The Exempt supply cap on renewable electricity came into effect from 2016/2017 (FIT scheme year 7).</t>
  </si>
  <si>
    <t>Yearly percentage increase in the exempt supply cap for scheme year (%)</t>
  </si>
  <si>
    <t>Source: Future annual cap levels can be calculated given that a yearly 10% increase is applied to the exempt supply cap from one scheme year to the next: https://www.ofgem.gov.uk/publications-and-updates/feed-tariffs-guidance-licensed-electricity-suppliers-version-13</t>
  </si>
  <si>
    <t>1.2 Input data - Exempt Supply cap on renewable electricity sourced from outside the UK</t>
  </si>
  <si>
    <t>Note: Exempt supply cap level for renewable electricity sourced from outside the UK is sourced from table 1.2</t>
  </si>
  <si>
    <t>Source: Feed-in Tariff (FIT): Tariff tables, https://www.ofgem.gov.uk/environmental-programmes/fit/fit-tariff-rates (see publications at bottom of weblink)</t>
  </si>
  <si>
    <t xml:space="preserve">Note: We lookup the value in table 1.1 for the Annual exempt supply cap in scheme year 7. We calculate the remaining scheme years annual supply cap by multiplying the previous scheme years cap by the yearly percentage increase from table 1.1. </t>
  </si>
  <si>
    <t xml:space="preserve">FIT scheme costs from period 6 onward. Levelisation fund, total electricity supplied and total exempt electricity supplied from Energy Intensive Industry (EII) as issued in quarterly invoices and published in FIT quarterly reports. Both summer and winter 28AD Charge Restriction Periods use FIT scheme costs and demand on a 18-month lagged basis and uprate the scheme costs by the Retail Price Index (RPI) inflation to estimate costs in the upcoming period. </t>
  </si>
  <si>
    <t xml:space="preserve">Note: This table looks up the costs in each scheme year and sums those costs that are recovered in each cap period (all data sourced from table 2) </t>
  </si>
  <si>
    <t>This tab estimates the cost to a supplier of meeting its obligation under the FiT scheme for cap period one to five. Forecasts of total scheme costs are based on those published by the OBR.</t>
  </si>
  <si>
    <t>Source: Ofgem FIT quarterly invoices. Also published https://www.ofgem.gov.uk/environmental-programmes/fit/contacts-guidance-and-resources/public-reports-and-data-fit/feed-tariffs-quarterly-report</t>
  </si>
  <si>
    <t>v1.72</t>
  </si>
  <si>
    <t>v1.71</t>
  </si>
  <si>
    <t>Version published along with decision incorporating changes made in v1.71</t>
  </si>
  <si>
    <t>Updates made to the model to incorporate the updated BEIS policy on the inclusion of the Shetland Cross Subsidy in the AAHEDC scheme: 
- Tab '3g AAHEDC': Cell V13 updated to incorporate an additional allowance for the Shetland Cross Subsidy. Cell C13 updated text. 
Updates made to the model to incorporate the new FIT methodology from cap period 6 onwards:
- New Input tab '3i New FiT methodology' added to calculate the FIT scheme allowance under the new methodology. 
- Tab '2a Aggregate costs': Cells W16:AA16 updated to link to new input tab '3i New FiT Methodology'
- Tab '2a Aggregate costs': Cells W22:AA22 updated to link to new input tab '3i New FiT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</si>
</sst>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 numFmtId="235" formatCode="_(* #,##0_);_(* \(#,##0\);_(* &quot;-&quot;??_);_(@_)"/>
  </numFmts>
  <fonts count="187">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s>
  <fills count="111">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2" tint="-9.9978637043366805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1">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8"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15" fillId="0" borderId="0"/>
    <xf numFmtId="0" fontId="15" fillId="0" borderId="0"/>
    <xf numFmtId="0" fontId="15" fillId="0" borderId="0"/>
    <xf numFmtId="0" fontId="37" fillId="0" borderId="0"/>
    <xf numFmtId="0" fontId="15" fillId="0" borderId="0"/>
    <xf numFmtId="0" fontId="37" fillId="0" borderId="0"/>
    <xf numFmtId="0" fontId="37" fillId="0" borderId="0"/>
    <xf numFmtId="0" fontId="15" fillId="0" borderId="0"/>
    <xf numFmtId="0" fontId="37" fillId="0" borderId="0"/>
    <xf numFmtId="1" fontId="15" fillId="0" borderId="0" applyFill="0" applyBorder="0" applyAlignment="0" applyProtection="0">
      <alignment horizontal="right"/>
      <protection locked="0"/>
    </xf>
    <xf numFmtId="176" fontId="38" fillId="0" borderId="0" applyFill="0" applyBorder="0" applyProtection="0"/>
    <xf numFmtId="176" fontId="38" fillId="0" borderId="0" applyFill="0" applyBorder="0" applyProtection="0"/>
    <xf numFmtId="176" fontId="38" fillId="0" borderId="0" applyFill="0" applyBorder="0" applyProtection="0"/>
    <xf numFmtId="0" fontId="34" fillId="38" borderId="0" applyNumberFormat="0" applyBorder="0" applyAlignment="0" applyProtection="0"/>
    <xf numFmtId="0" fontId="34" fillId="38" borderId="0" applyNumberFormat="0" applyBorder="0" applyAlignment="0" applyProtection="0"/>
    <xf numFmtId="0" fontId="12" fillId="14"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12" fillId="18"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2" fillId="2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6"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12" fillId="30"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39"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2" fillId="34" borderId="0" applyNumberFormat="0" applyBorder="0" applyAlignment="0" applyProtection="0"/>
    <xf numFmtId="0" fontId="34" fillId="46"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4" fillId="47" borderId="0" applyNumberFormat="0" applyBorder="0" applyAlignment="0" applyProtection="0"/>
    <xf numFmtId="0" fontId="34" fillId="47" borderId="0" applyNumberFormat="0" applyBorder="0" applyAlignment="0" applyProtection="0"/>
    <xf numFmtId="0" fontId="12" fillId="15"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3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2" fillId="19"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8" borderId="0" applyNumberFormat="0" applyBorder="0" applyAlignment="0" applyProtection="0"/>
    <xf numFmtId="0" fontId="34" fillId="41"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12" fillId="23"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9"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2" fillId="27"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44" borderId="0" applyNumberFormat="0" applyBorder="0" applyAlignment="0" applyProtection="0"/>
    <xf numFmtId="0" fontId="34" fillId="39"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12" fillId="31"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47"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12" fillId="35" borderId="0" applyNumberFormat="0" applyBorder="0" applyAlignment="0" applyProtection="0"/>
    <xf numFmtId="0" fontId="34" fillId="5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51" borderId="0" applyNumberFormat="0" applyBorder="0" applyAlignment="0" applyProtection="0"/>
    <xf numFmtId="0" fontId="34" fillId="41" borderId="0" applyNumberFormat="0" applyBorder="0" applyAlignment="0" applyProtection="0"/>
    <xf numFmtId="181" fontId="39" fillId="0" borderId="0" applyFill="0" applyBorder="0" applyAlignment="0" applyProtection="0">
      <alignment horizontal="left"/>
    </xf>
    <xf numFmtId="181" fontId="39" fillId="0" borderId="0" applyFill="0" applyBorder="0" applyAlignment="0" applyProtection="0">
      <alignment horizontal="left"/>
    </xf>
    <xf numFmtId="181" fontId="39"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0" fillId="52" borderId="0" applyNumberFormat="0" applyBorder="0" applyAlignment="0" applyProtection="0"/>
    <xf numFmtId="0" fontId="40" fillId="52" borderId="0" applyNumberFormat="0" applyBorder="0" applyAlignment="0" applyProtection="0"/>
    <xf numFmtId="0" fontId="33" fillId="16"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3"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48" borderId="0" applyNumberFormat="0" applyBorder="0" applyAlignment="0" applyProtection="0"/>
    <xf numFmtId="0" fontId="40" fillId="52"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3" fillId="2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8"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55" borderId="0" applyNumberFormat="0" applyBorder="0" applyAlignment="0" applyProtection="0"/>
    <xf numFmtId="0" fontId="40" fillId="3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3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6" borderId="0" applyNumberFormat="0" applyBorder="0" applyAlignment="0" applyProtection="0"/>
    <xf numFmtId="0" fontId="40" fillId="50"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33" fillId="36"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57" borderId="0" applyNumberFormat="0" applyBorder="0" applyAlignment="0" applyProtection="0"/>
    <xf numFmtId="0" fontId="40" fillId="41" borderId="0" applyNumberFormat="0" applyBorder="0" applyAlignment="0" applyProtection="0"/>
    <xf numFmtId="0" fontId="15" fillId="0" borderId="0" applyNumberFormat="0" applyFill="0" applyBorder="0" applyAlignment="0" applyProtection="0"/>
    <xf numFmtId="0" fontId="40" fillId="58" borderId="0" applyNumberFormat="0" applyBorder="0" applyAlignment="0" applyProtection="0"/>
    <xf numFmtId="0" fontId="40" fillId="58" borderId="0" applyNumberFormat="0" applyBorder="0" applyAlignment="0" applyProtection="0"/>
    <xf numFmtId="0" fontId="33"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17"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3" fillId="2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0" fillId="61" borderId="0" applyNumberFormat="0" applyBorder="0" applyAlignment="0" applyProtection="0"/>
    <xf numFmtId="0" fontId="40" fillId="5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33" fillId="2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55" borderId="0" applyNumberFormat="0" applyBorder="0" applyAlignment="0" applyProtection="0"/>
    <xf numFmtId="0" fontId="40" fillId="62"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33" fillId="29" borderId="0" applyNumberFormat="0" applyBorder="0" applyAlignment="0" applyProtection="0"/>
    <xf numFmtId="0" fontId="40" fillId="56" borderId="0" applyNumberFormat="0" applyBorder="0" applyAlignment="0" applyProtection="0"/>
    <xf numFmtId="0" fontId="40" fillId="56"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3" fillId="3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182" fontId="41" fillId="0" borderId="0" applyNumberFormat="0" applyFill="0" applyBorder="0" applyAlignment="0">
      <alignment vertical="center"/>
      <protection locked="0"/>
    </xf>
    <xf numFmtId="182" fontId="41"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1" fillId="0" borderId="0" applyNumberFormat="0" applyFill="0" applyBorder="0" applyAlignment="0">
      <alignment vertical="center"/>
      <protection locked="0"/>
    </xf>
    <xf numFmtId="0" fontId="42" fillId="0" borderId="0"/>
    <xf numFmtId="4" fontId="43" fillId="64" borderId="1">
      <alignment horizontal="right" vertical="center"/>
    </xf>
    <xf numFmtId="4" fontId="43" fillId="65" borderId="0" applyBorder="0">
      <alignment horizontal="right" vertical="center"/>
    </xf>
    <xf numFmtId="4" fontId="43" fillId="65" borderId="0" applyBorder="0">
      <alignment horizontal="right" vertical="center"/>
    </xf>
    <xf numFmtId="0" fontId="44" fillId="0" borderId="0"/>
    <xf numFmtId="0" fontId="45" fillId="40" borderId="0" applyNumberFormat="0" applyBorder="0" applyAlignment="0" applyProtection="0"/>
    <xf numFmtId="0" fontId="45" fillId="40" borderId="0" applyNumberFormat="0" applyBorder="0" applyAlignment="0" applyProtection="0"/>
    <xf numFmtId="0" fontId="24" fillId="6" borderId="0" applyNumberFormat="0" applyBorder="0" applyAlignment="0" applyProtection="0"/>
    <xf numFmtId="0" fontId="45" fillId="40" borderId="0" applyNumberFormat="0" applyBorder="0" applyAlignment="0" applyProtection="0"/>
    <xf numFmtId="0" fontId="45" fillId="40" borderId="0" applyNumberFormat="0" applyBorder="0" applyAlignment="0" applyProtection="0"/>
    <xf numFmtId="183" fontId="46" fillId="66" borderId="12" applyNumberFormat="0" applyBorder="0" applyAlignment="0">
      <alignment horizontal="centerContinuous" vertical="center"/>
      <protection hidden="1"/>
    </xf>
    <xf numFmtId="1" fontId="47" fillId="67" borderId="8" applyNumberFormat="0" applyBorder="0" applyAlignment="0">
      <alignment horizontal="center" vertical="top" wrapText="1"/>
      <protection hidden="1"/>
    </xf>
    <xf numFmtId="0" fontId="15" fillId="47" borderId="0" applyNumberFormat="0" applyBorder="0" applyAlignment="0">
      <protection locked="0"/>
    </xf>
    <xf numFmtId="0" fontId="48" fillId="0" borderId="0" applyNumberFormat="0" applyFill="0" applyBorder="0" applyAlignment="0" applyProtection="0">
      <alignment vertical="top"/>
      <protection locked="0"/>
    </xf>
    <xf numFmtId="37" fontId="49" fillId="0" borderId="0" applyFill="0" applyBorder="0" applyAlignment="0" applyProtection="0">
      <alignment horizontal="right"/>
      <protection locked="0"/>
    </xf>
    <xf numFmtId="0" fontId="17" fillId="0" borderId="0">
      <alignment horizontal="right"/>
    </xf>
    <xf numFmtId="0" fontId="17" fillId="0" borderId="0">
      <alignment horizontal="right"/>
    </xf>
    <xf numFmtId="0" fontId="17" fillId="0" borderId="0">
      <alignment horizontal="right"/>
    </xf>
    <xf numFmtId="0" fontId="50" fillId="0" borderId="0"/>
    <xf numFmtId="184" fontId="44" fillId="0" borderId="0"/>
    <xf numFmtId="0" fontId="51" fillId="68" borderId="0"/>
    <xf numFmtId="0" fontId="52" fillId="46" borderId="24" applyNumberFormat="0" applyAlignment="0" applyProtection="0"/>
    <xf numFmtId="0" fontId="37" fillId="69" borderId="0" applyNumberFormat="0" applyAlignment="0" applyProtection="0"/>
    <xf numFmtId="0" fontId="52" fillId="46" borderId="24" applyNumberFormat="0" applyAlignment="0" applyProtection="0"/>
    <xf numFmtId="0" fontId="37" fillId="69" borderId="0" applyNumberFormat="0" applyAlignment="0" applyProtection="0"/>
    <xf numFmtId="0" fontId="28" fillId="10" borderId="18" applyNumberFormat="0" applyAlignment="0" applyProtection="0"/>
    <xf numFmtId="0" fontId="52" fillId="70"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46" borderId="24" applyNumberFormat="0" applyAlignment="0" applyProtection="0"/>
    <xf numFmtId="0" fontId="52" fillId="70" borderId="24" applyNumberFormat="0" applyAlignment="0" applyProtection="0"/>
    <xf numFmtId="0" fontId="52" fillId="70" borderId="24" applyNumberFormat="0" applyAlignment="0" applyProtection="0"/>
    <xf numFmtId="0" fontId="52" fillId="46" borderId="24" applyNumberFormat="0" applyAlignment="0" applyProtection="0"/>
    <xf numFmtId="0" fontId="52" fillId="70" borderId="24" applyNumberFormat="0" applyAlignment="0" applyProtection="0"/>
    <xf numFmtId="0" fontId="53" fillId="71" borderId="0" applyNumberFormat="0" applyBorder="0" applyAlignment="0" applyProtection="0"/>
    <xf numFmtId="3" fontId="17" fillId="37" borderId="1">
      <alignment horizontal="right"/>
    </xf>
    <xf numFmtId="0" fontId="54" fillId="72" borderId="25" applyNumberFormat="0" applyAlignment="0" applyProtection="0"/>
    <xf numFmtId="0" fontId="54" fillId="72" borderId="25" applyNumberFormat="0" applyAlignment="0" applyProtection="0"/>
    <xf numFmtId="0" fontId="30" fillId="11" borderId="21" applyNumberFormat="0" applyAlignment="0" applyProtection="0"/>
    <xf numFmtId="0" fontId="54" fillId="72" borderId="25" applyNumberFormat="0" applyAlignment="0" applyProtection="0"/>
    <xf numFmtId="0" fontId="54" fillId="72" borderId="25" applyNumberFormat="0" applyAlignment="0" applyProtection="0"/>
    <xf numFmtId="0" fontId="54" fillId="48" borderId="25" applyNumberFormat="0" applyAlignment="0" applyProtection="0"/>
    <xf numFmtId="0" fontId="54" fillId="48" borderId="25" applyNumberFormat="0" applyAlignment="0" applyProtection="0"/>
    <xf numFmtId="0" fontId="54" fillId="72" borderId="25" applyNumberFormat="0" applyAlignment="0" applyProtection="0"/>
    <xf numFmtId="0" fontId="54" fillId="48" borderId="25" applyNumberFormat="0" applyAlignment="0" applyProtection="0"/>
    <xf numFmtId="0" fontId="55" fillId="73" borderId="26" applyNumberFormat="0" applyAlignment="0" applyProtection="0"/>
    <xf numFmtId="0" fontId="56" fillId="73" borderId="26" applyNumberFormat="0" applyAlignment="0" applyProtection="0"/>
    <xf numFmtId="0" fontId="57" fillId="74" borderId="26" applyAlignment="0" applyProtection="0"/>
    <xf numFmtId="185" fontId="58" fillId="0" borderId="0"/>
    <xf numFmtId="0" fontId="59" fillId="75" borderId="27" applyProtection="0">
      <alignment horizontal="center" vertical="center"/>
    </xf>
    <xf numFmtId="1" fontId="60" fillId="0" borderId="28">
      <alignment vertical="top"/>
    </xf>
    <xf numFmtId="176" fontId="61" fillId="0" borderId="0" applyBorder="0">
      <alignment horizontal="right"/>
    </xf>
    <xf numFmtId="176" fontId="61"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3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188" fontId="15" fillId="0" borderId="0" applyBorder="0">
      <alignment horizontal="right"/>
    </xf>
    <xf numFmtId="189"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90" fontId="15"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3" fillId="0" borderId="0" applyFont="0" applyFill="0" applyBorder="0" applyAlignment="0" applyProtection="0"/>
    <xf numFmtId="167" fontId="62" fillId="0" borderId="0" applyFont="0" applyFill="0" applyBorder="0" applyAlignment="0" applyProtection="0"/>
    <xf numFmtId="167" fontId="66" fillId="0" borderId="0" applyFont="0" applyFill="0" applyBorder="0" applyAlignment="0" applyProtection="0"/>
    <xf numFmtId="167" fontId="67"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2"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68" fillId="0" borderId="0" applyFont="0" applyFill="0" applyBorder="0" applyAlignment="0" applyProtection="0"/>
    <xf numFmtId="167" fontId="34" fillId="0" borderId="0" applyFont="0" applyFill="0" applyBorder="0" applyAlignment="0" applyProtection="0"/>
    <xf numFmtId="167" fontId="63" fillId="0" borderId="0" applyFont="0" applyFill="0" applyBorder="0" applyAlignment="0" applyProtection="0"/>
    <xf numFmtId="167" fontId="34"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69" fillId="0" borderId="0"/>
    <xf numFmtId="179"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93" fontId="70" fillId="0" borderId="0" applyNumberFormat="0" applyFill="0" applyBorder="0" applyAlignment="0" applyProtection="0"/>
    <xf numFmtId="179" fontId="70" fillId="0" borderId="0" applyNumberFormat="0" applyFill="0" applyBorder="0" applyAlignment="0" applyProtection="0"/>
    <xf numFmtId="179"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37" fillId="77" borderId="26" applyNumberFormat="0" applyAlignment="0" applyProtection="0"/>
    <xf numFmtId="0" fontId="57" fillId="77" borderId="26" applyNumberFormat="0" applyAlignment="0" applyProtection="0"/>
    <xf numFmtId="179" fontId="71" fillId="0" borderId="0" applyNumberFormat="0">
      <alignment horizontal="right"/>
    </xf>
    <xf numFmtId="179" fontId="71" fillId="0" borderId="0" applyNumberFormat="0">
      <alignment horizontal="right"/>
    </xf>
    <xf numFmtId="0" fontId="71" fillId="0" borderId="0" applyNumberFormat="0">
      <alignment horizontal="right"/>
    </xf>
    <xf numFmtId="179" fontId="72" fillId="0" borderId="0" applyNumberFormat="0" applyFill="0" applyBorder="0" applyProtection="0">
      <alignment horizontal="left"/>
    </xf>
    <xf numFmtId="179" fontId="72" fillId="0" borderId="0" applyNumberFormat="0" applyFill="0" applyBorder="0" applyProtection="0">
      <alignment horizontal="left"/>
    </xf>
    <xf numFmtId="0" fontId="72" fillId="0" borderId="0" applyNumberFormat="0" applyFill="0" applyBorder="0" applyProtection="0">
      <alignment horizontal="lef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94" fontId="74" fillId="0" borderId="0"/>
    <xf numFmtId="195" fontId="75"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3" fillId="65" borderId="30">
      <alignment horizontal="left" vertical="center"/>
    </xf>
    <xf numFmtId="179" fontId="43" fillId="65" borderId="30">
      <alignment horizontal="left" vertical="center"/>
    </xf>
    <xf numFmtId="0" fontId="43" fillId="65" borderId="30">
      <alignment horizontal="left" vertical="center"/>
    </xf>
    <xf numFmtId="0" fontId="76" fillId="0" borderId="0" applyFill="0" applyBorder="0" applyAlignment="0" applyProtection="0"/>
    <xf numFmtId="0" fontId="77" fillId="0" borderId="0" applyNumberFormat="0" applyBorder="0" applyProtection="0">
      <alignment horizontal="left" vertical="center" indent="1"/>
    </xf>
    <xf numFmtId="0" fontId="78" fillId="0" borderId="0" applyFill="0" applyBorder="0" applyAlignment="0">
      <alignment horizontal="left"/>
    </xf>
    <xf numFmtId="196" fontId="79"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0" fillId="0" borderId="0" applyFill="0" applyBorder="0">
      <alignment horizontal="left" vertical="center"/>
    </xf>
    <xf numFmtId="0" fontId="81"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2" fillId="65" borderId="0" applyFill="0" applyBorder="0" applyAlignment="0" applyProtection="0">
      <alignment horizontal="right"/>
      <protection locked="0"/>
    </xf>
    <xf numFmtId="202" fontId="37" fillId="0" borderId="0" applyFont="0" applyFill="0" applyBorder="0" applyAlignment="0" applyProtection="0"/>
    <xf numFmtId="202" fontId="38"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201" fontId="82" fillId="65" borderId="0" applyFill="0" applyBorder="0" applyAlignment="0" applyProtection="0">
      <alignment horizontal="right"/>
      <protection locked="0"/>
    </xf>
    <xf numFmtId="202" fontId="37"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3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9" fontId="85" fillId="72" borderId="0" applyNumberFormat="0" applyFont="0" applyBorder="0" applyAlignment="0" applyProtection="0"/>
    <xf numFmtId="179" fontId="85" fillId="72" borderId="0" applyNumberFormat="0" applyFont="0" applyBorder="0" applyAlignment="0" applyProtection="0"/>
    <xf numFmtId="0" fontId="85" fillId="72" borderId="0" applyNumberFormat="0" applyFont="0" applyBorder="0" applyAlignment="0" applyProtection="0"/>
    <xf numFmtId="179" fontId="86" fillId="0" borderId="0" applyNumberFormat="0" applyFill="0" applyBorder="0" applyAlignment="0" applyProtection="0"/>
    <xf numFmtId="179" fontId="86" fillId="0" borderId="0" applyNumberFormat="0" applyFill="0" applyBorder="0" applyAlignment="0" applyProtection="0"/>
    <xf numFmtId="0" fontId="86" fillId="0" borderId="0" applyNumberFormat="0" applyFill="0" applyBorder="0" applyAlignment="0" applyProtection="0"/>
    <xf numFmtId="203" fontId="87" fillId="0" borderId="0" applyFill="0" applyBorder="0"/>
    <xf numFmtId="15" fontId="35" fillId="0" borderId="0" applyFill="0" applyBorder="0" applyProtection="0">
      <alignment horizontal="center"/>
    </xf>
    <xf numFmtId="179" fontId="85" fillId="40" borderId="0" applyNumberFormat="0" applyFont="0" applyBorder="0" applyAlignment="0" applyProtection="0"/>
    <xf numFmtId="179" fontId="85" fillId="40" borderId="0" applyNumberFormat="0" applyFont="0" applyBorder="0" applyAlignment="0" applyProtection="0"/>
    <xf numFmtId="0" fontId="85" fillId="40" borderId="0" applyNumberFormat="0" applyFont="0" applyBorder="0"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4" fontId="88" fillId="46" borderId="5" applyAlignment="0" applyProtection="0"/>
    <xf numFmtId="205" fontId="89" fillId="0" borderId="0" applyNumberFormat="0" applyFill="0" applyBorder="0" applyAlignment="0" applyProtection="0"/>
    <xf numFmtId="205" fontId="90" fillId="0" borderId="0" applyNumberFormat="0" applyFill="0" applyBorder="0" applyAlignment="0" applyProtection="0"/>
    <xf numFmtId="15" fontId="41" fillId="43" borderId="32">
      <alignment horizontal="center"/>
      <protection locked="0"/>
    </xf>
    <xf numFmtId="206" fontId="41" fillId="43" borderId="32" applyAlignment="0">
      <protection locked="0"/>
    </xf>
    <xf numFmtId="205" fontId="41" fillId="43" borderId="32" applyAlignment="0">
      <protection locked="0"/>
    </xf>
    <xf numFmtId="205" fontId="35" fillId="0" borderId="0" applyFill="0" applyBorder="0" applyAlignment="0" applyProtection="0"/>
    <xf numFmtId="206" fontId="35" fillId="0" borderId="0" applyFill="0" applyBorder="0" applyAlignment="0" applyProtection="0"/>
    <xf numFmtId="207" fontId="35" fillId="0" borderId="0" applyFill="0" applyBorder="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93"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179" fontId="85" fillId="0" borderId="33" applyNumberFormat="0" applyFont="0" applyAlignment="0" applyProtection="0"/>
    <xf numFmtId="0" fontId="85" fillId="0" borderId="33"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93"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179" fontId="85" fillId="0" borderId="34" applyNumberFormat="0" applyFont="0" applyAlignment="0" applyProtection="0"/>
    <xf numFmtId="0" fontId="85" fillId="0" borderId="34" applyNumberFormat="0" applyFont="0" applyAlignment="0" applyProtection="0"/>
    <xf numFmtId="179" fontId="85" fillId="49" borderId="0" applyNumberFormat="0" applyFont="0" applyBorder="0" applyAlignment="0" applyProtection="0"/>
    <xf numFmtId="179" fontId="85" fillId="49" borderId="0" applyNumberFormat="0" applyFont="0" applyBorder="0" applyAlignment="0" applyProtection="0"/>
    <xf numFmtId="0" fontId="85" fillId="49" borderId="0" applyNumberFormat="0" applyFont="0" applyBorder="0" applyAlignment="0" applyProtection="0"/>
    <xf numFmtId="1" fontId="91" fillId="81" borderId="13" applyNumberFormat="0" applyBorder="0" applyAlignment="0">
      <alignment horizontal="centerContinuous" vertical="center"/>
      <protection locked="0"/>
    </xf>
    <xf numFmtId="208" fontId="15" fillId="0" borderId="0"/>
    <xf numFmtId="209" fontId="92"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4" fillId="0" borderId="0"/>
    <xf numFmtId="0" fontId="66" fillId="69" borderId="26" applyAlignment="0" applyProtection="0"/>
    <xf numFmtId="0" fontId="57" fillId="69" borderId="26" applyNumberFormat="0" applyAlignment="0" applyProtection="0"/>
    <xf numFmtId="210" fontId="93" fillId="83" borderId="0" applyBorder="0">
      <protection locked="0"/>
    </xf>
    <xf numFmtId="211" fontId="74" fillId="0" borderId="0" applyFill="0" applyBorder="0">
      <alignment horizontal="right"/>
    </xf>
    <xf numFmtId="211" fontId="74" fillId="0" borderId="0" applyFill="0" applyBorder="0">
      <alignment horizontal="right"/>
    </xf>
    <xf numFmtId="211" fontId="74" fillId="0" borderId="0" applyFill="0" applyBorder="0">
      <alignment horizontal="right"/>
    </xf>
    <xf numFmtId="49" fontId="74" fillId="0" borderId="0" applyFill="0" applyBorder="0"/>
    <xf numFmtId="49" fontId="74" fillId="0" borderId="0" applyFill="0" applyBorder="0"/>
    <xf numFmtId="49" fontId="74" fillId="0" borderId="0" applyFill="0" applyBorder="0"/>
    <xf numFmtId="49" fontId="94"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5" fillId="42" borderId="0" applyNumberFormat="0" applyBorder="0" applyAlignment="0" applyProtection="0"/>
    <xf numFmtId="0" fontId="95" fillId="42" borderId="0" applyNumberFormat="0" applyBorder="0" applyAlignment="0" applyProtection="0"/>
    <xf numFmtId="0" fontId="23" fillId="7" borderId="0" applyNumberFormat="0" applyBorder="0" applyAlignment="0" applyProtection="0"/>
    <xf numFmtId="0" fontId="95" fillId="42" borderId="0" applyNumberFormat="0" applyBorder="0" applyAlignment="0" applyProtection="0"/>
    <xf numFmtId="0" fontId="95" fillId="42" borderId="0" applyNumberFormat="0" applyBorder="0" applyAlignment="0" applyProtection="0"/>
    <xf numFmtId="0" fontId="96" fillId="0" borderId="0" applyNumberFormat="0" applyFill="0" applyBorder="0" applyProtection="0">
      <alignment horizontal="center" vertical="center"/>
    </xf>
    <xf numFmtId="0" fontId="97" fillId="84" borderId="0" applyNumberFormat="0" applyBorder="0" applyProtection="0">
      <alignment horizontal="left" vertical="center" indent="1"/>
    </xf>
    <xf numFmtId="213" fontId="98"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1" fillId="0" borderId="0"/>
    <xf numFmtId="0" fontId="81" fillId="0" borderId="0"/>
    <xf numFmtId="0" fontId="81" fillId="0" borderId="0"/>
    <xf numFmtId="179" fontId="17" fillId="0" borderId="7" applyNumberFormat="0">
      <alignment horizontal="center" wrapText="1"/>
    </xf>
    <xf numFmtId="0" fontId="99" fillId="0" borderId="36" applyNumberFormat="0" applyFill="0" applyAlignment="0" applyProtection="0"/>
    <xf numFmtId="0" fontId="99" fillId="0" borderId="36" applyNumberFormat="0" applyFill="0" applyAlignment="0" applyProtection="0"/>
    <xf numFmtId="0" fontId="20" fillId="0" borderId="15" applyNumberFormat="0" applyFill="0" applyAlignment="0" applyProtection="0"/>
    <xf numFmtId="0" fontId="99" fillId="0" borderId="36"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0" fontId="100" fillId="0" borderId="37" applyNumberFormat="0" applyFill="0" applyAlignment="0" applyProtection="0"/>
    <xf numFmtId="0" fontId="99" fillId="0" borderId="36" applyNumberFormat="0" applyFill="0" applyAlignment="0" applyProtection="0"/>
    <xf numFmtId="0" fontId="100" fillId="0" borderId="37" applyNumberFormat="0" applyFill="0" applyAlignment="0" applyProtection="0"/>
    <xf numFmtId="193"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179" fontId="17" fillId="0" borderId="7" applyNumberFormat="0">
      <alignment horizontal="center" wrapText="1"/>
    </xf>
    <xf numFmtId="0" fontId="101" fillId="67" borderId="0" applyNumberFormat="0" applyBorder="0" applyAlignment="0">
      <protection hidden="1"/>
    </xf>
    <xf numFmtId="0" fontId="102" fillId="0" borderId="38" applyNumberFormat="0" applyFill="0" applyAlignment="0" applyProtection="0"/>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21" fillId="0" borderId="16"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0" fontId="102" fillId="0" borderId="38" applyNumberFormat="0" applyFill="0" applyAlignment="0" applyProtection="0"/>
    <xf numFmtId="0" fontId="104" fillId="68" borderId="0">
      <alignment horizontal="left"/>
    </xf>
    <xf numFmtId="0" fontId="103" fillId="0" borderId="39" applyNumberFormat="0" applyFill="0" applyAlignment="0" applyProtection="0"/>
    <xf numFmtId="179" fontId="104" fillId="68" borderId="0">
      <alignment horizontal="left"/>
    </xf>
    <xf numFmtId="0" fontId="103" fillId="0" borderId="39" applyNumberFormat="0" applyFill="0" applyAlignment="0" applyProtection="0"/>
    <xf numFmtId="193" fontId="104" fillId="68" borderId="0">
      <alignment horizontal="left"/>
    </xf>
    <xf numFmtId="179" fontId="104" fillId="68" borderId="0">
      <alignment horizontal="left"/>
    </xf>
    <xf numFmtId="179" fontId="105" fillId="0" borderId="39" applyNumberFormat="0" applyFill="0" applyAlignment="0" applyProtection="0"/>
    <xf numFmtId="0" fontId="103" fillId="0" borderId="39" applyNumberFormat="0" applyFill="0" applyAlignment="0" applyProtection="0"/>
    <xf numFmtId="0" fontId="102" fillId="0" borderId="38" applyNumberFormat="0" applyFill="0" applyAlignment="0" applyProtection="0"/>
    <xf numFmtId="0" fontId="105" fillId="0" borderId="39" applyNumberFormat="0" applyFill="0" applyAlignment="0" applyProtection="0"/>
    <xf numFmtId="193" fontId="105" fillId="0" borderId="39" applyNumberFormat="0" applyFill="0" applyAlignment="0" applyProtection="0"/>
    <xf numFmtId="193" fontId="104" fillId="68" borderId="0">
      <alignment horizontal="left"/>
    </xf>
    <xf numFmtId="179" fontId="104" fillId="68" borderId="0">
      <alignment horizontal="left"/>
    </xf>
    <xf numFmtId="193" fontId="104" fillId="68" borderId="0">
      <alignment horizontal="left"/>
    </xf>
    <xf numFmtId="179" fontId="104" fillId="68" borderId="0">
      <alignment horizontal="left"/>
    </xf>
    <xf numFmtId="179" fontId="104" fillId="68" borderId="0">
      <alignment horizontal="left"/>
    </xf>
    <xf numFmtId="0" fontId="106" fillId="0" borderId="39" applyNumberFormat="0" applyFill="0" applyAlignment="0" applyProtection="0"/>
    <xf numFmtId="0" fontId="107" fillId="0" borderId="16" applyNumberFormat="0" applyFill="0" applyAlignment="0" applyProtection="0"/>
    <xf numFmtId="0" fontId="106" fillId="0" borderId="39" applyNumberFormat="0" applyFill="0" applyAlignment="0" applyProtection="0"/>
    <xf numFmtId="0" fontId="103" fillId="0" borderId="39" applyNumberFormat="0" applyFill="0" applyAlignment="0" applyProtection="0"/>
    <xf numFmtId="0" fontId="108" fillId="0" borderId="40" applyNumberFormat="0" applyFill="0" applyAlignment="0" applyProtection="0"/>
    <xf numFmtId="0" fontId="109" fillId="75" borderId="41" applyNumberFormat="0" applyAlignment="0" applyProtection="0"/>
    <xf numFmtId="0" fontId="108" fillId="0" borderId="40" applyNumberFormat="0" applyFill="0" applyAlignment="0" applyProtection="0"/>
    <xf numFmtId="0" fontId="109" fillId="75" borderId="41" applyNumberFormat="0" applyAlignment="0" applyProtection="0"/>
    <xf numFmtId="0" fontId="22" fillId="0" borderId="17"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10" fillId="0" borderId="42" applyNumberFormat="0" applyFill="0" applyAlignment="0" applyProtection="0"/>
    <xf numFmtId="0" fontId="108" fillId="0" borderId="40" applyNumberFormat="0" applyFill="0" applyAlignment="0" applyProtection="0"/>
    <xf numFmtId="0" fontId="110" fillId="0" borderId="42" applyNumberFormat="0" applyFill="0" applyAlignment="0" applyProtection="0"/>
    <xf numFmtId="0" fontId="108" fillId="0" borderId="0" applyNumberFormat="0" applyFill="0" applyBorder="0" applyAlignment="0" applyProtection="0"/>
    <xf numFmtId="0" fontId="109" fillId="75" borderId="43" applyNumberFormat="0" applyAlignment="0" applyProtection="0"/>
    <xf numFmtId="0" fontId="108" fillId="0" borderId="0" applyNumberFormat="0" applyFill="0" applyBorder="0" applyAlignment="0" applyProtection="0"/>
    <xf numFmtId="0" fontId="109" fillId="75" borderId="43" applyNumberFormat="0" applyAlignment="0" applyProtection="0"/>
    <xf numFmtId="0" fontId="22"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08" fillId="0" borderId="0" applyNumberFormat="0" applyFill="0" applyBorder="0" applyAlignment="0" applyProtection="0"/>
    <xf numFmtId="0" fontId="110" fillId="0" borderId="0" applyNumberFormat="0" applyFill="0" applyBorder="0" applyAlignment="0" applyProtection="0"/>
    <xf numFmtId="179"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7" fillId="0" borderId="7" applyNumberFormat="0">
      <alignment horizontal="center" wrapText="1"/>
    </xf>
    <xf numFmtId="179" fontId="17" fillId="0" borderId="7" applyNumberFormat="0">
      <alignment horizontal="center" wrapText="1"/>
    </xf>
    <xf numFmtId="193" fontId="17" fillId="0" borderId="7" applyNumberFormat="0">
      <alignment horizontal="center" wrapText="1"/>
    </xf>
    <xf numFmtId="179" fontId="17" fillId="0" borderId="7" applyNumberFormat="0">
      <alignment horizontal="center" wrapText="1"/>
    </xf>
    <xf numFmtId="0" fontId="111" fillId="80" borderId="44">
      <alignment horizontal="left" vertical="center"/>
    </xf>
    <xf numFmtId="0" fontId="17" fillId="0" borderId="0"/>
    <xf numFmtId="0" fontId="112" fillId="0" borderId="0"/>
    <xf numFmtId="179" fontId="113" fillId="0" borderId="0" applyNumberFormat="0" applyFill="0" applyBorder="0" applyAlignment="0" applyProtection="0"/>
    <xf numFmtId="179" fontId="113" fillId="0" borderId="0" applyNumberFormat="0" applyFill="0" applyBorder="0" applyAlignment="0" applyProtection="0"/>
    <xf numFmtId="0" fontId="113"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4"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179" fontId="117" fillId="65" borderId="0" applyNumberFormat="0" applyFill="0" applyBorder="0" applyAlignment="0" applyProtection="0">
      <alignment horizontal="left" vertical="center"/>
    </xf>
    <xf numFmtId="179" fontId="117" fillId="65" borderId="0" applyNumberFormat="0" applyFill="0" applyBorder="0" applyAlignment="0" applyProtection="0">
      <alignment horizontal="left" vertical="center"/>
    </xf>
    <xf numFmtId="0" fontId="117" fillId="65" borderId="0" applyNumberFormat="0" applyFill="0" applyBorder="0" applyAlignment="0" applyProtection="0">
      <alignment horizontal="left" vertical="center"/>
    </xf>
    <xf numFmtId="179" fontId="118" fillId="85" borderId="0" applyNumberFormat="0" applyFill="0" applyBorder="0" applyAlignment="0" applyProtection="0">
      <alignment vertical="top"/>
    </xf>
    <xf numFmtId="179" fontId="118" fillId="85" borderId="0" applyNumberFormat="0" applyFill="0" applyBorder="0" applyAlignment="0" applyProtection="0">
      <alignment vertical="top"/>
    </xf>
    <xf numFmtId="0" fontId="118" fillId="85" borderId="0" applyNumberFormat="0" applyFill="0" applyBorder="0" applyAlignment="0" applyProtection="0">
      <alignment vertical="top"/>
    </xf>
    <xf numFmtId="214" fontId="119" fillId="80" borderId="4" applyNumberFormat="0" applyFont="0" applyBorder="0" applyAlignment="0" applyProtection="0">
      <alignment horizontal="right"/>
    </xf>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179" fontId="120"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79" fontId="120" fillId="43" borderId="45" applyNumberFormat="0" applyAlignment="0"/>
    <xf numFmtId="0" fontId="26" fillId="9" borderId="18" applyNumberFormat="0" applyAlignment="0" applyProtection="0"/>
    <xf numFmtId="0" fontId="120" fillId="43" borderId="45" applyNumberFormat="0" applyAlignment="0"/>
    <xf numFmtId="0" fontId="123" fillId="41" borderId="24" applyNumberFormat="0" applyAlignment="0" applyProtection="0"/>
    <xf numFmtId="0" fontId="120" fillId="43" borderId="45" applyNumberFormat="0" applyAlignment="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2" fillId="41" borderId="24" applyNumberFormat="0" applyAlignment="0" applyProtection="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179" fontId="120" fillId="43" borderId="45" applyNumberFormat="0" applyAlignment="0"/>
    <xf numFmtId="0" fontId="26" fillId="9" borderId="18" applyNumberFormat="0" applyAlignment="0" applyProtection="0"/>
    <xf numFmtId="179" fontId="120" fillId="43" borderId="45" applyNumberFormat="0" applyAlignment="0"/>
    <xf numFmtId="0"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0" fontId="122"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2" fillId="41" borderId="24" applyNumberFormat="0" applyAlignment="0" applyProtection="0"/>
    <xf numFmtId="0" fontId="120"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2"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2" fillId="41" borderId="24" applyNumberFormat="0" applyAlignment="0" applyProtection="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0" fontId="122" fillId="41" borderId="24"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0"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0" fillId="43" borderId="45" applyNumberFormat="0" applyAlignment="0"/>
    <xf numFmtId="4" fontId="43"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1" fillId="43" borderId="32" applyAlignment="0">
      <protection locked="0"/>
    </xf>
    <xf numFmtId="205" fontId="41" fillId="43" borderId="32" applyNumberFormat="0" applyAlignment="0">
      <protection locked="0"/>
    </xf>
    <xf numFmtId="205" fontId="41" fillId="43" borderId="32" applyAlignment="0">
      <protection locked="0"/>
    </xf>
    <xf numFmtId="0" fontId="67" fillId="87" borderId="0" applyNumberFormat="0" applyAlignment="0" applyProtection="0"/>
    <xf numFmtId="0" fontId="124" fillId="0" borderId="0">
      <alignment horizontal="left"/>
    </xf>
    <xf numFmtId="0" fontId="124" fillId="0" borderId="0">
      <alignment horizontal="left"/>
    </xf>
    <xf numFmtId="0" fontId="124" fillId="0" borderId="0">
      <alignment horizontal="left"/>
    </xf>
    <xf numFmtId="0" fontId="125" fillId="0" borderId="0">
      <alignment horizontal="left" indent="1"/>
    </xf>
    <xf numFmtId="0" fontId="37" fillId="88" borderId="0" applyNumberFormat="0" applyAlignment="0" applyProtection="0"/>
    <xf numFmtId="0" fontId="126" fillId="0" borderId="46" applyNumberFormat="0" applyFill="0" applyAlignment="0" applyProtection="0"/>
    <xf numFmtId="0" fontId="126" fillId="0" borderId="46" applyNumberFormat="0" applyFill="0" applyAlignment="0" applyProtection="0"/>
    <xf numFmtId="0" fontId="29" fillId="0" borderId="20" applyNumberFormat="0" applyFill="0" applyAlignment="0" applyProtection="0"/>
    <xf numFmtId="0" fontId="126" fillId="0" borderId="46" applyNumberFormat="0" applyFill="0" applyAlignment="0" applyProtection="0"/>
    <xf numFmtId="0" fontId="126" fillId="0" borderId="46" applyNumberFormat="0" applyFill="0" applyAlignment="0" applyProtection="0"/>
    <xf numFmtId="179" fontId="127" fillId="89" borderId="47" applyNumberFormat="0" applyBorder="0" applyAlignment="0">
      <alignment horizontal="center" wrapText="1"/>
    </xf>
    <xf numFmtId="179" fontId="127" fillId="89" borderId="48" applyNumberFormat="0" applyBorder="0" applyAlignment="0">
      <alignment horizontal="center" vertical="top" wrapText="1"/>
    </xf>
    <xf numFmtId="0" fontId="127" fillId="89" borderId="48" applyNumberFormat="0" applyBorder="0" applyAlignment="0">
      <alignment horizontal="center" vertical="top" wrapText="1"/>
    </xf>
    <xf numFmtId="0" fontId="67" fillId="90" borderId="0" applyNumberFormat="0" applyAlignment="0" applyProtection="0"/>
    <xf numFmtId="0" fontId="128" fillId="91" borderId="0" applyNumberFormat="0" applyAlignment="0" applyProtection="0"/>
    <xf numFmtId="1" fontId="127"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29" fillId="0" borderId="0" applyNumberFormat="0" applyBorder="0" applyAlignment="0" applyProtection="0"/>
    <xf numFmtId="0"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93" fontId="129" fillId="0" borderId="0" applyNumberFormat="0" applyBorder="0" applyAlignment="0" applyProtection="0"/>
    <xf numFmtId="179" fontId="129"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0" fontId="129" fillId="0" borderId="0" applyNumberFormat="0" applyBorder="0" applyAlignment="0" applyProtection="0"/>
    <xf numFmtId="0" fontId="130" fillId="0" borderId="0" applyNumberFormat="0" applyBorder="0" applyAlignment="0" applyProtection="0"/>
    <xf numFmtId="38" fontId="39" fillId="0" borderId="0" applyFont="0" applyFill="0" applyBorder="0" applyAlignment="0" applyProtection="0"/>
    <xf numFmtId="40"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8" fontId="74" fillId="78" borderId="0">
      <alignment horizontal="center"/>
    </xf>
    <xf numFmtId="179" fontId="131" fillId="37" borderId="29" applyNumberFormat="0" applyFill="0" applyBorder="0" applyAlignment="0" applyProtection="0">
      <alignment horizontal="left"/>
    </xf>
    <xf numFmtId="0" fontId="132" fillId="43" borderId="0" applyNumberFormat="0" applyBorder="0" applyAlignment="0" applyProtection="0"/>
    <xf numFmtId="0" fontId="132" fillId="43" borderId="0" applyNumberFormat="0" applyBorder="0" applyAlignment="0" applyProtection="0"/>
    <xf numFmtId="0" fontId="25" fillId="8" borderId="0" applyNumberFormat="0" applyBorder="0" applyAlignment="0" applyProtection="0"/>
    <xf numFmtId="0" fontId="132" fillId="43" borderId="0" applyNumberFormat="0" applyBorder="0" applyAlignment="0" applyProtection="0"/>
    <xf numFmtId="0" fontId="132"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3" fillId="0" borderId="0"/>
    <xf numFmtId="220" fontId="74" fillId="0" borderId="0"/>
    <xf numFmtId="221" fontId="74" fillId="0" borderId="0"/>
    <xf numFmtId="222" fontId="74" fillId="0" borderId="0"/>
    <xf numFmtId="0" fontId="15" fillId="0" borderId="0"/>
    <xf numFmtId="193" fontId="15" fillId="0" borderId="0" applyProtection="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39" fillId="0" borderId="0"/>
    <xf numFmtId="0" fontId="15" fillId="0" borderId="0"/>
    <xf numFmtId="0" fontId="134" fillId="0" borderId="0"/>
    <xf numFmtId="179" fontId="15" fillId="0" borderId="0"/>
    <xf numFmtId="0" fontId="74" fillId="0" borderId="0"/>
    <xf numFmtId="0" fontId="39" fillId="0" borderId="0"/>
    <xf numFmtId="0" fontId="67" fillId="0" borderId="0"/>
    <xf numFmtId="0" fontId="134" fillId="0" borderId="0"/>
    <xf numFmtId="0" fontId="67" fillId="0" borderId="0"/>
    <xf numFmtId="0" fontId="67" fillId="0" borderId="0"/>
    <xf numFmtId="193"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222" fontId="74"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0" fontId="15" fillId="0" borderId="0"/>
    <xf numFmtId="0" fontId="68" fillId="0" borderId="0"/>
    <xf numFmtId="0" fontId="15" fillId="0" borderId="0"/>
    <xf numFmtId="0" fontId="15" fillId="0" borderId="0"/>
    <xf numFmtId="0" fontId="68"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0" fontId="15" fillId="0" borderId="0"/>
    <xf numFmtId="0" fontId="15" fillId="0" borderId="0"/>
    <xf numFmtId="222" fontId="74" fillId="0" borderId="0"/>
    <xf numFmtId="0" fontId="15" fillId="0" borderId="0"/>
    <xf numFmtId="0" fontId="15" fillId="0" borderId="0"/>
    <xf numFmtId="0" fontId="135" fillId="0" borderId="0"/>
    <xf numFmtId="0" fontId="135" fillId="0" borderId="0"/>
    <xf numFmtId="0" fontId="34" fillId="0" borderId="0"/>
    <xf numFmtId="0" fontId="13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39" fillId="0" borderId="0"/>
    <xf numFmtId="222" fontId="74" fillId="0" borderId="0"/>
    <xf numFmtId="0" fontId="65" fillId="0" borderId="0"/>
    <xf numFmtId="0" fontId="15" fillId="0" borderId="0"/>
    <xf numFmtId="0" fontId="6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5" fillId="0" borderId="0"/>
    <xf numFmtId="223" fontId="35" fillId="0" borderId="0"/>
    <xf numFmtId="0" fontId="15" fillId="0" borderId="0"/>
    <xf numFmtId="0" fontId="15" fillId="0" borderId="0"/>
    <xf numFmtId="0" fontId="34" fillId="0" borderId="0"/>
    <xf numFmtId="0" fontId="15" fillId="0" borderId="0"/>
    <xf numFmtId="0" fontId="35" fillId="0" borderId="0"/>
    <xf numFmtId="0" fontId="15" fillId="0" borderId="0"/>
    <xf numFmtId="0" fontId="15" fillId="0" borderId="0"/>
    <xf numFmtId="0" fontId="12" fillId="0" borderId="0"/>
    <xf numFmtId="0" fontId="15" fillId="0" borderId="0"/>
    <xf numFmtId="0" fontId="15" fillId="0" borderId="0"/>
    <xf numFmtId="0" fontId="68" fillId="0" borderId="0"/>
    <xf numFmtId="0" fontId="15" fillId="0" borderId="0"/>
    <xf numFmtId="0" fontId="35" fillId="0" borderId="0"/>
    <xf numFmtId="0" fontId="15" fillId="0" borderId="0"/>
    <xf numFmtId="0" fontId="15" fillId="0" borderId="0"/>
    <xf numFmtId="0" fontId="65" fillId="0" borderId="0"/>
    <xf numFmtId="0" fontId="15" fillId="0" borderId="0"/>
    <xf numFmtId="0" fontId="15" fillId="0" borderId="0"/>
    <xf numFmtId="0" fontId="15" fillId="0" borderId="0"/>
    <xf numFmtId="0" fontId="68"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4" fillId="0" borderId="0"/>
    <xf numFmtId="0" fontId="15" fillId="0" borderId="0"/>
    <xf numFmtId="4" fontId="43" fillId="0" borderId="1" applyFill="0" applyBorder="0" applyProtection="0">
      <alignment horizontal="right" vertical="center"/>
    </xf>
    <xf numFmtId="4" fontId="43" fillId="0" borderId="1" applyFill="0" applyBorder="0" applyProtection="0">
      <alignment horizontal="right" vertical="center"/>
    </xf>
    <xf numFmtId="179" fontId="136" fillId="0" borderId="0" applyNumberFormat="0" applyFill="0" applyBorder="0" applyProtection="0">
      <alignment horizontal="left" vertical="center"/>
    </xf>
    <xf numFmtId="179" fontId="136" fillId="0" borderId="0" applyNumberFormat="0" applyFill="0" applyBorder="0" applyProtection="0">
      <alignment horizontal="left" vertical="center"/>
    </xf>
    <xf numFmtId="0" fontId="136" fillId="0" borderId="0" applyNumberFormat="0" applyFill="0" applyBorder="0" applyProtection="0">
      <alignment horizontal="left" vertical="center"/>
    </xf>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43" fillId="0" borderId="1" applyNumberFormat="0" applyFill="0" applyAlignment="0" applyProtection="0"/>
    <xf numFmtId="179"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8"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4"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4"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4" fillId="43" borderId="50" applyNumberFormat="0" applyFont="0" applyAlignment="0" applyProtection="0"/>
    <xf numFmtId="0" fontId="34"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4"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7"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8" fillId="46" borderId="51" applyNumberFormat="0" applyAlignment="0" applyProtection="0"/>
    <xf numFmtId="0" fontId="138" fillId="46" borderId="51" applyNumberFormat="0" applyAlignment="0" applyProtection="0"/>
    <xf numFmtId="0" fontId="15" fillId="0" borderId="0"/>
    <xf numFmtId="0" fontId="27" fillId="10" borderId="19" applyNumberFormat="0" applyAlignment="0" applyProtection="0"/>
    <xf numFmtId="0" fontId="138" fillId="70" borderId="51" applyNumberFormat="0" applyAlignment="0" applyProtection="0"/>
    <xf numFmtId="0" fontId="15" fillId="0" borderId="0"/>
    <xf numFmtId="0" fontId="138" fillId="46"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15" fillId="0" borderId="0"/>
    <xf numFmtId="0" fontId="15" fillId="0" borderId="0"/>
    <xf numFmtId="0" fontId="138" fillId="70" borderId="51" applyNumberFormat="0" applyAlignment="0" applyProtection="0"/>
    <xf numFmtId="0" fontId="15" fillId="0" borderId="0"/>
    <xf numFmtId="0" fontId="57"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85"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0" fillId="67" borderId="0"/>
    <xf numFmtId="0" fontId="15" fillId="0" borderId="0"/>
    <xf numFmtId="0" fontId="15" fillId="0" borderId="0"/>
    <xf numFmtId="2" fontId="141" fillId="67" borderId="0">
      <alignment horizontal="center"/>
    </xf>
    <xf numFmtId="0" fontId="15" fillId="0" borderId="0"/>
    <xf numFmtId="0" fontId="15" fillId="0" borderId="0"/>
    <xf numFmtId="2" fontId="74" fillId="94" borderId="0">
      <protection locked="0"/>
    </xf>
    <xf numFmtId="0" fontId="15" fillId="0" borderId="0"/>
    <xf numFmtId="0" fontId="15" fillId="0" borderId="0"/>
    <xf numFmtId="1" fontId="74" fillId="80" borderId="0"/>
    <xf numFmtId="0" fontId="67" fillId="95" borderId="0" applyNumberFormat="0" applyAlignment="0" applyProtection="0"/>
    <xf numFmtId="0" fontId="15" fillId="0" borderId="0"/>
    <xf numFmtId="0" fontId="15" fillId="0" borderId="0"/>
    <xf numFmtId="183" fontId="142" fillId="80" borderId="0" applyBorder="0" applyAlignment="0">
      <protection hidden="1"/>
    </xf>
    <xf numFmtId="0" fontId="15" fillId="0" borderId="0"/>
    <xf numFmtId="0" fontId="15" fillId="0" borderId="0"/>
    <xf numFmtId="1" fontId="142" fillId="80" borderId="0">
      <alignment horizontal="center"/>
    </xf>
    <xf numFmtId="0" fontId="15" fillId="0" borderId="0"/>
    <xf numFmtId="0" fontId="15" fillId="0" borderId="0"/>
    <xf numFmtId="0" fontId="15" fillId="0" borderId="0"/>
    <xf numFmtId="0" fontId="143" fillId="76" borderId="52" applyNumberFormat="0" applyAlignment="0" applyProtection="0">
      <alignment horizontal="center" vertical="center"/>
    </xf>
    <xf numFmtId="0" fontId="15" fillId="0" borderId="0"/>
    <xf numFmtId="0" fontId="15" fillId="0" borderId="0"/>
    <xf numFmtId="222" fontId="93" fillId="0" borderId="0"/>
    <xf numFmtId="0" fontId="144" fillId="0" borderId="0" applyNumberFormat="0" applyFont="0" applyFill="0" applyBorder="0" applyAlignment="0">
      <alignment vertical="center"/>
      <protection hidden="1"/>
    </xf>
    <xf numFmtId="0" fontId="15" fillId="0" borderId="0"/>
    <xf numFmtId="179"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93" fontId="144" fillId="0" borderId="0" applyNumberFormat="0" applyFill="0" applyBorder="0" applyProtection="0">
      <alignment horizontal="left"/>
    </xf>
    <xf numFmtId="179" fontId="144" fillId="0" borderId="0" applyNumberFormat="0" applyFill="0" applyBorder="0" applyProtection="0">
      <alignment horizontal="left"/>
    </xf>
    <xf numFmtId="179" fontId="144" fillId="0" borderId="0" applyNumberFormat="0" applyFill="0" applyBorder="0" applyProtection="0">
      <alignment horizontal="left"/>
    </xf>
    <xf numFmtId="0" fontId="144" fillId="0" borderId="0" applyNumberFormat="0" applyFill="0" applyBorder="0" applyProtection="0">
      <alignment horizontal="left"/>
    </xf>
    <xf numFmtId="0" fontId="144" fillId="0" borderId="0" applyNumberFormat="0" applyFill="0" applyBorder="0" applyProtection="0">
      <alignment horizontal="left"/>
    </xf>
    <xf numFmtId="0" fontId="15" fillId="0" borderId="0"/>
    <xf numFmtId="219" fontId="145" fillId="80" borderId="0"/>
    <xf numFmtId="179" fontId="81" fillId="0" borderId="0" applyNumberFormat="0" applyFill="0" applyBorder="0" applyProtection="0">
      <alignment horizontal="left"/>
    </xf>
    <xf numFmtId="0"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93" fontId="81" fillId="0" borderId="0" applyNumberFormat="0" applyFill="0" applyBorder="0" applyProtection="0">
      <alignment horizontal="left"/>
    </xf>
    <xf numFmtId="179" fontId="81" fillId="0" borderId="0" applyNumberFormat="0" applyFill="0" applyBorder="0" applyProtection="0">
      <alignment horizontal="left"/>
    </xf>
    <xf numFmtId="179" fontId="81" fillId="0" borderId="0" applyNumberFormat="0" applyFill="0" applyBorder="0" applyProtection="0">
      <alignment horizontal="left"/>
    </xf>
    <xf numFmtId="0" fontId="81" fillId="0" borderId="0" applyNumberFormat="0" applyFill="0" applyBorder="0" applyProtection="0">
      <alignment horizontal="left"/>
    </xf>
    <xf numFmtId="0" fontId="81" fillId="0" borderId="0" applyNumberFormat="0" applyFill="0" applyBorder="0" applyProtection="0">
      <alignment horizontal="left"/>
    </xf>
    <xf numFmtId="179" fontId="43" fillId="93" borderId="53"/>
    <xf numFmtId="0" fontId="15" fillId="0" borderId="0"/>
    <xf numFmtId="0" fontId="15" fillId="0" borderId="0"/>
    <xf numFmtId="1" fontId="119"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6" fillId="0" borderId="0" applyNumberFormat="0" applyFill="0" applyBorder="0" applyAlignment="0" applyProtection="0">
      <protection locked="0"/>
    </xf>
    <xf numFmtId="0" fontId="15" fillId="0" borderId="0"/>
    <xf numFmtId="0" fontId="15" fillId="0" borderId="0"/>
    <xf numFmtId="228" fontId="147"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8" fillId="0" borderId="0" applyNumberFormat="0" applyFill="0" applyBorder="0" applyAlignment="0" applyProtection="0"/>
    <xf numFmtId="0" fontId="15" fillId="0" borderId="0"/>
    <xf numFmtId="0" fontId="15" fillId="0" borderId="0"/>
    <xf numFmtId="229" fontId="149"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0" fillId="96" borderId="33"/>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0" fillId="0" borderId="0"/>
    <xf numFmtId="0" fontId="15" fillId="0" borderId="0"/>
    <xf numFmtId="0" fontId="15" fillId="0" borderId="0"/>
    <xf numFmtId="0" fontId="15" fillId="0" borderId="0"/>
    <xf numFmtId="222" fontId="151" fillId="0" borderId="0"/>
    <xf numFmtId="0" fontId="15" fillId="0" borderId="0"/>
    <xf numFmtId="0" fontId="15" fillId="0" borderId="0"/>
    <xf numFmtId="219" fontId="61" fillId="97" borderId="0"/>
    <xf numFmtId="0" fontId="15" fillId="0" borderId="0"/>
    <xf numFmtId="0" fontId="15" fillId="0" borderId="0"/>
    <xf numFmtId="195" fontId="81" fillId="0" borderId="0"/>
    <xf numFmtId="0" fontId="15" fillId="0" borderId="0"/>
    <xf numFmtId="0" fontId="15" fillId="0" borderId="0"/>
    <xf numFmtId="230" fontId="152" fillId="80" borderId="5" applyAlignment="0"/>
    <xf numFmtId="0" fontId="15" fillId="0" borderId="0"/>
    <xf numFmtId="0" fontId="15" fillId="0" borderId="0"/>
    <xf numFmtId="231" fontId="153" fillId="0" borderId="0"/>
    <xf numFmtId="0" fontId="15" fillId="0" borderId="0"/>
    <xf numFmtId="0" fontId="15" fillId="0" borderId="0"/>
    <xf numFmtId="222" fontId="154" fillId="98" borderId="0" applyFont="0" applyBorder="0" applyAlignment="0">
      <alignment vertical="top" wrapText="1"/>
    </xf>
    <xf numFmtId="0" fontId="15" fillId="0" borderId="0"/>
    <xf numFmtId="0" fontId="15" fillId="0" borderId="0"/>
    <xf numFmtId="222" fontId="155" fillId="98" borderId="0" applyFont="0" applyAlignment="0">
      <alignment horizontal="justify" vertical="top" wrapText="1"/>
    </xf>
    <xf numFmtId="0" fontId="15" fillId="0" borderId="0"/>
    <xf numFmtId="0" fontId="15" fillId="0" borderId="0"/>
    <xf numFmtId="222" fontId="156" fillId="98" borderId="0">
      <alignment vertical="top" wrapText="1"/>
    </xf>
    <xf numFmtId="0" fontId="157" fillId="78" borderId="7">
      <alignment wrapText="1"/>
    </xf>
    <xf numFmtId="0" fontId="15" fillId="0" borderId="0"/>
    <xf numFmtId="0" fontId="15" fillId="0" borderId="0"/>
    <xf numFmtId="222" fontId="158"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5" fillId="0" borderId="0" applyFont="0" applyFill="0" applyBorder="0" applyAlignment="0" applyProtection="0"/>
    <xf numFmtId="0" fontId="159" fillId="0" borderId="0" applyNumberFormat="0" applyFill="0" applyBorder="0" applyAlignment="0" applyProtection="0"/>
    <xf numFmtId="0" fontId="15" fillId="0" borderId="0"/>
    <xf numFmtId="0" fontId="15" fillId="0" borderId="0"/>
    <xf numFmtId="0" fontId="15" fillId="0" borderId="0"/>
    <xf numFmtId="195" fontId="111" fillId="0" borderId="0"/>
    <xf numFmtId="0" fontId="15" fillId="0" borderId="0"/>
    <xf numFmtId="0" fontId="159" fillId="0" borderId="0" applyNumberFormat="0" applyFill="0" applyBorder="0" applyAlignment="0" applyProtection="0"/>
    <xf numFmtId="0" fontId="19" fillId="0" borderId="0" applyNumberFormat="0" applyFill="0" applyBorder="0" applyAlignment="0" applyProtection="0"/>
    <xf numFmtId="0" fontId="15" fillId="0" borderId="0"/>
    <xf numFmtId="0" fontId="15" fillId="0" borderId="0"/>
    <xf numFmtId="195" fontId="111" fillId="0" borderId="0"/>
    <xf numFmtId="0" fontId="15" fillId="0" borderId="0"/>
    <xf numFmtId="0" fontId="16" fillId="0" borderId="0"/>
    <xf numFmtId="0" fontId="15" fillId="0" borderId="0"/>
    <xf numFmtId="195" fontId="111" fillId="0" borderId="0"/>
    <xf numFmtId="0" fontId="15" fillId="0" borderId="0"/>
    <xf numFmtId="0" fontId="15" fillId="0" borderId="0"/>
    <xf numFmtId="0" fontId="15" fillId="0" borderId="0"/>
    <xf numFmtId="195" fontId="111" fillId="0" borderId="0"/>
    <xf numFmtId="0" fontId="15" fillId="0" borderId="0"/>
    <xf numFmtId="0" fontId="15" fillId="0" borderId="0"/>
    <xf numFmtId="0" fontId="15" fillId="0" borderId="0"/>
    <xf numFmtId="176" fontId="160" fillId="0" borderId="0"/>
    <xf numFmtId="0" fontId="36" fillId="0" borderId="56" applyNumberFormat="0" applyFill="0" applyAlignment="0" applyProtection="0"/>
    <xf numFmtId="0" fontId="36" fillId="0" borderId="56" applyNumberFormat="0" applyFill="0" applyAlignment="0" applyProtection="0"/>
    <xf numFmtId="0" fontId="15" fillId="0" borderId="0"/>
    <xf numFmtId="0" fontId="11" fillId="0" borderId="23" applyNumberFormat="0" applyFill="0" applyAlignment="0" applyProtection="0"/>
    <xf numFmtId="0" fontId="36" fillId="0" borderId="57" applyNumberFormat="0" applyFill="0" applyAlignment="0" applyProtection="0"/>
    <xf numFmtId="0" fontId="15" fillId="0" borderId="0"/>
    <xf numFmtId="0" fontId="36" fillId="0" borderId="56"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0" fontId="36" fillId="0" borderId="57" applyNumberFormat="0" applyFill="0" applyAlignment="0" applyProtection="0"/>
    <xf numFmtId="0" fontId="15" fillId="0" borderId="0"/>
    <xf numFmtId="0" fontId="15" fillId="0" borderId="0"/>
    <xf numFmtId="0" fontId="15" fillId="0" borderId="0"/>
    <xf numFmtId="213" fontId="161" fillId="0" borderId="5"/>
    <xf numFmtId="0" fontId="15" fillId="0" borderId="0"/>
    <xf numFmtId="0" fontId="15" fillId="0" borderId="0"/>
    <xf numFmtId="0" fontId="15" fillId="0" borderId="0"/>
    <xf numFmtId="220" fontId="60" fillId="0" borderId="58" applyAlignment="0"/>
    <xf numFmtId="0" fontId="15" fillId="0" borderId="0"/>
    <xf numFmtId="0" fontId="15" fillId="0" borderId="0"/>
    <xf numFmtId="221" fontId="60" fillId="0" borderId="58" applyAlignment="0"/>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0" fontId="15" fillId="0" borderId="0"/>
    <xf numFmtId="0" fontId="15" fillId="0" borderId="0"/>
    <xf numFmtId="0" fontId="15" fillId="0" borderId="0"/>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222" fontId="60" fillId="0" borderId="58" applyAlignment="0">
      <alignment horizontal="right"/>
    </xf>
    <xf numFmtId="0" fontId="15" fillId="0" borderId="0"/>
    <xf numFmtId="1" fontId="162" fillId="0" borderId="0">
      <alignment horizontal="right"/>
      <protection locked="0"/>
    </xf>
    <xf numFmtId="0" fontId="15" fillId="0" borderId="0"/>
    <xf numFmtId="0" fontId="15" fillId="0" borderId="0"/>
    <xf numFmtId="0" fontId="15" fillId="0" borderId="0"/>
    <xf numFmtId="0" fontId="15" fillId="0" borderId="0"/>
    <xf numFmtId="183" fontId="142" fillId="80" borderId="8" applyBorder="0">
      <alignment horizontal="right" vertical="center"/>
      <protection locked="0"/>
    </xf>
    <xf numFmtId="0" fontId="15" fillId="0" borderId="0"/>
    <xf numFmtId="0" fontId="15" fillId="0" borderId="0"/>
    <xf numFmtId="0" fontId="15" fillId="0" borderId="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31" fillId="0" borderId="0" applyNumberFormat="0" applyFill="0" applyBorder="0" applyAlignment="0" applyProtection="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0" fontId="163" fillId="0" borderId="0" applyNumberFormat="0" applyFill="0" applyBorder="0" applyAlignment="0" applyProtection="0"/>
    <xf numFmtId="0" fontId="15" fillId="0" borderId="0"/>
    <xf numFmtId="0" fontId="163" fillId="0" borderId="0" applyNumberFormat="0" applyFill="0" applyBorder="0" applyAlignment="0" applyProtection="0"/>
    <xf numFmtId="0" fontId="15" fillId="0" borderId="0"/>
    <xf numFmtId="0" fontId="15" fillId="0" borderId="0"/>
    <xf numFmtId="0" fontId="15" fillId="0" borderId="0"/>
    <xf numFmtId="232" fontId="61"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4" fillId="0" borderId="0" applyNumberFormat="0" applyAlignment="0"/>
    <xf numFmtId="0" fontId="15" fillId="0" borderId="0"/>
    <xf numFmtId="0" fontId="15" fillId="0" borderId="0"/>
    <xf numFmtId="0" fontId="165" fillId="37" borderId="0" applyNumberFormat="0" applyAlignment="0"/>
    <xf numFmtId="0" fontId="15" fillId="0" borderId="0"/>
    <xf numFmtId="0" fontId="15" fillId="0" borderId="0"/>
    <xf numFmtId="49" fontId="17" fillId="37" borderId="0">
      <alignment horizontal="right"/>
    </xf>
    <xf numFmtId="0" fontId="15" fillId="0" borderId="0"/>
    <xf numFmtId="0" fontId="15" fillId="0" borderId="0"/>
    <xf numFmtId="232" fontId="61" fillId="37" borderId="28">
      <alignment horizontal="right" wrapText="1"/>
    </xf>
    <xf numFmtId="0" fontId="15" fillId="0" borderId="0"/>
    <xf numFmtId="0" fontId="15" fillId="0" borderId="0"/>
    <xf numFmtId="0" fontId="160" fillId="0" borderId="58" applyFont="0" applyFill="0" applyBorder="0" applyAlignment="0" applyProtection="0"/>
    <xf numFmtId="0" fontId="15" fillId="0" borderId="0"/>
    <xf numFmtId="0" fontId="15" fillId="0" borderId="0"/>
    <xf numFmtId="194" fontId="152" fillId="80" borderId="12" applyNumberFormat="0" applyBorder="0" applyAlignment="0"/>
    <xf numFmtId="0" fontId="15" fillId="0" borderId="0"/>
    <xf numFmtId="0" fontId="15" fillId="0" borderId="0"/>
    <xf numFmtId="232" fontId="17" fillId="78" borderId="5" applyAlignment="0">
      <alignment horizontal="right"/>
    </xf>
    <xf numFmtId="0" fontId="15" fillId="0" borderId="0"/>
    <xf numFmtId="0" fontId="15" fillId="0" borderId="0"/>
    <xf numFmtId="232" fontId="17" fillId="97" borderId="5" applyAlignment="0">
      <alignment horizontal="left"/>
    </xf>
    <xf numFmtId="179" fontId="43" fillId="0" borderId="0"/>
    <xf numFmtId="0" fontId="15" fillId="0" borderId="0"/>
    <xf numFmtId="0" fontId="166" fillId="0" borderId="0"/>
    <xf numFmtId="0" fontId="167"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7" fillId="0" borderId="0" applyFont="0" applyFill="0" applyBorder="0" applyAlignment="0" applyProtection="0"/>
    <xf numFmtId="0" fontId="177"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35" fillId="0" borderId="0" applyFont="0" applyFill="0" applyBorder="0" applyAlignment="0" applyProtection="0"/>
    <xf numFmtId="41" fontId="15" fillId="0" borderId="0" applyFont="0" applyFill="0" applyBorder="0" applyAlignment="0" applyProtection="0"/>
    <xf numFmtId="41" fontId="3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1" fontId="62" fillId="0" borderId="0" applyFont="0" applyFill="0" applyBorder="0" applyAlignment="0" applyProtection="0"/>
    <xf numFmtId="41" fontId="63" fillId="0" borderId="0" applyFont="0" applyFill="0" applyBorder="0" applyAlignment="0" applyProtection="0"/>
    <xf numFmtId="41" fontId="6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5"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62"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8" fillId="0" borderId="0" applyFont="0" applyFill="0" applyBorder="0" applyAlignment="0" applyProtection="0"/>
    <xf numFmtId="43" fontId="34" fillId="0" borderId="0" applyFont="0" applyFill="0" applyBorder="0" applyAlignment="0" applyProtection="0"/>
    <xf numFmtId="43" fontId="63"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7"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cellStyleXfs>
  <cellXfs count="438">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14" fontId="12" fillId="0" borderId="1" xfId="0" applyNumberFormat="1" applyFont="1" applyBorder="1" applyAlignment="1">
      <alignment horizontal="left"/>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1"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2"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0"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6"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69" fillId="103" borderId="0" xfId="0" applyFont="1" applyFill="1"/>
    <xf numFmtId="0" fontId="168" fillId="103" borderId="0" xfId="0" applyFont="1" applyFill="1"/>
    <xf numFmtId="0" fontId="169" fillId="0" borderId="0" xfId="0" applyFont="1" applyFill="1"/>
    <xf numFmtId="0" fontId="0" fillId="3" borderId="1" xfId="0" applyFill="1" applyBorder="1"/>
    <xf numFmtId="0" fontId="177" fillId="5" borderId="0" xfId="0" applyFont="1" applyFill="1" applyBorder="1" applyAlignment="1">
      <alignment horizontal="center" vertical="center"/>
    </xf>
    <xf numFmtId="14" fontId="0" fillId="5" borderId="0" xfId="0" applyNumberFormat="1" applyFill="1"/>
    <xf numFmtId="0" fontId="173" fillId="103" borderId="0" xfId="0" applyFont="1" applyFill="1" applyBorder="1" applyAlignment="1">
      <alignment vertical="center"/>
    </xf>
    <xf numFmtId="0" fontId="178" fillId="103" borderId="0" xfId="0" applyFont="1" applyFill="1" applyBorder="1" applyAlignment="1">
      <alignment vertical="center"/>
    </xf>
    <xf numFmtId="0" fontId="177" fillId="5" borderId="0" xfId="0" applyFont="1" applyFill="1" applyBorder="1" applyAlignment="1">
      <alignment horizontal="center" vertical="center" wrapText="1"/>
    </xf>
    <xf numFmtId="0" fontId="177" fillId="5" borderId="0" xfId="6" applyFont="1" applyFill="1" applyBorder="1" applyAlignment="1">
      <alignment horizontal="center"/>
    </xf>
    <xf numFmtId="178" fontId="5" fillId="5" borderId="0" xfId="6" applyNumberFormat="1" applyFont="1" applyFill="1" applyBorder="1" applyAlignment="1">
      <alignment horizontal="center"/>
    </xf>
    <xf numFmtId="0" fontId="179"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7" fillId="5" borderId="0" xfId="0" applyFont="1" applyFill="1" applyBorder="1" applyAlignment="1">
      <alignment vertical="center"/>
    </xf>
    <xf numFmtId="0" fontId="168" fillId="5" borderId="0" xfId="0" applyFont="1" applyFill="1"/>
    <xf numFmtId="0" fontId="169"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79"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79"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1" fillId="2" borderId="0" xfId="7904" applyFont="1" applyFill="1"/>
    <xf numFmtId="2" fontId="2" fillId="4" borderId="1" xfId="1" applyNumberFormat="1" applyFont="1" applyFill="1" applyBorder="1" applyAlignment="1">
      <alignment horizontal="center" vertical="center"/>
    </xf>
    <xf numFmtId="0" fontId="183" fillId="107" borderId="1" xfId="0" applyFont="1" applyFill="1" applyBorder="1" applyAlignment="1">
      <alignment horizontal="right" vertical="center" wrapText="1"/>
    </xf>
    <xf numFmtId="0" fontId="185"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0" fontId="2" fillId="2" borderId="0" xfId="0" applyFont="1" applyFill="1" applyAlignment="1">
      <alignment horizontal="center"/>
    </xf>
    <xf numFmtId="0" fontId="2" fillId="2" borderId="0" xfId="0" applyFont="1" applyFill="1" applyAlignment="1">
      <alignment horizontal="center" wrapText="1"/>
    </xf>
    <xf numFmtId="0" fontId="2" fillId="101" borderId="1" xfId="0" applyFont="1" applyFill="1" applyBorder="1" applyAlignment="1">
      <alignment horizontal="center" wrapText="1"/>
    </xf>
    <xf numFmtId="0" fontId="172" fillId="101" borderId="1" xfId="9" applyFont="1" applyFill="1" applyBorder="1" applyAlignment="1">
      <alignment horizontal="center" wrapText="1"/>
    </xf>
    <xf numFmtId="0" fontId="2" fillId="108" borderId="0" xfId="0" applyFont="1" applyFill="1" applyAlignment="1">
      <alignment horizontal="center" wrapText="1"/>
    </xf>
    <xf numFmtId="0" fontId="2" fillId="5" borderId="1" xfId="0" applyFont="1" applyFill="1" applyBorder="1" applyAlignment="1">
      <alignment horizontal="center" vertical="center" wrapText="1"/>
    </xf>
    <xf numFmtId="0" fontId="169" fillId="2" borderId="0" xfId="0" applyFont="1" applyFill="1"/>
    <xf numFmtId="0" fontId="177" fillId="2" borderId="0" xfId="0" applyFont="1" applyFill="1"/>
    <xf numFmtId="0" fontId="168" fillId="2" borderId="0" xfId="0" applyFont="1" applyFill="1"/>
    <xf numFmtId="15" fontId="172" fillId="101" borderId="1" xfId="9" applyNumberFormat="1" applyFont="1" applyFill="1" applyBorder="1" applyAlignment="1">
      <alignment horizontal="center" vertical="center" wrapText="1"/>
    </xf>
    <xf numFmtId="0" fontId="172" fillId="101" borderId="1" xfId="9" applyFont="1" applyFill="1" applyBorder="1" applyAlignment="1">
      <alignment horizontal="center" vertical="center" wrapText="1"/>
    </xf>
    <xf numFmtId="175" fontId="172" fillId="101" borderId="1" xfId="9" applyNumberFormat="1" applyFont="1" applyFill="1" applyBorder="1" applyAlignment="1">
      <alignment horizontal="center" vertical="center" wrapText="1"/>
    </xf>
    <xf numFmtId="171" fontId="172" fillId="101" borderId="1" xfId="9" applyNumberFormat="1" applyFont="1" applyFill="1" applyBorder="1" applyAlignment="1">
      <alignment horizontal="center" vertical="center" wrapText="1"/>
    </xf>
    <xf numFmtId="235" fontId="0" fillId="3" borderId="1" xfId="1" applyNumberFormat="1" applyFont="1" applyFill="1" applyBorder="1"/>
    <xf numFmtId="235" fontId="2" fillId="4" borderId="1" xfId="1" applyNumberFormat="1" applyFont="1" applyFill="1" applyBorder="1" applyAlignment="1">
      <alignment horizontal="center" vertical="center"/>
    </xf>
    <xf numFmtId="235" fontId="2" fillId="108" borderId="0" xfId="1" applyNumberFormat="1" applyFont="1" applyFill="1" applyAlignment="1">
      <alignment horizontal="center" vertical="center"/>
    </xf>
    <xf numFmtId="0" fontId="2" fillId="0" borderId="0" xfId="0" applyFont="1" applyFill="1" applyAlignment="1">
      <alignment horizontal="center"/>
    </xf>
    <xf numFmtId="0" fontId="2" fillId="0" borderId="0" xfId="0" applyFont="1" applyFill="1" applyAlignment="1">
      <alignment horizontal="center" wrapText="1"/>
    </xf>
    <xf numFmtId="172" fontId="2" fillId="3" borderId="13" xfId="1" applyNumberFormat="1" applyFont="1" applyFill="1" applyBorder="1" applyAlignment="1">
      <alignment horizontal="center" vertical="center"/>
    </xf>
    <xf numFmtId="172" fontId="2" fillId="3" borderId="12" xfId="1" applyNumberFormat="1" applyFont="1" applyFill="1" applyBorder="1" applyAlignment="1">
      <alignment horizontal="center" vertical="center"/>
    </xf>
    <xf numFmtId="0" fontId="2" fillId="103" borderId="2" xfId="0" applyFont="1" applyFill="1" applyBorder="1" applyAlignment="1">
      <alignment horizontal="center" vertical="center" wrapText="1"/>
    </xf>
    <xf numFmtId="172" fontId="2" fillId="5" borderId="0" xfId="1" applyNumberFormat="1" applyFont="1" applyFill="1" applyBorder="1" applyAlignment="1">
      <alignment horizontal="center" vertical="center"/>
    </xf>
    <xf numFmtId="172" fontId="0" fillId="5" borderId="0" xfId="0" applyNumberFormat="1" applyFont="1" applyFill="1" applyBorder="1" applyAlignment="1">
      <alignment horizontal="center"/>
    </xf>
    <xf numFmtId="172" fontId="0" fillId="4" borderId="1" xfId="0" applyNumberFormat="1" applyFont="1" applyFill="1" applyBorder="1" applyAlignment="1">
      <alignment horizontal="center"/>
    </xf>
    <xf numFmtId="2" fontId="0" fillId="4" borderId="1" xfId="0" applyNumberFormat="1" applyFill="1" applyBorder="1" applyAlignment="1">
      <alignment horizontal="center" vertical="center"/>
    </xf>
    <xf numFmtId="0" fontId="177" fillId="0" borderId="0" xfId="0" applyFont="1" applyFill="1"/>
    <xf numFmtId="0" fontId="168" fillId="0" borderId="0" xfId="0" applyFont="1" applyFill="1"/>
    <xf numFmtId="0" fontId="0" fillId="101" borderId="1" xfId="0" applyFill="1" applyBorder="1" applyAlignment="1">
      <alignment wrapText="1"/>
    </xf>
    <xf numFmtId="0" fontId="0" fillId="101" borderId="1" xfId="0" applyFill="1" applyBorder="1"/>
    <xf numFmtId="0" fontId="0" fillId="0" borderId="1" xfId="0" applyBorder="1"/>
    <xf numFmtId="0" fontId="0" fillId="3" borderId="1" xfId="0" applyFill="1" applyBorder="1" applyAlignment="1">
      <alignment horizontal="center"/>
    </xf>
    <xf numFmtId="235" fontId="2" fillId="4" borderId="6" xfId="1" applyNumberFormat="1" applyFont="1" applyFill="1" applyBorder="1" applyAlignment="1">
      <alignment horizontal="center" vertical="center"/>
    </xf>
    <xf numFmtId="0" fontId="2" fillId="101" borderId="2" xfId="0" applyFont="1" applyFill="1" applyBorder="1" applyAlignment="1">
      <alignment horizontal="center" wrapText="1"/>
    </xf>
    <xf numFmtId="0" fontId="2" fillId="101" borderId="4" xfId="0" applyFont="1" applyFill="1" applyBorder="1" applyAlignment="1">
      <alignment horizontal="center" vertical="center" wrapText="1"/>
    </xf>
    <xf numFmtId="0" fontId="2" fillId="101" borderId="0" xfId="0" applyFont="1" applyFill="1" applyBorder="1" applyAlignment="1">
      <alignment horizontal="center" vertical="center" wrapText="1"/>
    </xf>
    <xf numFmtId="0" fontId="2" fillId="101" borderId="2" xfId="0" applyFont="1" applyFill="1" applyBorder="1" applyAlignment="1">
      <alignment horizontal="center" vertical="center" wrapText="1"/>
    </xf>
    <xf numFmtId="0" fontId="2" fillId="101" borderId="14" xfId="0" applyFont="1" applyFill="1" applyBorder="1" applyAlignment="1">
      <alignment horizontal="center" vertical="center" wrapText="1"/>
    </xf>
    <xf numFmtId="2" fontId="2" fillId="108" borderId="0" xfId="0" applyNumberFormat="1" applyFont="1" applyFill="1" applyAlignment="1">
      <alignment horizontal="center" wrapText="1"/>
    </xf>
    <xf numFmtId="0" fontId="169" fillId="109" borderId="0" xfId="0" applyFont="1" applyFill="1"/>
    <xf numFmtId="0" fontId="168" fillId="109" borderId="0" xfId="0" applyFont="1" applyFill="1" applyAlignment="1">
      <alignment horizontal="left"/>
    </xf>
    <xf numFmtId="0" fontId="168" fillId="0" borderId="0" xfId="0" applyFont="1" applyFill="1" applyAlignment="1">
      <alignment horizontal="left"/>
    </xf>
    <xf numFmtId="2" fontId="0" fillId="3" borderId="1" xfId="0" applyNumberFormat="1" applyFill="1" applyBorder="1" applyAlignment="1">
      <alignment horizontal="center"/>
    </xf>
    <xf numFmtId="2" fontId="0" fillId="3" borderId="1" xfId="2" applyNumberFormat="1" applyFont="1" applyFill="1" applyBorder="1" applyAlignment="1">
      <alignment horizontal="center"/>
    </xf>
    <xf numFmtId="0" fontId="0" fillId="4" borderId="1" xfId="0" applyFill="1" applyBorder="1" applyAlignment="1">
      <alignment horizontal="center"/>
    </xf>
    <xf numFmtId="2" fontId="0" fillId="4" borderId="1" xfId="0" applyNumberFormat="1" applyFill="1" applyBorder="1" applyAlignment="1">
      <alignment horizontal="center"/>
    </xf>
    <xf numFmtId="2" fontId="0" fillId="4" borderId="1" xfId="0" applyNumberFormat="1" applyFill="1" applyBorder="1" applyAlignment="1">
      <alignment horizontal="right"/>
    </xf>
    <xf numFmtId="235" fontId="0" fillId="3" borderId="1" xfId="1" applyNumberFormat="1" applyFont="1" applyFill="1" applyBorder="1" applyAlignment="1">
      <alignment horizontal="center"/>
    </xf>
    <xf numFmtId="235" fontId="0" fillId="4" borderId="1" xfId="1" applyNumberFormat="1" applyFont="1" applyFill="1" applyBorder="1" applyAlignment="1">
      <alignment horizontal="center"/>
    </xf>
    <xf numFmtId="0" fontId="177" fillId="2" borderId="0" xfId="0" applyFont="1" applyFill="1" applyAlignment="1"/>
    <xf numFmtId="0" fontId="0" fillId="110" borderId="1" xfId="0" applyFill="1" applyBorder="1" applyAlignment="1">
      <alignment horizontal="center"/>
    </xf>
    <xf numFmtId="235" fontId="0" fillId="110" borderId="1" xfId="1" applyNumberFormat="1" applyFont="1" applyFill="1" applyBorder="1" applyAlignment="1">
      <alignment horizontal="center"/>
    </xf>
    <xf numFmtId="0" fontId="2" fillId="2" borderId="0" xfId="0" applyFont="1" applyFill="1"/>
    <xf numFmtId="9" fontId="0" fillId="3" borderId="1" xfId="2" applyFont="1" applyFill="1" applyBorder="1" applyAlignment="1">
      <alignment horizontal="center"/>
    </xf>
    <xf numFmtId="0" fontId="168" fillId="109" borderId="0" xfId="0" applyFont="1" applyFill="1"/>
    <xf numFmtId="2" fontId="0" fillId="110" borderId="1" xfId="0" applyNumberFormat="1" applyFill="1" applyBorder="1" applyAlignment="1">
      <alignment horizontal="center" vertical="center"/>
    </xf>
    <xf numFmtId="0" fontId="172" fillId="101" borderId="3" xfId="9" applyFont="1" applyFill="1" applyBorder="1" applyAlignment="1">
      <alignment horizontal="center" wrapText="1"/>
    </xf>
    <xf numFmtId="0" fontId="2" fillId="101" borderId="3" xfId="0" applyFont="1" applyFill="1" applyBorder="1" applyAlignment="1">
      <alignment horizontal="center" wrapText="1"/>
    </xf>
    <xf numFmtId="0" fontId="2" fillId="108" borderId="0" xfId="0" applyFont="1" applyFill="1" applyBorder="1" applyAlignment="1">
      <alignment horizontal="center" wrapText="1"/>
    </xf>
    <xf numFmtId="235" fontId="0" fillId="4" borderId="1" xfId="1" applyNumberFormat="1" applyFont="1" applyFill="1" applyBorder="1"/>
    <xf numFmtId="0" fontId="0" fillId="5" borderId="0" xfId="0" applyFill="1" applyAlignment="1">
      <alignment horizontal="left" wrapText="1"/>
    </xf>
    <xf numFmtId="0" fontId="173" fillId="106" borderId="12" xfId="0" applyFont="1" applyFill="1" applyBorder="1" applyAlignment="1">
      <alignment horizontal="left" wrapText="1"/>
    </xf>
    <xf numFmtId="0" fontId="173" fillId="106" borderId="5" xfId="0" applyFont="1" applyFill="1" applyBorder="1" applyAlignment="1">
      <alignment horizontal="left" wrapText="1"/>
    </xf>
    <xf numFmtId="0" fontId="173" fillId="106" borderId="6" xfId="0" applyFont="1" applyFill="1" applyBorder="1" applyAlignment="1">
      <alignment horizontal="left" wrapText="1"/>
    </xf>
    <xf numFmtId="0" fontId="0" fillId="0" borderId="1" xfId="0" applyFill="1" applyBorder="1" applyAlignment="1">
      <alignment horizontal="left"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101" borderId="1" xfId="0" applyFont="1" applyFill="1" applyBorder="1" applyAlignment="1">
      <alignment horizontal="left" vertical="center" wrapText="1"/>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2" borderId="0" xfId="0" applyFill="1" applyAlignment="1">
      <alignment horizontal="left" wrapText="1"/>
    </xf>
    <xf numFmtId="0" fontId="177" fillId="101" borderId="1" xfId="6" applyFont="1" applyFill="1" applyBorder="1" applyAlignment="1">
      <alignment horizontal="left" vertical="center" wrapText="1"/>
    </xf>
    <xf numFmtId="0" fontId="0" fillId="0" borderId="3" xfId="0" applyFill="1" applyBorder="1" applyAlignment="1">
      <alignment horizontal="left" vertical="center" wrapText="1"/>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xf>
    <xf numFmtId="0" fontId="0" fillId="101" borderId="1" xfId="0" applyFont="1" applyFill="1" applyBorder="1" applyAlignment="1">
      <alignment horizontal="center"/>
    </xf>
    <xf numFmtId="0" fontId="174" fillId="101" borderId="13" xfId="7904" applyFont="1" applyFill="1" applyBorder="1" applyAlignment="1">
      <alignment horizontal="left"/>
    </xf>
    <xf numFmtId="0" fontId="175" fillId="101" borderId="10" xfId="7904" applyFont="1" applyFill="1" applyBorder="1" applyAlignment="1">
      <alignment horizontal="left"/>
    </xf>
    <xf numFmtId="0" fontId="175" fillId="101" borderId="14" xfId="7904" applyFont="1" applyFill="1" applyBorder="1" applyAlignment="1">
      <alignment horizontal="left"/>
    </xf>
    <xf numFmtId="0" fontId="181" fillId="101" borderId="13" xfId="0" applyFont="1" applyFill="1" applyBorder="1" applyAlignment="1">
      <alignment horizontal="left"/>
    </xf>
    <xf numFmtId="0" fontId="181" fillId="101" borderId="10" xfId="0" applyFont="1" applyFill="1" applyBorder="1" applyAlignment="1">
      <alignment horizontal="left"/>
    </xf>
    <xf numFmtId="0" fontId="181" fillId="101" borderId="14" xfId="0" applyFont="1" applyFill="1" applyBorder="1" applyAlignment="1">
      <alignment horizontal="left"/>
    </xf>
    <xf numFmtId="0" fontId="182" fillId="101" borderId="9" xfId="6" applyFont="1" applyFill="1" applyBorder="1" applyAlignment="1">
      <alignment horizontal="left" vertical="top" wrapText="1"/>
    </xf>
    <xf numFmtId="0" fontId="182" fillId="101" borderId="7" xfId="6" applyFont="1" applyFill="1" applyBorder="1" applyAlignment="1">
      <alignment horizontal="left" vertical="top" wrapText="1"/>
    </xf>
    <xf numFmtId="0" fontId="182" fillId="101" borderId="11" xfId="6" applyFont="1" applyFill="1" applyBorder="1" applyAlignment="1">
      <alignment horizontal="left" vertical="top" wrapText="1"/>
    </xf>
    <xf numFmtId="0" fontId="182" fillId="101" borderId="9" xfId="0" applyFont="1" applyFill="1" applyBorder="1" applyAlignment="1">
      <alignment horizontal="left" vertical="top" wrapText="1"/>
    </xf>
    <xf numFmtId="0" fontId="182" fillId="101" borderId="7" xfId="0" applyFont="1" applyFill="1" applyBorder="1" applyAlignment="1">
      <alignment horizontal="left" vertical="top" wrapText="1"/>
    </xf>
    <xf numFmtId="0" fontId="182" fillId="101" borderId="11" xfId="0" applyFont="1" applyFill="1" applyBorder="1" applyAlignment="1">
      <alignment horizontal="left" vertical="top" wrapText="1"/>
    </xf>
    <xf numFmtId="0" fontId="181" fillId="101" borderId="13" xfId="7904" applyFont="1" applyFill="1" applyBorder="1" applyAlignment="1">
      <alignment horizontal="left"/>
    </xf>
    <xf numFmtId="0" fontId="184" fillId="101" borderId="10" xfId="7904" applyFont="1" applyFill="1" applyBorder="1" applyAlignment="1">
      <alignment horizontal="left"/>
    </xf>
    <xf numFmtId="0" fontId="184" fillId="101" borderId="14" xfId="7904" applyFont="1" applyFill="1" applyBorder="1" applyAlignment="1">
      <alignment horizontal="left"/>
    </xf>
    <xf numFmtId="0" fontId="0" fillId="101" borderId="6" xfId="0" applyFont="1" applyFill="1" applyBorder="1" applyAlignment="1">
      <alignment horizont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7" fillId="0" borderId="2" xfId="0" applyFont="1" applyFill="1" applyBorder="1" applyAlignment="1">
      <alignment horizontal="center" vertical="center" wrapText="1"/>
    </xf>
    <xf numFmtId="0" fontId="177" fillId="0" borderId="4" xfId="0" applyFont="1" applyFill="1" applyBorder="1" applyAlignment="1">
      <alignment horizontal="center" vertical="center" wrapText="1"/>
    </xf>
    <xf numFmtId="0" fontId="177" fillId="0" borderId="3" xfId="0" applyFont="1" applyFill="1" applyBorder="1" applyAlignment="1">
      <alignment horizontal="center" vertical="center" wrapText="1"/>
    </xf>
    <xf numFmtId="0" fontId="177" fillId="0" borderId="1" xfId="0" applyFont="1" applyFill="1" applyBorder="1" applyAlignment="1">
      <alignment horizontal="left" vertical="center" wrapText="1"/>
    </xf>
    <xf numFmtId="0" fontId="177" fillId="0" borderId="2" xfId="0" applyFont="1" applyFill="1" applyBorder="1" applyAlignment="1">
      <alignment horizontal="left" vertical="center" wrapText="1"/>
    </xf>
    <xf numFmtId="0" fontId="177" fillId="0" borderId="4" xfId="0" applyFont="1" applyFill="1" applyBorder="1" applyAlignment="1">
      <alignment horizontal="left" vertical="center" wrapText="1"/>
    </xf>
    <xf numFmtId="0" fontId="177" fillId="0" borderId="3" xfId="0" applyFont="1" applyFill="1" applyBorder="1" applyAlignment="1">
      <alignment horizontal="left" vertical="center" wrapText="1"/>
    </xf>
    <xf numFmtId="0" fontId="177" fillId="105" borderId="1" xfId="0" applyFont="1" applyFill="1" applyBorder="1" applyAlignment="1">
      <alignment horizontal="left" vertical="center"/>
    </xf>
    <xf numFmtId="178" fontId="5" fillId="0" borderId="1" xfId="6" applyNumberFormat="1" applyFont="1" applyFill="1" applyBorder="1" applyAlignment="1">
      <alignment horizontal="center"/>
    </xf>
    <xf numFmtId="0" fontId="177" fillId="101" borderId="1" xfId="6" applyFont="1" applyFill="1" applyBorder="1" applyAlignment="1">
      <alignment horizontal="left" vertical="center"/>
    </xf>
    <xf numFmtId="178" fontId="5" fillId="0" borderId="1" xfId="6" applyNumberFormat="1" applyFont="1" applyBorder="1" applyAlignment="1">
      <alignment horizont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3" fillId="103" borderId="12" xfId="0" applyFont="1" applyFill="1" applyBorder="1" applyAlignment="1">
      <alignment horizontal="left" vertical="center"/>
    </xf>
    <xf numFmtId="0" fontId="173"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73" fillId="103" borderId="0" xfId="0" applyFont="1" applyFill="1" applyBorder="1" applyAlignment="1">
      <alignment horizontal="left" vertical="center"/>
    </xf>
    <xf numFmtId="0" fontId="179" fillId="105" borderId="1" xfId="0" applyFont="1" applyFill="1" applyBorder="1" applyAlignment="1">
      <alignment horizontal="center" vertical="center" wrapText="1"/>
    </xf>
    <xf numFmtId="0" fontId="179" fillId="101" borderId="1" xfId="6" applyFont="1" applyFill="1" applyBorder="1" applyAlignment="1">
      <alignment horizontal="center" vertical="center"/>
    </xf>
    <xf numFmtId="0" fontId="179" fillId="101" borderId="12" xfId="6" applyFont="1" applyFill="1" applyBorder="1" applyAlignment="1">
      <alignment horizontal="left"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0" fillId="0" borderId="1" xfId="0" applyBorder="1" applyAlignment="1">
      <alignment horizontal="center" vertical="center"/>
    </xf>
    <xf numFmtId="0" fontId="179" fillId="0" borderId="4" xfId="0" applyFont="1" applyFill="1" applyBorder="1" applyAlignment="1">
      <alignment horizontal="center" vertical="center" wrapText="1"/>
    </xf>
    <xf numFmtId="0" fontId="179" fillId="0" borderId="3" xfId="0" applyFont="1" applyFill="1" applyBorder="1" applyAlignment="1">
      <alignment horizontal="center" vertical="center" wrapText="1"/>
    </xf>
    <xf numFmtId="0" fontId="2" fillId="0" borderId="1" xfId="0" applyFont="1" applyBorder="1" applyAlignment="1">
      <alignment horizontal="center"/>
    </xf>
    <xf numFmtId="0" fontId="2" fillId="2" borderId="0" xfId="0" applyFont="1" applyFill="1" applyAlignment="1">
      <alignment horizontal="left" wrapText="1"/>
    </xf>
    <xf numFmtId="0" fontId="168" fillId="101" borderId="13" xfId="0" applyFont="1" applyFill="1" applyBorder="1" applyAlignment="1">
      <alignment horizontal="center"/>
    </xf>
    <xf numFmtId="0" fontId="168" fillId="101" borderId="9" xfId="0" applyFont="1" applyFill="1" applyBorder="1" applyAlignment="1">
      <alignment horizontal="center"/>
    </xf>
    <xf numFmtId="0" fontId="174" fillId="101" borderId="13" xfId="0" applyFont="1" applyFill="1" applyBorder="1" applyAlignment="1">
      <alignment horizontal="left"/>
    </xf>
    <xf numFmtId="0" fontId="174" fillId="101" borderId="10" xfId="0" applyFont="1" applyFill="1" applyBorder="1" applyAlignment="1">
      <alignment horizontal="left"/>
    </xf>
    <xf numFmtId="0" fontId="177" fillId="101" borderId="9" xfId="0" applyFont="1" applyFill="1" applyBorder="1" applyAlignment="1">
      <alignment horizontal="left"/>
    </xf>
    <xf numFmtId="0" fontId="177" fillId="101" borderId="7" xfId="0" applyFont="1" applyFill="1" applyBorder="1" applyAlignment="1">
      <alignment horizontal="left"/>
    </xf>
    <xf numFmtId="0" fontId="169" fillId="101" borderId="10" xfId="0" applyFont="1" applyFill="1" applyBorder="1" applyAlignment="1">
      <alignment horizontal="left"/>
    </xf>
    <xf numFmtId="0" fontId="169" fillId="101" borderId="14" xfId="0" applyFont="1" applyFill="1" applyBorder="1" applyAlignment="1">
      <alignment horizontal="left"/>
    </xf>
    <xf numFmtId="0" fontId="177" fillId="101" borderId="11" xfId="0" applyFont="1" applyFill="1" applyBorder="1" applyAlignment="1">
      <alignment horizontal="left"/>
    </xf>
  </cellXfs>
  <cellStyles count="8151">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2 4" xfId="8150"/>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2.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64453125" customWidth="1"/>
    <col min="2" max="2" width="19.1171875" customWidth="1"/>
    <col min="3" max="3" width="15.64453125" customWidth="1"/>
    <col min="4" max="4" width="146.64453125" customWidth="1"/>
    <col min="5" max="5" width="8.87890625" customWidth="1"/>
    <col min="6" max="10" width="0" hidden="1" customWidth="1"/>
    <col min="11" max="16384" width="8.87890625" hidden="1"/>
  </cols>
  <sheetData>
    <row r="1" spans="1:10" s="198" customFormat="1" ht="57" customHeight="1">
      <c r="A1" s="198" t="s">
        <v>231</v>
      </c>
      <c r="D1" s="199"/>
      <c r="E1" s="199"/>
    </row>
    <row r="2" spans="1:10" ht="14.25">
      <c r="A2" s="13"/>
      <c r="B2" s="13"/>
      <c r="C2" s="13"/>
      <c r="D2" s="13"/>
      <c r="E2" s="13"/>
      <c r="F2" s="13"/>
      <c r="G2" s="13"/>
      <c r="H2" s="13"/>
      <c r="I2" s="13"/>
    </row>
    <row r="3" spans="1:10" s="25" customFormat="1" ht="18">
      <c r="A3" s="13"/>
      <c r="B3" s="194" t="s">
        <v>260</v>
      </c>
      <c r="C3" s="13"/>
      <c r="D3" s="13"/>
      <c r="E3" s="13"/>
      <c r="F3" s="13"/>
      <c r="G3" s="13"/>
      <c r="H3" s="13"/>
      <c r="I3" s="13"/>
      <c r="J3"/>
    </row>
    <row r="4" spans="1:10" s="25" customFormat="1" ht="14.2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25">
      <c r="B6" s="195" t="s">
        <v>262</v>
      </c>
      <c r="C6" s="18">
        <v>43349</v>
      </c>
      <c r="D6" s="174" t="s">
        <v>261</v>
      </c>
      <c r="E6" s="13"/>
      <c r="F6" s="13"/>
      <c r="G6" s="13"/>
      <c r="H6" s="13"/>
      <c r="I6" s="13"/>
      <c r="J6" s="13"/>
    </row>
    <row r="7" spans="1:10" s="25" customFormat="1" ht="152.25" customHeight="1">
      <c r="B7" s="200" t="s">
        <v>263</v>
      </c>
      <c r="C7" s="201">
        <v>43410</v>
      </c>
      <c r="D7" s="197" t="s">
        <v>265</v>
      </c>
      <c r="E7" s="13"/>
      <c r="F7" s="13"/>
      <c r="G7" s="13"/>
      <c r="H7" s="13"/>
      <c r="I7" s="13"/>
      <c r="J7" s="13"/>
    </row>
    <row r="8" spans="1:10" s="25" customFormat="1" ht="42.75">
      <c r="B8" s="209" t="s">
        <v>277</v>
      </c>
      <c r="C8" s="201">
        <v>43138</v>
      </c>
      <c r="D8" s="207" t="s">
        <v>278</v>
      </c>
      <c r="E8" s="13"/>
      <c r="F8" s="13"/>
      <c r="G8" s="13"/>
      <c r="H8" s="13"/>
      <c r="I8" s="13"/>
      <c r="J8" s="13"/>
    </row>
    <row r="9" spans="1:10" s="25" customFormat="1" ht="42.75">
      <c r="B9" s="209" t="s">
        <v>279</v>
      </c>
      <c r="C9" s="201">
        <v>43684</v>
      </c>
      <c r="D9" s="207" t="s">
        <v>282</v>
      </c>
      <c r="E9" s="13"/>
      <c r="F9" s="13"/>
      <c r="G9" s="13"/>
      <c r="H9" s="13"/>
      <c r="I9" s="13"/>
      <c r="J9" s="13"/>
    </row>
    <row r="10" spans="1:10" s="25" customFormat="1" ht="99.75">
      <c r="B10" s="209" t="s">
        <v>280</v>
      </c>
      <c r="C10" s="201">
        <v>43868</v>
      </c>
      <c r="D10" s="197" t="s">
        <v>283</v>
      </c>
      <c r="E10" s="13"/>
      <c r="F10" s="13"/>
      <c r="G10" s="13"/>
      <c r="H10" s="13"/>
      <c r="I10" s="13"/>
      <c r="J10" s="13"/>
    </row>
    <row r="11" spans="1:10" s="25" customFormat="1" ht="57">
      <c r="B11" s="209" t="s">
        <v>284</v>
      </c>
      <c r="C11" s="201">
        <v>44048</v>
      </c>
      <c r="D11" s="207" t="s">
        <v>287</v>
      </c>
      <c r="E11" s="13"/>
      <c r="F11" s="13"/>
      <c r="G11" s="13"/>
      <c r="H11" s="13"/>
      <c r="I11" s="13"/>
      <c r="J11" s="13"/>
    </row>
    <row r="12" spans="1:10" s="25" customFormat="1" ht="42.75">
      <c r="B12" s="209" t="s">
        <v>286</v>
      </c>
      <c r="C12" s="201">
        <v>44050</v>
      </c>
      <c r="D12" s="207" t="s">
        <v>288</v>
      </c>
      <c r="E12" s="13"/>
      <c r="F12" s="13"/>
      <c r="G12" s="13"/>
      <c r="H12" s="13"/>
      <c r="I12" s="13"/>
      <c r="J12" s="13"/>
    </row>
    <row r="13" spans="1:10" s="25" customFormat="1" ht="99.75">
      <c r="B13" s="209" t="s">
        <v>369</v>
      </c>
      <c r="C13" s="201">
        <v>44160</v>
      </c>
      <c r="D13" s="207" t="s">
        <v>371</v>
      </c>
      <c r="E13" s="13"/>
      <c r="F13" s="13"/>
      <c r="G13" s="13"/>
      <c r="H13" s="13"/>
      <c r="I13" s="13"/>
      <c r="J13" s="13"/>
    </row>
    <row r="14" spans="1:10" s="25" customFormat="1" ht="14.25">
      <c r="B14" s="209" t="s">
        <v>368</v>
      </c>
      <c r="C14" s="201">
        <v>44229</v>
      </c>
      <c r="D14" s="207" t="s">
        <v>370</v>
      </c>
      <c r="E14" s="13"/>
      <c r="F14" s="13"/>
      <c r="G14" s="13"/>
      <c r="H14" s="13"/>
      <c r="I14" s="13"/>
      <c r="J14" s="13"/>
    </row>
    <row r="15" spans="1:10" s="25" customFormat="1" ht="14.25">
      <c r="B15" s="13"/>
      <c r="C15" s="13"/>
      <c r="D15" s="13"/>
      <c r="E15" s="13"/>
      <c r="F15" s="13"/>
      <c r="G15" s="13"/>
      <c r="H15" s="13"/>
      <c r="I15" s="13"/>
      <c r="J15" s="13"/>
    </row>
    <row r="16" spans="1:10" s="25" customFormat="1" ht="14.25">
      <c r="A16" s="13"/>
      <c r="B16" s="13"/>
      <c r="C16" s="13"/>
      <c r="D16" s="13"/>
      <c r="E16" s="13"/>
      <c r="F16" s="13"/>
      <c r="G16" s="13"/>
      <c r="H16" s="13"/>
      <c r="I16" s="13"/>
      <c r="J16"/>
    </row>
    <row r="17" spans="1:10" s="25" customFormat="1" ht="14.25">
      <c r="A17" s="13"/>
      <c r="B17" s="13"/>
      <c r="C17" s="13"/>
      <c r="D17" s="13"/>
      <c r="E17" s="13"/>
      <c r="F17" s="13"/>
      <c r="G17" s="13"/>
      <c r="H17" s="13"/>
      <c r="I17" s="13"/>
      <c r="J17"/>
    </row>
    <row r="18" spans="1:10" s="25"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3515625" customWidth="1"/>
    <col min="3" max="3" width="28" customWidth="1"/>
    <col min="4" max="4" width="56" customWidth="1"/>
    <col min="5" max="5" width="33" customWidth="1"/>
    <col min="6" max="6" width="16.3515625" customWidth="1"/>
    <col min="7" max="7" width="24.6445312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64453125" customWidth="1"/>
    <col min="17" max="17" width="1.46875" customWidth="1"/>
    <col min="18" max="28" width="15.64453125" customWidth="1"/>
    <col min="29" max="29" width="8.87890625" style="4" customWidth="1"/>
    <col min="30" max="30" width="9" hidden="1"/>
    <col min="16384" max="16384" width="9" hidden="1"/>
  </cols>
  <sheetData>
    <row r="1" spans="1:41" s="2" customFormat="1" ht="12.75" customHeight="1"/>
    <row r="2" spans="1:41" s="2" customFormat="1" ht="18.75" customHeight="1">
      <c r="B2" s="57" t="s">
        <v>135</v>
      </c>
      <c r="C2" s="57"/>
      <c r="D2" s="57"/>
      <c r="E2" s="57"/>
      <c r="F2" s="57"/>
      <c r="G2" s="57"/>
    </row>
    <row r="3" spans="1:41" s="2" customFormat="1" ht="42" customHeight="1">
      <c r="B3" s="295" t="s">
        <v>266</v>
      </c>
      <c r="C3" s="295"/>
      <c r="D3" s="295"/>
      <c r="E3" s="295"/>
      <c r="F3" s="295"/>
      <c r="G3" s="295"/>
      <c r="H3" s="295"/>
      <c r="I3" s="295"/>
      <c r="J3" s="295"/>
      <c r="K3" s="56"/>
      <c r="L3" s="56"/>
      <c r="M3" s="56"/>
      <c r="N3" s="56"/>
      <c r="O3" s="56"/>
      <c r="P3" s="56"/>
      <c r="Q3" s="56"/>
      <c r="R3" s="56"/>
      <c r="S3" s="56"/>
      <c r="T3" s="56"/>
      <c r="U3" s="56"/>
      <c r="V3" s="56"/>
      <c r="W3" s="56"/>
      <c r="X3" s="56"/>
      <c r="Y3" s="56"/>
    </row>
    <row r="4" spans="1:41" s="2" customFormat="1" ht="12.75" customHeight="1"/>
    <row r="5" spans="1:41" s="25" customFormat="1">
      <c r="H5" s="88"/>
      <c r="I5" s="95"/>
      <c r="J5" s="95"/>
      <c r="K5" s="95"/>
      <c r="L5" s="95"/>
      <c r="Q5" s="88"/>
    </row>
    <row r="6" spans="1:41" ht="12.75" customHeight="1">
      <c r="A6" s="25"/>
      <c r="B6" s="319" t="s">
        <v>24</v>
      </c>
      <c r="C6" s="356"/>
      <c r="D6" s="354" t="s">
        <v>95</v>
      </c>
      <c r="E6" s="355" t="s">
        <v>25</v>
      </c>
      <c r="F6" s="354" t="s">
        <v>27</v>
      </c>
      <c r="G6" s="300"/>
      <c r="H6" s="44"/>
      <c r="I6" s="313" t="s">
        <v>232</v>
      </c>
      <c r="J6" s="314"/>
      <c r="K6" s="314"/>
      <c r="L6" s="314"/>
      <c r="M6" s="314"/>
      <c r="N6" s="314"/>
      <c r="O6" s="314"/>
      <c r="P6" s="315"/>
      <c r="Q6" s="190"/>
      <c r="R6" s="304" t="s">
        <v>233</v>
      </c>
      <c r="S6" s="305"/>
      <c r="T6" s="305"/>
      <c r="U6" s="305"/>
      <c r="V6" s="305"/>
      <c r="W6" s="305"/>
      <c r="X6" s="305"/>
      <c r="Y6" s="305"/>
      <c r="Z6" s="305"/>
      <c r="AA6" s="305"/>
      <c r="AB6" s="306"/>
      <c r="AC6" s="25"/>
    </row>
    <row r="7" spans="1:41" s="4" customFormat="1" ht="12.75" customHeight="1">
      <c r="A7" s="25"/>
      <c r="B7" s="321"/>
      <c r="C7" s="357"/>
      <c r="D7" s="354"/>
      <c r="E7" s="355"/>
      <c r="F7" s="354"/>
      <c r="G7" s="300"/>
      <c r="H7" s="44"/>
      <c r="I7" s="307" t="s">
        <v>234</v>
      </c>
      <c r="J7" s="308"/>
      <c r="K7" s="308"/>
      <c r="L7" s="308"/>
      <c r="M7" s="308"/>
      <c r="N7" s="308"/>
      <c r="O7" s="308"/>
      <c r="P7" s="309"/>
      <c r="Q7" s="190"/>
      <c r="R7" s="310" t="s">
        <v>235</v>
      </c>
      <c r="S7" s="311"/>
      <c r="T7" s="311"/>
      <c r="U7" s="311"/>
      <c r="V7" s="311"/>
      <c r="W7" s="311"/>
      <c r="X7" s="311"/>
      <c r="Y7" s="311"/>
      <c r="Z7" s="311"/>
      <c r="AA7" s="311"/>
      <c r="AB7" s="312"/>
      <c r="AC7" s="25"/>
    </row>
    <row r="8" spans="1:41" s="4" customFormat="1" ht="25.5" customHeight="1">
      <c r="A8" s="25"/>
      <c r="B8" s="321"/>
      <c r="C8" s="357"/>
      <c r="D8" s="354"/>
      <c r="E8" s="355"/>
      <c r="F8" s="354"/>
      <c r="G8" s="78" t="s">
        <v>103</v>
      </c>
      <c r="H8" s="44"/>
      <c r="I8" s="49" t="s">
        <v>97</v>
      </c>
      <c r="J8" s="49" t="s">
        <v>99</v>
      </c>
      <c r="K8" s="49" t="s">
        <v>93</v>
      </c>
      <c r="L8" s="49" t="s">
        <v>94</v>
      </c>
      <c r="M8" s="49" t="s">
        <v>47</v>
      </c>
      <c r="N8" s="50" t="s">
        <v>46</v>
      </c>
      <c r="O8" s="49" t="s">
        <v>48</v>
      </c>
      <c r="P8" s="49" t="s">
        <v>169</v>
      </c>
      <c r="Q8" s="44"/>
      <c r="R8" s="45" t="s">
        <v>225</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321"/>
      <c r="C9" s="357"/>
      <c r="D9" s="354"/>
      <c r="E9" s="355"/>
      <c r="F9" s="354"/>
      <c r="G9" s="78" t="s">
        <v>269</v>
      </c>
      <c r="H9" s="44"/>
      <c r="I9" s="47" t="s">
        <v>98</v>
      </c>
      <c r="J9" s="47" t="s">
        <v>90</v>
      </c>
      <c r="K9" s="47" t="s">
        <v>91</v>
      </c>
      <c r="L9" s="47" t="s">
        <v>92</v>
      </c>
      <c r="M9" s="47" t="s">
        <v>50</v>
      </c>
      <c r="N9" s="48" t="s">
        <v>51</v>
      </c>
      <c r="O9" s="47" t="s">
        <v>18</v>
      </c>
      <c r="P9" s="47" t="s">
        <v>170</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323"/>
      <c r="C10" s="358"/>
      <c r="D10" s="354"/>
      <c r="E10" s="355"/>
      <c r="F10" s="354"/>
      <c r="G10" s="79" t="s">
        <v>140</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352" t="s">
        <v>102</v>
      </c>
      <c r="C11" s="353"/>
      <c r="D11" s="353"/>
      <c r="E11" s="353"/>
      <c r="F11" s="353"/>
      <c r="G11" s="353"/>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25" customHeight="1">
      <c r="A12" s="25"/>
      <c r="B12" s="364" t="s">
        <v>77</v>
      </c>
      <c r="C12" s="365"/>
      <c r="D12" s="42"/>
      <c r="E12" s="216" t="s">
        <v>78</v>
      </c>
      <c r="F12" s="370" t="s">
        <v>174</v>
      </c>
      <c r="G12" s="359"/>
      <c r="H12" s="44"/>
      <c r="I12" s="115">
        <v>3.9699999999999999E-2</v>
      </c>
      <c r="J12" s="116">
        <v>3.9699999999999999E-2</v>
      </c>
      <c r="K12" s="117">
        <v>5.0900000000000001E-2</v>
      </c>
      <c r="L12" s="115">
        <v>5.0900000000000001E-2</v>
      </c>
      <c r="M12" s="115">
        <v>5.2365439093484421E-2</v>
      </c>
      <c r="N12" s="115">
        <v>5.2365439093484421E-2</v>
      </c>
      <c r="O12" s="115">
        <v>5.7000000000000002E-2</v>
      </c>
      <c r="P12" s="115">
        <v>5.7000000000000002E-2</v>
      </c>
      <c r="Q12" s="44"/>
      <c r="R12" s="115">
        <v>5.7000000000000002E-2</v>
      </c>
      <c r="S12" s="115">
        <v>5.9200000000000003E-2</v>
      </c>
      <c r="T12" s="115">
        <v>5.9200000000000003E-2</v>
      </c>
      <c r="U12" s="115">
        <v>6.1400000000000003E-2</v>
      </c>
      <c r="V12" s="115">
        <v>6.1400000000000003E-2</v>
      </c>
      <c r="W12" s="115"/>
      <c r="X12" s="115"/>
      <c r="Y12" s="115"/>
      <c r="Z12" s="115"/>
      <c r="AA12" s="115"/>
      <c r="AB12" s="115"/>
      <c r="AC12" s="150"/>
    </row>
    <row r="13" spans="1:41" s="4" customFormat="1" ht="23.25" customHeight="1">
      <c r="A13" s="25"/>
      <c r="B13" s="347" t="s">
        <v>136</v>
      </c>
      <c r="C13" s="42" t="s">
        <v>143</v>
      </c>
      <c r="D13" s="347" t="s">
        <v>222</v>
      </c>
      <c r="E13" s="361" t="s">
        <v>285</v>
      </c>
      <c r="F13" s="371"/>
      <c r="G13" s="360"/>
      <c r="H13" s="44"/>
      <c r="I13" s="115">
        <v>0</v>
      </c>
      <c r="J13" s="115">
        <v>0</v>
      </c>
      <c r="K13" s="115">
        <v>0</v>
      </c>
      <c r="L13" s="115">
        <v>0</v>
      </c>
      <c r="M13" s="115">
        <v>1.51</v>
      </c>
      <c r="N13" s="115">
        <v>1.5129999999999999</v>
      </c>
      <c r="O13" s="115">
        <v>3.82</v>
      </c>
      <c r="P13" s="115">
        <v>2.6498045844741287</v>
      </c>
      <c r="Q13" s="44"/>
      <c r="R13" s="115">
        <v>2.6498045844741287</v>
      </c>
      <c r="S13" s="115">
        <v>4.88</v>
      </c>
      <c r="T13" s="115">
        <v>4.8870742790822694</v>
      </c>
      <c r="U13" s="115">
        <v>7.4690000000000003</v>
      </c>
      <c r="V13" s="115">
        <v>7.8412739737013926</v>
      </c>
      <c r="W13" s="115"/>
      <c r="X13" s="115"/>
      <c r="Y13" s="115"/>
      <c r="Z13" s="115"/>
      <c r="AA13" s="115"/>
      <c r="AB13" s="115"/>
      <c r="AC13" s="151"/>
    </row>
    <row r="14" spans="1:41" s="4" customFormat="1" ht="24" customHeight="1">
      <c r="A14" s="25"/>
      <c r="B14" s="367"/>
      <c r="C14" s="42" t="s">
        <v>137</v>
      </c>
      <c r="D14" s="367"/>
      <c r="E14" s="362"/>
      <c r="F14" s="371"/>
      <c r="G14" s="360"/>
      <c r="H14" s="44"/>
      <c r="I14" s="115">
        <v>0</v>
      </c>
      <c r="J14" s="115">
        <v>0</v>
      </c>
      <c r="K14" s="115">
        <v>0.999</v>
      </c>
      <c r="L14" s="115">
        <v>5.0000000000000001E-3</v>
      </c>
      <c r="M14" s="115">
        <v>1.347</v>
      </c>
      <c r="N14" s="115">
        <v>1.5529999999999999</v>
      </c>
      <c r="O14" s="115">
        <v>4.17</v>
      </c>
      <c r="P14" s="115">
        <v>3.899</v>
      </c>
      <c r="Q14" s="44"/>
      <c r="R14" s="115">
        <v>3.899</v>
      </c>
      <c r="S14" s="115">
        <v>5.298</v>
      </c>
      <c r="T14" s="115">
        <v>5.4480000000000004</v>
      </c>
      <c r="U14" s="115">
        <v>7.86</v>
      </c>
      <c r="V14" s="115">
        <v>8.532</v>
      </c>
      <c r="W14" s="115"/>
      <c r="X14" s="115"/>
      <c r="Y14" s="115"/>
      <c r="Z14" s="115"/>
      <c r="AA14" s="115"/>
      <c r="AB14" s="115"/>
      <c r="AC14" s="151"/>
    </row>
    <row r="15" spans="1:41" ht="25.5" customHeight="1">
      <c r="A15" s="25"/>
      <c r="B15" s="367"/>
      <c r="C15" s="42" t="s">
        <v>138</v>
      </c>
      <c r="D15" s="367"/>
      <c r="E15" s="362"/>
      <c r="F15" s="371"/>
      <c r="G15" s="360"/>
      <c r="H15" s="44"/>
      <c r="I15" s="115">
        <v>0</v>
      </c>
      <c r="J15" s="115">
        <v>0</v>
      </c>
      <c r="K15" s="115">
        <v>1.0900000000000001</v>
      </c>
      <c r="L15" s="115">
        <v>1.016</v>
      </c>
      <c r="M15" s="115">
        <v>3.32</v>
      </c>
      <c r="N15" s="115">
        <v>2.121</v>
      </c>
      <c r="O15" s="115">
        <v>4.5739999999999998</v>
      </c>
      <c r="P15" s="115">
        <v>4.08</v>
      </c>
      <c r="Q15" s="44"/>
      <c r="R15" s="115">
        <v>4.08</v>
      </c>
      <c r="S15" s="115">
        <v>5.8659999999999997</v>
      </c>
      <c r="T15" s="115">
        <v>6.2370000000000001</v>
      </c>
      <c r="U15" s="115">
        <v>8.7690000000000001</v>
      </c>
      <c r="V15" s="115">
        <v>9.7330000000000005</v>
      </c>
      <c r="W15" s="115"/>
      <c r="X15" s="115"/>
      <c r="Y15" s="115"/>
      <c r="Z15" s="115"/>
      <c r="AA15" s="115"/>
      <c r="AB15" s="115"/>
      <c r="AC15" s="151"/>
      <c r="AD15" s="369"/>
      <c r="AE15" s="369"/>
      <c r="AF15" s="369"/>
      <c r="AG15" s="369"/>
      <c r="AH15" s="369"/>
      <c r="AI15" s="369"/>
      <c r="AJ15" s="369"/>
      <c r="AK15" s="369"/>
      <c r="AL15" s="369"/>
      <c r="AM15" s="369"/>
      <c r="AN15" s="369"/>
      <c r="AO15" s="369"/>
    </row>
    <row r="16" spans="1:41" ht="24" customHeight="1">
      <c r="A16" s="25"/>
      <c r="B16" s="348"/>
      <c r="C16" s="42" t="s">
        <v>139</v>
      </c>
      <c r="D16" s="348"/>
      <c r="E16" s="363"/>
      <c r="F16" s="372"/>
      <c r="G16" s="360"/>
      <c r="H16" s="44"/>
      <c r="I16" s="115">
        <v>0</v>
      </c>
      <c r="J16" s="115">
        <v>0</v>
      </c>
      <c r="K16" s="115">
        <v>1.03</v>
      </c>
      <c r="L16" s="115">
        <v>0.91400000000000003</v>
      </c>
      <c r="M16" s="115">
        <v>3.363</v>
      </c>
      <c r="N16" s="115">
        <v>3.266</v>
      </c>
      <c r="O16" s="115">
        <v>4.4420000000000002</v>
      </c>
      <c r="P16" s="115">
        <v>3.8490000000000002</v>
      </c>
      <c r="Q16" s="44"/>
      <c r="R16" s="115">
        <v>3.8490000000000002</v>
      </c>
      <c r="S16" s="115">
        <v>5.8330000000000002</v>
      </c>
      <c r="T16" s="115">
        <v>5.9320000000000004</v>
      </c>
      <c r="U16" s="115">
        <v>8.218</v>
      </c>
      <c r="V16" s="115">
        <v>9.3879999999999999</v>
      </c>
      <c r="W16" s="115"/>
      <c r="X16" s="115"/>
      <c r="Y16" s="115"/>
      <c r="Z16" s="115"/>
      <c r="AA16" s="115"/>
      <c r="AB16" s="115"/>
      <c r="AC16" s="151"/>
    </row>
    <row r="17" spans="1:29" ht="12.75" customHeight="1">
      <c r="A17" s="25"/>
      <c r="B17" s="347" t="s">
        <v>141</v>
      </c>
      <c r="C17" s="42" t="s">
        <v>142</v>
      </c>
      <c r="D17" s="347" t="s">
        <v>149</v>
      </c>
      <c r="E17" s="366" t="s">
        <v>264</v>
      </c>
      <c r="F17" s="370" t="s">
        <v>31</v>
      </c>
      <c r="G17" s="360"/>
      <c r="H17" s="44"/>
      <c r="I17" s="99">
        <v>0.22051468755521866</v>
      </c>
      <c r="J17" s="99">
        <v>0.22051468755521866</v>
      </c>
      <c r="K17" s="99">
        <v>0.22051468755521866</v>
      </c>
      <c r="L17" s="99">
        <v>0.22051468755521866</v>
      </c>
      <c r="M17" s="99">
        <v>0.22051468755521866</v>
      </c>
      <c r="N17" s="99">
        <v>0.22051468755521866</v>
      </c>
      <c r="O17" s="99">
        <v>0.22051468755521866</v>
      </c>
      <c r="P17" s="99">
        <v>0.22051468755521866</v>
      </c>
      <c r="Q17" s="44"/>
      <c r="R17" s="208">
        <v>0.22051468755521866</v>
      </c>
      <c r="S17" s="208">
        <v>0.22051468755521866</v>
      </c>
      <c r="T17" s="208">
        <v>0.22130911757142765</v>
      </c>
      <c r="U17" s="208">
        <v>0.22130911757142765</v>
      </c>
      <c r="V17" s="208">
        <v>0.22017003876533453</v>
      </c>
      <c r="W17" s="115"/>
      <c r="X17" s="115"/>
      <c r="Y17" s="115"/>
      <c r="Z17" s="115"/>
      <c r="AA17" s="115"/>
      <c r="AB17" s="115"/>
      <c r="AC17" s="111"/>
    </row>
    <row r="18" spans="1:29" ht="12.75" customHeight="1">
      <c r="A18" s="25"/>
      <c r="B18" s="367"/>
      <c r="C18" s="42" t="s">
        <v>144</v>
      </c>
      <c r="D18" s="367"/>
      <c r="E18" s="366"/>
      <c r="F18" s="371"/>
      <c r="G18" s="360"/>
      <c r="H18" s="44"/>
      <c r="I18" s="99">
        <v>0.2118835876703884</v>
      </c>
      <c r="J18" s="99">
        <v>0.2118835876703884</v>
      </c>
      <c r="K18" s="99">
        <v>0.2118835876703884</v>
      </c>
      <c r="L18" s="99">
        <v>0.2118835876703884</v>
      </c>
      <c r="M18" s="99">
        <v>0.2118835876703884</v>
      </c>
      <c r="N18" s="99">
        <v>0.2118835876703884</v>
      </c>
      <c r="O18" s="99">
        <v>0.2118835876703884</v>
      </c>
      <c r="P18" s="99">
        <v>0.2118835876703884</v>
      </c>
      <c r="Q18" s="44"/>
      <c r="R18" s="208">
        <v>0.2118835876703884</v>
      </c>
      <c r="S18" s="208">
        <v>0.2118835876703884</v>
      </c>
      <c r="T18" s="208">
        <v>0.21301065018178733</v>
      </c>
      <c r="U18" s="208">
        <v>0.21301065018178733</v>
      </c>
      <c r="V18" s="208">
        <v>0.212695036064529</v>
      </c>
      <c r="W18" s="115"/>
      <c r="X18" s="115"/>
      <c r="Y18" s="115"/>
      <c r="Z18" s="115"/>
      <c r="AA18" s="115"/>
      <c r="AB18" s="115"/>
      <c r="AC18" s="111"/>
    </row>
    <row r="19" spans="1:29" ht="12.75" customHeight="1">
      <c r="A19" s="25"/>
      <c r="B19" s="367"/>
      <c r="C19" s="42" t="s">
        <v>145</v>
      </c>
      <c r="D19" s="367"/>
      <c r="E19" s="366"/>
      <c r="F19" s="371"/>
      <c r="G19" s="360"/>
      <c r="H19" s="44"/>
      <c r="I19" s="99">
        <v>0.28341102723884692</v>
      </c>
      <c r="J19" s="99">
        <v>0.28341102723884692</v>
      </c>
      <c r="K19" s="99">
        <v>0.28341102723884692</v>
      </c>
      <c r="L19" s="99">
        <v>0.28341102723884692</v>
      </c>
      <c r="M19" s="99">
        <v>0.28341102723884692</v>
      </c>
      <c r="N19" s="99">
        <v>0.28341102723884692</v>
      </c>
      <c r="O19" s="99">
        <v>0.28341102723884692</v>
      </c>
      <c r="P19" s="99">
        <v>0.28341102723884692</v>
      </c>
      <c r="Q19" s="44"/>
      <c r="R19" s="208">
        <v>0.28341102723884692</v>
      </c>
      <c r="S19" s="208">
        <v>0.28341102723884692</v>
      </c>
      <c r="T19" s="208">
        <v>0.28123900456147582</v>
      </c>
      <c r="U19" s="208">
        <v>0.28123900456147582</v>
      </c>
      <c r="V19" s="208">
        <v>0.28349721977099201</v>
      </c>
      <c r="W19" s="115"/>
      <c r="X19" s="115"/>
      <c r="Y19" s="115"/>
      <c r="Z19" s="115"/>
      <c r="AA19" s="115"/>
      <c r="AB19" s="115"/>
      <c r="AC19" s="111"/>
    </row>
    <row r="20" spans="1:29" ht="12.75" customHeight="1">
      <c r="A20" s="25"/>
      <c r="B20" s="348"/>
      <c r="C20" s="42" t="s">
        <v>146</v>
      </c>
      <c r="D20" s="367"/>
      <c r="E20" s="366"/>
      <c r="F20" s="371"/>
      <c r="G20" s="360"/>
      <c r="H20" s="44"/>
      <c r="I20" s="99">
        <v>0.28419069753549353</v>
      </c>
      <c r="J20" s="99">
        <v>0.28419069753549353</v>
      </c>
      <c r="K20" s="99">
        <v>0.28419069753549353</v>
      </c>
      <c r="L20" s="99">
        <v>0.28419069753549353</v>
      </c>
      <c r="M20" s="99">
        <v>0.28419069753549353</v>
      </c>
      <c r="N20" s="99">
        <v>0.28419069753549353</v>
      </c>
      <c r="O20" s="99">
        <v>0.28419069753549353</v>
      </c>
      <c r="P20" s="99">
        <v>0.28419069753549353</v>
      </c>
      <c r="Q20" s="44"/>
      <c r="R20" s="208">
        <v>0.28419069753549353</v>
      </c>
      <c r="S20" s="208">
        <v>0.28419069753549353</v>
      </c>
      <c r="T20" s="208">
        <v>0.28444122768539326</v>
      </c>
      <c r="U20" s="208">
        <v>0.28444122768539326</v>
      </c>
      <c r="V20" s="208">
        <v>0.28363770539915589</v>
      </c>
      <c r="W20" s="115"/>
      <c r="X20" s="115"/>
      <c r="Y20" s="115"/>
      <c r="Z20" s="115"/>
      <c r="AA20" s="115"/>
      <c r="AB20" s="115"/>
      <c r="AC20" s="111"/>
    </row>
    <row r="21" spans="1:29" ht="12.75" customHeight="1">
      <c r="A21" s="25"/>
      <c r="B21" s="347" t="s">
        <v>147</v>
      </c>
      <c r="C21" s="42" t="s">
        <v>142</v>
      </c>
      <c r="D21" s="367"/>
      <c r="E21" s="366"/>
      <c r="F21" s="371"/>
      <c r="G21" s="360"/>
      <c r="H21" s="44"/>
      <c r="I21" s="99">
        <v>0.21061929930593432</v>
      </c>
      <c r="J21" s="99">
        <v>0.21061929930593432</v>
      </c>
      <c r="K21" s="99">
        <v>0.21061929930593432</v>
      </c>
      <c r="L21" s="99">
        <v>0.21061929930593432</v>
      </c>
      <c r="M21" s="99">
        <v>0.21061929930593432</v>
      </c>
      <c r="N21" s="99">
        <v>0.21061929930593432</v>
      </c>
      <c r="O21" s="99">
        <v>0.21061929930593432</v>
      </c>
      <c r="P21" s="99">
        <v>0.21061929930593432</v>
      </c>
      <c r="Q21" s="44"/>
      <c r="R21" s="208">
        <v>0.21061929930593432</v>
      </c>
      <c r="S21" s="208">
        <v>0.21061929930593432</v>
      </c>
      <c r="T21" s="208">
        <v>0.20666520335400193</v>
      </c>
      <c r="U21" s="208">
        <v>0.20666520335400193</v>
      </c>
      <c r="V21" s="208">
        <v>0.20769706950557512</v>
      </c>
      <c r="W21" s="115"/>
      <c r="X21" s="115"/>
      <c r="Y21" s="115"/>
      <c r="Z21" s="115"/>
      <c r="AA21" s="115"/>
      <c r="AB21" s="115"/>
      <c r="AC21" s="111"/>
    </row>
    <row r="22" spans="1:29" ht="12.75" customHeight="1">
      <c r="A22" s="25"/>
      <c r="B22" s="367"/>
      <c r="C22" s="42" t="s">
        <v>144</v>
      </c>
      <c r="D22" s="367"/>
      <c r="E22" s="366"/>
      <c r="F22" s="371"/>
      <c r="G22" s="360"/>
      <c r="H22" s="44"/>
      <c r="I22" s="99">
        <v>0.18425198212588556</v>
      </c>
      <c r="J22" s="99">
        <v>0.18425198212588556</v>
      </c>
      <c r="K22" s="99">
        <v>0.18425198212588556</v>
      </c>
      <c r="L22" s="99">
        <v>0.18425198212588556</v>
      </c>
      <c r="M22" s="99">
        <v>0.18425198212588556</v>
      </c>
      <c r="N22" s="99">
        <v>0.18425198212588556</v>
      </c>
      <c r="O22" s="99">
        <v>0.18425198212588556</v>
      </c>
      <c r="P22" s="99">
        <v>0.18425198212588556</v>
      </c>
      <c r="Q22" s="44"/>
      <c r="R22" s="208">
        <v>0.18425198212588556</v>
      </c>
      <c r="S22" s="208">
        <v>0.18425198212588556</v>
      </c>
      <c r="T22" s="208">
        <v>0.18352514421404723</v>
      </c>
      <c r="U22" s="208">
        <v>0.18352514421404723</v>
      </c>
      <c r="V22" s="208">
        <v>0.18129589169995572</v>
      </c>
      <c r="W22" s="115"/>
      <c r="X22" s="115"/>
      <c r="Y22" s="115"/>
      <c r="Z22" s="115"/>
      <c r="AA22" s="115"/>
      <c r="AB22" s="115"/>
      <c r="AC22" s="111"/>
    </row>
    <row r="23" spans="1:29" ht="12.75" customHeight="1">
      <c r="A23" s="25"/>
      <c r="B23" s="367"/>
      <c r="C23" s="42" t="s">
        <v>145</v>
      </c>
      <c r="D23" s="367"/>
      <c r="E23" s="366"/>
      <c r="F23" s="371"/>
      <c r="G23" s="360"/>
      <c r="H23" s="44"/>
      <c r="I23" s="99">
        <v>0.29476122923710923</v>
      </c>
      <c r="J23" s="99">
        <v>0.29476122923710923</v>
      </c>
      <c r="K23" s="99">
        <v>0.29476122923710923</v>
      </c>
      <c r="L23" s="99">
        <v>0.29476122923710923</v>
      </c>
      <c r="M23" s="99">
        <v>0.29476122923710923</v>
      </c>
      <c r="N23" s="99">
        <v>0.29476122923710923</v>
      </c>
      <c r="O23" s="99">
        <v>0.29476122923710923</v>
      </c>
      <c r="P23" s="99">
        <v>0.29476122923710923</v>
      </c>
      <c r="Q23" s="44"/>
      <c r="R23" s="208">
        <v>0.29476122923710923</v>
      </c>
      <c r="S23" s="208">
        <v>0.29476122923710923</v>
      </c>
      <c r="T23" s="208">
        <v>0.29394829247770715</v>
      </c>
      <c r="U23" s="208">
        <v>0.29394829247770715</v>
      </c>
      <c r="V23" s="208">
        <v>0.29679913152089066</v>
      </c>
      <c r="W23" s="115"/>
      <c r="X23" s="115"/>
      <c r="Y23" s="115"/>
      <c r="Z23" s="115"/>
      <c r="AA23" s="115"/>
      <c r="AB23" s="115"/>
      <c r="AC23" s="111"/>
    </row>
    <row r="24" spans="1:29" ht="12.75" customHeight="1">
      <c r="A24" s="25"/>
      <c r="B24" s="348"/>
      <c r="C24" s="42" t="s">
        <v>146</v>
      </c>
      <c r="D24" s="348"/>
      <c r="E24" s="366"/>
      <c r="F24" s="372"/>
      <c r="G24" s="360"/>
      <c r="H24" s="44"/>
      <c r="I24" s="99">
        <v>0.31036748933118508</v>
      </c>
      <c r="J24" s="99">
        <v>0.31036748933118508</v>
      </c>
      <c r="K24" s="99">
        <v>0.31036748933118508</v>
      </c>
      <c r="L24" s="99">
        <v>0.31036748933118508</v>
      </c>
      <c r="M24" s="99">
        <v>0.31036748933118508</v>
      </c>
      <c r="N24" s="99">
        <v>0.31036748933118508</v>
      </c>
      <c r="O24" s="99">
        <v>0.31036748933118508</v>
      </c>
      <c r="P24" s="99">
        <v>0.31036748933118508</v>
      </c>
      <c r="Q24" s="44"/>
      <c r="R24" s="208">
        <v>0.31036748933118508</v>
      </c>
      <c r="S24" s="208">
        <v>0.31036748933118508</v>
      </c>
      <c r="T24" s="208">
        <v>0.31586135995414483</v>
      </c>
      <c r="U24" s="208">
        <v>0.31586135995414483</v>
      </c>
      <c r="V24" s="208">
        <v>0.3142079072736168</v>
      </c>
      <c r="W24" s="115"/>
      <c r="X24" s="115"/>
      <c r="Y24" s="115"/>
      <c r="Z24" s="115"/>
      <c r="AA24" s="115"/>
      <c r="AB24" s="115"/>
      <c r="AC24" s="111"/>
    </row>
    <row r="25" spans="1:29" ht="26.25" customHeight="1">
      <c r="A25" s="25"/>
      <c r="B25" s="364" t="s">
        <v>268</v>
      </c>
      <c r="C25" s="365"/>
      <c r="D25" s="144" t="s">
        <v>221</v>
      </c>
      <c r="E25" s="217" t="s">
        <v>285</v>
      </c>
      <c r="F25" s="40" t="s">
        <v>180</v>
      </c>
      <c r="G25" s="360"/>
      <c r="H25" s="44"/>
      <c r="I25" s="108">
        <v>307711364.1509999</v>
      </c>
      <c r="J25" s="108">
        <v>307711364.1509999</v>
      </c>
      <c r="K25" s="108">
        <v>307711364.1509999</v>
      </c>
      <c r="L25" s="108">
        <v>307711364.1509999</v>
      </c>
      <c r="M25" s="108">
        <v>307711364.1509999</v>
      </c>
      <c r="N25" s="108">
        <v>304394375.63999981</v>
      </c>
      <c r="O25" s="108">
        <v>304394375.63999981</v>
      </c>
      <c r="P25" s="108">
        <v>296783856.5450002</v>
      </c>
      <c r="Q25" s="44"/>
      <c r="R25" s="108">
        <v>296783856.5450002</v>
      </c>
      <c r="S25" s="108">
        <v>296783856.5450002</v>
      </c>
      <c r="T25" s="108">
        <v>275229143.8550002</v>
      </c>
      <c r="U25" s="108">
        <v>275229143.8550002</v>
      </c>
      <c r="V25" s="108">
        <v>272268062.81699979</v>
      </c>
      <c r="W25" s="115"/>
      <c r="X25" s="115"/>
      <c r="Y25" s="115"/>
      <c r="Z25" s="115"/>
      <c r="AA25" s="115"/>
      <c r="AB25" s="115"/>
      <c r="AC25" s="111"/>
    </row>
    <row r="26" spans="1:29" ht="33" customHeight="1">
      <c r="A26" s="25"/>
      <c r="B26" s="364" t="s">
        <v>267</v>
      </c>
      <c r="C26" s="365"/>
      <c r="D26" s="42" t="s">
        <v>188</v>
      </c>
      <c r="E26" s="216" t="s">
        <v>186</v>
      </c>
      <c r="F26" s="40" t="s">
        <v>180</v>
      </c>
      <c r="G26" s="360"/>
      <c r="H26" s="44"/>
      <c r="I26" s="108">
        <v>7379320</v>
      </c>
      <c r="J26" s="108">
        <f>I26</f>
        <v>7379320</v>
      </c>
      <c r="K26" s="108">
        <f>I26*1.1</f>
        <v>8117252.0000000009</v>
      </c>
      <c r="L26" s="108">
        <f t="shared" ref="L26:P26" si="0">J26*1.1</f>
        <v>8117252.0000000009</v>
      </c>
      <c r="M26" s="108">
        <f t="shared" si="0"/>
        <v>8928977.2000000011</v>
      </c>
      <c r="N26" s="108">
        <f t="shared" si="0"/>
        <v>8928977.2000000011</v>
      </c>
      <c r="O26" s="108">
        <f t="shared" si="0"/>
        <v>9821874.9200000018</v>
      </c>
      <c r="P26" s="108">
        <f t="shared" si="0"/>
        <v>9821874.9200000018</v>
      </c>
      <c r="Q26" s="44"/>
      <c r="R26" s="108">
        <v>9821874.9200000018</v>
      </c>
      <c r="S26" s="108">
        <v>10804062.412000002</v>
      </c>
      <c r="T26" s="108">
        <v>10804062.412000002</v>
      </c>
      <c r="U26" s="108">
        <v>11884468.653200001</v>
      </c>
      <c r="V26" s="108">
        <v>11884468.653200001</v>
      </c>
      <c r="W26" s="99"/>
      <c r="X26" s="99"/>
      <c r="Y26" s="99"/>
      <c r="Z26" s="99"/>
      <c r="AA26" s="99"/>
      <c r="AB26" s="99"/>
      <c r="AC26" s="111"/>
    </row>
    <row r="27" spans="1:29" s="26" customFormat="1">
      <c r="B27" s="352" t="s">
        <v>105</v>
      </c>
      <c r="C27" s="353"/>
      <c r="D27" s="353"/>
      <c r="E27" s="353"/>
      <c r="F27" s="353"/>
      <c r="G27" s="44"/>
      <c r="H27" s="44"/>
      <c r="I27" s="71"/>
      <c r="J27" s="71"/>
      <c r="K27" s="71"/>
      <c r="L27" s="71"/>
      <c r="M27" s="72"/>
      <c r="N27" s="71"/>
      <c r="O27" s="71"/>
      <c r="P27" s="71"/>
      <c r="Q27" s="44"/>
      <c r="R27" s="71"/>
      <c r="S27" s="71"/>
      <c r="T27" s="73"/>
      <c r="U27" s="71"/>
      <c r="V27" s="71"/>
      <c r="W27" s="71"/>
      <c r="X27" s="71"/>
      <c r="Y27" s="71"/>
      <c r="Z27" s="71"/>
      <c r="AA27" s="71"/>
      <c r="AB27" s="71"/>
    </row>
    <row r="28" spans="1:29" s="6" customFormat="1" ht="11.25" customHeight="1">
      <c r="A28" s="80"/>
      <c r="B28" s="368" t="s">
        <v>184</v>
      </c>
      <c r="C28" s="368"/>
      <c r="D28" s="368"/>
      <c r="E28" s="368"/>
      <c r="F28" s="148" t="s">
        <v>31</v>
      </c>
      <c r="G28" s="373"/>
      <c r="H28" s="44"/>
      <c r="I28" s="149">
        <f>IF(I25="","-",I26/(I25-I26))</f>
        <v>2.4570538321544707E-2</v>
      </c>
      <c r="J28" s="149">
        <f t="shared" ref="J28:AB28" si="1">IF(J25="","-",J26/(J25-J26))</f>
        <v>2.4570538321544707E-2</v>
      </c>
      <c r="K28" s="149">
        <f t="shared" si="1"/>
        <v>2.7094163973118354E-2</v>
      </c>
      <c r="L28" s="149">
        <f t="shared" si="1"/>
        <v>2.7094163973118354E-2</v>
      </c>
      <c r="M28" s="149">
        <f t="shared" si="1"/>
        <v>2.9884550060390095E-2</v>
      </c>
      <c r="N28" s="149">
        <f t="shared" si="1"/>
        <v>3.0220043521655242E-2</v>
      </c>
      <c r="O28" s="149">
        <f t="shared" si="1"/>
        <v>3.3342809990726176E-2</v>
      </c>
      <c r="P28" s="149">
        <f t="shared" si="1"/>
        <v>3.4227094698680877E-2</v>
      </c>
      <c r="Q28" s="44"/>
      <c r="R28" s="149">
        <f t="shared" si="1"/>
        <v>3.4227094698680877E-2</v>
      </c>
      <c r="S28" s="149">
        <f t="shared" si="1"/>
        <v>3.7779111089839348E-2</v>
      </c>
      <c r="T28" s="149">
        <f>IF(T25="","-",T26/(T25-T26))</f>
        <v>4.0858689928507934E-2</v>
      </c>
      <c r="U28" s="149">
        <f t="shared" si="1"/>
        <v>4.5128949898428625E-2</v>
      </c>
      <c r="V28" s="149">
        <f t="shared" si="1"/>
        <v>4.5642156109588938E-2</v>
      </c>
      <c r="W28" s="149" t="str">
        <f t="shared" si="1"/>
        <v>-</v>
      </c>
      <c r="X28" s="149" t="str">
        <f t="shared" si="1"/>
        <v>-</v>
      </c>
      <c r="Y28" s="149" t="str">
        <f t="shared" si="1"/>
        <v>-</v>
      </c>
      <c r="Z28" s="149" t="str">
        <f t="shared" si="1"/>
        <v>-</v>
      </c>
      <c r="AA28" s="149" t="str">
        <f t="shared" si="1"/>
        <v>-</v>
      </c>
      <c r="AB28" s="149" t="str">
        <f t="shared" si="1"/>
        <v>-</v>
      </c>
      <c r="AC28" s="110"/>
    </row>
    <row r="29" spans="1:29" s="6" customFormat="1" ht="11.25" customHeight="1">
      <c r="A29" s="80"/>
      <c r="B29" s="368" t="s">
        <v>148</v>
      </c>
      <c r="C29" s="368"/>
      <c r="D29" s="368"/>
      <c r="E29" s="368"/>
      <c r="F29" s="374" t="s">
        <v>174</v>
      </c>
      <c r="G29" s="373"/>
      <c r="H29" s="44"/>
      <c r="I29" s="118">
        <f>IF(I12="","-",I12)</f>
        <v>3.9699999999999999E-2</v>
      </c>
      <c r="J29" s="118">
        <f t="shared" ref="J29:P29" si="2">IF(J12="","-",J12)</f>
        <v>3.9699999999999999E-2</v>
      </c>
      <c r="K29" s="118">
        <f>IF(K12="","-",K12)</f>
        <v>5.0900000000000001E-2</v>
      </c>
      <c r="L29" s="118">
        <f t="shared" si="2"/>
        <v>5.0900000000000001E-2</v>
      </c>
      <c r="M29" s="118">
        <f t="shared" si="2"/>
        <v>5.2365439093484421E-2</v>
      </c>
      <c r="N29" s="118">
        <f t="shared" si="2"/>
        <v>5.2365439093484421E-2</v>
      </c>
      <c r="O29" s="118">
        <f>IF(O12="","-",O12)</f>
        <v>5.7000000000000002E-2</v>
      </c>
      <c r="P29" s="118">
        <f t="shared" si="2"/>
        <v>5.7000000000000002E-2</v>
      </c>
      <c r="Q29" s="44"/>
      <c r="R29" s="118">
        <f t="shared" ref="R29:AB29" si="3">IF(R12="","-",R12)</f>
        <v>5.7000000000000002E-2</v>
      </c>
      <c r="S29" s="118">
        <f t="shared" si="3"/>
        <v>5.9200000000000003E-2</v>
      </c>
      <c r="T29" s="118">
        <f t="shared" si="3"/>
        <v>5.9200000000000003E-2</v>
      </c>
      <c r="U29" s="118">
        <f t="shared" si="3"/>
        <v>6.1400000000000003E-2</v>
      </c>
      <c r="V29" s="118">
        <f t="shared" si="3"/>
        <v>6.1400000000000003E-2</v>
      </c>
      <c r="W29" s="118" t="str">
        <f t="shared" si="3"/>
        <v>-</v>
      </c>
      <c r="X29" s="118" t="str">
        <f t="shared" si="3"/>
        <v>-</v>
      </c>
      <c r="Y29" s="118" t="str">
        <f t="shared" si="3"/>
        <v>-</v>
      </c>
      <c r="Z29" s="118" t="str">
        <f t="shared" si="3"/>
        <v>-</v>
      </c>
      <c r="AA29" s="118" t="str">
        <f t="shared" si="3"/>
        <v>-</v>
      </c>
      <c r="AB29" s="118" t="str">
        <f t="shared" si="3"/>
        <v>-</v>
      </c>
      <c r="AC29" s="110"/>
    </row>
    <row r="30" spans="1:29" s="6" customFormat="1" ht="11.25" customHeight="1">
      <c r="A30" s="80"/>
      <c r="B30" s="349" t="s">
        <v>245</v>
      </c>
      <c r="C30" s="350"/>
      <c r="D30" s="350"/>
      <c r="E30" s="351"/>
      <c r="F30" s="374"/>
      <c r="G30" s="373"/>
      <c r="H30" s="44"/>
      <c r="I30" s="118">
        <f>IF(I13="","-",((I13*I17)+(I14*I18)+(I15*I19)+(I16*I20))*(1+I$28))</f>
        <v>0</v>
      </c>
      <c r="J30" s="118">
        <f t="shared" ref="J30:P30" si="4">IF(J13="","-",((J13*J17)+(J14*J18)+(J15*J19)+(J16*J20))*(1+J$28))</f>
        <v>0</v>
      </c>
      <c r="K30" s="118">
        <f t="shared" si="4"/>
        <v>0.83534199221266858</v>
      </c>
      <c r="L30" s="118">
        <f t="shared" si="4"/>
        <v>0.56362338575891591</v>
      </c>
      <c r="M30" s="118">
        <f t="shared" si="4"/>
        <v>2.5902032044752765</v>
      </c>
      <c r="N30" s="118">
        <f t="shared" si="4"/>
        <v>2.258217137090496</v>
      </c>
      <c r="O30" s="118">
        <f>IF(O13="","-",((O13*O17)+(O14*O18)+(O15*O19)+(O16*O20))*(1+O$28))</f>
        <v>4.4274789807473889</v>
      </c>
      <c r="P30" s="118">
        <f t="shared" si="4"/>
        <v>3.7859143775623445</v>
      </c>
      <c r="Q30" s="44"/>
      <c r="R30" s="118">
        <f t="shared" ref="R30:AB30" si="5">IF(R13="","-",((R13*R17)+(R14*R18)+(R15*R19)+(R16*R20))*(1+R$28))</f>
        <v>3.7859143775623445</v>
      </c>
      <c r="S30" s="118">
        <f t="shared" si="5"/>
        <v>5.7273413809372657</v>
      </c>
      <c r="T30" s="118">
        <f t="shared" si="5"/>
        <v>5.9156466219515869</v>
      </c>
      <c r="U30" s="118">
        <f t="shared" si="5"/>
        <v>8.4978853298719645</v>
      </c>
      <c r="V30" s="118">
        <f t="shared" si="5"/>
        <v>9.3722964911410607</v>
      </c>
      <c r="W30" s="118" t="str">
        <f t="shared" si="5"/>
        <v>-</v>
      </c>
      <c r="X30" s="118" t="str">
        <f t="shared" si="5"/>
        <v>-</v>
      </c>
      <c r="Y30" s="118" t="str">
        <f t="shared" si="5"/>
        <v>-</v>
      </c>
      <c r="Z30" s="118" t="str">
        <f t="shared" si="5"/>
        <v>-</v>
      </c>
      <c r="AA30" s="118" t="str">
        <f t="shared" si="5"/>
        <v>-</v>
      </c>
      <c r="AB30" s="118" t="str">
        <f t="shared" si="5"/>
        <v>-</v>
      </c>
      <c r="AC30" s="110"/>
    </row>
    <row r="31" spans="1:29" ht="12.75" customHeight="1">
      <c r="A31" s="25"/>
      <c r="B31" s="349" t="s">
        <v>246</v>
      </c>
      <c r="C31" s="350"/>
      <c r="D31" s="350"/>
      <c r="E31" s="351"/>
      <c r="F31" s="374"/>
      <c r="G31" s="373"/>
      <c r="H31" s="44"/>
      <c r="I31" s="118">
        <f>IF(I13="","-",((I13*I21)+(I14*I22)+(I15*I23)+(I16*I24))*(1+I$28))</f>
        <v>0</v>
      </c>
      <c r="J31" s="118">
        <f t="shared" ref="J31:P31" si="6">IF(J13="","-",((J13*J21)+(J14*J22)+(J15*J23)+(J16*J24))*(1+J$28))</f>
        <v>0</v>
      </c>
      <c r="K31" s="118">
        <f t="shared" si="6"/>
        <v>0.84738964425818064</v>
      </c>
      <c r="L31" s="118">
        <f t="shared" si="6"/>
        <v>0.59989956580457793</v>
      </c>
      <c r="M31" s="118">
        <f t="shared" si="6"/>
        <v>2.6659547276320681</v>
      </c>
      <c r="N31" s="118">
        <f t="shared" si="6"/>
        <v>2.3114625915758653</v>
      </c>
      <c r="O31" s="118">
        <f t="shared" si="6"/>
        <v>4.4431537111908375</v>
      </c>
      <c r="P31" s="118">
        <f t="shared" si="6"/>
        <v>3.7994698065609125</v>
      </c>
      <c r="Q31" s="44"/>
      <c r="R31" s="118">
        <f t="shared" ref="R31:AB31" si="7">IF(R13="","-",((R13*R21)+(R14*R22)+(R15*R23)+(R16*R24))*(1+R$28))</f>
        <v>3.7994698065609125</v>
      </c>
      <c r="S31" s="118">
        <f t="shared" si="7"/>
        <v>5.7528580556903215</v>
      </c>
      <c r="T31" s="118">
        <f t="shared" si="7"/>
        <v>5.9504624295096766</v>
      </c>
      <c r="U31" s="118">
        <f t="shared" si="7"/>
        <v>8.5276996403647658</v>
      </c>
      <c r="V31" s="118">
        <f t="shared" si="7"/>
        <v>9.4253723389112025</v>
      </c>
      <c r="W31" s="118" t="str">
        <f t="shared" si="7"/>
        <v>-</v>
      </c>
      <c r="X31" s="118" t="str">
        <f t="shared" si="7"/>
        <v>-</v>
      </c>
      <c r="Y31" s="118" t="str">
        <f t="shared" si="7"/>
        <v>-</v>
      </c>
      <c r="Z31" s="118" t="str">
        <f t="shared" si="7"/>
        <v>-</v>
      </c>
      <c r="AA31" s="118" t="str">
        <f t="shared" si="7"/>
        <v>-</v>
      </c>
      <c r="AB31" s="118" t="str">
        <f t="shared" si="7"/>
        <v>-</v>
      </c>
      <c r="AC31" s="25"/>
    </row>
    <row r="32" spans="1:29" s="25" customFormat="1">
      <c r="B32" s="96"/>
      <c r="C32" s="96"/>
      <c r="D32" s="96"/>
      <c r="I32" s="95"/>
      <c r="J32" s="95"/>
      <c r="K32" s="95"/>
      <c r="L32" s="95"/>
    </row>
    <row r="33" spans="1:29" s="25" customFormat="1">
      <c r="I33" s="95"/>
      <c r="J33" s="95"/>
      <c r="K33" s="95"/>
      <c r="L33" s="95"/>
    </row>
    <row r="34" spans="1:29" s="25" customFormat="1">
      <c r="G34" s="98"/>
      <c r="I34" s="95"/>
      <c r="J34" s="95"/>
      <c r="K34" s="95"/>
      <c r="L34" s="95"/>
    </row>
    <row r="35" spans="1:29" s="25" customFormat="1">
      <c r="B35" s="126"/>
      <c r="G35" s="98"/>
      <c r="I35" s="95"/>
      <c r="J35" s="95"/>
      <c r="K35" s="95"/>
      <c r="L35" s="95"/>
    </row>
    <row r="36" spans="1:29" s="25" customFormat="1">
      <c r="B36" s="126"/>
      <c r="I36" s="95"/>
      <c r="J36" s="95"/>
      <c r="K36" s="95"/>
      <c r="L36" s="95"/>
    </row>
    <row r="37" spans="1:29" s="25" customFormat="1">
      <c r="B37" s="126"/>
      <c r="I37" s="95"/>
      <c r="J37" s="95"/>
      <c r="K37" s="95"/>
      <c r="L37" s="95"/>
    </row>
    <row r="38" spans="1:29" s="25" customFormat="1">
      <c r="I38" s="95"/>
      <c r="J38" s="95"/>
      <c r="K38" s="95"/>
      <c r="L38" s="95"/>
    </row>
    <row r="39" spans="1:29" s="25" customFormat="1">
      <c r="I39" s="95"/>
      <c r="J39" s="95"/>
      <c r="K39" s="95"/>
      <c r="L39" s="95"/>
    </row>
    <row r="40" spans="1:29">
      <c r="A40" s="25"/>
      <c r="B40" s="25"/>
      <c r="C40" s="25"/>
      <c r="D40" s="25"/>
      <c r="E40" s="25"/>
      <c r="F40" s="25"/>
      <c r="G40" s="25"/>
      <c r="H40" s="25"/>
      <c r="I40" s="95"/>
      <c r="J40" s="95"/>
      <c r="K40" s="95"/>
      <c r="L40" s="95"/>
      <c r="M40" s="25"/>
      <c r="N40" s="25"/>
      <c r="O40" s="25"/>
      <c r="P40" s="25"/>
      <c r="Q40" s="25"/>
      <c r="R40" s="25"/>
      <c r="S40" s="25"/>
      <c r="T40" s="25"/>
      <c r="U40" s="25"/>
      <c r="V40" s="25"/>
      <c r="W40" s="25"/>
      <c r="X40" s="25"/>
      <c r="Y40" s="25"/>
      <c r="Z40" s="25"/>
      <c r="AA40" s="25"/>
      <c r="AB40" s="25"/>
      <c r="AC40" s="25"/>
    </row>
    <row r="41" spans="1:29">
      <c r="A41" s="25"/>
      <c r="B41" s="25"/>
      <c r="C41" s="25"/>
      <c r="D41" s="25"/>
      <c r="E41" s="25"/>
      <c r="F41" s="25"/>
      <c r="G41" s="25"/>
      <c r="H41" s="25"/>
      <c r="I41" s="95"/>
      <c r="J41" s="95"/>
      <c r="K41" s="95"/>
      <c r="L41" s="95"/>
      <c r="M41" s="25"/>
      <c r="N41" s="25"/>
      <c r="O41" s="25"/>
      <c r="P41" s="25"/>
      <c r="Q41" s="25"/>
      <c r="R41" s="25"/>
      <c r="S41" s="25"/>
      <c r="T41" s="25"/>
      <c r="U41" s="25"/>
      <c r="V41" s="25"/>
      <c r="W41" s="25"/>
      <c r="X41" s="25"/>
      <c r="Y41" s="25"/>
      <c r="Z41" s="25"/>
      <c r="AA41" s="25"/>
      <c r="AB41" s="25"/>
      <c r="AC41" s="25"/>
    </row>
    <row r="42" spans="1:29">
      <c r="A42" s="25"/>
      <c r="B42" s="25"/>
      <c r="C42" s="25"/>
      <c r="D42" s="25"/>
      <c r="E42" s="25"/>
      <c r="F42" s="25"/>
      <c r="G42" s="25"/>
      <c r="H42" s="25"/>
      <c r="I42" s="95"/>
      <c r="J42" s="95"/>
      <c r="K42" s="95"/>
      <c r="L42" s="95"/>
      <c r="M42" s="25"/>
      <c r="N42" s="25"/>
      <c r="O42" s="25"/>
      <c r="P42" s="25"/>
      <c r="Q42" s="25"/>
      <c r="R42" s="25"/>
      <c r="S42" s="25"/>
      <c r="T42" s="25"/>
      <c r="U42" s="25"/>
      <c r="V42" s="25"/>
      <c r="W42" s="25"/>
      <c r="X42" s="25"/>
      <c r="Y42" s="25"/>
      <c r="Z42" s="25"/>
      <c r="AA42" s="25"/>
      <c r="AB42" s="25"/>
      <c r="AC42" s="25"/>
    </row>
    <row r="43" spans="1:29">
      <c r="A43" s="25"/>
      <c r="B43" s="25"/>
      <c r="C43" s="25"/>
      <c r="D43" s="25"/>
      <c r="E43" s="25"/>
      <c r="F43" s="25"/>
      <c r="G43" s="25"/>
      <c r="H43" s="25"/>
      <c r="I43" s="95"/>
      <c r="J43" s="95"/>
      <c r="K43" s="95"/>
      <c r="L43" s="95"/>
      <c r="M43" s="25"/>
      <c r="N43" s="25"/>
      <c r="O43" s="25"/>
      <c r="P43" s="25"/>
      <c r="Q43" s="25"/>
      <c r="R43" s="25"/>
      <c r="S43" s="25"/>
      <c r="T43" s="25"/>
      <c r="U43" s="25"/>
      <c r="V43" s="25"/>
      <c r="W43" s="25"/>
      <c r="X43" s="25"/>
      <c r="Y43" s="25"/>
      <c r="Z43" s="25"/>
      <c r="AA43" s="25"/>
      <c r="AB43" s="25"/>
      <c r="AC43" s="25"/>
    </row>
    <row r="44" spans="1:29" hidden="1"/>
    <row r="45" spans="1:29" hidden="1"/>
    <row r="46" spans="1:29" hidden="1"/>
    <row r="47" spans="1:29" hidden="1"/>
    <row r="48" spans="1:29" hidden="1"/>
    <row r="49" hidden="1"/>
  </sheetData>
  <mergeCells count="32">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 ref="B11:G11"/>
    <mergeCell ref="B6:C10"/>
    <mergeCell ref="G12:G26"/>
    <mergeCell ref="E13:E16"/>
    <mergeCell ref="B25:C25"/>
    <mergeCell ref="E17:E24"/>
    <mergeCell ref="D17:D24"/>
    <mergeCell ref="B26:C26"/>
    <mergeCell ref="B3:J3"/>
    <mergeCell ref="R7:AB7"/>
    <mergeCell ref="D6:D10"/>
    <mergeCell ref="E6:E10"/>
    <mergeCell ref="F6:F10"/>
    <mergeCell ref="G6:G7"/>
    <mergeCell ref="I6:P6"/>
    <mergeCell ref="R6:AB6"/>
    <mergeCell ref="I7:P7"/>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64453125" style="10" customWidth="1"/>
    <col min="12" max="15" width="15.64453125" customWidth="1"/>
    <col min="16" max="16" width="1.46875" customWidth="1"/>
    <col min="17" max="27" width="15.64453125" customWidth="1"/>
    <col min="28" max="29" width="9" customWidth="1"/>
    <col min="16383" max="16384" width="9" hidden="1"/>
  </cols>
  <sheetData>
    <row r="1" spans="1:30" s="2" customFormat="1" ht="12.75" customHeight="1">
      <c r="F1" s="56"/>
    </row>
    <row r="2" spans="1:30" s="2" customFormat="1" ht="18.75" customHeight="1">
      <c r="B2" s="57" t="s">
        <v>257</v>
      </c>
      <c r="C2" s="57"/>
      <c r="D2" s="57"/>
      <c r="F2" s="56"/>
    </row>
    <row r="3" spans="1:30" s="2" customFormat="1" ht="42" customHeight="1">
      <c r="B3" s="375" t="s">
        <v>366</v>
      </c>
      <c r="C3" s="375"/>
      <c r="D3" s="375"/>
      <c r="E3" s="375"/>
      <c r="F3" s="375"/>
      <c r="G3" s="375"/>
      <c r="H3" s="56"/>
      <c r="I3" s="56"/>
      <c r="J3" s="56"/>
      <c r="K3" s="56"/>
      <c r="L3" s="56"/>
      <c r="M3" s="56"/>
      <c r="N3" s="56"/>
      <c r="O3" s="56"/>
      <c r="P3" s="56"/>
      <c r="Q3" s="56"/>
      <c r="R3" s="56"/>
      <c r="S3" s="56"/>
      <c r="T3" s="56"/>
      <c r="U3" s="56"/>
    </row>
    <row r="4" spans="1:30" s="2" customFormat="1" ht="12.75" customHeight="1">
      <c r="F4" s="56"/>
    </row>
    <row r="5" spans="1:30" s="25" customFormat="1">
      <c r="G5" s="88"/>
      <c r="H5" s="95"/>
      <c r="I5" s="95"/>
      <c r="J5" s="95"/>
      <c r="K5" s="95"/>
      <c r="P5" s="88"/>
    </row>
    <row r="6" spans="1:30"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c r="AC6" s="25"/>
      <c r="AD6" s="25"/>
    </row>
    <row r="7" spans="1:30"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c r="AC7" s="25"/>
      <c r="AD7" s="25"/>
    </row>
    <row r="8" spans="1:30" s="25" customFormat="1" ht="25.5" customHeight="1">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row>
    <row r="9" spans="1:30" s="25" customFormat="1" ht="12.75" customHeight="1">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299"/>
      <c r="C10" s="354"/>
      <c r="D10" s="355"/>
      <c r="E10" s="354"/>
      <c r="F10" s="79" t="s">
        <v>122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352" t="s">
        <v>102</v>
      </c>
      <c r="C11" s="353"/>
      <c r="D11" s="353"/>
      <c r="E11" s="353"/>
      <c r="F11" s="353"/>
      <c r="G11" s="44"/>
      <c r="H11" s="71"/>
      <c r="I11" s="71"/>
      <c r="J11" s="71"/>
      <c r="K11" s="71"/>
      <c r="L11" s="71"/>
      <c r="M11" s="72"/>
      <c r="N11" s="71"/>
      <c r="O11" s="71"/>
      <c r="P11" s="44"/>
      <c r="Q11" s="71"/>
      <c r="R11" s="71"/>
      <c r="S11" s="71"/>
      <c r="T11" s="73"/>
      <c r="U11" s="238"/>
      <c r="V11" s="238"/>
      <c r="W11" s="238"/>
      <c r="X11" s="238"/>
      <c r="Y11" s="238"/>
      <c r="Z11" s="238"/>
      <c r="AA11" s="238"/>
    </row>
    <row r="12" spans="1:30" s="80" customFormat="1" ht="58.5" customHeight="1">
      <c r="B12" s="42" t="s">
        <v>121</v>
      </c>
      <c r="C12" s="42"/>
      <c r="D12" s="112" t="s">
        <v>87</v>
      </c>
      <c r="E12" s="5" t="s">
        <v>66</v>
      </c>
      <c r="F12" s="376"/>
      <c r="G12" s="44"/>
      <c r="H12" s="29">
        <v>900000000</v>
      </c>
      <c r="I12" s="29">
        <v>900000000</v>
      </c>
      <c r="J12" s="29">
        <v>1500000000</v>
      </c>
      <c r="K12" s="29">
        <v>1500000000</v>
      </c>
      <c r="L12" s="29">
        <v>1315000000</v>
      </c>
      <c r="M12" s="29">
        <v>1345000000</v>
      </c>
      <c r="N12" s="29">
        <v>1455000000</v>
      </c>
      <c r="O12" s="29">
        <v>1455000000</v>
      </c>
      <c r="P12" s="44"/>
      <c r="Q12" s="29">
        <v>1455000000</v>
      </c>
      <c r="R12" s="100">
        <v>1505000000</v>
      </c>
      <c r="S12" s="100">
        <v>1500000000</v>
      </c>
      <c r="T12" s="236">
        <v>1545000000</v>
      </c>
      <c r="U12" s="29">
        <v>1545000000</v>
      </c>
      <c r="V12" s="239"/>
      <c r="W12" s="239"/>
      <c r="X12" s="239"/>
      <c r="Y12" s="239"/>
      <c r="Z12" s="239"/>
      <c r="AA12" s="239"/>
    </row>
    <row r="13" spans="1:30" s="80" customFormat="1" ht="67.5" customHeight="1">
      <c r="B13" s="42" t="s">
        <v>79</v>
      </c>
      <c r="C13" s="42" t="s">
        <v>220</v>
      </c>
      <c r="D13" s="112" t="s">
        <v>80</v>
      </c>
      <c r="E13" s="5" t="s">
        <v>119</v>
      </c>
      <c r="F13" s="377"/>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37">
        <v>260700000</v>
      </c>
      <c r="U13" s="29">
        <v>260700000</v>
      </c>
      <c r="V13" s="239"/>
      <c r="W13" s="239"/>
      <c r="X13" s="239"/>
      <c r="Y13" s="239"/>
      <c r="Z13" s="239"/>
      <c r="AA13" s="239"/>
    </row>
    <row r="14" spans="1:30" s="80" customFormat="1" ht="27.75" customHeight="1">
      <c r="B14" s="42" t="s">
        <v>120</v>
      </c>
      <c r="C14" s="42" t="s">
        <v>187</v>
      </c>
      <c r="D14" s="112" t="s">
        <v>85</v>
      </c>
      <c r="E14" s="5" t="s">
        <v>119</v>
      </c>
      <c r="F14" s="377"/>
      <c r="G14" s="44"/>
      <c r="H14" s="155"/>
      <c r="I14" s="156"/>
      <c r="J14" s="29">
        <v>8117254</v>
      </c>
      <c r="K14" s="160"/>
      <c r="L14" s="161"/>
      <c r="M14" s="162"/>
      <c r="N14" s="163"/>
      <c r="O14" s="163"/>
      <c r="P14" s="44"/>
      <c r="Q14" s="165"/>
      <c r="R14" s="165"/>
      <c r="S14" s="165"/>
      <c r="T14" s="165"/>
      <c r="U14" s="165"/>
      <c r="V14" s="165"/>
      <c r="W14" s="165"/>
      <c r="X14" s="165"/>
      <c r="Y14" s="165"/>
      <c r="Z14" s="165"/>
      <c r="AA14" s="165"/>
    </row>
    <row r="15" spans="1:30" s="80" customFormat="1" ht="22.5">
      <c r="B15" s="42" t="s">
        <v>67</v>
      </c>
      <c r="C15" s="42"/>
      <c r="D15" s="112" t="s">
        <v>281</v>
      </c>
      <c r="E15" s="5" t="s">
        <v>31</v>
      </c>
      <c r="F15" s="378"/>
      <c r="G15" s="44"/>
      <c r="H15" s="157"/>
      <c r="I15" s="158"/>
      <c r="J15" s="88"/>
      <c r="K15" s="159"/>
      <c r="L15" s="28">
        <v>0.1</v>
      </c>
      <c r="M15" s="164"/>
      <c r="N15" s="28">
        <v>0.1</v>
      </c>
      <c r="O15" s="28">
        <v>0.1</v>
      </c>
      <c r="P15" s="44"/>
      <c r="Q15" s="164"/>
      <c r="R15" s="28">
        <v>0.1</v>
      </c>
      <c r="S15" s="164"/>
      <c r="T15" s="28">
        <v>0.1</v>
      </c>
      <c r="U15" s="164"/>
      <c r="V15" s="164"/>
      <c r="W15" s="164"/>
      <c r="X15" s="164"/>
      <c r="Y15" s="164"/>
      <c r="Z15" s="164"/>
      <c r="AA15" s="164"/>
    </row>
    <row r="16" spans="1:30" s="26" customFormat="1">
      <c r="B16" s="352" t="s">
        <v>105</v>
      </c>
      <c r="C16" s="353"/>
      <c r="D16" s="353"/>
      <c r="E16" s="353"/>
      <c r="F16" s="353"/>
      <c r="G16" s="44"/>
      <c r="H16" s="71"/>
      <c r="I16" s="71"/>
      <c r="J16" s="101"/>
      <c r="K16" s="101"/>
      <c r="L16" s="102"/>
      <c r="M16" s="71"/>
      <c r="N16" s="73"/>
      <c r="O16" s="73"/>
      <c r="P16" s="44"/>
      <c r="Q16" s="71"/>
      <c r="R16" s="71"/>
      <c r="S16" s="71"/>
      <c r="T16" s="73"/>
      <c r="U16" s="71"/>
      <c r="V16" s="183"/>
      <c r="W16" s="183"/>
      <c r="X16" s="183"/>
      <c r="Y16" s="183"/>
      <c r="Z16" s="183"/>
      <c r="AA16" s="183"/>
    </row>
    <row r="17" spans="2:27" s="95" customFormat="1" ht="11.25" customHeight="1">
      <c r="B17" s="349" t="s">
        <v>96</v>
      </c>
      <c r="C17" s="350"/>
      <c r="D17" s="351"/>
      <c r="E17" s="19" t="s">
        <v>65</v>
      </c>
      <c r="F17" s="19"/>
      <c r="G17" s="44"/>
      <c r="H17" s="379"/>
      <c r="I17" s="380"/>
      <c r="J17" s="104">
        <f>J14</f>
        <v>8117254</v>
      </c>
      <c r="K17" s="104">
        <f>IF(K13="","-",IF(J17="","-",J17*(1+K15)))</f>
        <v>8117254</v>
      </c>
      <c r="L17" s="104">
        <f t="shared" ref="L17:T17" si="0">IF(L13="","-",IF(K17="","-",K17*(1+L15)))</f>
        <v>8928979.4000000004</v>
      </c>
      <c r="M17" s="104">
        <f t="shared" si="0"/>
        <v>8928979.4000000004</v>
      </c>
      <c r="N17" s="104">
        <f>IF(N13="","-",IF(L17="","-",L17*(1+N15)))</f>
        <v>9821877.3400000017</v>
      </c>
      <c r="O17" s="104">
        <f>IF(O13="","-",IF(M17="","-",M17*(1+O15)))</f>
        <v>9821877.3400000017</v>
      </c>
      <c r="P17" s="44"/>
      <c r="Q17" s="103">
        <f>IF(Q13="","-",IF(O17="","-",O17*(1+Q15)))</f>
        <v>9821877.3400000017</v>
      </c>
      <c r="R17" s="103">
        <f t="shared" si="0"/>
        <v>10804065.074000003</v>
      </c>
      <c r="S17" s="103">
        <f t="shared" si="0"/>
        <v>10804065.074000003</v>
      </c>
      <c r="T17" s="103">
        <f t="shared" si="0"/>
        <v>11884471.581400003</v>
      </c>
      <c r="U17" s="241">
        <f>IF(U13="","-",IF(T17="","-",T17*(1+U15)))</f>
        <v>11884471.581400003</v>
      </c>
      <c r="V17" s="240"/>
      <c r="W17" s="240"/>
      <c r="X17" s="240"/>
      <c r="Y17" s="240"/>
      <c r="Z17" s="240"/>
      <c r="AA17" s="240"/>
    </row>
    <row r="18" spans="2:27" s="80" customFormat="1" ht="11.25">
      <c r="B18" s="349" t="s">
        <v>132</v>
      </c>
      <c r="C18" s="350"/>
      <c r="D18" s="351"/>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T18" si="2">IF(Q13="","-",Q12/(Q13-Q17))</f>
        <v>5.3125820560931691</v>
      </c>
      <c r="R18" s="9">
        <f t="shared" si="2"/>
        <v>5.8835962363334122</v>
      </c>
      <c r="S18" s="9">
        <f t="shared" si="2"/>
        <v>6.1125706929592383</v>
      </c>
      <c r="T18" s="9">
        <f t="shared" si="2"/>
        <v>6.209419523851972</v>
      </c>
      <c r="U18" s="9">
        <f>IF(U13="","-",U12/(U13-U17))</f>
        <v>6.209419523851972</v>
      </c>
      <c r="V18" s="110"/>
      <c r="W18" s="110"/>
      <c r="X18" s="110"/>
      <c r="Y18" s="110"/>
      <c r="Z18" s="110"/>
      <c r="AA18" s="110"/>
    </row>
    <row r="19" spans="2:27" s="25" customFormat="1">
      <c r="H19" s="95"/>
      <c r="I19" s="95"/>
      <c r="J19" s="95"/>
      <c r="K19" s="95"/>
    </row>
    <row r="20" spans="2:27" s="25" customFormat="1">
      <c r="H20" s="95"/>
      <c r="I20" s="95"/>
      <c r="J20" s="95"/>
      <c r="K20" s="95"/>
    </row>
    <row r="21" spans="2:27" s="25" customFormat="1">
      <c r="H21" s="95"/>
      <c r="I21" s="95"/>
      <c r="J21" s="95"/>
      <c r="K21" s="95"/>
    </row>
    <row r="22" spans="2:27" s="25" customFormat="1">
      <c r="H22" s="95"/>
      <c r="I22" s="95"/>
      <c r="J22" s="95"/>
      <c r="K22" s="95"/>
    </row>
    <row r="23" spans="2:27" s="25" customFormat="1">
      <c r="H23" s="95"/>
      <c r="I23" s="95"/>
      <c r="J23" s="95"/>
      <c r="K23" s="95"/>
    </row>
    <row r="24" spans="2:27" s="25" customFormat="1">
      <c r="H24" s="95"/>
      <c r="I24" s="95"/>
      <c r="J24" s="95"/>
      <c r="K24" s="95"/>
    </row>
    <row r="25" spans="2:27" hidden="1">
      <c r="G25" s="25"/>
      <c r="P25" s="25"/>
    </row>
    <row r="26" spans="2:27" hidden="1">
      <c r="G26" s="25"/>
      <c r="P26" s="25"/>
    </row>
    <row r="27" spans="2:27" hidden="1">
      <c r="G27" s="25"/>
      <c r="P27" s="25"/>
    </row>
    <row r="28" spans="2:27" hidden="1">
      <c r="G28" s="25"/>
      <c r="P28" s="25"/>
    </row>
    <row r="29" spans="2:27" hidden="1"/>
    <row r="30" spans="2:27" hidden="1"/>
    <row r="31" spans="2:27" hidden="1"/>
    <row r="32" spans="2:27" hidden="1"/>
    <row r="33" hidden="1"/>
  </sheetData>
  <mergeCells count="16">
    <mergeCell ref="Q6:AA6"/>
    <mergeCell ref="H7:O7"/>
    <mergeCell ref="Q7:AA7"/>
    <mergeCell ref="B6:B10"/>
    <mergeCell ref="C6:C10"/>
    <mergeCell ref="D6:D10"/>
    <mergeCell ref="E6:E10"/>
    <mergeCell ref="B3:G3"/>
    <mergeCell ref="B18:D18"/>
    <mergeCell ref="B17:D17"/>
    <mergeCell ref="H6:O6"/>
    <mergeCell ref="F6:F7"/>
    <mergeCell ref="B11:F11"/>
    <mergeCell ref="B16:F16"/>
    <mergeCell ref="F12:F15"/>
    <mergeCell ref="H17:I17"/>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80" zoomScaleNormal="80" workbookViewId="0"/>
  </sheetViews>
  <sheetFormatPr defaultColWidth="0" defaultRowHeight="12.4" zeroHeight="1"/>
  <cols>
    <col min="1" max="1" width="3" customWidth="1"/>
    <col min="2" max="2" width="42.3515625" customWidth="1"/>
    <col min="3" max="3" width="50.87890625" customWidth="1"/>
    <col min="4" max="4" width="33" customWidth="1"/>
    <col min="5" max="5" width="10" customWidth="1"/>
    <col min="6" max="6" width="23.46875" customWidth="1"/>
    <col min="7" max="7" width="1.46875" customWidth="1"/>
    <col min="8" max="8" width="19" style="10" customWidth="1"/>
    <col min="9" max="9" width="14.64453125" style="10" customWidth="1"/>
    <col min="10" max="10" width="13" style="10" customWidth="1"/>
    <col min="11" max="11" width="12" style="10" customWidth="1"/>
    <col min="12" max="12" width="13.1171875" customWidth="1"/>
    <col min="13" max="13" width="12.46875" customWidth="1"/>
    <col min="14" max="15" width="15.64453125" customWidth="1"/>
    <col min="16" max="16" width="1.46875" customWidth="1"/>
    <col min="17" max="27" width="15.64453125" customWidth="1"/>
    <col min="28" max="28" width="8.6445312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295" t="s">
        <v>270</v>
      </c>
      <c r="C3" s="295"/>
      <c r="D3" s="295"/>
      <c r="E3" s="295"/>
      <c r="F3" s="295"/>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row>
    <row r="7" spans="1:16382"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row>
    <row r="8" spans="1:16382" ht="25.5" customHeight="1">
      <c r="A8" s="25"/>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c r="AB8" s="25"/>
    </row>
    <row r="9" spans="1:16382" ht="12.75" customHeight="1">
      <c r="A9" s="25"/>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299"/>
      <c r="C10" s="354"/>
      <c r="D10" s="355"/>
      <c r="E10" s="354"/>
      <c r="F10" s="79" t="s">
        <v>123</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352" t="s">
        <v>102</v>
      </c>
      <c r="C11" s="353"/>
      <c r="D11" s="353"/>
      <c r="E11" s="353"/>
      <c r="F11" s="353"/>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124</v>
      </c>
      <c r="C12" s="347" t="s">
        <v>126</v>
      </c>
      <c r="D12" s="347" t="s">
        <v>125</v>
      </c>
      <c r="E12" s="5" t="s">
        <v>66</v>
      </c>
      <c r="F12" s="384"/>
      <c r="G12" s="44"/>
      <c r="H12" s="108">
        <f t="shared" ref="H12:K13" si="0">787000000/2</f>
        <v>393500000</v>
      </c>
      <c r="I12" s="108">
        <f t="shared" si="0"/>
        <v>393500000</v>
      </c>
      <c r="J12" s="108">
        <f t="shared" si="0"/>
        <v>393500000</v>
      </c>
      <c r="K12" s="108">
        <f t="shared" si="0"/>
        <v>393500000</v>
      </c>
      <c r="L12" s="108">
        <v>320000000</v>
      </c>
      <c r="M12" s="108">
        <v>320000000</v>
      </c>
      <c r="N12" s="108">
        <v>320000000</v>
      </c>
      <c r="O12" s="108">
        <v>320000000</v>
      </c>
      <c r="P12" s="44"/>
      <c r="Q12" s="108">
        <v>320000000</v>
      </c>
      <c r="R12" s="108">
        <v>320000000</v>
      </c>
      <c r="S12" s="108">
        <v>320000000</v>
      </c>
      <c r="T12" s="108">
        <v>384500000</v>
      </c>
      <c r="U12" s="108">
        <v>384500000</v>
      </c>
      <c r="V12" s="108"/>
      <c r="W12" s="108"/>
      <c r="X12" s="108"/>
      <c r="Y12" s="108"/>
      <c r="Z12" s="108"/>
      <c r="AA12" s="108"/>
      <c r="AB12" s="80"/>
    </row>
    <row r="13" spans="1:16382" s="6" customFormat="1" ht="24" customHeight="1">
      <c r="A13" s="80"/>
      <c r="B13" s="42" t="s">
        <v>74</v>
      </c>
      <c r="C13" s="348"/>
      <c r="D13" s="367"/>
      <c r="E13" s="5" t="s">
        <v>66</v>
      </c>
      <c r="F13" s="385"/>
      <c r="G13" s="44"/>
      <c r="H13" s="108">
        <f t="shared" si="0"/>
        <v>393500000</v>
      </c>
      <c r="I13" s="108">
        <f t="shared" si="0"/>
        <v>393500000</v>
      </c>
      <c r="J13" s="108">
        <f t="shared" si="0"/>
        <v>393500000</v>
      </c>
      <c r="K13" s="108">
        <f t="shared" si="0"/>
        <v>393500000</v>
      </c>
      <c r="L13" s="108">
        <v>320000000</v>
      </c>
      <c r="M13" s="108">
        <v>320000000</v>
      </c>
      <c r="N13" s="108">
        <v>320000000</v>
      </c>
      <c r="O13" s="108">
        <v>320000000</v>
      </c>
      <c r="P13" s="44"/>
      <c r="Q13" s="108">
        <v>320000000</v>
      </c>
      <c r="R13" s="108">
        <v>320000000</v>
      </c>
      <c r="S13" s="108">
        <v>320000000</v>
      </c>
      <c r="T13" s="108">
        <v>384500000</v>
      </c>
      <c r="U13" s="108">
        <v>384500000</v>
      </c>
      <c r="V13" s="108"/>
      <c r="W13" s="108"/>
      <c r="X13" s="108"/>
      <c r="Y13" s="108"/>
      <c r="Z13" s="108"/>
      <c r="AA13" s="108"/>
      <c r="AB13" s="80"/>
    </row>
    <row r="14" spans="1:16382" s="6" customFormat="1" ht="44.25" customHeight="1">
      <c r="A14" s="80"/>
      <c r="B14" s="42" t="s">
        <v>127</v>
      </c>
      <c r="C14" s="74" t="s">
        <v>128</v>
      </c>
      <c r="D14" s="112" t="s">
        <v>32</v>
      </c>
      <c r="E14" s="5" t="s">
        <v>31</v>
      </c>
      <c r="F14" s="385"/>
      <c r="G14" s="44"/>
      <c r="H14" s="388"/>
      <c r="I14" s="389"/>
      <c r="J14" s="109">
        <v>1.2</v>
      </c>
      <c r="K14" s="109">
        <v>0.3</v>
      </c>
      <c r="L14" s="386"/>
      <c r="M14" s="387"/>
      <c r="N14" s="109">
        <v>1.87995377787944</v>
      </c>
      <c r="O14" s="109">
        <v>1.87995377787944</v>
      </c>
      <c r="P14" s="44"/>
      <c r="Q14" s="109">
        <v>1.87995377787944</v>
      </c>
      <c r="R14" s="109">
        <v>3.6182759</v>
      </c>
      <c r="S14" s="186">
        <v>3.7308773627504843</v>
      </c>
      <c r="T14" s="186">
        <v>5.6396771442458196</v>
      </c>
      <c r="U14" s="186">
        <v>6.1811977914110861</v>
      </c>
      <c r="V14" s="186"/>
      <c r="W14" s="186"/>
      <c r="X14" s="186"/>
      <c r="Y14" s="186"/>
      <c r="Z14" s="186"/>
      <c r="AA14" s="186"/>
      <c r="AB14" s="80"/>
    </row>
    <row r="15" spans="1:16382" s="6" customFormat="1" ht="29.25" customHeight="1">
      <c r="A15" s="80"/>
      <c r="B15" s="42" t="s">
        <v>226</v>
      </c>
      <c r="C15" s="381" t="s">
        <v>271</v>
      </c>
      <c r="D15" s="347" t="s">
        <v>116</v>
      </c>
      <c r="E15" s="5" t="s">
        <v>31</v>
      </c>
      <c r="F15" s="385"/>
      <c r="G15" s="44"/>
      <c r="H15" s="99">
        <v>0.97905755724002397</v>
      </c>
      <c r="I15" s="99">
        <v>0.97905755724002397</v>
      </c>
      <c r="J15" s="99">
        <v>0.98204837577825499</v>
      </c>
      <c r="K15" s="99">
        <v>0.98204837577825499</v>
      </c>
      <c r="L15" s="99">
        <v>0.95669999999999999</v>
      </c>
      <c r="M15" s="99">
        <v>0.95669999999999999</v>
      </c>
      <c r="N15" s="99">
        <v>0.96860455551436897</v>
      </c>
      <c r="O15" s="185">
        <v>0.98227395339805224</v>
      </c>
      <c r="P15" s="44"/>
      <c r="Q15" s="185">
        <v>0.98227395339805224</v>
      </c>
      <c r="R15" s="392"/>
      <c r="S15" s="393"/>
      <c r="T15" s="393"/>
      <c r="U15" s="393"/>
      <c r="V15" s="393"/>
      <c r="W15" s="393"/>
      <c r="X15" s="393"/>
      <c r="Y15" s="393"/>
      <c r="Z15" s="393"/>
      <c r="AA15" s="394"/>
      <c r="AB15" s="80"/>
    </row>
    <row r="16" spans="1:16382" s="6" customFormat="1" ht="29.25" customHeight="1">
      <c r="A16" s="80"/>
      <c r="B16" s="42" t="s">
        <v>227</v>
      </c>
      <c r="C16" s="382"/>
      <c r="D16" s="367"/>
      <c r="E16" s="5" t="s">
        <v>31</v>
      </c>
      <c r="F16" s="385"/>
      <c r="G16" s="44"/>
      <c r="H16" s="99">
        <v>0.98856452214794954</v>
      </c>
      <c r="I16" s="99">
        <v>0.98856452214794954</v>
      </c>
      <c r="J16" s="99">
        <v>1</v>
      </c>
      <c r="K16" s="99">
        <v>1</v>
      </c>
      <c r="L16" s="99">
        <v>0.98619999999999997</v>
      </c>
      <c r="M16" s="99">
        <v>0.98619999999999997</v>
      </c>
      <c r="N16" s="99">
        <v>1</v>
      </c>
      <c r="O16" s="185">
        <v>0.98153694958574955</v>
      </c>
      <c r="P16" s="44"/>
      <c r="Q16" s="185">
        <v>0.98153694958574955</v>
      </c>
      <c r="R16" s="395"/>
      <c r="S16" s="396"/>
      <c r="T16" s="396"/>
      <c r="U16" s="396"/>
      <c r="V16" s="396"/>
      <c r="W16" s="396"/>
      <c r="X16" s="396"/>
      <c r="Y16" s="396"/>
      <c r="Z16" s="396"/>
      <c r="AA16" s="397"/>
      <c r="AB16" s="80"/>
    </row>
    <row r="17" spans="1:16382" s="6" customFormat="1" ht="28.5" customHeight="1">
      <c r="A17" s="80"/>
      <c r="B17" s="30" t="s">
        <v>223</v>
      </c>
      <c r="C17" s="382"/>
      <c r="D17" s="367"/>
      <c r="E17" s="30" t="s">
        <v>119</v>
      </c>
      <c r="F17" s="385"/>
      <c r="G17" s="44"/>
      <c r="H17" s="108">
        <v>300797469.21500003</v>
      </c>
      <c r="I17" s="108">
        <v>300797469.21500003</v>
      </c>
      <c r="J17" s="108">
        <v>292794167.35698384</v>
      </c>
      <c r="K17" s="108">
        <v>292794167.35698384</v>
      </c>
      <c r="L17" s="108">
        <v>296106141.46700007</v>
      </c>
      <c r="M17" s="108">
        <v>296106141.46700007</v>
      </c>
      <c r="N17" s="108">
        <v>275805404.27200001</v>
      </c>
      <c r="O17" s="108">
        <v>279759249.45200002</v>
      </c>
      <c r="P17" s="44"/>
      <c r="Q17" s="108">
        <v>279759249.45200002</v>
      </c>
      <c r="R17" s="108">
        <v>279759249.45200002</v>
      </c>
      <c r="S17" s="187">
        <v>272343334.949</v>
      </c>
      <c r="T17" s="187">
        <v>272343334.949</v>
      </c>
      <c r="U17" s="187">
        <v>286200367</v>
      </c>
      <c r="V17" s="187"/>
      <c r="W17" s="187"/>
      <c r="X17" s="187"/>
      <c r="Y17" s="187"/>
      <c r="Z17" s="187"/>
      <c r="AA17" s="187"/>
      <c r="AB17" s="80"/>
    </row>
    <row r="18" spans="1:16382" s="6" customFormat="1" ht="31.5" customHeight="1">
      <c r="A18" s="80"/>
      <c r="B18" s="30" t="s">
        <v>224</v>
      </c>
      <c r="C18" s="383"/>
      <c r="D18" s="367"/>
      <c r="E18" s="30" t="s">
        <v>119</v>
      </c>
      <c r="F18" s="385"/>
      <c r="G18" s="44"/>
      <c r="H18" s="108">
        <v>102351089.05600001</v>
      </c>
      <c r="I18" s="108">
        <v>102351089.05600001</v>
      </c>
      <c r="J18" s="108">
        <v>103688989.68281001</v>
      </c>
      <c r="K18" s="108">
        <v>103688989.68281001</v>
      </c>
      <c r="L18" s="108">
        <v>103762503.63999999</v>
      </c>
      <c r="M18" s="108">
        <v>103762503.63999999</v>
      </c>
      <c r="N18" s="108">
        <v>98269992.237999991</v>
      </c>
      <c r="O18" s="108">
        <v>95868333.934</v>
      </c>
      <c r="P18" s="44"/>
      <c r="Q18" s="108">
        <v>95868333.934</v>
      </c>
      <c r="R18" s="108">
        <v>95868333.934</v>
      </c>
      <c r="S18" s="108">
        <v>89570566.975999996</v>
      </c>
      <c r="T18" s="108">
        <v>89570566.975999996</v>
      </c>
      <c r="U18" s="108">
        <v>90304045</v>
      </c>
      <c r="V18" s="108"/>
      <c r="W18" s="108"/>
      <c r="X18" s="108"/>
      <c r="Y18" s="108"/>
      <c r="Z18" s="108"/>
      <c r="AA18" s="108"/>
      <c r="AB18" s="80"/>
    </row>
    <row r="19" spans="1:16382" s="3" customFormat="1">
      <c r="A19" s="26"/>
      <c r="B19" s="352" t="s">
        <v>105</v>
      </c>
      <c r="C19" s="353"/>
      <c r="D19" s="353"/>
      <c r="E19" s="353"/>
      <c r="F19" s="353"/>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25">
      <c r="A20" s="80"/>
      <c r="B20" s="349" t="s">
        <v>133</v>
      </c>
      <c r="C20" s="350"/>
      <c r="D20" s="351"/>
      <c r="E20" s="390" t="s">
        <v>109</v>
      </c>
      <c r="F20" s="19"/>
      <c r="G20" s="44"/>
      <c r="H20" s="196">
        <f>IF(H12="","-",((H12*H15)*(1+(H14/100)))/H17)</f>
        <v>1.2807925205600019</v>
      </c>
      <c r="I20" s="196">
        <f t="shared" ref="I20:O20" si="1">IF(I12="","-",((I12*I15)*(1+(I14/100)))/I17)</f>
        <v>1.2807925205600019</v>
      </c>
      <c r="J20" s="196">
        <f t="shared" si="1"/>
        <v>1.335659353563418</v>
      </c>
      <c r="K20" s="196">
        <f t="shared" si="1"/>
        <v>1.3237809601028736</v>
      </c>
      <c r="L20" s="196">
        <f t="shared" si="1"/>
        <v>1.0338995283355803</v>
      </c>
      <c r="M20" s="196">
        <f t="shared" si="1"/>
        <v>1.0338995283355803</v>
      </c>
      <c r="N20" s="196">
        <f t="shared" si="1"/>
        <v>1.1449392746201887</v>
      </c>
      <c r="O20" s="196">
        <f t="shared" si="1"/>
        <v>1.1446873714788544</v>
      </c>
      <c r="P20" s="44"/>
      <c r="Q20" s="196">
        <f t="shared" ref="Q20" si="2">IF(Q12="","-",((Q12*Q15)*(1+(Q14/100)))/Q17)</f>
        <v>1.1446873714788544</v>
      </c>
      <c r="R20" s="196">
        <f>IF(R12="","-",((R12)*(1+(R14/100)))/R17)</f>
        <v>1.1852279541409441</v>
      </c>
      <c r="S20" s="196">
        <f t="shared" ref="S20:AA20" si="3">IF(S12="","-",((S12)*(1+(S14/100)))/S17)</f>
        <v>1.2188247882877752</v>
      </c>
      <c r="T20" s="196">
        <f>IF(T12="","-",((T12)*(1+(T14/100)))/T17)</f>
        <v>1.4914429930722879</v>
      </c>
      <c r="U20" s="196">
        <f t="shared" si="3"/>
        <v>1.4265065757514408</v>
      </c>
      <c r="V20" s="196" t="str">
        <f t="shared" si="3"/>
        <v>-</v>
      </c>
      <c r="W20" s="196" t="str">
        <f t="shared" si="3"/>
        <v>-</v>
      </c>
      <c r="X20" s="196" t="str">
        <f t="shared" si="3"/>
        <v>-</v>
      </c>
      <c r="Y20" s="196" t="str">
        <f t="shared" si="3"/>
        <v>-</v>
      </c>
      <c r="Z20" s="196" t="str">
        <f t="shared" si="3"/>
        <v>-</v>
      </c>
      <c r="AA20" s="196" t="str">
        <f t="shared" si="3"/>
        <v>-</v>
      </c>
      <c r="AB20" s="110"/>
    </row>
    <row r="21" spans="1:16382">
      <c r="A21" s="25"/>
      <c r="B21" s="349" t="s">
        <v>134</v>
      </c>
      <c r="C21" s="350"/>
      <c r="D21" s="351"/>
      <c r="E21" s="391"/>
      <c r="F21" s="19"/>
      <c r="G21" s="44"/>
      <c r="H21" s="196">
        <f>IF(H13="","-",((H13*H16)*(1+(H14/100)))/H18)</f>
        <v>3.800644849537282</v>
      </c>
      <c r="I21" s="196">
        <f t="shared" ref="I21:O21" si="4">IF(I13="","-",((I13*I16)*(1+(I14/100)))/I18)</f>
        <v>3.800644849537282</v>
      </c>
      <c r="J21" s="196">
        <f t="shared" si="4"/>
        <v>3.840542773328024</v>
      </c>
      <c r="K21" s="196">
        <f t="shared" si="4"/>
        <v>3.8063877486640387</v>
      </c>
      <c r="L21" s="196">
        <f t="shared" si="4"/>
        <v>3.0414069526975425</v>
      </c>
      <c r="M21" s="196">
        <f t="shared" si="4"/>
        <v>3.0414069526975425</v>
      </c>
      <c r="N21" s="196">
        <f>IF(N13="","-",((N13*N16)*(1+(N14/100)))/N18)</f>
        <v>3.3175524355353234</v>
      </c>
      <c r="O21" s="196">
        <f t="shared" si="4"/>
        <v>3.3378759371842848</v>
      </c>
      <c r="P21" s="44"/>
      <c r="Q21" s="196">
        <f t="shared" ref="Q21" si="5">IF(Q13="","-",((Q13*Q16)*(1+(Q14/100)))/Q18)</f>
        <v>3.3378759371842848</v>
      </c>
      <c r="R21" s="196">
        <f>IF(R13="","-",((R13)*(1+(R14/100)))/R18)</f>
        <v>3.458686192546887</v>
      </c>
      <c r="S21" s="196">
        <f t="shared" ref="S21:AA21" si="6">IF(S13="","-",((S13)*(1+(S14/100)))/S18)</f>
        <v>3.7058915530784011</v>
      </c>
      <c r="T21" s="196">
        <f>IF(T13="","-",((T13)*(1+(T14/100)))/T18)</f>
        <v>4.5347994584924356</v>
      </c>
      <c r="U21" s="196">
        <f>IF(U13="","-",((U13)*(1+(U14/100)))/U18)</f>
        <v>4.5210234547962456</v>
      </c>
      <c r="V21" s="196" t="str">
        <f t="shared" si="6"/>
        <v>-</v>
      </c>
      <c r="W21" s="196" t="str">
        <f t="shared" si="6"/>
        <v>-</v>
      </c>
      <c r="X21" s="196" t="str">
        <f t="shared" si="6"/>
        <v>-</v>
      </c>
      <c r="Y21" s="196" t="str">
        <f t="shared" si="6"/>
        <v>-</v>
      </c>
      <c r="Z21" s="196" t="str">
        <f t="shared" si="6"/>
        <v>-</v>
      </c>
      <c r="AA21" s="196" t="str">
        <f t="shared" si="6"/>
        <v>-</v>
      </c>
      <c r="AB21" s="25"/>
    </row>
    <row r="22" spans="1:16382" s="25" customFormat="1">
      <c r="H22" s="95"/>
      <c r="I22" s="95"/>
      <c r="J22" s="95"/>
      <c r="K22" s="95"/>
    </row>
    <row r="23" spans="1:16382" s="25" customFormat="1">
      <c r="H23" s="95"/>
      <c r="I23" s="95"/>
      <c r="J23" s="95"/>
      <c r="K23" s="95"/>
    </row>
    <row r="24" spans="1:16382" s="25" customFormat="1">
      <c r="H24" s="95"/>
      <c r="I24" s="95"/>
      <c r="J24" s="95"/>
      <c r="K24" s="95"/>
    </row>
    <row r="25" spans="1:16382" s="25" customFormat="1">
      <c r="B25" s="96"/>
      <c r="C25" s="96"/>
      <c r="H25" s="95"/>
      <c r="I25" s="95"/>
      <c r="J25" s="95"/>
      <c r="K25" s="95"/>
    </row>
    <row r="26" spans="1:16382" s="25" customFormat="1">
      <c r="H26" s="95"/>
      <c r="I26" s="95"/>
      <c r="J26" s="95"/>
      <c r="K26" s="95"/>
    </row>
    <row r="27" spans="1:16382" s="25" customFormat="1">
      <c r="H27" s="95"/>
      <c r="I27" s="95"/>
      <c r="J27" s="95"/>
      <c r="K27" s="95"/>
    </row>
    <row r="28" spans="1:16382" s="25" customFormat="1">
      <c r="H28" s="95"/>
      <c r="I28" s="95"/>
      <c r="J28" s="95"/>
      <c r="K28" s="95"/>
    </row>
    <row r="29" spans="1:16382" s="25" customFormat="1">
      <c r="G29"/>
      <c r="H29" s="95"/>
      <c r="I29" s="95"/>
      <c r="J29" s="95"/>
      <c r="K29" s="95"/>
      <c r="P29"/>
    </row>
    <row r="30" spans="1:16382" s="25" customFormat="1" hidden="1">
      <c r="G30"/>
      <c r="H30" s="95"/>
      <c r="I30" s="95"/>
      <c r="J30" s="95"/>
      <c r="K30" s="95"/>
      <c r="M30" s="105"/>
      <c r="P30"/>
    </row>
    <row r="31" spans="1:16382" s="25" customFormat="1" hidden="1">
      <c r="G31"/>
      <c r="H31" s="95"/>
      <c r="I31" s="95"/>
      <c r="J31" s="95"/>
      <c r="K31" s="95"/>
      <c r="M31" s="105"/>
      <c r="P31"/>
    </row>
    <row r="32" spans="1:16382" s="25" customFormat="1" hidden="1">
      <c r="G32"/>
      <c r="H32" s="95"/>
      <c r="I32" s="95"/>
      <c r="J32" s="95"/>
      <c r="K32" s="106"/>
      <c r="M32" s="107"/>
      <c r="P32"/>
    </row>
    <row r="33" spans="1:28" hidden="1">
      <c r="A33" s="25"/>
      <c r="AB33" s="25"/>
    </row>
    <row r="34" spans="1:28" hidden="1">
      <c r="A34" s="25"/>
      <c r="AB34" s="25"/>
    </row>
    <row r="35" spans="1:28" hidden="1">
      <c r="A35" s="25"/>
    </row>
    <row r="36" spans="1:28" hidden="1"/>
    <row r="37" spans="1:28" hidden="1"/>
  </sheetData>
  <mergeCells count="23">
    <mergeCell ref="R15:AA16"/>
    <mergeCell ref="Q7:AA7"/>
    <mergeCell ref="B6:B10"/>
    <mergeCell ref="C6:C10"/>
    <mergeCell ref="D6:D10"/>
    <mergeCell ref="E6:E10"/>
    <mergeCell ref="F6:F7"/>
    <mergeCell ref="H6:O6"/>
    <mergeCell ref="Q6:AA6"/>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64453125" customWidth="1"/>
    <col min="13" max="13" width="13.87890625" customWidth="1"/>
    <col min="14" max="15" width="13" customWidth="1"/>
    <col min="16" max="16" width="1.46875" customWidth="1"/>
    <col min="17" max="27" width="15.64453125" customWidth="1"/>
    <col min="28" max="28" width="8.64453125" style="4" hidden="1"/>
  </cols>
  <sheetData>
    <row r="1" spans="1:16384" s="2" customFormat="1" ht="12.75" customHeight="1">
      <c r="E1" s="56"/>
    </row>
    <row r="2" spans="1:16384" s="2" customFormat="1" ht="18.75" customHeight="1">
      <c r="B2" s="57" t="s">
        <v>82</v>
      </c>
      <c r="C2" s="57"/>
      <c r="E2" s="56"/>
    </row>
    <row r="3" spans="1:16384" s="2" customFormat="1" ht="42" customHeight="1">
      <c r="B3" s="295" t="s">
        <v>272</v>
      </c>
      <c r="C3" s="295"/>
      <c r="D3" s="295"/>
      <c r="E3" s="295"/>
      <c r="F3" s="295"/>
      <c r="G3" s="56"/>
      <c r="H3" s="56"/>
      <c r="I3" s="56"/>
      <c r="J3" s="56"/>
      <c r="K3" s="56"/>
      <c r="L3" s="56"/>
      <c r="M3" s="56"/>
      <c r="N3" s="56"/>
      <c r="O3" s="56"/>
      <c r="P3" s="56"/>
      <c r="Q3" s="56"/>
      <c r="R3" s="56"/>
      <c r="S3" s="56"/>
      <c r="T3" s="56"/>
    </row>
    <row r="4" spans="1:16384" s="2" customFormat="1" ht="12.75" customHeight="1">
      <c r="E4" s="56"/>
    </row>
    <row r="5" spans="1:16384" s="25" customFormat="1">
      <c r="G5" s="88"/>
      <c r="H5" s="95"/>
      <c r="I5" s="95"/>
      <c r="J5" s="95"/>
      <c r="K5" s="95"/>
      <c r="P5" s="88"/>
    </row>
    <row r="6" spans="1:16384"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row>
    <row r="7" spans="1:16384"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row>
    <row r="8" spans="1:16384" ht="25.5" customHeight="1">
      <c r="A8" s="25"/>
      <c r="B8" s="299"/>
      <c r="C8" s="354"/>
      <c r="D8" s="355"/>
      <c r="E8" s="354"/>
      <c r="F8" s="78" t="s">
        <v>103</v>
      </c>
      <c r="G8" s="44"/>
      <c r="H8" s="49" t="s">
        <v>97</v>
      </c>
      <c r="I8" s="49" t="s">
        <v>99</v>
      </c>
      <c r="J8" s="49" t="s">
        <v>93</v>
      </c>
      <c r="K8" s="49" t="s">
        <v>94</v>
      </c>
      <c r="L8" s="49" t="s">
        <v>47</v>
      </c>
      <c r="M8" s="50" t="s">
        <v>46</v>
      </c>
      <c r="N8" s="49" t="s">
        <v>48</v>
      </c>
      <c r="O8" s="49" t="s">
        <v>169</v>
      </c>
      <c r="P8" s="44"/>
      <c r="Q8" s="45" t="s">
        <v>225</v>
      </c>
      <c r="R8" s="45" t="s">
        <v>2</v>
      </c>
      <c r="S8" s="45" t="s">
        <v>3</v>
      </c>
      <c r="T8" s="51" t="s">
        <v>4</v>
      </c>
      <c r="U8" s="45" t="s">
        <v>5</v>
      </c>
      <c r="V8" s="45" t="s">
        <v>6</v>
      </c>
      <c r="W8" s="45" t="s">
        <v>7</v>
      </c>
      <c r="X8" s="45" t="s">
        <v>8</v>
      </c>
      <c r="Y8" s="45" t="s">
        <v>9</v>
      </c>
      <c r="Z8" s="45" t="s">
        <v>10</v>
      </c>
      <c r="AA8" s="45" t="s">
        <v>11</v>
      </c>
      <c r="AB8"/>
    </row>
    <row r="9" spans="1:16384" ht="12.75" customHeight="1">
      <c r="A9" s="25"/>
      <c r="B9" s="299"/>
      <c r="C9" s="354"/>
      <c r="D9" s="355"/>
      <c r="E9" s="354"/>
      <c r="F9" s="78" t="s">
        <v>49</v>
      </c>
      <c r="G9" s="44"/>
      <c r="H9" s="47" t="s">
        <v>98</v>
      </c>
      <c r="I9" s="47" t="s">
        <v>90</v>
      </c>
      <c r="J9" s="47" t="s">
        <v>91</v>
      </c>
      <c r="K9" s="47" t="s">
        <v>92</v>
      </c>
      <c r="L9" s="47" t="s">
        <v>50</v>
      </c>
      <c r="M9" s="48" t="s">
        <v>51</v>
      </c>
      <c r="N9" s="47" t="s">
        <v>18</v>
      </c>
      <c r="O9" s="47" t="s">
        <v>170</v>
      </c>
      <c r="P9" s="44"/>
      <c r="Q9" s="47" t="s">
        <v>104</v>
      </c>
      <c r="R9" s="47" t="s">
        <v>19</v>
      </c>
      <c r="S9" s="47" t="s">
        <v>40</v>
      </c>
      <c r="T9" s="52" t="s">
        <v>20</v>
      </c>
      <c r="U9" s="47" t="s">
        <v>41</v>
      </c>
      <c r="V9" s="47" t="s">
        <v>21</v>
      </c>
      <c r="W9" s="47" t="s">
        <v>42</v>
      </c>
      <c r="X9" s="47" t="s">
        <v>22</v>
      </c>
      <c r="Y9" s="47" t="s">
        <v>43</v>
      </c>
      <c r="Z9" s="47" t="s">
        <v>23</v>
      </c>
      <c r="AA9" s="47" t="s">
        <v>44</v>
      </c>
      <c r="AB9"/>
    </row>
    <row r="10" spans="1:16384" ht="12.75" customHeight="1">
      <c r="A10" s="25"/>
      <c r="B10" s="299"/>
      <c r="C10" s="354"/>
      <c r="D10" s="355"/>
      <c r="E10" s="354"/>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16384" s="3" customFormat="1">
      <c r="A11" s="26"/>
      <c r="B11" s="352" t="s">
        <v>102</v>
      </c>
      <c r="C11" s="353"/>
      <c r="D11" s="353"/>
      <c r="E11" s="353"/>
      <c r="F11" s="353"/>
      <c r="G11" s="44"/>
      <c r="H11" s="71"/>
      <c r="I11" s="71"/>
      <c r="J11" s="71"/>
      <c r="K11" s="71"/>
      <c r="L11" s="71"/>
      <c r="M11" s="72"/>
      <c r="N11" s="71"/>
      <c r="O11" s="71"/>
      <c r="P11" s="44"/>
      <c r="Q11" s="71"/>
      <c r="R11" s="71"/>
      <c r="S11" s="71"/>
      <c r="T11" s="73"/>
      <c r="U11" s="71"/>
      <c r="V11" s="71"/>
      <c r="W11" s="71"/>
      <c r="X11" s="71"/>
      <c r="Y11" s="71"/>
      <c r="Z11" s="71"/>
      <c r="AA11" s="71"/>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22.5">
      <c r="A12" s="80"/>
      <c r="B12" s="42" t="s">
        <v>71</v>
      </c>
      <c r="C12" s="42"/>
      <c r="D12" s="42" t="s">
        <v>118</v>
      </c>
      <c r="E12" s="5" t="s">
        <v>66</v>
      </c>
      <c r="F12" s="376"/>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c r="W12" s="29"/>
      <c r="X12" s="29"/>
      <c r="Y12" s="29"/>
      <c r="Z12" s="29"/>
      <c r="AA12" s="29"/>
      <c r="AB12" s="20"/>
    </row>
    <row r="13" spans="1:16384" s="6" customFormat="1" ht="11.25">
      <c r="A13" s="80"/>
      <c r="B13" s="39" t="s">
        <v>114</v>
      </c>
      <c r="C13" s="370"/>
      <c r="D13" s="347" t="s">
        <v>68</v>
      </c>
      <c r="E13" s="5" t="s">
        <v>66</v>
      </c>
      <c r="F13" s="377"/>
      <c r="G13" s="44"/>
      <c r="H13" s="400"/>
      <c r="I13" s="401"/>
      <c r="J13" s="401"/>
      <c r="K13" s="402"/>
      <c r="L13" s="100">
        <v>174000000</v>
      </c>
      <c r="M13" s="100">
        <f>174000000</f>
        <v>174000000</v>
      </c>
      <c r="N13" s="100">
        <v>160000000</v>
      </c>
      <c r="O13" s="100">
        <v>160000000</v>
      </c>
      <c r="P13" s="44"/>
      <c r="Q13" s="100">
        <v>160000000</v>
      </c>
      <c r="R13" s="29">
        <v>164000000</v>
      </c>
      <c r="S13" s="29">
        <v>153000000</v>
      </c>
      <c r="T13" s="29">
        <v>157000000</v>
      </c>
      <c r="U13" s="29">
        <v>147000000</v>
      </c>
      <c r="V13" s="29"/>
      <c r="W13" s="29"/>
      <c r="X13" s="29"/>
      <c r="Y13" s="29"/>
      <c r="Z13" s="29"/>
      <c r="AA13" s="29"/>
      <c r="AB13" s="20"/>
      <c r="AC13" s="398"/>
      <c r="AD13" s="398"/>
      <c r="AE13" s="398"/>
      <c r="AF13" s="398"/>
      <c r="AG13" s="398"/>
      <c r="AH13" s="398"/>
      <c r="AI13" s="398"/>
      <c r="AJ13" s="398"/>
      <c r="AK13" s="398"/>
      <c r="AL13" s="398"/>
      <c r="AM13" s="398"/>
      <c r="AN13" s="398"/>
    </row>
    <row r="14" spans="1:16384" s="6" customFormat="1" ht="11.25">
      <c r="A14" s="80"/>
      <c r="B14" s="39" t="s">
        <v>115</v>
      </c>
      <c r="C14" s="372"/>
      <c r="D14" s="348"/>
      <c r="E14" s="5" t="s">
        <v>66</v>
      </c>
      <c r="F14" s="377"/>
      <c r="G14" s="44"/>
      <c r="H14" s="403"/>
      <c r="I14" s="404"/>
      <c r="J14" s="404"/>
      <c r="K14" s="405"/>
      <c r="L14" s="100">
        <v>155000000</v>
      </c>
      <c r="M14" s="100">
        <v>155000000</v>
      </c>
      <c r="N14" s="100">
        <v>180000000</v>
      </c>
      <c r="O14" s="100">
        <v>180000000</v>
      </c>
      <c r="P14" s="44"/>
      <c r="Q14" s="100">
        <v>180000000</v>
      </c>
      <c r="R14" s="29">
        <v>184000000</v>
      </c>
      <c r="S14" s="29">
        <v>194000000</v>
      </c>
      <c r="T14" s="29">
        <v>198000000</v>
      </c>
      <c r="U14" s="29">
        <v>207000000</v>
      </c>
      <c r="V14" s="29"/>
      <c r="W14" s="29"/>
      <c r="X14" s="29"/>
      <c r="Y14" s="29"/>
      <c r="Z14" s="29"/>
      <c r="AA14" s="29"/>
      <c r="AB14" s="20"/>
    </row>
    <row r="15" spans="1:16384" s="6" customFormat="1" ht="31.5" customHeight="1">
      <c r="A15" s="80"/>
      <c r="B15" s="38" t="s">
        <v>100</v>
      </c>
      <c r="C15" s="347" t="s">
        <v>117</v>
      </c>
      <c r="D15" s="347" t="s">
        <v>116</v>
      </c>
      <c r="E15" s="38" t="s">
        <v>113</v>
      </c>
      <c r="F15" s="377"/>
      <c r="G15" s="44"/>
      <c r="H15" s="29">
        <v>48804601</v>
      </c>
      <c r="I15" s="100">
        <v>48804601</v>
      </c>
      <c r="J15" s="100">
        <v>48793487</v>
      </c>
      <c r="K15" s="100">
        <v>48793487</v>
      </c>
      <c r="L15" s="100">
        <v>49081370</v>
      </c>
      <c r="M15" s="100">
        <v>49081370</v>
      </c>
      <c r="N15" s="100">
        <v>47655700</v>
      </c>
      <c r="O15" s="100">
        <v>47655700</v>
      </c>
      <c r="P15" s="44"/>
      <c r="Q15" s="100">
        <v>47655700</v>
      </c>
      <c r="R15" s="29">
        <v>47655700</v>
      </c>
      <c r="S15" s="29">
        <v>48171495</v>
      </c>
      <c r="T15" s="29">
        <v>48171495</v>
      </c>
      <c r="U15" s="29">
        <v>50203694</v>
      </c>
      <c r="V15" s="29"/>
      <c r="W15" s="29"/>
      <c r="X15" s="29"/>
      <c r="Y15" s="29"/>
      <c r="Z15" s="29"/>
      <c r="AA15" s="29"/>
      <c r="AB15" s="20"/>
    </row>
    <row r="16" spans="1:16384" s="6" customFormat="1" ht="31.5" customHeight="1">
      <c r="A16" s="80"/>
      <c r="B16" s="30" t="s">
        <v>101</v>
      </c>
      <c r="C16" s="348"/>
      <c r="D16" s="348"/>
      <c r="E16" s="30" t="s">
        <v>31</v>
      </c>
      <c r="F16" s="378"/>
      <c r="G16" s="44"/>
      <c r="H16" s="388"/>
      <c r="I16" s="399"/>
      <c r="J16" s="399"/>
      <c r="K16" s="389"/>
      <c r="L16" s="99">
        <v>0.99897000000000002</v>
      </c>
      <c r="M16" s="99">
        <v>0.99897000000000002</v>
      </c>
      <c r="N16" s="99">
        <v>0.99363000000000001</v>
      </c>
      <c r="O16" s="99">
        <v>0.99363000000000001</v>
      </c>
      <c r="P16" s="44"/>
      <c r="Q16" s="99">
        <v>0.99363000000000001</v>
      </c>
      <c r="R16" s="99">
        <v>0.99363000000000001</v>
      </c>
      <c r="S16" s="208">
        <v>0.99690000000000001</v>
      </c>
      <c r="T16" s="208">
        <v>0.99690000000000001</v>
      </c>
      <c r="U16" s="208">
        <v>0.99929999999999997</v>
      </c>
      <c r="V16" s="92"/>
      <c r="W16" s="29"/>
      <c r="X16" s="29"/>
      <c r="Y16" s="29"/>
      <c r="Z16" s="29"/>
      <c r="AA16" s="29"/>
      <c r="AB16" s="20"/>
      <c r="AC16" s="398"/>
      <c r="AD16" s="398"/>
      <c r="AE16" s="398"/>
      <c r="AF16" s="398"/>
      <c r="AG16" s="398"/>
      <c r="AH16" s="398"/>
      <c r="AI16" s="398"/>
      <c r="AJ16" s="398"/>
      <c r="AK16" s="398"/>
      <c r="AL16" s="398"/>
      <c r="AM16" s="398"/>
      <c r="AN16" s="398"/>
    </row>
    <row r="17" spans="1:16384" s="3" customFormat="1">
      <c r="A17" s="26"/>
      <c r="B17" s="352" t="s">
        <v>105</v>
      </c>
      <c r="C17" s="353"/>
      <c r="D17" s="353"/>
      <c r="E17" s="353"/>
      <c r="F17" s="353"/>
      <c r="G17" s="44"/>
      <c r="H17" s="71"/>
      <c r="I17" s="71"/>
      <c r="J17" s="71"/>
      <c r="K17" s="71"/>
      <c r="L17" s="71"/>
      <c r="M17" s="72"/>
      <c r="N17" s="71"/>
      <c r="O17" s="71"/>
      <c r="P17" s="44"/>
      <c r="Q17" s="71"/>
      <c r="R17" s="71"/>
      <c r="S17" s="71"/>
      <c r="T17" s="73"/>
      <c r="U17" s="71"/>
      <c r="V17" s="71"/>
      <c r="W17" s="71"/>
      <c r="X17" s="71"/>
      <c r="Y17" s="71"/>
      <c r="Z17" s="71"/>
      <c r="AA17" s="71"/>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c r="CAK17" s="77"/>
      <c r="CAL17" s="77"/>
      <c r="CAM17" s="77"/>
      <c r="CAN17" s="77"/>
      <c r="CAO17" s="77"/>
      <c r="CAP17" s="77"/>
      <c r="CAQ17" s="77"/>
      <c r="CAR17" s="77"/>
      <c r="CAS17" s="77"/>
      <c r="CAT17" s="77"/>
      <c r="CAU17" s="77"/>
      <c r="CAV17" s="77"/>
      <c r="CAW17" s="77"/>
      <c r="CAX17" s="77"/>
      <c r="CAY17" s="77"/>
      <c r="CAZ17" s="77"/>
      <c r="CBA17" s="77"/>
      <c r="CBB17" s="77"/>
      <c r="CBC17" s="77"/>
      <c r="CBD17" s="77"/>
      <c r="CBE17" s="77"/>
      <c r="CBF17" s="77"/>
      <c r="CBG17" s="77"/>
      <c r="CBH17" s="77"/>
      <c r="CBI17" s="77"/>
      <c r="CBJ17" s="77"/>
      <c r="CBK17" s="77"/>
      <c r="CBL17" s="77"/>
      <c r="CBM17" s="77"/>
      <c r="CBN17" s="77"/>
      <c r="CBO17" s="77"/>
      <c r="CBP17" s="77"/>
      <c r="CBQ17" s="77"/>
      <c r="CBR17" s="77"/>
      <c r="CBS17" s="77"/>
      <c r="CBT17" s="77"/>
      <c r="CBU17" s="77"/>
      <c r="CBV17" s="77"/>
      <c r="CBW17" s="77"/>
      <c r="CBX17" s="77"/>
      <c r="CBY17" s="77"/>
      <c r="CBZ17" s="77"/>
      <c r="CCA17" s="77"/>
      <c r="CCB17" s="77"/>
      <c r="CCC17" s="77"/>
      <c r="CCD17" s="77"/>
      <c r="CCE17" s="77"/>
      <c r="CCF17" s="77"/>
      <c r="CCG17" s="77"/>
      <c r="CCH17" s="77"/>
      <c r="CCI17" s="77"/>
      <c r="CCJ17" s="77"/>
      <c r="CCK17" s="77"/>
      <c r="CCL17" s="77"/>
      <c r="CCM17" s="77"/>
      <c r="CCN17" s="77"/>
      <c r="CCO17" s="77"/>
      <c r="CCP17" s="77"/>
      <c r="CCQ17" s="77"/>
      <c r="CCR17" s="77"/>
      <c r="CCS17" s="77"/>
      <c r="CCT17" s="77"/>
      <c r="CCU17" s="77"/>
      <c r="CCV17" s="77"/>
      <c r="CCW17" s="77"/>
      <c r="CCX17" s="77"/>
      <c r="CCY17" s="77"/>
      <c r="CCZ17" s="77"/>
      <c r="CDA17" s="77"/>
      <c r="CDB17" s="77"/>
      <c r="CDC17" s="77"/>
      <c r="CDD17" s="77"/>
      <c r="CDE17" s="77"/>
      <c r="CDF17" s="77"/>
      <c r="CDG17" s="77"/>
      <c r="CDH17" s="77"/>
      <c r="CDI17" s="77"/>
      <c r="CDJ17" s="77"/>
      <c r="CDK17" s="77"/>
      <c r="CDL17" s="77"/>
      <c r="CDM17" s="77"/>
      <c r="CDN17" s="77"/>
      <c r="CDO17" s="77"/>
      <c r="CDP17" s="77"/>
      <c r="CDQ17" s="77"/>
      <c r="CDR17" s="77"/>
      <c r="CDS17" s="77"/>
      <c r="CDT17" s="77"/>
      <c r="CDU17" s="77"/>
      <c r="CDV17" s="77"/>
      <c r="CDW17" s="77"/>
      <c r="CDX17" s="77"/>
      <c r="CDY17" s="77"/>
      <c r="CDZ17" s="77"/>
      <c r="CEA17" s="77"/>
      <c r="CEB17" s="77"/>
      <c r="CEC17" s="77"/>
      <c r="CED17" s="77"/>
      <c r="CEE17" s="77"/>
      <c r="CEF17" s="77"/>
      <c r="CEG17" s="77"/>
      <c r="CEH17" s="77"/>
      <c r="CEI17" s="77"/>
      <c r="CEJ17" s="77"/>
      <c r="CEK17" s="77"/>
      <c r="CEL17" s="77"/>
      <c r="CEM17" s="77"/>
      <c r="CEN17" s="77"/>
      <c r="CEO17" s="77"/>
      <c r="CEP17" s="77"/>
      <c r="CEQ17" s="77"/>
      <c r="CER17" s="77"/>
      <c r="CES17" s="77"/>
      <c r="CET17" s="77"/>
      <c r="CEU17" s="77"/>
      <c r="CEV17" s="77"/>
      <c r="CEW17" s="77"/>
      <c r="CEX17" s="77"/>
      <c r="CEY17" s="77"/>
      <c r="CEZ17" s="77"/>
      <c r="CFA17" s="77"/>
      <c r="CFB17" s="77"/>
      <c r="CFC17" s="77"/>
      <c r="CFD17" s="77"/>
      <c r="CFE17" s="77"/>
      <c r="CFF17" s="77"/>
      <c r="CFG17" s="77"/>
      <c r="CFH17" s="77"/>
      <c r="CFI17" s="77"/>
      <c r="CFJ17" s="77"/>
      <c r="CFK17" s="77"/>
      <c r="CFL17" s="77"/>
      <c r="CFM17" s="77"/>
      <c r="CFN17" s="77"/>
      <c r="CFO17" s="77"/>
      <c r="CFP17" s="77"/>
      <c r="CFQ17" s="77"/>
      <c r="CFR17" s="77"/>
      <c r="CFS17" s="77"/>
      <c r="CFT17" s="77"/>
      <c r="CFU17" s="77"/>
      <c r="CFV17" s="77"/>
      <c r="CFW17" s="77"/>
      <c r="CFX17" s="77"/>
      <c r="CFY17" s="77"/>
      <c r="CFZ17" s="77"/>
      <c r="CGA17" s="77"/>
      <c r="CGB17" s="77"/>
      <c r="CGC17" s="77"/>
      <c r="CGD17" s="77"/>
      <c r="CGE17" s="77"/>
      <c r="CGF17" s="77"/>
      <c r="CGG17" s="77"/>
      <c r="CGH17" s="77"/>
      <c r="CGI17" s="77"/>
      <c r="CGJ17" s="77"/>
      <c r="CGK17" s="77"/>
      <c r="CGL17" s="77"/>
      <c r="CGM17" s="77"/>
      <c r="CGN17" s="77"/>
      <c r="CGO17" s="77"/>
      <c r="CGP17" s="77"/>
      <c r="CGQ17" s="77"/>
      <c r="CGR17" s="77"/>
      <c r="CGS17" s="77"/>
      <c r="CGT17" s="77"/>
      <c r="CGU17" s="77"/>
      <c r="CGV17" s="77"/>
      <c r="CGW17" s="77"/>
      <c r="CGX17" s="77"/>
      <c r="CGY17" s="77"/>
      <c r="CGZ17" s="77"/>
      <c r="CHA17" s="77"/>
      <c r="CHB17" s="77"/>
      <c r="CHC17" s="77"/>
      <c r="CHD17" s="77"/>
      <c r="CHE17" s="77"/>
      <c r="CHF17" s="77"/>
      <c r="CHG17" s="77"/>
      <c r="CHH17" s="77"/>
      <c r="CHI17" s="77"/>
      <c r="CHJ17" s="77"/>
      <c r="CHK17" s="77"/>
      <c r="CHL17" s="77"/>
      <c r="CHM17" s="77"/>
      <c r="CHN17" s="77"/>
      <c r="CHO17" s="77"/>
      <c r="CHP17" s="77"/>
      <c r="CHQ17" s="77"/>
      <c r="CHR17" s="77"/>
      <c r="CHS17" s="77"/>
      <c r="CHT17" s="77"/>
      <c r="CHU17" s="77"/>
      <c r="CHV17" s="77"/>
      <c r="CHW17" s="77"/>
      <c r="CHX17" s="77"/>
      <c r="CHY17" s="77"/>
      <c r="CHZ17" s="77"/>
      <c r="CIA17" s="77"/>
      <c r="CIB17" s="77"/>
      <c r="CIC17" s="77"/>
      <c r="CID17" s="77"/>
      <c r="CIE17" s="77"/>
      <c r="CIF17" s="77"/>
      <c r="CIG17" s="77"/>
      <c r="CIH17" s="77"/>
      <c r="CII17" s="77"/>
      <c r="CIJ17" s="77"/>
      <c r="CIK17" s="77"/>
      <c r="CIL17" s="77"/>
      <c r="CIM17" s="77"/>
      <c r="CIN17" s="77"/>
      <c r="CIO17" s="77"/>
      <c r="CIP17" s="77"/>
      <c r="CIQ17" s="77"/>
      <c r="CIR17" s="77"/>
      <c r="CIS17" s="77"/>
      <c r="CIT17" s="77"/>
      <c r="CIU17" s="77"/>
      <c r="CIV17" s="77"/>
      <c r="CIW17" s="77"/>
      <c r="CIX17" s="77"/>
      <c r="CIY17" s="77"/>
      <c r="CIZ17" s="77"/>
      <c r="CJA17" s="77"/>
      <c r="CJB17" s="77"/>
      <c r="CJC17" s="77"/>
      <c r="CJD17" s="77"/>
      <c r="CJE17" s="77"/>
      <c r="CJF17" s="77"/>
      <c r="CJG17" s="77"/>
      <c r="CJH17" s="77"/>
      <c r="CJI17" s="77"/>
      <c r="CJJ17" s="77"/>
      <c r="CJK17" s="77"/>
      <c r="CJL17" s="77"/>
      <c r="CJM17" s="77"/>
      <c r="CJN17" s="77"/>
      <c r="CJO17" s="77"/>
      <c r="CJP17" s="77"/>
      <c r="CJQ17" s="77"/>
      <c r="CJR17" s="77"/>
      <c r="CJS17" s="77"/>
      <c r="CJT17" s="77"/>
      <c r="CJU17" s="77"/>
      <c r="CJV17" s="77"/>
      <c r="CJW17" s="77"/>
      <c r="CJX17" s="77"/>
      <c r="CJY17" s="77"/>
      <c r="CJZ17" s="77"/>
      <c r="CKA17" s="77"/>
      <c r="CKB17" s="77"/>
      <c r="CKC17" s="77"/>
      <c r="CKD17" s="77"/>
      <c r="CKE17" s="77"/>
      <c r="CKF17" s="77"/>
      <c r="CKG17" s="77"/>
      <c r="CKH17" s="77"/>
      <c r="CKI17" s="77"/>
      <c r="CKJ17" s="77"/>
      <c r="CKK17" s="77"/>
      <c r="CKL17" s="77"/>
      <c r="CKM17" s="77"/>
      <c r="CKN17" s="77"/>
      <c r="CKO17" s="77"/>
      <c r="CKP17" s="77"/>
      <c r="CKQ17" s="77"/>
      <c r="CKR17" s="77"/>
      <c r="CKS17" s="77"/>
      <c r="CKT17" s="77"/>
      <c r="CKU17" s="77"/>
      <c r="CKV17" s="77"/>
      <c r="CKW17" s="77"/>
      <c r="CKX17" s="77"/>
      <c r="CKY17" s="77"/>
      <c r="CKZ17" s="77"/>
      <c r="CLA17" s="77"/>
      <c r="CLB17" s="77"/>
      <c r="CLC17" s="77"/>
      <c r="CLD17" s="77"/>
      <c r="CLE17" s="77"/>
      <c r="CLF17" s="77"/>
      <c r="CLG17" s="77"/>
      <c r="CLH17" s="77"/>
      <c r="CLI17" s="77"/>
      <c r="CLJ17" s="77"/>
      <c r="CLK17" s="77"/>
      <c r="CLL17" s="77"/>
      <c r="CLM17" s="77"/>
      <c r="CLN17" s="77"/>
      <c r="CLO17" s="77"/>
      <c r="CLP17" s="77"/>
      <c r="CLQ17" s="77"/>
      <c r="CLR17" s="77"/>
      <c r="CLS17" s="77"/>
      <c r="CLT17" s="77"/>
      <c r="CLU17" s="77"/>
      <c r="CLV17" s="77"/>
      <c r="CLW17" s="77"/>
      <c r="CLX17" s="77"/>
      <c r="CLY17" s="77"/>
      <c r="CLZ17" s="77"/>
      <c r="CMA17" s="77"/>
      <c r="CMB17" s="77"/>
      <c r="CMC17" s="77"/>
      <c r="CMD17" s="77"/>
      <c r="CME17" s="77"/>
      <c r="CMF17" s="77"/>
      <c r="CMG17" s="77"/>
      <c r="CMH17" s="77"/>
      <c r="CMI17" s="77"/>
      <c r="CMJ17" s="77"/>
      <c r="CMK17" s="77"/>
      <c r="CML17" s="77"/>
      <c r="CMM17" s="77"/>
      <c r="CMN17" s="77"/>
      <c r="CMO17" s="77"/>
      <c r="CMP17" s="77"/>
      <c r="CMQ17" s="77"/>
      <c r="CMR17" s="77"/>
      <c r="CMS17" s="77"/>
      <c r="CMT17" s="77"/>
      <c r="CMU17" s="77"/>
      <c r="CMV17" s="77"/>
      <c r="CMW17" s="77"/>
      <c r="CMX17" s="77"/>
      <c r="CMY17" s="77"/>
      <c r="CMZ17" s="77"/>
      <c r="CNA17" s="77"/>
      <c r="CNB17" s="77"/>
      <c r="CNC17" s="77"/>
      <c r="CND17" s="77"/>
      <c r="CNE17" s="77"/>
      <c r="CNF17" s="77"/>
      <c r="CNG17" s="77"/>
      <c r="CNH17" s="77"/>
      <c r="CNI17" s="77"/>
      <c r="CNJ17" s="77"/>
      <c r="CNK17" s="77"/>
      <c r="CNL17" s="77"/>
      <c r="CNM17" s="77"/>
      <c r="CNN17" s="77"/>
      <c r="CNO17" s="77"/>
      <c r="CNP17" s="77"/>
      <c r="CNQ17" s="77"/>
      <c r="CNR17" s="77"/>
      <c r="CNS17" s="77"/>
      <c r="CNT17" s="77"/>
      <c r="CNU17" s="77"/>
      <c r="CNV17" s="77"/>
      <c r="CNW17" s="77"/>
      <c r="CNX17" s="77"/>
      <c r="CNY17" s="77"/>
      <c r="CNZ17" s="77"/>
      <c r="COA17" s="77"/>
      <c r="COB17" s="77"/>
      <c r="COC17" s="77"/>
      <c r="COD17" s="77"/>
      <c r="COE17" s="77"/>
      <c r="COF17" s="77"/>
      <c r="COG17" s="77"/>
      <c r="COH17" s="77"/>
      <c r="COI17" s="77"/>
      <c r="COJ17" s="77"/>
      <c r="COK17" s="77"/>
      <c r="COL17" s="77"/>
      <c r="COM17" s="77"/>
      <c r="CON17" s="77"/>
      <c r="COO17" s="77"/>
      <c r="COP17" s="77"/>
      <c r="COQ17" s="77"/>
      <c r="COR17" s="77"/>
      <c r="COS17" s="77"/>
      <c r="COT17" s="77"/>
      <c r="COU17" s="77"/>
      <c r="COV17" s="77"/>
      <c r="COW17" s="77"/>
      <c r="COX17" s="77"/>
      <c r="COY17" s="77"/>
      <c r="COZ17" s="77"/>
      <c r="CPA17" s="77"/>
      <c r="CPB17" s="77"/>
      <c r="CPC17" s="77"/>
      <c r="CPD17" s="77"/>
      <c r="CPE17" s="77"/>
      <c r="CPF17" s="77"/>
      <c r="CPG17" s="77"/>
      <c r="CPH17" s="77"/>
      <c r="CPI17" s="77"/>
      <c r="CPJ17" s="77"/>
      <c r="CPK17" s="77"/>
      <c r="CPL17" s="77"/>
      <c r="CPM17" s="77"/>
      <c r="CPN17" s="77"/>
      <c r="CPO17" s="77"/>
      <c r="CPP17" s="77"/>
      <c r="CPQ17" s="77"/>
      <c r="CPR17" s="77"/>
      <c r="CPS17" s="77"/>
      <c r="CPT17" s="77"/>
      <c r="CPU17" s="77"/>
      <c r="CPV17" s="77"/>
      <c r="CPW17" s="77"/>
      <c r="CPX17" s="77"/>
      <c r="CPY17" s="77"/>
      <c r="CPZ17" s="77"/>
      <c r="CQA17" s="77"/>
      <c r="CQB17" s="77"/>
      <c r="CQC17" s="77"/>
      <c r="CQD17" s="77"/>
      <c r="CQE17" s="77"/>
      <c r="CQF17" s="77"/>
      <c r="CQG17" s="77"/>
      <c r="CQH17" s="77"/>
      <c r="CQI17" s="77"/>
      <c r="CQJ17" s="77"/>
      <c r="CQK17" s="77"/>
      <c r="CQL17" s="77"/>
      <c r="CQM17" s="77"/>
      <c r="CQN17" s="77"/>
      <c r="CQO17" s="77"/>
      <c r="CQP17" s="77"/>
      <c r="CQQ17" s="77"/>
      <c r="CQR17" s="77"/>
      <c r="CQS17" s="77"/>
      <c r="CQT17" s="77"/>
      <c r="CQU17" s="77"/>
      <c r="CQV17" s="77"/>
      <c r="CQW17" s="77"/>
      <c r="CQX17" s="77"/>
      <c r="CQY17" s="77"/>
      <c r="CQZ17" s="77"/>
      <c r="CRA17" s="77"/>
      <c r="CRB17" s="77"/>
      <c r="CRC17" s="77"/>
      <c r="CRD17" s="77"/>
      <c r="CRE17" s="77"/>
      <c r="CRF17" s="77"/>
      <c r="CRG17" s="77"/>
      <c r="CRH17" s="77"/>
      <c r="CRI17" s="77"/>
      <c r="CRJ17" s="77"/>
      <c r="CRK17" s="77"/>
      <c r="CRL17" s="77"/>
      <c r="CRM17" s="77"/>
      <c r="CRN17" s="77"/>
      <c r="CRO17" s="77"/>
      <c r="CRP17" s="77"/>
      <c r="CRQ17" s="77"/>
      <c r="CRR17" s="77"/>
      <c r="CRS17" s="77"/>
      <c r="CRT17" s="77"/>
      <c r="CRU17" s="77"/>
      <c r="CRV17" s="77"/>
      <c r="CRW17" s="77"/>
      <c r="CRX17" s="77"/>
      <c r="CRY17" s="77"/>
      <c r="CRZ17" s="77"/>
      <c r="CSA17" s="77"/>
      <c r="CSB17" s="77"/>
      <c r="CSC17" s="77"/>
      <c r="CSD17" s="77"/>
      <c r="CSE17" s="77"/>
      <c r="CSF17" s="77"/>
      <c r="CSG17" s="77"/>
      <c r="CSH17" s="77"/>
      <c r="CSI17" s="77"/>
      <c r="CSJ17" s="77"/>
      <c r="CSK17" s="77"/>
      <c r="CSL17" s="77"/>
      <c r="CSM17" s="77"/>
      <c r="CSN17" s="77"/>
      <c r="CSO17" s="77"/>
      <c r="CSP17" s="77"/>
      <c r="CSQ17" s="77"/>
      <c r="CSR17" s="77"/>
      <c r="CSS17" s="77"/>
      <c r="CST17" s="77"/>
      <c r="CSU17" s="77"/>
      <c r="CSV17" s="77"/>
      <c r="CSW17" s="77"/>
      <c r="CSX17" s="77"/>
      <c r="CSY17" s="77"/>
      <c r="CSZ17" s="77"/>
      <c r="CTA17" s="77"/>
      <c r="CTB17" s="77"/>
      <c r="CTC17" s="77"/>
      <c r="CTD17" s="77"/>
      <c r="CTE17" s="77"/>
      <c r="CTF17" s="77"/>
      <c r="CTG17" s="77"/>
      <c r="CTH17" s="77"/>
      <c r="CTI17" s="77"/>
      <c r="CTJ17" s="77"/>
      <c r="CTK17" s="77"/>
      <c r="CTL17" s="77"/>
      <c r="CTM17" s="77"/>
      <c r="CTN17" s="77"/>
      <c r="CTO17" s="77"/>
      <c r="CTP17" s="77"/>
      <c r="CTQ17" s="77"/>
      <c r="CTR17" s="77"/>
      <c r="CTS17" s="77"/>
      <c r="CTT17" s="77"/>
      <c r="CTU17" s="77"/>
      <c r="CTV17" s="77"/>
      <c r="CTW17" s="77"/>
      <c r="CTX17" s="77"/>
      <c r="CTY17" s="77"/>
      <c r="CTZ17" s="77"/>
      <c r="CUA17" s="77"/>
      <c r="CUB17" s="77"/>
      <c r="CUC17" s="77"/>
      <c r="CUD17" s="77"/>
      <c r="CUE17" s="77"/>
      <c r="CUF17" s="77"/>
      <c r="CUG17" s="77"/>
      <c r="CUH17" s="77"/>
      <c r="CUI17" s="77"/>
      <c r="CUJ17" s="77"/>
      <c r="CUK17" s="77"/>
      <c r="CUL17" s="77"/>
      <c r="CUM17" s="77"/>
      <c r="CUN17" s="77"/>
      <c r="CUO17" s="77"/>
      <c r="CUP17" s="77"/>
      <c r="CUQ17" s="77"/>
      <c r="CUR17" s="77"/>
      <c r="CUS17" s="77"/>
      <c r="CUT17" s="77"/>
      <c r="CUU17" s="77"/>
      <c r="CUV17" s="77"/>
      <c r="CUW17" s="77"/>
      <c r="CUX17" s="77"/>
      <c r="CUY17" s="77"/>
      <c r="CUZ17" s="77"/>
      <c r="CVA17" s="77"/>
      <c r="CVB17" s="77"/>
      <c r="CVC17" s="77"/>
      <c r="CVD17" s="77"/>
      <c r="CVE17" s="77"/>
      <c r="CVF17" s="77"/>
      <c r="CVG17" s="77"/>
      <c r="CVH17" s="77"/>
      <c r="CVI17" s="77"/>
      <c r="CVJ17" s="77"/>
      <c r="CVK17" s="77"/>
      <c r="CVL17" s="77"/>
      <c r="CVM17" s="77"/>
      <c r="CVN17" s="77"/>
      <c r="CVO17" s="77"/>
      <c r="CVP17" s="77"/>
      <c r="CVQ17" s="77"/>
      <c r="CVR17" s="77"/>
      <c r="CVS17" s="77"/>
      <c r="CVT17" s="77"/>
      <c r="CVU17" s="77"/>
      <c r="CVV17" s="77"/>
      <c r="CVW17" s="77"/>
      <c r="CVX17" s="77"/>
      <c r="CVY17" s="77"/>
      <c r="CVZ17" s="77"/>
      <c r="CWA17" s="77"/>
      <c r="CWB17" s="77"/>
      <c r="CWC17" s="77"/>
      <c r="CWD17" s="77"/>
      <c r="CWE17" s="77"/>
      <c r="CWF17" s="77"/>
      <c r="CWG17" s="77"/>
      <c r="CWH17" s="77"/>
      <c r="CWI17" s="77"/>
      <c r="CWJ17" s="77"/>
      <c r="CWK17" s="77"/>
      <c r="CWL17" s="77"/>
      <c r="CWM17" s="77"/>
      <c r="CWN17" s="77"/>
      <c r="CWO17" s="77"/>
      <c r="CWP17" s="77"/>
      <c r="CWQ17" s="77"/>
      <c r="CWR17" s="77"/>
      <c r="CWS17" s="77"/>
      <c r="CWT17" s="77"/>
      <c r="CWU17" s="77"/>
      <c r="CWV17" s="77"/>
      <c r="CWW17" s="77"/>
      <c r="CWX17" s="77"/>
      <c r="CWY17" s="77"/>
      <c r="CWZ17" s="77"/>
      <c r="CXA17" s="77"/>
      <c r="CXB17" s="77"/>
      <c r="CXC17" s="77"/>
      <c r="CXD17" s="77"/>
      <c r="CXE17" s="77"/>
      <c r="CXF17" s="77"/>
      <c r="CXG17" s="77"/>
      <c r="CXH17" s="77"/>
      <c r="CXI17" s="77"/>
      <c r="CXJ17" s="77"/>
      <c r="CXK17" s="77"/>
      <c r="CXL17" s="77"/>
      <c r="CXM17" s="77"/>
      <c r="CXN17" s="77"/>
      <c r="CXO17" s="77"/>
      <c r="CXP17" s="77"/>
      <c r="CXQ17" s="77"/>
      <c r="CXR17" s="77"/>
      <c r="CXS17" s="77"/>
      <c r="CXT17" s="77"/>
      <c r="CXU17" s="77"/>
      <c r="CXV17" s="77"/>
      <c r="CXW17" s="77"/>
      <c r="CXX17" s="77"/>
      <c r="CXY17" s="77"/>
      <c r="CXZ17" s="77"/>
      <c r="CYA17" s="77"/>
      <c r="CYB17" s="77"/>
      <c r="CYC17" s="77"/>
      <c r="CYD17" s="77"/>
      <c r="CYE17" s="77"/>
      <c r="CYF17" s="77"/>
      <c r="CYG17" s="77"/>
      <c r="CYH17" s="77"/>
      <c r="CYI17" s="77"/>
      <c r="CYJ17" s="77"/>
      <c r="CYK17" s="77"/>
      <c r="CYL17" s="77"/>
      <c r="CYM17" s="77"/>
      <c r="CYN17" s="77"/>
      <c r="CYO17" s="77"/>
      <c r="CYP17" s="77"/>
      <c r="CYQ17" s="77"/>
      <c r="CYR17" s="77"/>
      <c r="CYS17" s="77"/>
      <c r="CYT17" s="77"/>
      <c r="CYU17" s="77"/>
      <c r="CYV17" s="77"/>
      <c r="CYW17" s="77"/>
      <c r="CYX17" s="77"/>
      <c r="CYY17" s="77"/>
      <c r="CYZ17" s="77"/>
      <c r="CZA17" s="77"/>
      <c r="CZB17" s="77"/>
      <c r="CZC17" s="77"/>
      <c r="CZD17" s="77"/>
      <c r="CZE17" s="77"/>
      <c r="CZF17" s="77"/>
      <c r="CZG17" s="77"/>
      <c r="CZH17" s="77"/>
      <c r="CZI17" s="77"/>
      <c r="CZJ17" s="77"/>
      <c r="CZK17" s="77"/>
      <c r="CZL17" s="77"/>
      <c r="CZM17" s="77"/>
      <c r="CZN17" s="77"/>
      <c r="CZO17" s="77"/>
      <c r="CZP17" s="77"/>
      <c r="CZQ17" s="77"/>
      <c r="CZR17" s="77"/>
      <c r="CZS17" s="77"/>
      <c r="CZT17" s="77"/>
      <c r="CZU17" s="77"/>
      <c r="CZV17" s="77"/>
      <c r="CZW17" s="77"/>
      <c r="CZX17" s="77"/>
      <c r="CZY17" s="77"/>
      <c r="CZZ17" s="77"/>
      <c r="DAA17" s="77"/>
      <c r="DAB17" s="77"/>
      <c r="DAC17" s="77"/>
      <c r="DAD17" s="77"/>
      <c r="DAE17" s="77"/>
      <c r="DAF17" s="77"/>
      <c r="DAG17" s="77"/>
      <c r="DAH17" s="77"/>
      <c r="DAI17" s="77"/>
      <c r="DAJ17" s="77"/>
      <c r="DAK17" s="77"/>
      <c r="DAL17" s="77"/>
      <c r="DAM17" s="77"/>
      <c r="DAN17" s="77"/>
      <c r="DAO17" s="77"/>
      <c r="DAP17" s="77"/>
      <c r="DAQ17" s="77"/>
      <c r="DAR17" s="77"/>
      <c r="DAS17" s="77"/>
      <c r="DAT17" s="77"/>
      <c r="DAU17" s="77"/>
      <c r="DAV17" s="77"/>
      <c r="DAW17" s="77"/>
      <c r="DAX17" s="77"/>
      <c r="DAY17" s="77"/>
      <c r="DAZ17" s="77"/>
      <c r="DBA17" s="77"/>
      <c r="DBB17" s="77"/>
      <c r="DBC17" s="77"/>
      <c r="DBD17" s="77"/>
      <c r="DBE17" s="77"/>
      <c r="DBF17" s="77"/>
      <c r="DBG17" s="77"/>
      <c r="DBH17" s="77"/>
      <c r="DBI17" s="77"/>
      <c r="DBJ17" s="77"/>
      <c r="DBK17" s="77"/>
      <c r="DBL17" s="77"/>
      <c r="DBM17" s="77"/>
      <c r="DBN17" s="77"/>
      <c r="DBO17" s="77"/>
      <c r="DBP17" s="77"/>
      <c r="DBQ17" s="77"/>
      <c r="DBR17" s="77"/>
      <c r="DBS17" s="77"/>
      <c r="DBT17" s="77"/>
      <c r="DBU17" s="77"/>
      <c r="DBV17" s="77"/>
      <c r="DBW17" s="77"/>
      <c r="DBX17" s="77"/>
      <c r="DBY17" s="77"/>
      <c r="DBZ17" s="77"/>
      <c r="DCA17" s="77"/>
      <c r="DCB17" s="77"/>
      <c r="DCC17" s="77"/>
      <c r="DCD17" s="77"/>
      <c r="DCE17" s="77"/>
      <c r="DCF17" s="77"/>
      <c r="DCG17" s="77"/>
      <c r="DCH17" s="77"/>
      <c r="DCI17" s="77"/>
      <c r="DCJ17" s="77"/>
      <c r="DCK17" s="77"/>
      <c r="DCL17" s="77"/>
      <c r="DCM17" s="77"/>
      <c r="DCN17" s="77"/>
      <c r="DCO17" s="77"/>
      <c r="DCP17" s="77"/>
      <c r="DCQ17" s="77"/>
      <c r="DCR17" s="77"/>
      <c r="DCS17" s="77"/>
      <c r="DCT17" s="77"/>
      <c r="DCU17" s="77"/>
      <c r="DCV17" s="77"/>
      <c r="DCW17" s="77"/>
      <c r="DCX17" s="77"/>
      <c r="DCY17" s="77"/>
      <c r="DCZ17" s="77"/>
      <c r="DDA17" s="77"/>
      <c r="DDB17" s="77"/>
      <c r="DDC17" s="77"/>
      <c r="DDD17" s="77"/>
      <c r="DDE17" s="77"/>
      <c r="DDF17" s="77"/>
      <c r="DDG17" s="77"/>
      <c r="DDH17" s="77"/>
      <c r="DDI17" s="77"/>
      <c r="DDJ17" s="77"/>
      <c r="DDK17" s="77"/>
      <c r="DDL17" s="77"/>
      <c r="DDM17" s="77"/>
      <c r="DDN17" s="77"/>
      <c r="DDO17" s="77"/>
      <c r="DDP17" s="77"/>
      <c r="DDQ17" s="77"/>
      <c r="DDR17" s="77"/>
      <c r="DDS17" s="77"/>
      <c r="DDT17" s="77"/>
      <c r="DDU17" s="77"/>
      <c r="DDV17" s="77"/>
      <c r="DDW17" s="77"/>
      <c r="DDX17" s="77"/>
      <c r="DDY17" s="77"/>
      <c r="DDZ17" s="77"/>
      <c r="DEA17" s="77"/>
      <c r="DEB17" s="77"/>
      <c r="DEC17" s="77"/>
      <c r="DED17" s="77"/>
      <c r="DEE17" s="77"/>
      <c r="DEF17" s="77"/>
      <c r="DEG17" s="77"/>
      <c r="DEH17" s="77"/>
      <c r="DEI17" s="77"/>
      <c r="DEJ17" s="77"/>
      <c r="DEK17" s="77"/>
      <c r="DEL17" s="77"/>
      <c r="DEM17" s="77"/>
      <c r="DEN17" s="77"/>
      <c r="DEO17" s="77"/>
      <c r="DEP17" s="77"/>
      <c r="DEQ17" s="77"/>
      <c r="DER17" s="77"/>
      <c r="DES17" s="77"/>
      <c r="DET17" s="77"/>
      <c r="DEU17" s="77"/>
      <c r="DEV17" s="77"/>
      <c r="DEW17" s="77"/>
      <c r="DEX17" s="77"/>
      <c r="DEY17" s="77"/>
      <c r="DEZ17" s="77"/>
      <c r="DFA17" s="77"/>
      <c r="DFB17" s="77"/>
      <c r="DFC17" s="77"/>
      <c r="DFD17" s="77"/>
      <c r="DFE17" s="77"/>
      <c r="DFF17" s="77"/>
      <c r="DFG17" s="77"/>
      <c r="DFH17" s="77"/>
      <c r="DFI17" s="77"/>
      <c r="DFJ17" s="77"/>
      <c r="DFK17" s="77"/>
      <c r="DFL17" s="77"/>
      <c r="DFM17" s="77"/>
      <c r="DFN17" s="77"/>
      <c r="DFO17" s="77"/>
      <c r="DFP17" s="77"/>
      <c r="DFQ17" s="77"/>
      <c r="DFR17" s="77"/>
      <c r="DFS17" s="77"/>
      <c r="DFT17" s="77"/>
      <c r="DFU17" s="77"/>
      <c r="DFV17" s="77"/>
      <c r="DFW17" s="77"/>
      <c r="DFX17" s="77"/>
      <c r="DFY17" s="77"/>
      <c r="DFZ17" s="77"/>
      <c r="DGA17" s="77"/>
      <c r="DGB17" s="77"/>
      <c r="DGC17" s="77"/>
      <c r="DGD17" s="77"/>
      <c r="DGE17" s="77"/>
      <c r="DGF17" s="77"/>
      <c r="DGG17" s="77"/>
      <c r="DGH17" s="77"/>
      <c r="DGI17" s="77"/>
      <c r="DGJ17" s="77"/>
      <c r="DGK17" s="77"/>
      <c r="DGL17" s="77"/>
      <c r="DGM17" s="77"/>
      <c r="DGN17" s="77"/>
      <c r="DGO17" s="77"/>
      <c r="DGP17" s="77"/>
      <c r="DGQ17" s="77"/>
      <c r="DGR17" s="77"/>
      <c r="DGS17" s="77"/>
      <c r="DGT17" s="77"/>
      <c r="DGU17" s="77"/>
      <c r="DGV17" s="77"/>
      <c r="DGW17" s="77"/>
      <c r="DGX17" s="77"/>
      <c r="DGY17" s="77"/>
      <c r="DGZ17" s="77"/>
      <c r="DHA17" s="77"/>
      <c r="DHB17" s="77"/>
      <c r="DHC17" s="77"/>
      <c r="DHD17" s="77"/>
      <c r="DHE17" s="77"/>
      <c r="DHF17" s="77"/>
      <c r="DHG17" s="77"/>
      <c r="DHH17" s="77"/>
      <c r="DHI17" s="77"/>
      <c r="DHJ17" s="77"/>
      <c r="DHK17" s="77"/>
      <c r="DHL17" s="77"/>
      <c r="DHM17" s="77"/>
      <c r="DHN17" s="77"/>
      <c r="DHO17" s="77"/>
      <c r="DHP17" s="77"/>
      <c r="DHQ17" s="77"/>
      <c r="DHR17" s="77"/>
      <c r="DHS17" s="77"/>
      <c r="DHT17" s="77"/>
      <c r="DHU17" s="77"/>
      <c r="DHV17" s="77"/>
      <c r="DHW17" s="77"/>
      <c r="DHX17" s="77"/>
      <c r="DHY17" s="77"/>
      <c r="DHZ17" s="77"/>
      <c r="DIA17" s="77"/>
      <c r="DIB17" s="77"/>
      <c r="DIC17" s="77"/>
      <c r="DID17" s="77"/>
      <c r="DIE17" s="77"/>
      <c r="DIF17" s="77"/>
      <c r="DIG17" s="77"/>
      <c r="DIH17" s="77"/>
      <c r="DII17" s="77"/>
      <c r="DIJ17" s="77"/>
      <c r="DIK17" s="77"/>
      <c r="DIL17" s="77"/>
      <c r="DIM17" s="77"/>
      <c r="DIN17" s="77"/>
      <c r="DIO17" s="77"/>
      <c r="DIP17" s="77"/>
      <c r="DIQ17" s="77"/>
      <c r="DIR17" s="77"/>
      <c r="DIS17" s="77"/>
      <c r="DIT17" s="77"/>
      <c r="DIU17" s="77"/>
      <c r="DIV17" s="77"/>
      <c r="DIW17" s="77"/>
      <c r="DIX17" s="77"/>
      <c r="DIY17" s="77"/>
      <c r="DIZ17" s="77"/>
      <c r="DJA17" s="77"/>
      <c r="DJB17" s="77"/>
      <c r="DJC17" s="77"/>
      <c r="DJD17" s="77"/>
      <c r="DJE17" s="77"/>
      <c r="DJF17" s="77"/>
      <c r="DJG17" s="77"/>
      <c r="DJH17" s="77"/>
      <c r="DJI17" s="77"/>
      <c r="DJJ17" s="77"/>
      <c r="DJK17" s="77"/>
      <c r="DJL17" s="77"/>
      <c r="DJM17" s="77"/>
      <c r="DJN17" s="77"/>
      <c r="DJO17" s="77"/>
      <c r="DJP17" s="77"/>
      <c r="DJQ17" s="77"/>
      <c r="DJR17" s="77"/>
      <c r="DJS17" s="77"/>
      <c r="DJT17" s="77"/>
      <c r="DJU17" s="77"/>
      <c r="DJV17" s="77"/>
      <c r="DJW17" s="77"/>
      <c r="DJX17" s="77"/>
      <c r="DJY17" s="77"/>
      <c r="DJZ17" s="77"/>
      <c r="DKA17" s="77"/>
      <c r="DKB17" s="77"/>
      <c r="DKC17" s="77"/>
      <c r="DKD17" s="77"/>
      <c r="DKE17" s="77"/>
      <c r="DKF17" s="77"/>
      <c r="DKG17" s="77"/>
      <c r="DKH17" s="77"/>
      <c r="DKI17" s="77"/>
      <c r="DKJ17" s="77"/>
      <c r="DKK17" s="77"/>
      <c r="DKL17" s="77"/>
      <c r="DKM17" s="77"/>
      <c r="DKN17" s="77"/>
      <c r="DKO17" s="77"/>
      <c r="DKP17" s="77"/>
      <c r="DKQ17" s="77"/>
      <c r="DKR17" s="77"/>
      <c r="DKS17" s="77"/>
      <c r="DKT17" s="77"/>
      <c r="DKU17" s="77"/>
      <c r="DKV17" s="77"/>
      <c r="DKW17" s="77"/>
      <c r="DKX17" s="77"/>
      <c r="DKY17" s="77"/>
      <c r="DKZ17" s="77"/>
      <c r="DLA17" s="77"/>
      <c r="DLB17" s="77"/>
      <c r="DLC17" s="77"/>
      <c r="DLD17" s="77"/>
      <c r="DLE17" s="77"/>
      <c r="DLF17" s="77"/>
      <c r="DLG17" s="77"/>
      <c r="DLH17" s="77"/>
      <c r="DLI17" s="77"/>
      <c r="DLJ17" s="77"/>
      <c r="DLK17" s="77"/>
      <c r="DLL17" s="77"/>
      <c r="DLM17" s="77"/>
      <c r="DLN17" s="77"/>
      <c r="DLO17" s="77"/>
      <c r="DLP17" s="77"/>
      <c r="DLQ17" s="77"/>
      <c r="DLR17" s="77"/>
      <c r="DLS17" s="77"/>
      <c r="DLT17" s="77"/>
      <c r="DLU17" s="77"/>
      <c r="DLV17" s="77"/>
      <c r="DLW17" s="77"/>
      <c r="DLX17" s="77"/>
      <c r="DLY17" s="77"/>
      <c r="DLZ17" s="77"/>
      <c r="DMA17" s="77"/>
      <c r="DMB17" s="77"/>
      <c r="DMC17" s="77"/>
      <c r="DMD17" s="77"/>
      <c r="DME17" s="77"/>
      <c r="DMF17" s="77"/>
      <c r="DMG17" s="77"/>
      <c r="DMH17" s="77"/>
      <c r="DMI17" s="77"/>
      <c r="DMJ17" s="77"/>
      <c r="DMK17" s="77"/>
      <c r="DML17" s="77"/>
      <c r="DMM17" s="77"/>
      <c r="DMN17" s="77"/>
      <c r="DMO17" s="77"/>
      <c r="DMP17" s="77"/>
      <c r="DMQ17" s="77"/>
      <c r="DMR17" s="77"/>
      <c r="DMS17" s="77"/>
      <c r="DMT17" s="77"/>
      <c r="DMU17" s="77"/>
      <c r="DMV17" s="77"/>
      <c r="DMW17" s="77"/>
      <c r="DMX17" s="77"/>
      <c r="DMY17" s="77"/>
      <c r="DMZ17" s="77"/>
      <c r="DNA17" s="77"/>
      <c r="DNB17" s="77"/>
      <c r="DNC17" s="77"/>
      <c r="DND17" s="77"/>
      <c r="DNE17" s="77"/>
      <c r="DNF17" s="77"/>
      <c r="DNG17" s="77"/>
      <c r="DNH17" s="77"/>
      <c r="DNI17" s="77"/>
      <c r="DNJ17" s="77"/>
      <c r="DNK17" s="77"/>
      <c r="DNL17" s="77"/>
      <c r="DNM17" s="77"/>
      <c r="DNN17" s="77"/>
      <c r="DNO17" s="77"/>
      <c r="DNP17" s="77"/>
      <c r="DNQ17" s="77"/>
      <c r="DNR17" s="77"/>
      <c r="DNS17" s="77"/>
      <c r="DNT17" s="77"/>
      <c r="DNU17" s="77"/>
      <c r="DNV17" s="77"/>
      <c r="DNW17" s="77"/>
      <c r="DNX17" s="77"/>
      <c r="DNY17" s="77"/>
      <c r="DNZ17" s="77"/>
      <c r="DOA17" s="77"/>
      <c r="DOB17" s="77"/>
      <c r="DOC17" s="77"/>
      <c r="DOD17" s="77"/>
      <c r="DOE17" s="77"/>
      <c r="DOF17" s="77"/>
      <c r="DOG17" s="77"/>
      <c r="DOH17" s="77"/>
      <c r="DOI17" s="77"/>
      <c r="DOJ17" s="77"/>
      <c r="DOK17" s="77"/>
      <c r="DOL17" s="77"/>
      <c r="DOM17" s="77"/>
      <c r="DON17" s="77"/>
      <c r="DOO17" s="77"/>
      <c r="DOP17" s="77"/>
      <c r="DOQ17" s="77"/>
      <c r="DOR17" s="77"/>
      <c r="DOS17" s="77"/>
      <c r="DOT17" s="77"/>
      <c r="DOU17" s="77"/>
      <c r="DOV17" s="77"/>
      <c r="DOW17" s="77"/>
      <c r="DOX17" s="77"/>
      <c r="DOY17" s="77"/>
      <c r="DOZ17" s="77"/>
      <c r="DPA17" s="77"/>
      <c r="DPB17" s="77"/>
      <c r="DPC17" s="77"/>
      <c r="DPD17" s="77"/>
      <c r="DPE17" s="77"/>
      <c r="DPF17" s="77"/>
      <c r="DPG17" s="77"/>
      <c r="DPH17" s="77"/>
      <c r="DPI17" s="77"/>
      <c r="DPJ17" s="77"/>
      <c r="DPK17" s="77"/>
      <c r="DPL17" s="77"/>
      <c r="DPM17" s="77"/>
      <c r="DPN17" s="77"/>
      <c r="DPO17" s="77"/>
      <c r="DPP17" s="77"/>
      <c r="DPQ17" s="77"/>
      <c r="DPR17" s="77"/>
      <c r="DPS17" s="77"/>
      <c r="DPT17" s="77"/>
      <c r="DPU17" s="77"/>
      <c r="DPV17" s="77"/>
      <c r="DPW17" s="77"/>
      <c r="DPX17" s="77"/>
      <c r="DPY17" s="77"/>
      <c r="DPZ17" s="77"/>
      <c r="DQA17" s="77"/>
      <c r="DQB17" s="77"/>
      <c r="DQC17" s="77"/>
      <c r="DQD17" s="77"/>
      <c r="DQE17" s="77"/>
      <c r="DQF17" s="77"/>
      <c r="DQG17" s="77"/>
      <c r="DQH17" s="77"/>
      <c r="DQI17" s="77"/>
      <c r="DQJ17" s="77"/>
      <c r="DQK17" s="77"/>
      <c r="DQL17" s="77"/>
      <c r="DQM17" s="77"/>
      <c r="DQN17" s="77"/>
      <c r="DQO17" s="77"/>
      <c r="DQP17" s="77"/>
      <c r="DQQ17" s="77"/>
      <c r="DQR17" s="77"/>
      <c r="DQS17" s="77"/>
      <c r="DQT17" s="77"/>
      <c r="DQU17" s="77"/>
      <c r="DQV17" s="77"/>
      <c r="DQW17" s="77"/>
      <c r="DQX17" s="77"/>
      <c r="DQY17" s="77"/>
      <c r="DQZ17" s="77"/>
      <c r="DRA17" s="77"/>
      <c r="DRB17" s="77"/>
      <c r="DRC17" s="77"/>
      <c r="DRD17" s="77"/>
      <c r="DRE17" s="77"/>
      <c r="DRF17" s="77"/>
      <c r="DRG17" s="77"/>
      <c r="DRH17" s="77"/>
      <c r="DRI17" s="77"/>
      <c r="DRJ17" s="77"/>
      <c r="DRK17" s="77"/>
      <c r="DRL17" s="77"/>
      <c r="DRM17" s="77"/>
      <c r="DRN17" s="77"/>
      <c r="DRO17" s="77"/>
      <c r="DRP17" s="77"/>
      <c r="DRQ17" s="77"/>
      <c r="DRR17" s="77"/>
      <c r="DRS17" s="77"/>
      <c r="DRT17" s="77"/>
      <c r="DRU17" s="77"/>
      <c r="DRV17" s="77"/>
      <c r="DRW17" s="77"/>
      <c r="DRX17" s="77"/>
      <c r="DRY17" s="77"/>
      <c r="DRZ17" s="77"/>
      <c r="DSA17" s="77"/>
      <c r="DSB17" s="77"/>
      <c r="DSC17" s="77"/>
      <c r="DSD17" s="77"/>
      <c r="DSE17" s="77"/>
      <c r="DSF17" s="77"/>
      <c r="DSG17" s="77"/>
      <c r="DSH17" s="77"/>
      <c r="DSI17" s="77"/>
      <c r="DSJ17" s="77"/>
      <c r="DSK17" s="77"/>
      <c r="DSL17" s="77"/>
      <c r="DSM17" s="77"/>
      <c r="DSN17" s="77"/>
      <c r="DSO17" s="77"/>
      <c r="DSP17" s="77"/>
      <c r="DSQ17" s="77"/>
      <c r="DSR17" s="77"/>
      <c r="DSS17" s="77"/>
      <c r="DST17" s="77"/>
      <c r="DSU17" s="77"/>
      <c r="DSV17" s="77"/>
      <c r="DSW17" s="77"/>
      <c r="DSX17" s="77"/>
      <c r="DSY17" s="77"/>
      <c r="DSZ17" s="77"/>
      <c r="DTA17" s="77"/>
      <c r="DTB17" s="77"/>
      <c r="DTC17" s="77"/>
      <c r="DTD17" s="77"/>
      <c r="DTE17" s="77"/>
      <c r="DTF17" s="77"/>
      <c r="DTG17" s="77"/>
      <c r="DTH17" s="77"/>
      <c r="DTI17" s="77"/>
      <c r="DTJ17" s="77"/>
      <c r="DTK17" s="77"/>
      <c r="DTL17" s="77"/>
      <c r="DTM17" s="77"/>
      <c r="DTN17" s="77"/>
      <c r="DTO17" s="77"/>
      <c r="DTP17" s="77"/>
      <c r="DTQ17" s="77"/>
      <c r="DTR17" s="77"/>
      <c r="DTS17" s="77"/>
      <c r="DTT17" s="77"/>
      <c r="DTU17" s="77"/>
      <c r="DTV17" s="77"/>
      <c r="DTW17" s="77"/>
      <c r="DTX17" s="77"/>
      <c r="DTY17" s="77"/>
      <c r="DTZ17" s="77"/>
      <c r="DUA17" s="77"/>
      <c r="DUB17" s="77"/>
      <c r="DUC17" s="77"/>
      <c r="DUD17" s="77"/>
      <c r="DUE17" s="77"/>
      <c r="DUF17" s="77"/>
      <c r="DUG17" s="77"/>
      <c r="DUH17" s="77"/>
      <c r="DUI17" s="77"/>
      <c r="DUJ17" s="77"/>
      <c r="DUK17" s="77"/>
      <c r="DUL17" s="77"/>
      <c r="DUM17" s="77"/>
      <c r="DUN17" s="77"/>
      <c r="DUO17" s="77"/>
      <c r="DUP17" s="77"/>
      <c r="DUQ17" s="77"/>
      <c r="DUR17" s="77"/>
      <c r="DUS17" s="77"/>
      <c r="DUT17" s="77"/>
      <c r="DUU17" s="77"/>
      <c r="DUV17" s="77"/>
      <c r="DUW17" s="77"/>
      <c r="DUX17" s="77"/>
      <c r="DUY17" s="77"/>
      <c r="DUZ17" s="77"/>
      <c r="DVA17" s="77"/>
      <c r="DVB17" s="77"/>
      <c r="DVC17" s="77"/>
      <c r="DVD17" s="77"/>
      <c r="DVE17" s="77"/>
      <c r="DVF17" s="77"/>
      <c r="DVG17" s="77"/>
      <c r="DVH17" s="77"/>
      <c r="DVI17" s="77"/>
      <c r="DVJ17" s="77"/>
      <c r="DVK17" s="77"/>
      <c r="DVL17" s="77"/>
      <c r="DVM17" s="77"/>
      <c r="DVN17" s="77"/>
      <c r="DVO17" s="77"/>
      <c r="DVP17" s="77"/>
      <c r="DVQ17" s="77"/>
      <c r="DVR17" s="77"/>
      <c r="DVS17" s="77"/>
      <c r="DVT17" s="77"/>
      <c r="DVU17" s="77"/>
      <c r="DVV17" s="77"/>
      <c r="DVW17" s="77"/>
      <c r="DVX17" s="77"/>
      <c r="DVY17" s="77"/>
      <c r="DVZ17" s="77"/>
      <c r="DWA17" s="77"/>
      <c r="DWB17" s="77"/>
      <c r="DWC17" s="77"/>
      <c r="DWD17" s="77"/>
      <c r="DWE17" s="77"/>
      <c r="DWF17" s="77"/>
      <c r="DWG17" s="77"/>
      <c r="DWH17" s="77"/>
      <c r="DWI17" s="77"/>
      <c r="DWJ17" s="77"/>
      <c r="DWK17" s="77"/>
      <c r="DWL17" s="77"/>
      <c r="DWM17" s="77"/>
      <c r="DWN17" s="77"/>
      <c r="DWO17" s="77"/>
      <c r="DWP17" s="77"/>
      <c r="DWQ17" s="77"/>
      <c r="DWR17" s="77"/>
      <c r="DWS17" s="77"/>
      <c r="DWT17" s="77"/>
      <c r="DWU17" s="77"/>
      <c r="DWV17" s="77"/>
      <c r="DWW17" s="77"/>
      <c r="DWX17" s="77"/>
      <c r="DWY17" s="77"/>
      <c r="DWZ17" s="77"/>
      <c r="DXA17" s="77"/>
      <c r="DXB17" s="77"/>
      <c r="DXC17" s="77"/>
      <c r="DXD17" s="77"/>
      <c r="DXE17" s="77"/>
      <c r="DXF17" s="77"/>
      <c r="DXG17" s="77"/>
      <c r="DXH17" s="77"/>
      <c r="DXI17" s="77"/>
      <c r="DXJ17" s="77"/>
      <c r="DXK17" s="77"/>
      <c r="DXL17" s="77"/>
      <c r="DXM17" s="77"/>
      <c r="DXN17" s="77"/>
      <c r="DXO17" s="77"/>
      <c r="DXP17" s="77"/>
      <c r="DXQ17" s="77"/>
      <c r="DXR17" s="77"/>
      <c r="DXS17" s="77"/>
      <c r="DXT17" s="77"/>
      <c r="DXU17" s="77"/>
      <c r="DXV17" s="77"/>
      <c r="DXW17" s="77"/>
      <c r="DXX17" s="77"/>
      <c r="DXY17" s="77"/>
      <c r="DXZ17" s="77"/>
      <c r="DYA17" s="77"/>
      <c r="DYB17" s="77"/>
      <c r="DYC17" s="77"/>
      <c r="DYD17" s="77"/>
      <c r="DYE17" s="77"/>
      <c r="DYF17" s="77"/>
      <c r="DYG17" s="77"/>
      <c r="DYH17" s="77"/>
      <c r="DYI17" s="77"/>
      <c r="DYJ17" s="77"/>
      <c r="DYK17" s="77"/>
      <c r="DYL17" s="77"/>
      <c r="DYM17" s="77"/>
      <c r="DYN17" s="77"/>
      <c r="DYO17" s="77"/>
      <c r="DYP17" s="77"/>
      <c r="DYQ17" s="77"/>
      <c r="DYR17" s="77"/>
      <c r="DYS17" s="77"/>
      <c r="DYT17" s="77"/>
      <c r="DYU17" s="77"/>
      <c r="DYV17" s="77"/>
      <c r="DYW17" s="77"/>
      <c r="DYX17" s="77"/>
      <c r="DYY17" s="77"/>
      <c r="DYZ17" s="77"/>
      <c r="DZA17" s="77"/>
      <c r="DZB17" s="77"/>
      <c r="DZC17" s="77"/>
      <c r="DZD17" s="77"/>
      <c r="DZE17" s="77"/>
      <c r="DZF17" s="77"/>
      <c r="DZG17" s="77"/>
      <c r="DZH17" s="77"/>
      <c r="DZI17" s="77"/>
      <c r="DZJ17" s="77"/>
      <c r="DZK17" s="77"/>
      <c r="DZL17" s="77"/>
      <c r="DZM17" s="77"/>
      <c r="DZN17" s="77"/>
      <c r="DZO17" s="77"/>
      <c r="DZP17" s="77"/>
      <c r="DZQ17" s="77"/>
      <c r="DZR17" s="77"/>
      <c r="DZS17" s="77"/>
      <c r="DZT17" s="77"/>
      <c r="DZU17" s="77"/>
      <c r="DZV17" s="77"/>
      <c r="DZW17" s="77"/>
      <c r="DZX17" s="77"/>
      <c r="DZY17" s="77"/>
      <c r="DZZ17" s="77"/>
      <c r="EAA17" s="77"/>
      <c r="EAB17" s="77"/>
      <c r="EAC17" s="77"/>
      <c r="EAD17" s="77"/>
      <c r="EAE17" s="77"/>
      <c r="EAF17" s="77"/>
      <c r="EAG17" s="77"/>
      <c r="EAH17" s="77"/>
      <c r="EAI17" s="77"/>
      <c r="EAJ17" s="77"/>
      <c r="EAK17" s="77"/>
      <c r="EAL17" s="77"/>
      <c r="EAM17" s="77"/>
      <c r="EAN17" s="77"/>
      <c r="EAO17" s="77"/>
      <c r="EAP17" s="77"/>
      <c r="EAQ17" s="77"/>
      <c r="EAR17" s="77"/>
      <c r="EAS17" s="77"/>
      <c r="EAT17" s="77"/>
      <c r="EAU17" s="77"/>
      <c r="EAV17" s="77"/>
      <c r="EAW17" s="77"/>
      <c r="EAX17" s="77"/>
      <c r="EAY17" s="77"/>
      <c r="EAZ17" s="77"/>
      <c r="EBA17" s="77"/>
      <c r="EBB17" s="77"/>
      <c r="EBC17" s="77"/>
      <c r="EBD17" s="77"/>
      <c r="EBE17" s="77"/>
      <c r="EBF17" s="77"/>
      <c r="EBG17" s="77"/>
      <c r="EBH17" s="77"/>
      <c r="EBI17" s="77"/>
      <c r="EBJ17" s="77"/>
      <c r="EBK17" s="77"/>
      <c r="EBL17" s="77"/>
      <c r="EBM17" s="77"/>
      <c r="EBN17" s="77"/>
      <c r="EBO17" s="77"/>
      <c r="EBP17" s="77"/>
      <c r="EBQ17" s="77"/>
      <c r="EBR17" s="77"/>
      <c r="EBS17" s="77"/>
      <c r="EBT17" s="77"/>
      <c r="EBU17" s="77"/>
      <c r="EBV17" s="77"/>
      <c r="EBW17" s="77"/>
      <c r="EBX17" s="77"/>
      <c r="EBY17" s="77"/>
      <c r="EBZ17" s="77"/>
      <c r="ECA17" s="77"/>
      <c r="ECB17" s="77"/>
      <c r="ECC17" s="77"/>
      <c r="ECD17" s="77"/>
      <c r="ECE17" s="77"/>
      <c r="ECF17" s="77"/>
      <c r="ECG17" s="77"/>
      <c r="ECH17" s="77"/>
      <c r="ECI17" s="77"/>
      <c r="ECJ17" s="77"/>
      <c r="ECK17" s="77"/>
      <c r="ECL17" s="77"/>
      <c r="ECM17" s="77"/>
      <c r="ECN17" s="77"/>
      <c r="ECO17" s="77"/>
      <c r="ECP17" s="77"/>
      <c r="ECQ17" s="77"/>
      <c r="ECR17" s="77"/>
      <c r="ECS17" s="77"/>
      <c r="ECT17" s="77"/>
      <c r="ECU17" s="77"/>
      <c r="ECV17" s="77"/>
      <c r="ECW17" s="77"/>
      <c r="ECX17" s="77"/>
      <c r="ECY17" s="77"/>
      <c r="ECZ17" s="77"/>
      <c r="EDA17" s="77"/>
      <c r="EDB17" s="77"/>
      <c r="EDC17" s="77"/>
      <c r="EDD17" s="77"/>
      <c r="EDE17" s="77"/>
      <c r="EDF17" s="77"/>
      <c r="EDG17" s="77"/>
      <c r="EDH17" s="77"/>
      <c r="EDI17" s="77"/>
      <c r="EDJ17" s="77"/>
      <c r="EDK17" s="77"/>
      <c r="EDL17" s="77"/>
      <c r="EDM17" s="77"/>
      <c r="EDN17" s="77"/>
      <c r="EDO17" s="77"/>
      <c r="EDP17" s="77"/>
      <c r="EDQ17" s="77"/>
      <c r="EDR17" s="77"/>
      <c r="EDS17" s="77"/>
      <c r="EDT17" s="77"/>
      <c r="EDU17" s="77"/>
      <c r="EDV17" s="77"/>
      <c r="EDW17" s="77"/>
      <c r="EDX17" s="77"/>
      <c r="EDY17" s="77"/>
      <c r="EDZ17" s="77"/>
      <c r="EEA17" s="77"/>
      <c r="EEB17" s="77"/>
      <c r="EEC17" s="77"/>
      <c r="EED17" s="77"/>
      <c r="EEE17" s="77"/>
      <c r="EEF17" s="77"/>
      <c r="EEG17" s="77"/>
      <c r="EEH17" s="77"/>
      <c r="EEI17" s="77"/>
      <c r="EEJ17" s="77"/>
      <c r="EEK17" s="77"/>
      <c r="EEL17" s="77"/>
      <c r="EEM17" s="77"/>
      <c r="EEN17" s="77"/>
      <c r="EEO17" s="77"/>
      <c r="EEP17" s="77"/>
      <c r="EEQ17" s="77"/>
      <c r="EER17" s="77"/>
      <c r="EES17" s="77"/>
      <c r="EET17" s="77"/>
      <c r="EEU17" s="77"/>
      <c r="EEV17" s="77"/>
      <c r="EEW17" s="77"/>
      <c r="EEX17" s="77"/>
      <c r="EEY17" s="77"/>
      <c r="EEZ17" s="77"/>
      <c r="EFA17" s="77"/>
      <c r="EFB17" s="77"/>
      <c r="EFC17" s="77"/>
      <c r="EFD17" s="77"/>
      <c r="EFE17" s="77"/>
      <c r="EFF17" s="77"/>
      <c r="EFG17" s="77"/>
      <c r="EFH17" s="77"/>
      <c r="EFI17" s="77"/>
      <c r="EFJ17" s="77"/>
      <c r="EFK17" s="77"/>
      <c r="EFL17" s="77"/>
      <c r="EFM17" s="77"/>
      <c r="EFN17" s="77"/>
      <c r="EFO17" s="77"/>
      <c r="EFP17" s="77"/>
      <c r="EFQ17" s="77"/>
      <c r="EFR17" s="77"/>
      <c r="EFS17" s="77"/>
      <c r="EFT17" s="77"/>
      <c r="EFU17" s="77"/>
      <c r="EFV17" s="77"/>
      <c r="EFW17" s="77"/>
      <c r="EFX17" s="77"/>
      <c r="EFY17" s="77"/>
      <c r="EFZ17" s="77"/>
      <c r="EGA17" s="77"/>
      <c r="EGB17" s="77"/>
      <c r="EGC17" s="77"/>
      <c r="EGD17" s="77"/>
      <c r="EGE17" s="77"/>
      <c r="EGF17" s="77"/>
      <c r="EGG17" s="77"/>
      <c r="EGH17" s="77"/>
      <c r="EGI17" s="77"/>
      <c r="EGJ17" s="77"/>
      <c r="EGK17" s="77"/>
      <c r="EGL17" s="77"/>
      <c r="EGM17" s="77"/>
      <c r="EGN17" s="77"/>
      <c r="EGO17" s="77"/>
      <c r="EGP17" s="77"/>
      <c r="EGQ17" s="77"/>
      <c r="EGR17" s="77"/>
      <c r="EGS17" s="77"/>
      <c r="EGT17" s="77"/>
      <c r="EGU17" s="77"/>
      <c r="EGV17" s="77"/>
      <c r="EGW17" s="77"/>
      <c r="EGX17" s="77"/>
      <c r="EGY17" s="77"/>
      <c r="EGZ17" s="77"/>
      <c r="EHA17" s="77"/>
      <c r="EHB17" s="77"/>
      <c r="EHC17" s="77"/>
      <c r="EHD17" s="77"/>
      <c r="EHE17" s="77"/>
      <c r="EHF17" s="77"/>
      <c r="EHG17" s="77"/>
      <c r="EHH17" s="77"/>
      <c r="EHI17" s="77"/>
      <c r="EHJ17" s="77"/>
      <c r="EHK17" s="77"/>
      <c r="EHL17" s="77"/>
      <c r="EHM17" s="77"/>
      <c r="EHN17" s="77"/>
      <c r="EHO17" s="77"/>
      <c r="EHP17" s="77"/>
      <c r="EHQ17" s="77"/>
      <c r="EHR17" s="77"/>
      <c r="EHS17" s="77"/>
      <c r="EHT17" s="77"/>
      <c r="EHU17" s="77"/>
      <c r="EHV17" s="77"/>
      <c r="EHW17" s="77"/>
      <c r="EHX17" s="77"/>
      <c r="EHY17" s="77"/>
      <c r="EHZ17" s="77"/>
      <c r="EIA17" s="77"/>
      <c r="EIB17" s="77"/>
      <c r="EIC17" s="77"/>
      <c r="EID17" s="77"/>
      <c r="EIE17" s="77"/>
      <c r="EIF17" s="77"/>
      <c r="EIG17" s="77"/>
      <c r="EIH17" s="77"/>
      <c r="EII17" s="77"/>
      <c r="EIJ17" s="77"/>
      <c r="EIK17" s="77"/>
      <c r="EIL17" s="77"/>
      <c r="EIM17" s="77"/>
      <c r="EIN17" s="77"/>
      <c r="EIO17" s="77"/>
      <c r="EIP17" s="77"/>
      <c r="EIQ17" s="77"/>
      <c r="EIR17" s="77"/>
      <c r="EIS17" s="77"/>
      <c r="EIT17" s="77"/>
      <c r="EIU17" s="77"/>
      <c r="EIV17" s="77"/>
      <c r="EIW17" s="77"/>
      <c r="EIX17" s="77"/>
      <c r="EIY17" s="77"/>
      <c r="EIZ17" s="77"/>
      <c r="EJA17" s="77"/>
      <c r="EJB17" s="77"/>
      <c r="EJC17" s="77"/>
      <c r="EJD17" s="77"/>
      <c r="EJE17" s="77"/>
      <c r="EJF17" s="77"/>
      <c r="EJG17" s="77"/>
      <c r="EJH17" s="77"/>
      <c r="EJI17" s="77"/>
      <c r="EJJ17" s="77"/>
      <c r="EJK17" s="77"/>
      <c r="EJL17" s="77"/>
      <c r="EJM17" s="77"/>
      <c r="EJN17" s="77"/>
      <c r="EJO17" s="77"/>
      <c r="EJP17" s="77"/>
      <c r="EJQ17" s="77"/>
      <c r="EJR17" s="77"/>
      <c r="EJS17" s="77"/>
      <c r="EJT17" s="77"/>
      <c r="EJU17" s="77"/>
      <c r="EJV17" s="77"/>
      <c r="EJW17" s="77"/>
      <c r="EJX17" s="77"/>
      <c r="EJY17" s="77"/>
      <c r="EJZ17" s="77"/>
      <c r="EKA17" s="77"/>
      <c r="EKB17" s="77"/>
      <c r="EKC17" s="77"/>
      <c r="EKD17" s="77"/>
      <c r="EKE17" s="77"/>
      <c r="EKF17" s="77"/>
      <c r="EKG17" s="77"/>
      <c r="EKH17" s="77"/>
      <c r="EKI17" s="77"/>
      <c r="EKJ17" s="77"/>
      <c r="EKK17" s="77"/>
      <c r="EKL17" s="77"/>
      <c r="EKM17" s="77"/>
      <c r="EKN17" s="77"/>
      <c r="EKO17" s="77"/>
      <c r="EKP17" s="77"/>
      <c r="EKQ17" s="77"/>
      <c r="EKR17" s="77"/>
      <c r="EKS17" s="77"/>
      <c r="EKT17" s="77"/>
      <c r="EKU17" s="77"/>
      <c r="EKV17" s="77"/>
      <c r="EKW17" s="77"/>
      <c r="EKX17" s="77"/>
      <c r="EKY17" s="77"/>
      <c r="EKZ17" s="77"/>
      <c r="ELA17" s="77"/>
      <c r="ELB17" s="77"/>
      <c r="ELC17" s="77"/>
      <c r="ELD17" s="77"/>
      <c r="ELE17" s="77"/>
      <c r="ELF17" s="77"/>
      <c r="ELG17" s="77"/>
      <c r="ELH17" s="77"/>
      <c r="ELI17" s="77"/>
      <c r="ELJ17" s="77"/>
      <c r="ELK17" s="77"/>
      <c r="ELL17" s="77"/>
      <c r="ELM17" s="77"/>
      <c r="ELN17" s="77"/>
      <c r="ELO17" s="77"/>
      <c r="ELP17" s="77"/>
      <c r="ELQ17" s="77"/>
      <c r="ELR17" s="77"/>
      <c r="ELS17" s="77"/>
      <c r="ELT17" s="77"/>
      <c r="ELU17" s="77"/>
      <c r="ELV17" s="77"/>
      <c r="ELW17" s="77"/>
      <c r="ELX17" s="77"/>
      <c r="ELY17" s="77"/>
      <c r="ELZ17" s="77"/>
      <c r="EMA17" s="77"/>
      <c r="EMB17" s="77"/>
      <c r="EMC17" s="77"/>
      <c r="EMD17" s="77"/>
      <c r="EME17" s="77"/>
      <c r="EMF17" s="77"/>
      <c r="EMG17" s="77"/>
      <c r="EMH17" s="77"/>
      <c r="EMI17" s="77"/>
      <c r="EMJ17" s="77"/>
      <c r="EMK17" s="77"/>
      <c r="EML17" s="77"/>
      <c r="EMM17" s="77"/>
      <c r="EMN17" s="77"/>
      <c r="EMO17" s="77"/>
      <c r="EMP17" s="77"/>
      <c r="EMQ17" s="77"/>
      <c r="EMR17" s="77"/>
      <c r="EMS17" s="77"/>
      <c r="EMT17" s="77"/>
      <c r="EMU17" s="77"/>
      <c r="EMV17" s="77"/>
      <c r="EMW17" s="77"/>
      <c r="EMX17" s="77"/>
      <c r="EMY17" s="77"/>
      <c r="EMZ17" s="77"/>
      <c r="ENA17" s="77"/>
      <c r="ENB17" s="77"/>
      <c r="ENC17" s="77"/>
      <c r="END17" s="77"/>
      <c r="ENE17" s="77"/>
      <c r="ENF17" s="77"/>
      <c r="ENG17" s="77"/>
      <c r="ENH17" s="77"/>
      <c r="ENI17" s="77"/>
      <c r="ENJ17" s="77"/>
      <c r="ENK17" s="77"/>
      <c r="ENL17" s="77"/>
      <c r="ENM17" s="77"/>
      <c r="ENN17" s="77"/>
      <c r="ENO17" s="77"/>
      <c r="ENP17" s="77"/>
      <c r="ENQ17" s="77"/>
      <c r="ENR17" s="77"/>
      <c r="ENS17" s="77"/>
      <c r="ENT17" s="77"/>
      <c r="ENU17" s="77"/>
      <c r="ENV17" s="77"/>
      <c r="ENW17" s="77"/>
      <c r="ENX17" s="77"/>
      <c r="ENY17" s="77"/>
      <c r="ENZ17" s="77"/>
      <c r="EOA17" s="77"/>
      <c r="EOB17" s="77"/>
      <c r="EOC17" s="77"/>
      <c r="EOD17" s="77"/>
      <c r="EOE17" s="77"/>
      <c r="EOF17" s="77"/>
      <c r="EOG17" s="77"/>
      <c r="EOH17" s="77"/>
      <c r="EOI17" s="77"/>
      <c r="EOJ17" s="77"/>
      <c r="EOK17" s="77"/>
      <c r="EOL17" s="77"/>
      <c r="EOM17" s="77"/>
      <c r="EON17" s="77"/>
      <c r="EOO17" s="77"/>
      <c r="EOP17" s="77"/>
      <c r="EOQ17" s="77"/>
      <c r="EOR17" s="77"/>
      <c r="EOS17" s="77"/>
      <c r="EOT17" s="77"/>
      <c r="EOU17" s="77"/>
      <c r="EOV17" s="77"/>
      <c r="EOW17" s="77"/>
      <c r="EOX17" s="77"/>
      <c r="EOY17" s="77"/>
      <c r="EOZ17" s="77"/>
      <c r="EPA17" s="77"/>
      <c r="EPB17" s="77"/>
      <c r="EPC17" s="77"/>
      <c r="EPD17" s="77"/>
      <c r="EPE17" s="77"/>
      <c r="EPF17" s="77"/>
      <c r="EPG17" s="77"/>
      <c r="EPH17" s="77"/>
      <c r="EPI17" s="77"/>
      <c r="EPJ17" s="77"/>
      <c r="EPK17" s="77"/>
      <c r="EPL17" s="77"/>
      <c r="EPM17" s="77"/>
      <c r="EPN17" s="77"/>
      <c r="EPO17" s="77"/>
      <c r="EPP17" s="77"/>
      <c r="EPQ17" s="77"/>
      <c r="EPR17" s="77"/>
      <c r="EPS17" s="77"/>
      <c r="EPT17" s="77"/>
      <c r="EPU17" s="77"/>
      <c r="EPV17" s="77"/>
      <c r="EPW17" s="77"/>
      <c r="EPX17" s="77"/>
      <c r="EPY17" s="77"/>
      <c r="EPZ17" s="77"/>
      <c r="EQA17" s="77"/>
      <c r="EQB17" s="77"/>
      <c r="EQC17" s="77"/>
      <c r="EQD17" s="77"/>
      <c r="EQE17" s="77"/>
      <c r="EQF17" s="77"/>
      <c r="EQG17" s="77"/>
      <c r="EQH17" s="77"/>
      <c r="EQI17" s="77"/>
      <c r="EQJ17" s="77"/>
      <c r="EQK17" s="77"/>
      <c r="EQL17" s="77"/>
      <c r="EQM17" s="77"/>
      <c r="EQN17" s="77"/>
      <c r="EQO17" s="77"/>
      <c r="EQP17" s="77"/>
      <c r="EQQ17" s="77"/>
      <c r="EQR17" s="77"/>
      <c r="EQS17" s="77"/>
      <c r="EQT17" s="77"/>
      <c r="EQU17" s="77"/>
      <c r="EQV17" s="77"/>
      <c r="EQW17" s="77"/>
      <c r="EQX17" s="77"/>
      <c r="EQY17" s="77"/>
      <c r="EQZ17" s="77"/>
      <c r="ERA17" s="77"/>
      <c r="ERB17" s="77"/>
      <c r="ERC17" s="77"/>
      <c r="ERD17" s="77"/>
      <c r="ERE17" s="77"/>
      <c r="ERF17" s="77"/>
      <c r="ERG17" s="77"/>
      <c r="ERH17" s="77"/>
      <c r="ERI17" s="77"/>
      <c r="ERJ17" s="77"/>
      <c r="ERK17" s="77"/>
      <c r="ERL17" s="77"/>
      <c r="ERM17" s="77"/>
      <c r="ERN17" s="77"/>
      <c r="ERO17" s="77"/>
      <c r="ERP17" s="77"/>
      <c r="ERQ17" s="77"/>
      <c r="ERR17" s="77"/>
      <c r="ERS17" s="77"/>
      <c r="ERT17" s="77"/>
      <c r="ERU17" s="77"/>
      <c r="ERV17" s="77"/>
      <c r="ERW17" s="77"/>
      <c r="ERX17" s="77"/>
      <c r="ERY17" s="77"/>
      <c r="ERZ17" s="77"/>
      <c r="ESA17" s="77"/>
      <c r="ESB17" s="77"/>
      <c r="ESC17" s="77"/>
      <c r="ESD17" s="77"/>
      <c r="ESE17" s="77"/>
      <c r="ESF17" s="77"/>
      <c r="ESG17" s="77"/>
      <c r="ESH17" s="77"/>
      <c r="ESI17" s="77"/>
      <c r="ESJ17" s="77"/>
      <c r="ESK17" s="77"/>
      <c r="ESL17" s="77"/>
      <c r="ESM17" s="77"/>
      <c r="ESN17" s="77"/>
      <c r="ESO17" s="77"/>
      <c r="ESP17" s="77"/>
      <c r="ESQ17" s="77"/>
      <c r="ESR17" s="77"/>
      <c r="ESS17" s="77"/>
      <c r="EST17" s="77"/>
      <c r="ESU17" s="77"/>
      <c r="ESV17" s="77"/>
      <c r="ESW17" s="77"/>
      <c r="ESX17" s="77"/>
      <c r="ESY17" s="77"/>
      <c r="ESZ17" s="77"/>
      <c r="ETA17" s="77"/>
      <c r="ETB17" s="77"/>
      <c r="ETC17" s="77"/>
      <c r="ETD17" s="77"/>
      <c r="ETE17" s="77"/>
      <c r="ETF17" s="77"/>
      <c r="ETG17" s="77"/>
      <c r="ETH17" s="77"/>
      <c r="ETI17" s="77"/>
      <c r="ETJ17" s="77"/>
      <c r="ETK17" s="77"/>
      <c r="ETL17" s="77"/>
      <c r="ETM17" s="77"/>
      <c r="ETN17" s="77"/>
      <c r="ETO17" s="77"/>
      <c r="ETP17" s="77"/>
      <c r="ETQ17" s="77"/>
      <c r="ETR17" s="77"/>
      <c r="ETS17" s="77"/>
      <c r="ETT17" s="77"/>
      <c r="ETU17" s="77"/>
      <c r="ETV17" s="77"/>
      <c r="ETW17" s="77"/>
      <c r="ETX17" s="77"/>
      <c r="ETY17" s="77"/>
      <c r="ETZ17" s="77"/>
      <c r="EUA17" s="77"/>
      <c r="EUB17" s="77"/>
      <c r="EUC17" s="77"/>
      <c r="EUD17" s="77"/>
      <c r="EUE17" s="77"/>
      <c r="EUF17" s="77"/>
      <c r="EUG17" s="77"/>
      <c r="EUH17" s="77"/>
      <c r="EUI17" s="77"/>
      <c r="EUJ17" s="77"/>
      <c r="EUK17" s="77"/>
      <c r="EUL17" s="77"/>
      <c r="EUM17" s="77"/>
      <c r="EUN17" s="77"/>
      <c r="EUO17" s="77"/>
      <c r="EUP17" s="77"/>
      <c r="EUQ17" s="77"/>
      <c r="EUR17" s="77"/>
      <c r="EUS17" s="77"/>
      <c r="EUT17" s="77"/>
      <c r="EUU17" s="77"/>
      <c r="EUV17" s="77"/>
      <c r="EUW17" s="77"/>
      <c r="EUX17" s="77"/>
      <c r="EUY17" s="77"/>
      <c r="EUZ17" s="77"/>
      <c r="EVA17" s="77"/>
      <c r="EVB17" s="77"/>
      <c r="EVC17" s="77"/>
      <c r="EVD17" s="77"/>
      <c r="EVE17" s="77"/>
      <c r="EVF17" s="77"/>
      <c r="EVG17" s="77"/>
      <c r="EVH17" s="77"/>
      <c r="EVI17" s="77"/>
      <c r="EVJ17" s="77"/>
      <c r="EVK17" s="77"/>
      <c r="EVL17" s="77"/>
      <c r="EVM17" s="77"/>
      <c r="EVN17" s="77"/>
      <c r="EVO17" s="77"/>
      <c r="EVP17" s="77"/>
      <c r="EVQ17" s="77"/>
      <c r="EVR17" s="77"/>
      <c r="EVS17" s="77"/>
      <c r="EVT17" s="77"/>
      <c r="EVU17" s="77"/>
      <c r="EVV17" s="77"/>
      <c r="EVW17" s="77"/>
      <c r="EVX17" s="77"/>
      <c r="EVY17" s="77"/>
      <c r="EVZ17" s="77"/>
      <c r="EWA17" s="77"/>
      <c r="EWB17" s="77"/>
      <c r="EWC17" s="77"/>
      <c r="EWD17" s="77"/>
      <c r="EWE17" s="77"/>
      <c r="EWF17" s="77"/>
      <c r="EWG17" s="77"/>
      <c r="EWH17" s="77"/>
      <c r="EWI17" s="77"/>
      <c r="EWJ17" s="77"/>
      <c r="EWK17" s="77"/>
      <c r="EWL17" s="77"/>
      <c r="EWM17" s="77"/>
      <c r="EWN17" s="77"/>
      <c r="EWO17" s="77"/>
      <c r="EWP17" s="77"/>
      <c r="EWQ17" s="77"/>
      <c r="EWR17" s="77"/>
      <c r="EWS17" s="77"/>
      <c r="EWT17" s="77"/>
      <c r="EWU17" s="77"/>
      <c r="EWV17" s="77"/>
      <c r="EWW17" s="77"/>
      <c r="EWX17" s="77"/>
      <c r="EWY17" s="77"/>
      <c r="EWZ17" s="77"/>
      <c r="EXA17" s="77"/>
      <c r="EXB17" s="77"/>
      <c r="EXC17" s="77"/>
      <c r="EXD17" s="77"/>
      <c r="EXE17" s="77"/>
      <c r="EXF17" s="77"/>
      <c r="EXG17" s="77"/>
      <c r="EXH17" s="77"/>
      <c r="EXI17" s="77"/>
      <c r="EXJ17" s="77"/>
      <c r="EXK17" s="77"/>
      <c r="EXL17" s="77"/>
      <c r="EXM17" s="77"/>
      <c r="EXN17" s="77"/>
      <c r="EXO17" s="77"/>
      <c r="EXP17" s="77"/>
      <c r="EXQ17" s="77"/>
      <c r="EXR17" s="77"/>
      <c r="EXS17" s="77"/>
      <c r="EXT17" s="77"/>
      <c r="EXU17" s="77"/>
      <c r="EXV17" s="77"/>
      <c r="EXW17" s="77"/>
      <c r="EXX17" s="77"/>
      <c r="EXY17" s="77"/>
      <c r="EXZ17" s="77"/>
      <c r="EYA17" s="77"/>
      <c r="EYB17" s="77"/>
      <c r="EYC17" s="77"/>
      <c r="EYD17" s="77"/>
      <c r="EYE17" s="77"/>
      <c r="EYF17" s="77"/>
      <c r="EYG17" s="77"/>
      <c r="EYH17" s="77"/>
      <c r="EYI17" s="77"/>
      <c r="EYJ17" s="77"/>
      <c r="EYK17" s="77"/>
      <c r="EYL17" s="77"/>
      <c r="EYM17" s="77"/>
      <c r="EYN17" s="77"/>
      <c r="EYO17" s="77"/>
      <c r="EYP17" s="77"/>
      <c r="EYQ17" s="77"/>
      <c r="EYR17" s="77"/>
      <c r="EYS17" s="77"/>
      <c r="EYT17" s="77"/>
      <c r="EYU17" s="77"/>
      <c r="EYV17" s="77"/>
      <c r="EYW17" s="77"/>
      <c r="EYX17" s="77"/>
      <c r="EYY17" s="77"/>
      <c r="EYZ17" s="77"/>
      <c r="EZA17" s="77"/>
      <c r="EZB17" s="77"/>
      <c r="EZC17" s="77"/>
      <c r="EZD17" s="77"/>
      <c r="EZE17" s="77"/>
      <c r="EZF17" s="77"/>
      <c r="EZG17" s="77"/>
      <c r="EZH17" s="77"/>
      <c r="EZI17" s="77"/>
      <c r="EZJ17" s="77"/>
      <c r="EZK17" s="77"/>
      <c r="EZL17" s="77"/>
      <c r="EZM17" s="77"/>
      <c r="EZN17" s="77"/>
      <c r="EZO17" s="77"/>
      <c r="EZP17" s="77"/>
      <c r="EZQ17" s="77"/>
      <c r="EZR17" s="77"/>
      <c r="EZS17" s="77"/>
      <c r="EZT17" s="77"/>
      <c r="EZU17" s="77"/>
      <c r="EZV17" s="77"/>
      <c r="EZW17" s="77"/>
      <c r="EZX17" s="77"/>
      <c r="EZY17" s="77"/>
      <c r="EZZ17" s="77"/>
      <c r="FAA17" s="77"/>
      <c r="FAB17" s="77"/>
      <c r="FAC17" s="77"/>
      <c r="FAD17" s="77"/>
      <c r="FAE17" s="77"/>
      <c r="FAF17" s="77"/>
      <c r="FAG17" s="77"/>
      <c r="FAH17" s="77"/>
      <c r="FAI17" s="77"/>
      <c r="FAJ17" s="77"/>
      <c r="FAK17" s="77"/>
      <c r="FAL17" s="77"/>
      <c r="FAM17" s="77"/>
      <c r="FAN17" s="77"/>
      <c r="FAO17" s="77"/>
      <c r="FAP17" s="77"/>
      <c r="FAQ17" s="77"/>
      <c r="FAR17" s="77"/>
      <c r="FAS17" s="77"/>
      <c r="FAT17" s="77"/>
      <c r="FAU17" s="77"/>
      <c r="FAV17" s="77"/>
      <c r="FAW17" s="77"/>
      <c r="FAX17" s="77"/>
      <c r="FAY17" s="77"/>
      <c r="FAZ17" s="77"/>
      <c r="FBA17" s="77"/>
      <c r="FBB17" s="77"/>
      <c r="FBC17" s="77"/>
      <c r="FBD17" s="77"/>
      <c r="FBE17" s="77"/>
      <c r="FBF17" s="77"/>
      <c r="FBG17" s="77"/>
      <c r="FBH17" s="77"/>
      <c r="FBI17" s="77"/>
      <c r="FBJ17" s="77"/>
      <c r="FBK17" s="77"/>
      <c r="FBL17" s="77"/>
      <c r="FBM17" s="77"/>
      <c r="FBN17" s="77"/>
      <c r="FBO17" s="77"/>
      <c r="FBP17" s="77"/>
      <c r="FBQ17" s="77"/>
      <c r="FBR17" s="77"/>
      <c r="FBS17" s="77"/>
      <c r="FBT17" s="77"/>
      <c r="FBU17" s="77"/>
      <c r="FBV17" s="77"/>
      <c r="FBW17" s="77"/>
      <c r="FBX17" s="77"/>
      <c r="FBY17" s="77"/>
      <c r="FBZ17" s="77"/>
      <c r="FCA17" s="77"/>
      <c r="FCB17" s="77"/>
      <c r="FCC17" s="77"/>
      <c r="FCD17" s="77"/>
      <c r="FCE17" s="77"/>
      <c r="FCF17" s="77"/>
      <c r="FCG17" s="77"/>
      <c r="FCH17" s="77"/>
      <c r="FCI17" s="77"/>
      <c r="FCJ17" s="77"/>
      <c r="FCK17" s="77"/>
      <c r="FCL17" s="77"/>
      <c r="FCM17" s="77"/>
      <c r="FCN17" s="77"/>
      <c r="FCO17" s="77"/>
      <c r="FCP17" s="77"/>
      <c r="FCQ17" s="77"/>
      <c r="FCR17" s="77"/>
      <c r="FCS17" s="77"/>
      <c r="FCT17" s="77"/>
      <c r="FCU17" s="77"/>
      <c r="FCV17" s="77"/>
      <c r="FCW17" s="77"/>
      <c r="FCX17" s="77"/>
      <c r="FCY17" s="77"/>
      <c r="FCZ17" s="77"/>
      <c r="FDA17" s="77"/>
      <c r="FDB17" s="77"/>
      <c r="FDC17" s="77"/>
      <c r="FDD17" s="77"/>
      <c r="FDE17" s="77"/>
      <c r="FDF17" s="77"/>
      <c r="FDG17" s="77"/>
      <c r="FDH17" s="77"/>
      <c r="FDI17" s="77"/>
      <c r="FDJ17" s="77"/>
      <c r="FDK17" s="77"/>
      <c r="FDL17" s="77"/>
      <c r="FDM17" s="77"/>
      <c r="FDN17" s="77"/>
      <c r="FDO17" s="77"/>
      <c r="FDP17" s="77"/>
      <c r="FDQ17" s="77"/>
      <c r="FDR17" s="77"/>
      <c r="FDS17" s="77"/>
      <c r="FDT17" s="77"/>
      <c r="FDU17" s="77"/>
      <c r="FDV17" s="77"/>
      <c r="FDW17" s="77"/>
      <c r="FDX17" s="77"/>
      <c r="FDY17" s="77"/>
      <c r="FDZ17" s="77"/>
      <c r="FEA17" s="77"/>
      <c r="FEB17" s="77"/>
      <c r="FEC17" s="77"/>
      <c r="FED17" s="77"/>
      <c r="FEE17" s="77"/>
      <c r="FEF17" s="77"/>
      <c r="FEG17" s="77"/>
      <c r="FEH17" s="77"/>
      <c r="FEI17" s="77"/>
      <c r="FEJ17" s="77"/>
      <c r="FEK17" s="77"/>
      <c r="FEL17" s="77"/>
      <c r="FEM17" s="77"/>
      <c r="FEN17" s="77"/>
      <c r="FEO17" s="77"/>
      <c r="FEP17" s="77"/>
      <c r="FEQ17" s="77"/>
      <c r="FER17" s="77"/>
      <c r="FES17" s="77"/>
      <c r="FET17" s="77"/>
      <c r="FEU17" s="77"/>
      <c r="FEV17" s="77"/>
      <c r="FEW17" s="77"/>
      <c r="FEX17" s="77"/>
      <c r="FEY17" s="77"/>
      <c r="FEZ17" s="77"/>
      <c r="FFA17" s="77"/>
      <c r="FFB17" s="77"/>
      <c r="FFC17" s="77"/>
      <c r="FFD17" s="77"/>
      <c r="FFE17" s="77"/>
      <c r="FFF17" s="77"/>
      <c r="FFG17" s="77"/>
      <c r="FFH17" s="77"/>
      <c r="FFI17" s="77"/>
      <c r="FFJ17" s="77"/>
      <c r="FFK17" s="77"/>
      <c r="FFL17" s="77"/>
      <c r="FFM17" s="77"/>
      <c r="FFN17" s="77"/>
      <c r="FFO17" s="77"/>
      <c r="FFP17" s="77"/>
      <c r="FFQ17" s="77"/>
      <c r="FFR17" s="77"/>
      <c r="FFS17" s="77"/>
      <c r="FFT17" s="77"/>
      <c r="FFU17" s="77"/>
      <c r="FFV17" s="77"/>
      <c r="FFW17" s="77"/>
      <c r="FFX17" s="77"/>
      <c r="FFY17" s="77"/>
      <c r="FFZ17" s="77"/>
      <c r="FGA17" s="77"/>
      <c r="FGB17" s="77"/>
      <c r="FGC17" s="77"/>
      <c r="FGD17" s="77"/>
      <c r="FGE17" s="77"/>
      <c r="FGF17" s="77"/>
      <c r="FGG17" s="77"/>
      <c r="FGH17" s="77"/>
      <c r="FGI17" s="77"/>
      <c r="FGJ17" s="77"/>
      <c r="FGK17" s="77"/>
      <c r="FGL17" s="77"/>
      <c r="FGM17" s="77"/>
      <c r="FGN17" s="77"/>
      <c r="FGO17" s="77"/>
      <c r="FGP17" s="77"/>
      <c r="FGQ17" s="77"/>
      <c r="FGR17" s="77"/>
      <c r="FGS17" s="77"/>
      <c r="FGT17" s="77"/>
      <c r="FGU17" s="77"/>
      <c r="FGV17" s="77"/>
      <c r="FGW17" s="77"/>
      <c r="FGX17" s="77"/>
      <c r="FGY17" s="77"/>
      <c r="FGZ17" s="77"/>
      <c r="FHA17" s="77"/>
      <c r="FHB17" s="77"/>
      <c r="FHC17" s="77"/>
      <c r="FHD17" s="77"/>
      <c r="FHE17" s="77"/>
      <c r="FHF17" s="77"/>
      <c r="FHG17" s="77"/>
      <c r="FHH17" s="77"/>
      <c r="FHI17" s="77"/>
      <c r="FHJ17" s="77"/>
      <c r="FHK17" s="77"/>
      <c r="FHL17" s="77"/>
      <c r="FHM17" s="77"/>
      <c r="FHN17" s="77"/>
      <c r="FHO17" s="77"/>
      <c r="FHP17" s="77"/>
      <c r="FHQ17" s="77"/>
      <c r="FHR17" s="77"/>
      <c r="FHS17" s="77"/>
      <c r="FHT17" s="77"/>
      <c r="FHU17" s="77"/>
      <c r="FHV17" s="77"/>
      <c r="FHW17" s="77"/>
      <c r="FHX17" s="77"/>
      <c r="FHY17" s="77"/>
      <c r="FHZ17" s="77"/>
      <c r="FIA17" s="77"/>
      <c r="FIB17" s="77"/>
      <c r="FIC17" s="77"/>
      <c r="FID17" s="77"/>
      <c r="FIE17" s="77"/>
      <c r="FIF17" s="77"/>
      <c r="FIG17" s="77"/>
      <c r="FIH17" s="77"/>
      <c r="FII17" s="77"/>
      <c r="FIJ17" s="77"/>
      <c r="FIK17" s="77"/>
      <c r="FIL17" s="77"/>
      <c r="FIM17" s="77"/>
      <c r="FIN17" s="77"/>
      <c r="FIO17" s="77"/>
      <c r="FIP17" s="77"/>
      <c r="FIQ17" s="77"/>
      <c r="FIR17" s="77"/>
      <c r="FIS17" s="77"/>
      <c r="FIT17" s="77"/>
      <c r="FIU17" s="77"/>
      <c r="FIV17" s="77"/>
      <c r="FIW17" s="77"/>
      <c r="FIX17" s="77"/>
      <c r="FIY17" s="77"/>
      <c r="FIZ17" s="77"/>
      <c r="FJA17" s="77"/>
      <c r="FJB17" s="77"/>
      <c r="FJC17" s="77"/>
      <c r="FJD17" s="77"/>
      <c r="FJE17" s="77"/>
      <c r="FJF17" s="77"/>
      <c r="FJG17" s="77"/>
      <c r="FJH17" s="77"/>
      <c r="FJI17" s="77"/>
      <c r="FJJ17" s="77"/>
      <c r="FJK17" s="77"/>
      <c r="FJL17" s="77"/>
      <c r="FJM17" s="77"/>
      <c r="FJN17" s="77"/>
      <c r="FJO17" s="77"/>
      <c r="FJP17" s="77"/>
      <c r="FJQ17" s="77"/>
      <c r="FJR17" s="77"/>
      <c r="FJS17" s="77"/>
      <c r="FJT17" s="77"/>
      <c r="FJU17" s="77"/>
      <c r="FJV17" s="77"/>
      <c r="FJW17" s="77"/>
      <c r="FJX17" s="77"/>
      <c r="FJY17" s="77"/>
      <c r="FJZ17" s="77"/>
      <c r="FKA17" s="77"/>
      <c r="FKB17" s="77"/>
      <c r="FKC17" s="77"/>
      <c r="FKD17" s="77"/>
      <c r="FKE17" s="77"/>
      <c r="FKF17" s="77"/>
      <c r="FKG17" s="77"/>
      <c r="FKH17" s="77"/>
      <c r="FKI17" s="77"/>
      <c r="FKJ17" s="77"/>
      <c r="FKK17" s="77"/>
      <c r="FKL17" s="77"/>
      <c r="FKM17" s="77"/>
      <c r="FKN17" s="77"/>
      <c r="FKO17" s="77"/>
      <c r="FKP17" s="77"/>
      <c r="FKQ17" s="77"/>
      <c r="FKR17" s="77"/>
      <c r="FKS17" s="77"/>
      <c r="FKT17" s="77"/>
      <c r="FKU17" s="77"/>
      <c r="FKV17" s="77"/>
      <c r="FKW17" s="77"/>
      <c r="FKX17" s="77"/>
      <c r="FKY17" s="77"/>
      <c r="FKZ17" s="77"/>
      <c r="FLA17" s="77"/>
      <c r="FLB17" s="77"/>
      <c r="FLC17" s="77"/>
      <c r="FLD17" s="77"/>
      <c r="FLE17" s="77"/>
      <c r="FLF17" s="77"/>
      <c r="FLG17" s="77"/>
      <c r="FLH17" s="77"/>
      <c r="FLI17" s="77"/>
      <c r="FLJ17" s="77"/>
      <c r="FLK17" s="77"/>
      <c r="FLL17" s="77"/>
      <c r="FLM17" s="77"/>
      <c r="FLN17" s="77"/>
      <c r="FLO17" s="77"/>
      <c r="FLP17" s="77"/>
      <c r="FLQ17" s="77"/>
      <c r="FLR17" s="77"/>
      <c r="FLS17" s="77"/>
      <c r="FLT17" s="77"/>
      <c r="FLU17" s="77"/>
      <c r="FLV17" s="77"/>
      <c r="FLW17" s="77"/>
      <c r="FLX17" s="77"/>
      <c r="FLY17" s="77"/>
      <c r="FLZ17" s="77"/>
      <c r="FMA17" s="77"/>
      <c r="FMB17" s="77"/>
      <c r="FMC17" s="77"/>
      <c r="FMD17" s="77"/>
      <c r="FME17" s="77"/>
      <c r="FMF17" s="77"/>
      <c r="FMG17" s="77"/>
      <c r="FMH17" s="77"/>
      <c r="FMI17" s="77"/>
      <c r="FMJ17" s="77"/>
      <c r="FMK17" s="77"/>
      <c r="FML17" s="77"/>
      <c r="FMM17" s="77"/>
      <c r="FMN17" s="77"/>
      <c r="FMO17" s="77"/>
      <c r="FMP17" s="77"/>
      <c r="FMQ17" s="77"/>
      <c r="FMR17" s="77"/>
      <c r="FMS17" s="77"/>
      <c r="FMT17" s="77"/>
      <c r="FMU17" s="77"/>
      <c r="FMV17" s="77"/>
      <c r="FMW17" s="77"/>
      <c r="FMX17" s="77"/>
      <c r="FMY17" s="77"/>
      <c r="FMZ17" s="77"/>
      <c r="FNA17" s="77"/>
      <c r="FNB17" s="77"/>
      <c r="FNC17" s="77"/>
      <c r="FND17" s="77"/>
      <c r="FNE17" s="77"/>
      <c r="FNF17" s="77"/>
      <c r="FNG17" s="77"/>
      <c r="FNH17" s="77"/>
      <c r="FNI17" s="77"/>
      <c r="FNJ17" s="77"/>
      <c r="FNK17" s="77"/>
      <c r="FNL17" s="77"/>
      <c r="FNM17" s="77"/>
      <c r="FNN17" s="77"/>
      <c r="FNO17" s="77"/>
      <c r="FNP17" s="77"/>
      <c r="FNQ17" s="77"/>
      <c r="FNR17" s="77"/>
      <c r="FNS17" s="77"/>
      <c r="FNT17" s="77"/>
      <c r="FNU17" s="77"/>
      <c r="FNV17" s="77"/>
      <c r="FNW17" s="77"/>
      <c r="FNX17" s="77"/>
      <c r="FNY17" s="77"/>
      <c r="FNZ17" s="77"/>
      <c r="FOA17" s="77"/>
      <c r="FOB17" s="77"/>
      <c r="FOC17" s="77"/>
      <c r="FOD17" s="77"/>
      <c r="FOE17" s="77"/>
      <c r="FOF17" s="77"/>
      <c r="FOG17" s="77"/>
      <c r="FOH17" s="77"/>
      <c r="FOI17" s="77"/>
      <c r="FOJ17" s="77"/>
      <c r="FOK17" s="77"/>
      <c r="FOL17" s="77"/>
      <c r="FOM17" s="77"/>
      <c r="FON17" s="77"/>
      <c r="FOO17" s="77"/>
      <c r="FOP17" s="77"/>
      <c r="FOQ17" s="77"/>
      <c r="FOR17" s="77"/>
      <c r="FOS17" s="77"/>
      <c r="FOT17" s="77"/>
      <c r="FOU17" s="77"/>
      <c r="FOV17" s="77"/>
      <c r="FOW17" s="77"/>
      <c r="FOX17" s="77"/>
      <c r="FOY17" s="77"/>
      <c r="FOZ17" s="77"/>
      <c r="FPA17" s="77"/>
      <c r="FPB17" s="77"/>
      <c r="FPC17" s="77"/>
      <c r="FPD17" s="77"/>
      <c r="FPE17" s="77"/>
      <c r="FPF17" s="77"/>
      <c r="FPG17" s="77"/>
      <c r="FPH17" s="77"/>
      <c r="FPI17" s="77"/>
      <c r="FPJ17" s="77"/>
      <c r="FPK17" s="77"/>
      <c r="FPL17" s="77"/>
      <c r="FPM17" s="77"/>
      <c r="FPN17" s="77"/>
      <c r="FPO17" s="77"/>
      <c r="FPP17" s="77"/>
      <c r="FPQ17" s="77"/>
      <c r="FPR17" s="77"/>
      <c r="FPS17" s="77"/>
      <c r="FPT17" s="77"/>
      <c r="FPU17" s="77"/>
      <c r="FPV17" s="77"/>
      <c r="FPW17" s="77"/>
      <c r="FPX17" s="77"/>
      <c r="FPY17" s="77"/>
      <c r="FPZ17" s="77"/>
      <c r="FQA17" s="77"/>
      <c r="FQB17" s="77"/>
      <c r="FQC17" s="77"/>
      <c r="FQD17" s="77"/>
      <c r="FQE17" s="77"/>
      <c r="FQF17" s="77"/>
      <c r="FQG17" s="77"/>
      <c r="FQH17" s="77"/>
      <c r="FQI17" s="77"/>
      <c r="FQJ17" s="77"/>
      <c r="FQK17" s="77"/>
      <c r="FQL17" s="77"/>
      <c r="FQM17" s="77"/>
      <c r="FQN17" s="77"/>
      <c r="FQO17" s="77"/>
      <c r="FQP17" s="77"/>
      <c r="FQQ17" s="77"/>
      <c r="FQR17" s="77"/>
      <c r="FQS17" s="77"/>
      <c r="FQT17" s="77"/>
      <c r="FQU17" s="77"/>
      <c r="FQV17" s="77"/>
      <c r="FQW17" s="77"/>
      <c r="FQX17" s="77"/>
      <c r="FQY17" s="77"/>
      <c r="FQZ17" s="77"/>
      <c r="FRA17" s="77"/>
      <c r="FRB17" s="77"/>
      <c r="FRC17" s="77"/>
      <c r="FRD17" s="77"/>
      <c r="FRE17" s="77"/>
      <c r="FRF17" s="77"/>
      <c r="FRG17" s="77"/>
      <c r="FRH17" s="77"/>
      <c r="FRI17" s="77"/>
      <c r="FRJ17" s="77"/>
      <c r="FRK17" s="77"/>
      <c r="FRL17" s="77"/>
      <c r="FRM17" s="77"/>
      <c r="FRN17" s="77"/>
      <c r="FRO17" s="77"/>
      <c r="FRP17" s="77"/>
      <c r="FRQ17" s="77"/>
      <c r="FRR17" s="77"/>
      <c r="FRS17" s="77"/>
      <c r="FRT17" s="77"/>
      <c r="FRU17" s="77"/>
      <c r="FRV17" s="77"/>
      <c r="FRW17" s="77"/>
      <c r="FRX17" s="77"/>
      <c r="FRY17" s="77"/>
      <c r="FRZ17" s="77"/>
      <c r="FSA17" s="77"/>
      <c r="FSB17" s="77"/>
      <c r="FSC17" s="77"/>
      <c r="FSD17" s="77"/>
      <c r="FSE17" s="77"/>
      <c r="FSF17" s="77"/>
      <c r="FSG17" s="77"/>
      <c r="FSH17" s="77"/>
      <c r="FSI17" s="77"/>
      <c r="FSJ17" s="77"/>
      <c r="FSK17" s="77"/>
      <c r="FSL17" s="77"/>
      <c r="FSM17" s="77"/>
      <c r="FSN17" s="77"/>
      <c r="FSO17" s="77"/>
      <c r="FSP17" s="77"/>
      <c r="FSQ17" s="77"/>
      <c r="FSR17" s="77"/>
      <c r="FSS17" s="77"/>
      <c r="FST17" s="77"/>
      <c r="FSU17" s="77"/>
      <c r="FSV17" s="77"/>
      <c r="FSW17" s="77"/>
      <c r="FSX17" s="77"/>
      <c r="FSY17" s="77"/>
      <c r="FSZ17" s="77"/>
      <c r="FTA17" s="77"/>
      <c r="FTB17" s="77"/>
      <c r="FTC17" s="77"/>
      <c r="FTD17" s="77"/>
      <c r="FTE17" s="77"/>
      <c r="FTF17" s="77"/>
      <c r="FTG17" s="77"/>
      <c r="FTH17" s="77"/>
      <c r="FTI17" s="77"/>
      <c r="FTJ17" s="77"/>
      <c r="FTK17" s="77"/>
      <c r="FTL17" s="77"/>
      <c r="FTM17" s="77"/>
      <c r="FTN17" s="77"/>
      <c r="FTO17" s="77"/>
      <c r="FTP17" s="77"/>
      <c r="FTQ17" s="77"/>
      <c r="FTR17" s="77"/>
      <c r="FTS17" s="77"/>
      <c r="FTT17" s="77"/>
      <c r="FTU17" s="77"/>
      <c r="FTV17" s="77"/>
      <c r="FTW17" s="77"/>
      <c r="FTX17" s="77"/>
      <c r="FTY17" s="77"/>
      <c r="FTZ17" s="77"/>
      <c r="FUA17" s="77"/>
      <c r="FUB17" s="77"/>
      <c r="FUC17" s="77"/>
      <c r="FUD17" s="77"/>
      <c r="FUE17" s="77"/>
      <c r="FUF17" s="77"/>
      <c r="FUG17" s="77"/>
      <c r="FUH17" s="77"/>
      <c r="FUI17" s="77"/>
      <c r="FUJ17" s="77"/>
      <c r="FUK17" s="77"/>
      <c r="FUL17" s="77"/>
      <c r="FUM17" s="77"/>
      <c r="FUN17" s="77"/>
      <c r="FUO17" s="77"/>
      <c r="FUP17" s="77"/>
      <c r="FUQ17" s="77"/>
      <c r="FUR17" s="77"/>
      <c r="FUS17" s="77"/>
      <c r="FUT17" s="77"/>
      <c r="FUU17" s="77"/>
      <c r="FUV17" s="77"/>
      <c r="FUW17" s="77"/>
      <c r="FUX17" s="77"/>
      <c r="FUY17" s="77"/>
      <c r="FUZ17" s="77"/>
      <c r="FVA17" s="77"/>
      <c r="FVB17" s="77"/>
      <c r="FVC17" s="77"/>
      <c r="FVD17" s="77"/>
      <c r="FVE17" s="77"/>
      <c r="FVF17" s="77"/>
      <c r="FVG17" s="77"/>
      <c r="FVH17" s="77"/>
      <c r="FVI17" s="77"/>
      <c r="FVJ17" s="77"/>
      <c r="FVK17" s="77"/>
      <c r="FVL17" s="77"/>
      <c r="FVM17" s="77"/>
      <c r="FVN17" s="77"/>
      <c r="FVO17" s="77"/>
      <c r="FVP17" s="77"/>
      <c r="FVQ17" s="77"/>
      <c r="FVR17" s="77"/>
      <c r="FVS17" s="77"/>
      <c r="FVT17" s="77"/>
      <c r="FVU17" s="77"/>
      <c r="FVV17" s="77"/>
      <c r="FVW17" s="77"/>
      <c r="FVX17" s="77"/>
      <c r="FVY17" s="77"/>
      <c r="FVZ17" s="77"/>
      <c r="FWA17" s="77"/>
      <c r="FWB17" s="77"/>
      <c r="FWC17" s="77"/>
      <c r="FWD17" s="77"/>
      <c r="FWE17" s="77"/>
      <c r="FWF17" s="77"/>
      <c r="FWG17" s="77"/>
      <c r="FWH17" s="77"/>
      <c r="FWI17" s="77"/>
      <c r="FWJ17" s="77"/>
      <c r="FWK17" s="77"/>
      <c r="FWL17" s="77"/>
      <c r="FWM17" s="77"/>
      <c r="FWN17" s="77"/>
      <c r="FWO17" s="77"/>
      <c r="FWP17" s="77"/>
      <c r="FWQ17" s="77"/>
      <c r="FWR17" s="77"/>
      <c r="FWS17" s="77"/>
      <c r="FWT17" s="77"/>
      <c r="FWU17" s="77"/>
      <c r="FWV17" s="77"/>
      <c r="FWW17" s="77"/>
      <c r="FWX17" s="77"/>
      <c r="FWY17" s="77"/>
      <c r="FWZ17" s="77"/>
      <c r="FXA17" s="77"/>
      <c r="FXB17" s="77"/>
      <c r="FXC17" s="77"/>
      <c r="FXD17" s="77"/>
      <c r="FXE17" s="77"/>
      <c r="FXF17" s="77"/>
      <c r="FXG17" s="77"/>
      <c r="FXH17" s="77"/>
      <c r="FXI17" s="77"/>
      <c r="FXJ17" s="77"/>
      <c r="FXK17" s="77"/>
      <c r="FXL17" s="77"/>
      <c r="FXM17" s="77"/>
      <c r="FXN17" s="77"/>
      <c r="FXO17" s="77"/>
      <c r="FXP17" s="77"/>
      <c r="FXQ17" s="77"/>
      <c r="FXR17" s="77"/>
      <c r="FXS17" s="77"/>
      <c r="FXT17" s="77"/>
      <c r="FXU17" s="77"/>
      <c r="FXV17" s="77"/>
      <c r="FXW17" s="77"/>
      <c r="FXX17" s="77"/>
      <c r="FXY17" s="77"/>
      <c r="FXZ17" s="77"/>
      <c r="FYA17" s="77"/>
      <c r="FYB17" s="77"/>
      <c r="FYC17" s="77"/>
      <c r="FYD17" s="77"/>
      <c r="FYE17" s="77"/>
      <c r="FYF17" s="77"/>
      <c r="FYG17" s="77"/>
      <c r="FYH17" s="77"/>
      <c r="FYI17" s="77"/>
      <c r="FYJ17" s="77"/>
      <c r="FYK17" s="77"/>
      <c r="FYL17" s="77"/>
      <c r="FYM17" s="77"/>
      <c r="FYN17" s="77"/>
      <c r="FYO17" s="77"/>
      <c r="FYP17" s="77"/>
      <c r="FYQ17" s="77"/>
      <c r="FYR17" s="77"/>
      <c r="FYS17" s="77"/>
      <c r="FYT17" s="77"/>
      <c r="FYU17" s="77"/>
      <c r="FYV17" s="77"/>
      <c r="FYW17" s="77"/>
      <c r="FYX17" s="77"/>
      <c r="FYY17" s="77"/>
      <c r="FYZ17" s="77"/>
      <c r="FZA17" s="77"/>
      <c r="FZB17" s="77"/>
      <c r="FZC17" s="77"/>
      <c r="FZD17" s="77"/>
      <c r="FZE17" s="77"/>
      <c r="FZF17" s="77"/>
      <c r="FZG17" s="77"/>
      <c r="FZH17" s="77"/>
      <c r="FZI17" s="77"/>
      <c r="FZJ17" s="77"/>
      <c r="FZK17" s="77"/>
      <c r="FZL17" s="77"/>
      <c r="FZM17" s="77"/>
      <c r="FZN17" s="77"/>
      <c r="FZO17" s="77"/>
      <c r="FZP17" s="77"/>
      <c r="FZQ17" s="77"/>
      <c r="FZR17" s="77"/>
      <c r="FZS17" s="77"/>
      <c r="FZT17" s="77"/>
      <c r="FZU17" s="77"/>
      <c r="FZV17" s="77"/>
      <c r="FZW17" s="77"/>
      <c r="FZX17" s="77"/>
      <c r="FZY17" s="77"/>
      <c r="FZZ17" s="77"/>
      <c r="GAA17" s="77"/>
      <c r="GAB17" s="77"/>
      <c r="GAC17" s="77"/>
      <c r="GAD17" s="77"/>
      <c r="GAE17" s="77"/>
      <c r="GAF17" s="77"/>
      <c r="GAG17" s="77"/>
      <c r="GAH17" s="77"/>
      <c r="GAI17" s="77"/>
      <c r="GAJ17" s="77"/>
      <c r="GAK17" s="77"/>
      <c r="GAL17" s="77"/>
      <c r="GAM17" s="77"/>
      <c r="GAN17" s="77"/>
      <c r="GAO17" s="77"/>
      <c r="GAP17" s="77"/>
      <c r="GAQ17" s="77"/>
      <c r="GAR17" s="77"/>
      <c r="GAS17" s="77"/>
      <c r="GAT17" s="77"/>
      <c r="GAU17" s="77"/>
      <c r="GAV17" s="77"/>
      <c r="GAW17" s="77"/>
      <c r="GAX17" s="77"/>
      <c r="GAY17" s="77"/>
      <c r="GAZ17" s="77"/>
      <c r="GBA17" s="77"/>
      <c r="GBB17" s="77"/>
      <c r="GBC17" s="77"/>
      <c r="GBD17" s="77"/>
      <c r="GBE17" s="77"/>
      <c r="GBF17" s="77"/>
      <c r="GBG17" s="77"/>
      <c r="GBH17" s="77"/>
      <c r="GBI17" s="77"/>
      <c r="GBJ17" s="77"/>
      <c r="GBK17" s="77"/>
      <c r="GBL17" s="77"/>
      <c r="GBM17" s="77"/>
      <c r="GBN17" s="77"/>
      <c r="GBO17" s="77"/>
      <c r="GBP17" s="77"/>
      <c r="GBQ17" s="77"/>
      <c r="GBR17" s="77"/>
      <c r="GBS17" s="77"/>
      <c r="GBT17" s="77"/>
      <c r="GBU17" s="77"/>
      <c r="GBV17" s="77"/>
      <c r="GBW17" s="77"/>
      <c r="GBX17" s="77"/>
      <c r="GBY17" s="77"/>
      <c r="GBZ17" s="77"/>
      <c r="GCA17" s="77"/>
      <c r="GCB17" s="77"/>
      <c r="GCC17" s="77"/>
      <c r="GCD17" s="77"/>
      <c r="GCE17" s="77"/>
      <c r="GCF17" s="77"/>
      <c r="GCG17" s="77"/>
      <c r="GCH17" s="77"/>
      <c r="GCI17" s="77"/>
      <c r="GCJ17" s="77"/>
      <c r="GCK17" s="77"/>
      <c r="GCL17" s="77"/>
      <c r="GCM17" s="77"/>
      <c r="GCN17" s="77"/>
      <c r="GCO17" s="77"/>
      <c r="GCP17" s="77"/>
      <c r="GCQ17" s="77"/>
      <c r="GCR17" s="77"/>
      <c r="GCS17" s="77"/>
      <c r="GCT17" s="77"/>
      <c r="GCU17" s="77"/>
      <c r="GCV17" s="77"/>
      <c r="GCW17" s="77"/>
      <c r="GCX17" s="77"/>
      <c r="GCY17" s="77"/>
      <c r="GCZ17" s="77"/>
      <c r="GDA17" s="77"/>
      <c r="GDB17" s="77"/>
      <c r="GDC17" s="77"/>
      <c r="GDD17" s="77"/>
      <c r="GDE17" s="77"/>
      <c r="GDF17" s="77"/>
      <c r="GDG17" s="77"/>
      <c r="GDH17" s="77"/>
      <c r="GDI17" s="77"/>
      <c r="GDJ17" s="77"/>
      <c r="GDK17" s="77"/>
      <c r="GDL17" s="77"/>
      <c r="GDM17" s="77"/>
      <c r="GDN17" s="77"/>
      <c r="GDO17" s="77"/>
      <c r="GDP17" s="77"/>
      <c r="GDQ17" s="77"/>
      <c r="GDR17" s="77"/>
      <c r="GDS17" s="77"/>
      <c r="GDT17" s="77"/>
      <c r="GDU17" s="77"/>
      <c r="GDV17" s="77"/>
      <c r="GDW17" s="77"/>
      <c r="GDX17" s="77"/>
      <c r="GDY17" s="77"/>
      <c r="GDZ17" s="77"/>
      <c r="GEA17" s="77"/>
      <c r="GEB17" s="77"/>
      <c r="GEC17" s="77"/>
      <c r="GED17" s="77"/>
      <c r="GEE17" s="77"/>
      <c r="GEF17" s="77"/>
      <c r="GEG17" s="77"/>
      <c r="GEH17" s="77"/>
      <c r="GEI17" s="77"/>
      <c r="GEJ17" s="77"/>
      <c r="GEK17" s="77"/>
      <c r="GEL17" s="77"/>
      <c r="GEM17" s="77"/>
      <c r="GEN17" s="77"/>
      <c r="GEO17" s="77"/>
      <c r="GEP17" s="77"/>
      <c r="GEQ17" s="77"/>
      <c r="GER17" s="77"/>
      <c r="GES17" s="77"/>
      <c r="GET17" s="77"/>
      <c r="GEU17" s="77"/>
      <c r="GEV17" s="77"/>
      <c r="GEW17" s="77"/>
      <c r="GEX17" s="77"/>
      <c r="GEY17" s="77"/>
      <c r="GEZ17" s="77"/>
      <c r="GFA17" s="77"/>
      <c r="GFB17" s="77"/>
      <c r="GFC17" s="77"/>
      <c r="GFD17" s="77"/>
      <c r="GFE17" s="77"/>
      <c r="GFF17" s="77"/>
      <c r="GFG17" s="77"/>
      <c r="GFH17" s="77"/>
      <c r="GFI17" s="77"/>
      <c r="GFJ17" s="77"/>
      <c r="GFK17" s="77"/>
      <c r="GFL17" s="77"/>
      <c r="GFM17" s="77"/>
      <c r="GFN17" s="77"/>
      <c r="GFO17" s="77"/>
      <c r="GFP17" s="77"/>
      <c r="GFQ17" s="77"/>
      <c r="GFR17" s="77"/>
      <c r="GFS17" s="77"/>
      <c r="GFT17" s="77"/>
      <c r="GFU17" s="77"/>
      <c r="GFV17" s="77"/>
      <c r="GFW17" s="77"/>
      <c r="GFX17" s="77"/>
      <c r="GFY17" s="77"/>
      <c r="GFZ17" s="77"/>
      <c r="GGA17" s="77"/>
      <c r="GGB17" s="77"/>
      <c r="GGC17" s="77"/>
      <c r="GGD17" s="77"/>
      <c r="GGE17" s="77"/>
      <c r="GGF17" s="77"/>
      <c r="GGG17" s="77"/>
      <c r="GGH17" s="77"/>
      <c r="GGI17" s="77"/>
      <c r="GGJ17" s="77"/>
      <c r="GGK17" s="77"/>
      <c r="GGL17" s="77"/>
      <c r="GGM17" s="77"/>
      <c r="GGN17" s="77"/>
      <c r="GGO17" s="77"/>
      <c r="GGP17" s="77"/>
      <c r="GGQ17" s="77"/>
      <c r="GGR17" s="77"/>
      <c r="GGS17" s="77"/>
      <c r="GGT17" s="77"/>
      <c r="GGU17" s="77"/>
      <c r="GGV17" s="77"/>
      <c r="GGW17" s="77"/>
      <c r="GGX17" s="77"/>
      <c r="GGY17" s="77"/>
      <c r="GGZ17" s="77"/>
      <c r="GHA17" s="77"/>
      <c r="GHB17" s="77"/>
      <c r="GHC17" s="77"/>
      <c r="GHD17" s="77"/>
      <c r="GHE17" s="77"/>
      <c r="GHF17" s="77"/>
      <c r="GHG17" s="77"/>
      <c r="GHH17" s="77"/>
      <c r="GHI17" s="77"/>
      <c r="GHJ17" s="77"/>
      <c r="GHK17" s="77"/>
      <c r="GHL17" s="77"/>
      <c r="GHM17" s="77"/>
      <c r="GHN17" s="77"/>
      <c r="GHO17" s="77"/>
      <c r="GHP17" s="77"/>
      <c r="GHQ17" s="77"/>
      <c r="GHR17" s="77"/>
      <c r="GHS17" s="77"/>
      <c r="GHT17" s="77"/>
      <c r="GHU17" s="77"/>
      <c r="GHV17" s="77"/>
      <c r="GHW17" s="77"/>
      <c r="GHX17" s="77"/>
      <c r="GHY17" s="77"/>
      <c r="GHZ17" s="77"/>
      <c r="GIA17" s="77"/>
      <c r="GIB17" s="77"/>
      <c r="GIC17" s="77"/>
      <c r="GID17" s="77"/>
      <c r="GIE17" s="77"/>
      <c r="GIF17" s="77"/>
      <c r="GIG17" s="77"/>
      <c r="GIH17" s="77"/>
      <c r="GII17" s="77"/>
      <c r="GIJ17" s="77"/>
      <c r="GIK17" s="77"/>
      <c r="GIL17" s="77"/>
      <c r="GIM17" s="77"/>
      <c r="GIN17" s="77"/>
      <c r="GIO17" s="77"/>
      <c r="GIP17" s="77"/>
      <c r="GIQ17" s="77"/>
      <c r="GIR17" s="77"/>
      <c r="GIS17" s="77"/>
      <c r="GIT17" s="77"/>
      <c r="GIU17" s="77"/>
      <c r="GIV17" s="77"/>
      <c r="GIW17" s="77"/>
      <c r="GIX17" s="77"/>
      <c r="GIY17" s="77"/>
      <c r="GIZ17" s="77"/>
      <c r="GJA17" s="77"/>
      <c r="GJB17" s="77"/>
      <c r="GJC17" s="77"/>
      <c r="GJD17" s="77"/>
      <c r="GJE17" s="77"/>
      <c r="GJF17" s="77"/>
      <c r="GJG17" s="77"/>
      <c r="GJH17" s="77"/>
      <c r="GJI17" s="77"/>
      <c r="GJJ17" s="77"/>
      <c r="GJK17" s="77"/>
      <c r="GJL17" s="77"/>
      <c r="GJM17" s="77"/>
      <c r="GJN17" s="77"/>
      <c r="GJO17" s="77"/>
      <c r="GJP17" s="77"/>
      <c r="GJQ17" s="77"/>
      <c r="GJR17" s="77"/>
      <c r="GJS17" s="77"/>
      <c r="GJT17" s="77"/>
      <c r="GJU17" s="77"/>
      <c r="GJV17" s="77"/>
      <c r="GJW17" s="77"/>
      <c r="GJX17" s="77"/>
      <c r="GJY17" s="77"/>
      <c r="GJZ17" s="77"/>
      <c r="GKA17" s="77"/>
      <c r="GKB17" s="77"/>
      <c r="GKC17" s="77"/>
      <c r="GKD17" s="77"/>
      <c r="GKE17" s="77"/>
      <c r="GKF17" s="77"/>
      <c r="GKG17" s="77"/>
      <c r="GKH17" s="77"/>
      <c r="GKI17" s="77"/>
      <c r="GKJ17" s="77"/>
      <c r="GKK17" s="77"/>
      <c r="GKL17" s="77"/>
      <c r="GKM17" s="77"/>
      <c r="GKN17" s="77"/>
      <c r="GKO17" s="77"/>
      <c r="GKP17" s="77"/>
      <c r="GKQ17" s="77"/>
      <c r="GKR17" s="77"/>
      <c r="GKS17" s="77"/>
      <c r="GKT17" s="77"/>
      <c r="GKU17" s="77"/>
      <c r="GKV17" s="77"/>
      <c r="GKW17" s="77"/>
      <c r="GKX17" s="77"/>
      <c r="GKY17" s="77"/>
      <c r="GKZ17" s="77"/>
      <c r="GLA17" s="77"/>
      <c r="GLB17" s="77"/>
      <c r="GLC17" s="77"/>
      <c r="GLD17" s="77"/>
      <c r="GLE17" s="77"/>
      <c r="GLF17" s="77"/>
      <c r="GLG17" s="77"/>
      <c r="GLH17" s="77"/>
      <c r="GLI17" s="77"/>
      <c r="GLJ17" s="77"/>
      <c r="GLK17" s="77"/>
      <c r="GLL17" s="77"/>
      <c r="GLM17" s="77"/>
      <c r="GLN17" s="77"/>
      <c r="GLO17" s="77"/>
      <c r="GLP17" s="77"/>
      <c r="GLQ17" s="77"/>
      <c r="GLR17" s="77"/>
      <c r="GLS17" s="77"/>
      <c r="GLT17" s="77"/>
      <c r="GLU17" s="77"/>
      <c r="GLV17" s="77"/>
      <c r="GLW17" s="77"/>
      <c r="GLX17" s="77"/>
      <c r="GLY17" s="77"/>
      <c r="GLZ17" s="77"/>
      <c r="GMA17" s="77"/>
      <c r="GMB17" s="77"/>
      <c r="GMC17" s="77"/>
      <c r="GMD17" s="77"/>
      <c r="GME17" s="77"/>
      <c r="GMF17" s="77"/>
      <c r="GMG17" s="77"/>
      <c r="GMH17" s="77"/>
      <c r="GMI17" s="77"/>
      <c r="GMJ17" s="77"/>
      <c r="GMK17" s="77"/>
      <c r="GML17" s="77"/>
      <c r="GMM17" s="77"/>
      <c r="GMN17" s="77"/>
      <c r="GMO17" s="77"/>
      <c r="GMP17" s="77"/>
      <c r="GMQ17" s="77"/>
      <c r="GMR17" s="77"/>
      <c r="GMS17" s="77"/>
      <c r="GMT17" s="77"/>
      <c r="GMU17" s="77"/>
      <c r="GMV17" s="77"/>
      <c r="GMW17" s="77"/>
      <c r="GMX17" s="77"/>
      <c r="GMY17" s="77"/>
      <c r="GMZ17" s="77"/>
      <c r="GNA17" s="77"/>
      <c r="GNB17" s="77"/>
      <c r="GNC17" s="77"/>
      <c r="GND17" s="77"/>
      <c r="GNE17" s="77"/>
      <c r="GNF17" s="77"/>
      <c r="GNG17" s="77"/>
      <c r="GNH17" s="77"/>
      <c r="GNI17" s="77"/>
      <c r="GNJ17" s="77"/>
      <c r="GNK17" s="77"/>
      <c r="GNL17" s="77"/>
      <c r="GNM17" s="77"/>
      <c r="GNN17" s="77"/>
      <c r="GNO17" s="77"/>
      <c r="GNP17" s="77"/>
      <c r="GNQ17" s="77"/>
      <c r="GNR17" s="77"/>
      <c r="GNS17" s="77"/>
      <c r="GNT17" s="77"/>
      <c r="GNU17" s="77"/>
      <c r="GNV17" s="77"/>
      <c r="GNW17" s="77"/>
      <c r="GNX17" s="77"/>
      <c r="GNY17" s="77"/>
      <c r="GNZ17" s="77"/>
      <c r="GOA17" s="77"/>
      <c r="GOB17" s="77"/>
      <c r="GOC17" s="77"/>
      <c r="GOD17" s="77"/>
      <c r="GOE17" s="77"/>
      <c r="GOF17" s="77"/>
      <c r="GOG17" s="77"/>
      <c r="GOH17" s="77"/>
      <c r="GOI17" s="77"/>
      <c r="GOJ17" s="77"/>
      <c r="GOK17" s="77"/>
      <c r="GOL17" s="77"/>
      <c r="GOM17" s="77"/>
      <c r="GON17" s="77"/>
      <c r="GOO17" s="77"/>
      <c r="GOP17" s="77"/>
      <c r="GOQ17" s="77"/>
      <c r="GOR17" s="77"/>
      <c r="GOS17" s="77"/>
      <c r="GOT17" s="77"/>
      <c r="GOU17" s="77"/>
      <c r="GOV17" s="77"/>
      <c r="GOW17" s="77"/>
      <c r="GOX17" s="77"/>
      <c r="GOY17" s="77"/>
      <c r="GOZ17" s="77"/>
      <c r="GPA17" s="77"/>
      <c r="GPB17" s="77"/>
      <c r="GPC17" s="77"/>
      <c r="GPD17" s="77"/>
      <c r="GPE17" s="77"/>
      <c r="GPF17" s="77"/>
      <c r="GPG17" s="77"/>
      <c r="GPH17" s="77"/>
      <c r="GPI17" s="77"/>
      <c r="GPJ17" s="77"/>
      <c r="GPK17" s="77"/>
      <c r="GPL17" s="77"/>
      <c r="GPM17" s="77"/>
      <c r="GPN17" s="77"/>
      <c r="GPO17" s="77"/>
      <c r="GPP17" s="77"/>
      <c r="GPQ17" s="77"/>
      <c r="GPR17" s="77"/>
      <c r="GPS17" s="77"/>
      <c r="GPT17" s="77"/>
      <c r="GPU17" s="77"/>
      <c r="GPV17" s="77"/>
      <c r="GPW17" s="77"/>
      <c r="GPX17" s="77"/>
      <c r="GPY17" s="77"/>
      <c r="GPZ17" s="77"/>
      <c r="GQA17" s="77"/>
      <c r="GQB17" s="77"/>
      <c r="GQC17" s="77"/>
      <c r="GQD17" s="77"/>
      <c r="GQE17" s="77"/>
      <c r="GQF17" s="77"/>
      <c r="GQG17" s="77"/>
      <c r="GQH17" s="77"/>
      <c r="GQI17" s="77"/>
      <c r="GQJ17" s="77"/>
      <c r="GQK17" s="77"/>
      <c r="GQL17" s="77"/>
      <c r="GQM17" s="77"/>
      <c r="GQN17" s="77"/>
      <c r="GQO17" s="77"/>
      <c r="GQP17" s="77"/>
      <c r="GQQ17" s="77"/>
      <c r="GQR17" s="77"/>
      <c r="GQS17" s="77"/>
      <c r="GQT17" s="77"/>
      <c r="GQU17" s="77"/>
      <c r="GQV17" s="77"/>
      <c r="GQW17" s="77"/>
      <c r="GQX17" s="77"/>
      <c r="GQY17" s="77"/>
      <c r="GQZ17" s="77"/>
      <c r="GRA17" s="77"/>
      <c r="GRB17" s="77"/>
      <c r="GRC17" s="77"/>
      <c r="GRD17" s="77"/>
      <c r="GRE17" s="77"/>
      <c r="GRF17" s="77"/>
      <c r="GRG17" s="77"/>
      <c r="GRH17" s="77"/>
      <c r="GRI17" s="77"/>
      <c r="GRJ17" s="77"/>
      <c r="GRK17" s="77"/>
      <c r="GRL17" s="77"/>
      <c r="GRM17" s="77"/>
      <c r="GRN17" s="77"/>
      <c r="GRO17" s="77"/>
      <c r="GRP17" s="77"/>
      <c r="GRQ17" s="77"/>
      <c r="GRR17" s="77"/>
      <c r="GRS17" s="77"/>
      <c r="GRT17" s="77"/>
      <c r="GRU17" s="77"/>
      <c r="GRV17" s="77"/>
      <c r="GRW17" s="77"/>
      <c r="GRX17" s="77"/>
      <c r="GRY17" s="77"/>
      <c r="GRZ17" s="77"/>
      <c r="GSA17" s="77"/>
      <c r="GSB17" s="77"/>
      <c r="GSC17" s="77"/>
      <c r="GSD17" s="77"/>
      <c r="GSE17" s="77"/>
      <c r="GSF17" s="77"/>
      <c r="GSG17" s="77"/>
      <c r="GSH17" s="77"/>
      <c r="GSI17" s="77"/>
      <c r="GSJ17" s="77"/>
      <c r="GSK17" s="77"/>
      <c r="GSL17" s="77"/>
      <c r="GSM17" s="77"/>
      <c r="GSN17" s="77"/>
      <c r="GSO17" s="77"/>
      <c r="GSP17" s="77"/>
      <c r="GSQ17" s="77"/>
      <c r="GSR17" s="77"/>
      <c r="GSS17" s="77"/>
      <c r="GST17" s="77"/>
      <c r="GSU17" s="77"/>
      <c r="GSV17" s="77"/>
      <c r="GSW17" s="77"/>
      <c r="GSX17" s="77"/>
      <c r="GSY17" s="77"/>
      <c r="GSZ17" s="77"/>
      <c r="GTA17" s="77"/>
      <c r="GTB17" s="77"/>
      <c r="GTC17" s="77"/>
      <c r="GTD17" s="77"/>
      <c r="GTE17" s="77"/>
      <c r="GTF17" s="77"/>
      <c r="GTG17" s="77"/>
      <c r="GTH17" s="77"/>
      <c r="GTI17" s="77"/>
      <c r="GTJ17" s="77"/>
      <c r="GTK17" s="77"/>
      <c r="GTL17" s="77"/>
      <c r="GTM17" s="77"/>
      <c r="GTN17" s="77"/>
      <c r="GTO17" s="77"/>
      <c r="GTP17" s="77"/>
      <c r="GTQ17" s="77"/>
      <c r="GTR17" s="77"/>
      <c r="GTS17" s="77"/>
      <c r="GTT17" s="77"/>
      <c r="GTU17" s="77"/>
      <c r="GTV17" s="77"/>
      <c r="GTW17" s="77"/>
      <c r="GTX17" s="77"/>
      <c r="GTY17" s="77"/>
      <c r="GTZ17" s="77"/>
      <c r="GUA17" s="77"/>
      <c r="GUB17" s="77"/>
      <c r="GUC17" s="77"/>
      <c r="GUD17" s="77"/>
      <c r="GUE17" s="77"/>
      <c r="GUF17" s="77"/>
      <c r="GUG17" s="77"/>
      <c r="GUH17" s="77"/>
      <c r="GUI17" s="77"/>
      <c r="GUJ17" s="77"/>
      <c r="GUK17" s="77"/>
      <c r="GUL17" s="77"/>
      <c r="GUM17" s="77"/>
      <c r="GUN17" s="77"/>
      <c r="GUO17" s="77"/>
      <c r="GUP17" s="77"/>
      <c r="GUQ17" s="77"/>
      <c r="GUR17" s="77"/>
      <c r="GUS17" s="77"/>
      <c r="GUT17" s="77"/>
      <c r="GUU17" s="77"/>
      <c r="GUV17" s="77"/>
      <c r="GUW17" s="77"/>
      <c r="GUX17" s="77"/>
      <c r="GUY17" s="77"/>
      <c r="GUZ17" s="77"/>
      <c r="GVA17" s="77"/>
      <c r="GVB17" s="77"/>
      <c r="GVC17" s="77"/>
      <c r="GVD17" s="77"/>
      <c r="GVE17" s="77"/>
      <c r="GVF17" s="77"/>
      <c r="GVG17" s="77"/>
      <c r="GVH17" s="77"/>
      <c r="GVI17" s="77"/>
      <c r="GVJ17" s="77"/>
      <c r="GVK17" s="77"/>
      <c r="GVL17" s="77"/>
      <c r="GVM17" s="77"/>
      <c r="GVN17" s="77"/>
      <c r="GVO17" s="77"/>
      <c r="GVP17" s="77"/>
      <c r="GVQ17" s="77"/>
      <c r="GVR17" s="77"/>
      <c r="GVS17" s="77"/>
      <c r="GVT17" s="77"/>
      <c r="GVU17" s="77"/>
      <c r="GVV17" s="77"/>
      <c r="GVW17" s="77"/>
      <c r="GVX17" s="77"/>
      <c r="GVY17" s="77"/>
      <c r="GVZ17" s="77"/>
      <c r="GWA17" s="77"/>
      <c r="GWB17" s="77"/>
      <c r="GWC17" s="77"/>
      <c r="GWD17" s="77"/>
      <c r="GWE17" s="77"/>
      <c r="GWF17" s="77"/>
      <c r="GWG17" s="77"/>
      <c r="GWH17" s="77"/>
      <c r="GWI17" s="77"/>
      <c r="GWJ17" s="77"/>
      <c r="GWK17" s="77"/>
      <c r="GWL17" s="77"/>
      <c r="GWM17" s="77"/>
      <c r="GWN17" s="77"/>
      <c r="GWO17" s="77"/>
      <c r="GWP17" s="77"/>
      <c r="GWQ17" s="77"/>
      <c r="GWR17" s="77"/>
      <c r="GWS17" s="77"/>
      <c r="GWT17" s="77"/>
      <c r="GWU17" s="77"/>
      <c r="GWV17" s="77"/>
      <c r="GWW17" s="77"/>
      <c r="GWX17" s="77"/>
      <c r="GWY17" s="77"/>
      <c r="GWZ17" s="77"/>
      <c r="GXA17" s="77"/>
      <c r="GXB17" s="77"/>
      <c r="GXC17" s="77"/>
      <c r="GXD17" s="77"/>
      <c r="GXE17" s="77"/>
      <c r="GXF17" s="77"/>
      <c r="GXG17" s="77"/>
      <c r="GXH17" s="77"/>
      <c r="GXI17" s="77"/>
      <c r="GXJ17" s="77"/>
      <c r="GXK17" s="77"/>
      <c r="GXL17" s="77"/>
      <c r="GXM17" s="77"/>
      <c r="GXN17" s="77"/>
      <c r="GXO17" s="77"/>
      <c r="GXP17" s="77"/>
      <c r="GXQ17" s="77"/>
      <c r="GXR17" s="77"/>
      <c r="GXS17" s="77"/>
      <c r="GXT17" s="77"/>
      <c r="GXU17" s="77"/>
      <c r="GXV17" s="77"/>
      <c r="GXW17" s="77"/>
      <c r="GXX17" s="77"/>
      <c r="GXY17" s="77"/>
      <c r="GXZ17" s="77"/>
      <c r="GYA17" s="77"/>
      <c r="GYB17" s="77"/>
      <c r="GYC17" s="77"/>
      <c r="GYD17" s="77"/>
      <c r="GYE17" s="77"/>
      <c r="GYF17" s="77"/>
      <c r="GYG17" s="77"/>
      <c r="GYH17" s="77"/>
      <c r="GYI17" s="77"/>
      <c r="GYJ17" s="77"/>
      <c r="GYK17" s="77"/>
      <c r="GYL17" s="77"/>
      <c r="GYM17" s="77"/>
      <c r="GYN17" s="77"/>
      <c r="GYO17" s="77"/>
      <c r="GYP17" s="77"/>
      <c r="GYQ17" s="77"/>
      <c r="GYR17" s="77"/>
      <c r="GYS17" s="77"/>
      <c r="GYT17" s="77"/>
      <c r="GYU17" s="77"/>
      <c r="GYV17" s="77"/>
      <c r="GYW17" s="77"/>
      <c r="GYX17" s="77"/>
      <c r="GYY17" s="77"/>
      <c r="GYZ17" s="77"/>
      <c r="GZA17" s="77"/>
      <c r="GZB17" s="77"/>
      <c r="GZC17" s="77"/>
      <c r="GZD17" s="77"/>
      <c r="GZE17" s="77"/>
      <c r="GZF17" s="77"/>
      <c r="GZG17" s="77"/>
      <c r="GZH17" s="77"/>
      <c r="GZI17" s="77"/>
      <c r="GZJ17" s="77"/>
      <c r="GZK17" s="77"/>
      <c r="GZL17" s="77"/>
      <c r="GZM17" s="77"/>
      <c r="GZN17" s="77"/>
      <c r="GZO17" s="77"/>
      <c r="GZP17" s="77"/>
      <c r="GZQ17" s="77"/>
      <c r="GZR17" s="77"/>
      <c r="GZS17" s="77"/>
      <c r="GZT17" s="77"/>
      <c r="GZU17" s="77"/>
      <c r="GZV17" s="77"/>
      <c r="GZW17" s="77"/>
      <c r="GZX17" s="77"/>
      <c r="GZY17" s="77"/>
      <c r="GZZ17" s="77"/>
      <c r="HAA17" s="77"/>
      <c r="HAB17" s="77"/>
      <c r="HAC17" s="77"/>
      <c r="HAD17" s="77"/>
      <c r="HAE17" s="77"/>
      <c r="HAF17" s="77"/>
      <c r="HAG17" s="77"/>
      <c r="HAH17" s="77"/>
      <c r="HAI17" s="77"/>
      <c r="HAJ17" s="77"/>
      <c r="HAK17" s="77"/>
      <c r="HAL17" s="77"/>
      <c r="HAM17" s="77"/>
      <c r="HAN17" s="77"/>
      <c r="HAO17" s="77"/>
      <c r="HAP17" s="77"/>
      <c r="HAQ17" s="77"/>
      <c r="HAR17" s="77"/>
      <c r="HAS17" s="77"/>
      <c r="HAT17" s="77"/>
      <c r="HAU17" s="77"/>
      <c r="HAV17" s="77"/>
      <c r="HAW17" s="77"/>
      <c r="HAX17" s="77"/>
      <c r="HAY17" s="77"/>
      <c r="HAZ17" s="77"/>
      <c r="HBA17" s="77"/>
      <c r="HBB17" s="77"/>
      <c r="HBC17" s="77"/>
      <c r="HBD17" s="77"/>
      <c r="HBE17" s="77"/>
      <c r="HBF17" s="77"/>
      <c r="HBG17" s="77"/>
      <c r="HBH17" s="77"/>
      <c r="HBI17" s="77"/>
      <c r="HBJ17" s="77"/>
      <c r="HBK17" s="77"/>
      <c r="HBL17" s="77"/>
      <c r="HBM17" s="77"/>
      <c r="HBN17" s="77"/>
      <c r="HBO17" s="77"/>
      <c r="HBP17" s="77"/>
      <c r="HBQ17" s="77"/>
      <c r="HBR17" s="77"/>
      <c r="HBS17" s="77"/>
      <c r="HBT17" s="77"/>
      <c r="HBU17" s="77"/>
      <c r="HBV17" s="77"/>
      <c r="HBW17" s="77"/>
      <c r="HBX17" s="77"/>
      <c r="HBY17" s="77"/>
      <c r="HBZ17" s="77"/>
      <c r="HCA17" s="77"/>
      <c r="HCB17" s="77"/>
      <c r="HCC17" s="77"/>
      <c r="HCD17" s="77"/>
      <c r="HCE17" s="77"/>
      <c r="HCF17" s="77"/>
      <c r="HCG17" s="77"/>
      <c r="HCH17" s="77"/>
      <c r="HCI17" s="77"/>
      <c r="HCJ17" s="77"/>
      <c r="HCK17" s="77"/>
      <c r="HCL17" s="77"/>
      <c r="HCM17" s="77"/>
      <c r="HCN17" s="77"/>
      <c r="HCO17" s="77"/>
      <c r="HCP17" s="77"/>
      <c r="HCQ17" s="77"/>
      <c r="HCR17" s="77"/>
      <c r="HCS17" s="77"/>
      <c r="HCT17" s="77"/>
      <c r="HCU17" s="77"/>
      <c r="HCV17" s="77"/>
      <c r="HCW17" s="77"/>
      <c r="HCX17" s="77"/>
      <c r="HCY17" s="77"/>
      <c r="HCZ17" s="77"/>
      <c r="HDA17" s="77"/>
      <c r="HDB17" s="77"/>
      <c r="HDC17" s="77"/>
      <c r="HDD17" s="77"/>
      <c r="HDE17" s="77"/>
      <c r="HDF17" s="77"/>
      <c r="HDG17" s="77"/>
      <c r="HDH17" s="77"/>
      <c r="HDI17" s="77"/>
      <c r="HDJ17" s="77"/>
      <c r="HDK17" s="77"/>
      <c r="HDL17" s="77"/>
      <c r="HDM17" s="77"/>
      <c r="HDN17" s="77"/>
      <c r="HDO17" s="77"/>
      <c r="HDP17" s="77"/>
      <c r="HDQ17" s="77"/>
      <c r="HDR17" s="77"/>
      <c r="HDS17" s="77"/>
      <c r="HDT17" s="77"/>
      <c r="HDU17" s="77"/>
      <c r="HDV17" s="77"/>
      <c r="HDW17" s="77"/>
      <c r="HDX17" s="77"/>
      <c r="HDY17" s="77"/>
      <c r="HDZ17" s="77"/>
      <c r="HEA17" s="77"/>
      <c r="HEB17" s="77"/>
      <c r="HEC17" s="77"/>
      <c r="HED17" s="77"/>
      <c r="HEE17" s="77"/>
      <c r="HEF17" s="77"/>
      <c r="HEG17" s="77"/>
      <c r="HEH17" s="77"/>
      <c r="HEI17" s="77"/>
      <c r="HEJ17" s="77"/>
      <c r="HEK17" s="77"/>
      <c r="HEL17" s="77"/>
      <c r="HEM17" s="77"/>
      <c r="HEN17" s="77"/>
      <c r="HEO17" s="77"/>
      <c r="HEP17" s="77"/>
      <c r="HEQ17" s="77"/>
      <c r="HER17" s="77"/>
      <c r="HES17" s="77"/>
      <c r="HET17" s="77"/>
      <c r="HEU17" s="77"/>
      <c r="HEV17" s="77"/>
      <c r="HEW17" s="77"/>
      <c r="HEX17" s="77"/>
      <c r="HEY17" s="77"/>
      <c r="HEZ17" s="77"/>
      <c r="HFA17" s="77"/>
      <c r="HFB17" s="77"/>
      <c r="HFC17" s="77"/>
      <c r="HFD17" s="77"/>
      <c r="HFE17" s="77"/>
      <c r="HFF17" s="77"/>
      <c r="HFG17" s="77"/>
      <c r="HFH17" s="77"/>
      <c r="HFI17" s="77"/>
      <c r="HFJ17" s="77"/>
      <c r="HFK17" s="77"/>
      <c r="HFL17" s="77"/>
      <c r="HFM17" s="77"/>
      <c r="HFN17" s="77"/>
      <c r="HFO17" s="77"/>
      <c r="HFP17" s="77"/>
      <c r="HFQ17" s="77"/>
      <c r="HFR17" s="77"/>
      <c r="HFS17" s="77"/>
      <c r="HFT17" s="77"/>
      <c r="HFU17" s="77"/>
      <c r="HFV17" s="77"/>
      <c r="HFW17" s="77"/>
      <c r="HFX17" s="77"/>
      <c r="HFY17" s="77"/>
      <c r="HFZ17" s="77"/>
      <c r="HGA17" s="77"/>
      <c r="HGB17" s="77"/>
      <c r="HGC17" s="77"/>
      <c r="HGD17" s="77"/>
      <c r="HGE17" s="77"/>
      <c r="HGF17" s="77"/>
      <c r="HGG17" s="77"/>
      <c r="HGH17" s="77"/>
      <c r="HGI17" s="77"/>
      <c r="HGJ17" s="77"/>
      <c r="HGK17" s="77"/>
      <c r="HGL17" s="77"/>
      <c r="HGM17" s="77"/>
      <c r="HGN17" s="77"/>
      <c r="HGO17" s="77"/>
      <c r="HGP17" s="77"/>
      <c r="HGQ17" s="77"/>
      <c r="HGR17" s="77"/>
      <c r="HGS17" s="77"/>
      <c r="HGT17" s="77"/>
      <c r="HGU17" s="77"/>
      <c r="HGV17" s="77"/>
      <c r="HGW17" s="77"/>
      <c r="HGX17" s="77"/>
      <c r="HGY17" s="77"/>
      <c r="HGZ17" s="77"/>
      <c r="HHA17" s="77"/>
      <c r="HHB17" s="77"/>
      <c r="HHC17" s="77"/>
      <c r="HHD17" s="77"/>
      <c r="HHE17" s="77"/>
      <c r="HHF17" s="77"/>
      <c r="HHG17" s="77"/>
      <c r="HHH17" s="77"/>
      <c r="HHI17" s="77"/>
      <c r="HHJ17" s="77"/>
      <c r="HHK17" s="77"/>
      <c r="HHL17" s="77"/>
      <c r="HHM17" s="77"/>
      <c r="HHN17" s="77"/>
      <c r="HHO17" s="77"/>
      <c r="HHP17" s="77"/>
      <c r="HHQ17" s="77"/>
      <c r="HHR17" s="77"/>
      <c r="HHS17" s="77"/>
      <c r="HHT17" s="77"/>
      <c r="HHU17" s="77"/>
      <c r="HHV17" s="77"/>
      <c r="HHW17" s="77"/>
      <c r="HHX17" s="77"/>
      <c r="HHY17" s="77"/>
      <c r="HHZ17" s="77"/>
      <c r="HIA17" s="77"/>
      <c r="HIB17" s="77"/>
      <c r="HIC17" s="77"/>
      <c r="HID17" s="77"/>
      <c r="HIE17" s="77"/>
      <c r="HIF17" s="77"/>
      <c r="HIG17" s="77"/>
      <c r="HIH17" s="77"/>
      <c r="HII17" s="77"/>
      <c r="HIJ17" s="77"/>
      <c r="HIK17" s="77"/>
      <c r="HIL17" s="77"/>
      <c r="HIM17" s="77"/>
      <c r="HIN17" s="77"/>
      <c r="HIO17" s="77"/>
      <c r="HIP17" s="77"/>
      <c r="HIQ17" s="77"/>
      <c r="HIR17" s="77"/>
      <c r="HIS17" s="77"/>
      <c r="HIT17" s="77"/>
      <c r="HIU17" s="77"/>
      <c r="HIV17" s="77"/>
      <c r="HIW17" s="77"/>
      <c r="HIX17" s="77"/>
      <c r="HIY17" s="77"/>
      <c r="HIZ17" s="77"/>
      <c r="HJA17" s="77"/>
      <c r="HJB17" s="77"/>
      <c r="HJC17" s="77"/>
      <c r="HJD17" s="77"/>
      <c r="HJE17" s="77"/>
      <c r="HJF17" s="77"/>
      <c r="HJG17" s="77"/>
      <c r="HJH17" s="77"/>
      <c r="HJI17" s="77"/>
      <c r="HJJ17" s="77"/>
      <c r="HJK17" s="77"/>
      <c r="HJL17" s="77"/>
      <c r="HJM17" s="77"/>
      <c r="HJN17" s="77"/>
      <c r="HJO17" s="77"/>
      <c r="HJP17" s="77"/>
      <c r="HJQ17" s="77"/>
      <c r="HJR17" s="77"/>
      <c r="HJS17" s="77"/>
      <c r="HJT17" s="77"/>
      <c r="HJU17" s="77"/>
      <c r="HJV17" s="77"/>
      <c r="HJW17" s="77"/>
      <c r="HJX17" s="77"/>
      <c r="HJY17" s="77"/>
      <c r="HJZ17" s="77"/>
      <c r="HKA17" s="77"/>
      <c r="HKB17" s="77"/>
      <c r="HKC17" s="77"/>
      <c r="HKD17" s="77"/>
      <c r="HKE17" s="77"/>
      <c r="HKF17" s="77"/>
      <c r="HKG17" s="77"/>
      <c r="HKH17" s="77"/>
      <c r="HKI17" s="77"/>
      <c r="HKJ17" s="77"/>
      <c r="HKK17" s="77"/>
      <c r="HKL17" s="77"/>
      <c r="HKM17" s="77"/>
      <c r="HKN17" s="77"/>
      <c r="HKO17" s="77"/>
      <c r="HKP17" s="77"/>
      <c r="HKQ17" s="77"/>
      <c r="HKR17" s="77"/>
      <c r="HKS17" s="77"/>
      <c r="HKT17" s="77"/>
      <c r="HKU17" s="77"/>
      <c r="HKV17" s="77"/>
      <c r="HKW17" s="77"/>
      <c r="HKX17" s="77"/>
      <c r="HKY17" s="77"/>
      <c r="HKZ17" s="77"/>
      <c r="HLA17" s="77"/>
      <c r="HLB17" s="77"/>
      <c r="HLC17" s="77"/>
      <c r="HLD17" s="77"/>
      <c r="HLE17" s="77"/>
      <c r="HLF17" s="77"/>
      <c r="HLG17" s="77"/>
      <c r="HLH17" s="77"/>
      <c r="HLI17" s="77"/>
      <c r="HLJ17" s="77"/>
      <c r="HLK17" s="77"/>
      <c r="HLL17" s="77"/>
      <c r="HLM17" s="77"/>
      <c r="HLN17" s="77"/>
      <c r="HLO17" s="77"/>
      <c r="HLP17" s="77"/>
      <c r="HLQ17" s="77"/>
      <c r="HLR17" s="77"/>
      <c r="HLS17" s="77"/>
      <c r="HLT17" s="77"/>
      <c r="HLU17" s="77"/>
      <c r="HLV17" s="77"/>
      <c r="HLW17" s="77"/>
      <c r="HLX17" s="77"/>
      <c r="HLY17" s="77"/>
      <c r="HLZ17" s="77"/>
      <c r="HMA17" s="77"/>
      <c r="HMB17" s="77"/>
      <c r="HMC17" s="77"/>
      <c r="HMD17" s="77"/>
      <c r="HME17" s="77"/>
      <c r="HMF17" s="77"/>
      <c r="HMG17" s="77"/>
      <c r="HMH17" s="77"/>
      <c r="HMI17" s="77"/>
      <c r="HMJ17" s="77"/>
      <c r="HMK17" s="77"/>
      <c r="HML17" s="77"/>
      <c r="HMM17" s="77"/>
      <c r="HMN17" s="77"/>
      <c r="HMO17" s="77"/>
      <c r="HMP17" s="77"/>
      <c r="HMQ17" s="77"/>
      <c r="HMR17" s="77"/>
      <c r="HMS17" s="77"/>
      <c r="HMT17" s="77"/>
      <c r="HMU17" s="77"/>
      <c r="HMV17" s="77"/>
      <c r="HMW17" s="77"/>
      <c r="HMX17" s="77"/>
      <c r="HMY17" s="77"/>
      <c r="HMZ17" s="77"/>
      <c r="HNA17" s="77"/>
      <c r="HNB17" s="77"/>
      <c r="HNC17" s="77"/>
      <c r="HND17" s="77"/>
      <c r="HNE17" s="77"/>
      <c r="HNF17" s="77"/>
      <c r="HNG17" s="77"/>
      <c r="HNH17" s="77"/>
      <c r="HNI17" s="77"/>
      <c r="HNJ17" s="77"/>
      <c r="HNK17" s="77"/>
      <c r="HNL17" s="77"/>
      <c r="HNM17" s="77"/>
      <c r="HNN17" s="77"/>
      <c r="HNO17" s="77"/>
      <c r="HNP17" s="77"/>
      <c r="HNQ17" s="77"/>
      <c r="HNR17" s="77"/>
      <c r="HNS17" s="77"/>
      <c r="HNT17" s="77"/>
      <c r="HNU17" s="77"/>
      <c r="HNV17" s="77"/>
      <c r="HNW17" s="77"/>
      <c r="HNX17" s="77"/>
      <c r="HNY17" s="77"/>
      <c r="HNZ17" s="77"/>
      <c r="HOA17" s="77"/>
      <c r="HOB17" s="77"/>
      <c r="HOC17" s="77"/>
      <c r="HOD17" s="77"/>
      <c r="HOE17" s="77"/>
      <c r="HOF17" s="77"/>
      <c r="HOG17" s="77"/>
      <c r="HOH17" s="77"/>
      <c r="HOI17" s="77"/>
      <c r="HOJ17" s="77"/>
      <c r="HOK17" s="77"/>
      <c r="HOL17" s="77"/>
      <c r="HOM17" s="77"/>
      <c r="HON17" s="77"/>
      <c r="HOO17" s="77"/>
      <c r="HOP17" s="77"/>
      <c r="HOQ17" s="77"/>
      <c r="HOR17" s="77"/>
      <c r="HOS17" s="77"/>
      <c r="HOT17" s="77"/>
      <c r="HOU17" s="77"/>
      <c r="HOV17" s="77"/>
      <c r="HOW17" s="77"/>
      <c r="HOX17" s="77"/>
      <c r="HOY17" s="77"/>
      <c r="HOZ17" s="77"/>
      <c r="HPA17" s="77"/>
      <c r="HPB17" s="77"/>
      <c r="HPC17" s="77"/>
      <c r="HPD17" s="77"/>
      <c r="HPE17" s="77"/>
      <c r="HPF17" s="77"/>
      <c r="HPG17" s="77"/>
      <c r="HPH17" s="77"/>
      <c r="HPI17" s="77"/>
      <c r="HPJ17" s="77"/>
      <c r="HPK17" s="77"/>
      <c r="HPL17" s="77"/>
      <c r="HPM17" s="77"/>
      <c r="HPN17" s="77"/>
      <c r="HPO17" s="77"/>
      <c r="HPP17" s="77"/>
      <c r="HPQ17" s="77"/>
      <c r="HPR17" s="77"/>
      <c r="HPS17" s="77"/>
      <c r="HPT17" s="77"/>
      <c r="HPU17" s="77"/>
      <c r="HPV17" s="77"/>
      <c r="HPW17" s="77"/>
      <c r="HPX17" s="77"/>
      <c r="HPY17" s="77"/>
      <c r="HPZ17" s="77"/>
      <c r="HQA17" s="77"/>
      <c r="HQB17" s="77"/>
      <c r="HQC17" s="77"/>
      <c r="HQD17" s="77"/>
      <c r="HQE17" s="77"/>
      <c r="HQF17" s="77"/>
      <c r="HQG17" s="77"/>
      <c r="HQH17" s="77"/>
      <c r="HQI17" s="77"/>
      <c r="HQJ17" s="77"/>
      <c r="HQK17" s="77"/>
      <c r="HQL17" s="77"/>
      <c r="HQM17" s="77"/>
      <c r="HQN17" s="77"/>
      <c r="HQO17" s="77"/>
      <c r="HQP17" s="77"/>
      <c r="HQQ17" s="77"/>
      <c r="HQR17" s="77"/>
      <c r="HQS17" s="77"/>
      <c r="HQT17" s="77"/>
      <c r="HQU17" s="77"/>
      <c r="HQV17" s="77"/>
      <c r="HQW17" s="77"/>
      <c r="HQX17" s="77"/>
      <c r="HQY17" s="77"/>
      <c r="HQZ17" s="77"/>
      <c r="HRA17" s="77"/>
      <c r="HRB17" s="77"/>
      <c r="HRC17" s="77"/>
      <c r="HRD17" s="77"/>
      <c r="HRE17" s="77"/>
      <c r="HRF17" s="77"/>
      <c r="HRG17" s="77"/>
      <c r="HRH17" s="77"/>
      <c r="HRI17" s="77"/>
      <c r="HRJ17" s="77"/>
      <c r="HRK17" s="77"/>
      <c r="HRL17" s="77"/>
      <c r="HRM17" s="77"/>
      <c r="HRN17" s="77"/>
      <c r="HRO17" s="77"/>
      <c r="HRP17" s="77"/>
      <c r="HRQ17" s="77"/>
      <c r="HRR17" s="77"/>
      <c r="HRS17" s="77"/>
      <c r="HRT17" s="77"/>
      <c r="HRU17" s="77"/>
      <c r="HRV17" s="77"/>
      <c r="HRW17" s="77"/>
      <c r="HRX17" s="77"/>
      <c r="HRY17" s="77"/>
      <c r="HRZ17" s="77"/>
      <c r="HSA17" s="77"/>
      <c r="HSB17" s="77"/>
      <c r="HSC17" s="77"/>
      <c r="HSD17" s="77"/>
      <c r="HSE17" s="77"/>
      <c r="HSF17" s="77"/>
      <c r="HSG17" s="77"/>
      <c r="HSH17" s="77"/>
      <c r="HSI17" s="77"/>
      <c r="HSJ17" s="77"/>
      <c r="HSK17" s="77"/>
      <c r="HSL17" s="77"/>
      <c r="HSM17" s="77"/>
      <c r="HSN17" s="77"/>
      <c r="HSO17" s="77"/>
      <c r="HSP17" s="77"/>
      <c r="HSQ17" s="77"/>
      <c r="HSR17" s="77"/>
      <c r="HSS17" s="77"/>
      <c r="HST17" s="77"/>
      <c r="HSU17" s="77"/>
      <c r="HSV17" s="77"/>
      <c r="HSW17" s="77"/>
      <c r="HSX17" s="77"/>
      <c r="HSY17" s="77"/>
      <c r="HSZ17" s="77"/>
      <c r="HTA17" s="77"/>
      <c r="HTB17" s="77"/>
      <c r="HTC17" s="77"/>
      <c r="HTD17" s="77"/>
      <c r="HTE17" s="77"/>
      <c r="HTF17" s="77"/>
      <c r="HTG17" s="77"/>
      <c r="HTH17" s="77"/>
      <c r="HTI17" s="77"/>
      <c r="HTJ17" s="77"/>
      <c r="HTK17" s="77"/>
      <c r="HTL17" s="77"/>
      <c r="HTM17" s="77"/>
      <c r="HTN17" s="77"/>
      <c r="HTO17" s="77"/>
      <c r="HTP17" s="77"/>
      <c r="HTQ17" s="77"/>
      <c r="HTR17" s="77"/>
      <c r="HTS17" s="77"/>
      <c r="HTT17" s="77"/>
      <c r="HTU17" s="77"/>
      <c r="HTV17" s="77"/>
      <c r="HTW17" s="77"/>
      <c r="HTX17" s="77"/>
      <c r="HTY17" s="77"/>
      <c r="HTZ17" s="77"/>
      <c r="HUA17" s="77"/>
      <c r="HUB17" s="77"/>
      <c r="HUC17" s="77"/>
      <c r="HUD17" s="77"/>
      <c r="HUE17" s="77"/>
      <c r="HUF17" s="77"/>
      <c r="HUG17" s="77"/>
      <c r="HUH17" s="77"/>
      <c r="HUI17" s="77"/>
      <c r="HUJ17" s="77"/>
      <c r="HUK17" s="77"/>
      <c r="HUL17" s="77"/>
      <c r="HUM17" s="77"/>
      <c r="HUN17" s="77"/>
      <c r="HUO17" s="77"/>
      <c r="HUP17" s="77"/>
      <c r="HUQ17" s="77"/>
      <c r="HUR17" s="77"/>
      <c r="HUS17" s="77"/>
      <c r="HUT17" s="77"/>
      <c r="HUU17" s="77"/>
      <c r="HUV17" s="77"/>
      <c r="HUW17" s="77"/>
      <c r="HUX17" s="77"/>
      <c r="HUY17" s="77"/>
      <c r="HUZ17" s="77"/>
      <c r="HVA17" s="77"/>
      <c r="HVB17" s="77"/>
      <c r="HVC17" s="77"/>
      <c r="HVD17" s="77"/>
      <c r="HVE17" s="77"/>
      <c r="HVF17" s="77"/>
      <c r="HVG17" s="77"/>
      <c r="HVH17" s="77"/>
      <c r="HVI17" s="77"/>
      <c r="HVJ17" s="77"/>
      <c r="HVK17" s="77"/>
      <c r="HVL17" s="77"/>
      <c r="HVM17" s="77"/>
      <c r="HVN17" s="77"/>
      <c r="HVO17" s="77"/>
      <c r="HVP17" s="77"/>
      <c r="HVQ17" s="77"/>
      <c r="HVR17" s="77"/>
      <c r="HVS17" s="77"/>
      <c r="HVT17" s="77"/>
      <c r="HVU17" s="77"/>
      <c r="HVV17" s="77"/>
      <c r="HVW17" s="77"/>
      <c r="HVX17" s="77"/>
      <c r="HVY17" s="77"/>
      <c r="HVZ17" s="77"/>
      <c r="HWA17" s="77"/>
      <c r="HWB17" s="77"/>
      <c r="HWC17" s="77"/>
      <c r="HWD17" s="77"/>
      <c r="HWE17" s="77"/>
      <c r="HWF17" s="77"/>
      <c r="HWG17" s="77"/>
      <c r="HWH17" s="77"/>
      <c r="HWI17" s="77"/>
      <c r="HWJ17" s="77"/>
      <c r="HWK17" s="77"/>
      <c r="HWL17" s="77"/>
      <c r="HWM17" s="77"/>
      <c r="HWN17" s="77"/>
      <c r="HWO17" s="77"/>
      <c r="HWP17" s="77"/>
      <c r="HWQ17" s="77"/>
      <c r="HWR17" s="77"/>
      <c r="HWS17" s="77"/>
      <c r="HWT17" s="77"/>
      <c r="HWU17" s="77"/>
      <c r="HWV17" s="77"/>
      <c r="HWW17" s="77"/>
      <c r="HWX17" s="77"/>
      <c r="HWY17" s="77"/>
      <c r="HWZ17" s="77"/>
      <c r="HXA17" s="77"/>
      <c r="HXB17" s="77"/>
      <c r="HXC17" s="77"/>
      <c r="HXD17" s="77"/>
      <c r="HXE17" s="77"/>
      <c r="HXF17" s="77"/>
      <c r="HXG17" s="77"/>
      <c r="HXH17" s="77"/>
      <c r="HXI17" s="77"/>
      <c r="HXJ17" s="77"/>
      <c r="HXK17" s="77"/>
      <c r="HXL17" s="77"/>
      <c r="HXM17" s="77"/>
      <c r="HXN17" s="77"/>
      <c r="HXO17" s="77"/>
      <c r="HXP17" s="77"/>
      <c r="HXQ17" s="77"/>
      <c r="HXR17" s="77"/>
      <c r="HXS17" s="77"/>
      <c r="HXT17" s="77"/>
      <c r="HXU17" s="77"/>
      <c r="HXV17" s="77"/>
      <c r="HXW17" s="77"/>
      <c r="HXX17" s="77"/>
      <c r="HXY17" s="77"/>
      <c r="HXZ17" s="77"/>
      <c r="HYA17" s="77"/>
      <c r="HYB17" s="77"/>
      <c r="HYC17" s="77"/>
      <c r="HYD17" s="77"/>
      <c r="HYE17" s="77"/>
      <c r="HYF17" s="77"/>
      <c r="HYG17" s="77"/>
      <c r="HYH17" s="77"/>
      <c r="HYI17" s="77"/>
      <c r="HYJ17" s="77"/>
      <c r="HYK17" s="77"/>
      <c r="HYL17" s="77"/>
      <c r="HYM17" s="77"/>
      <c r="HYN17" s="77"/>
      <c r="HYO17" s="77"/>
      <c r="HYP17" s="77"/>
      <c r="HYQ17" s="77"/>
      <c r="HYR17" s="77"/>
      <c r="HYS17" s="77"/>
      <c r="HYT17" s="77"/>
      <c r="HYU17" s="77"/>
      <c r="HYV17" s="77"/>
      <c r="HYW17" s="77"/>
      <c r="HYX17" s="77"/>
      <c r="HYY17" s="77"/>
      <c r="HYZ17" s="77"/>
      <c r="HZA17" s="77"/>
      <c r="HZB17" s="77"/>
      <c r="HZC17" s="77"/>
      <c r="HZD17" s="77"/>
      <c r="HZE17" s="77"/>
      <c r="HZF17" s="77"/>
      <c r="HZG17" s="77"/>
      <c r="HZH17" s="77"/>
      <c r="HZI17" s="77"/>
      <c r="HZJ17" s="77"/>
      <c r="HZK17" s="77"/>
      <c r="HZL17" s="77"/>
      <c r="HZM17" s="77"/>
      <c r="HZN17" s="77"/>
      <c r="HZO17" s="77"/>
      <c r="HZP17" s="77"/>
      <c r="HZQ17" s="77"/>
      <c r="HZR17" s="77"/>
      <c r="HZS17" s="77"/>
      <c r="HZT17" s="77"/>
      <c r="HZU17" s="77"/>
      <c r="HZV17" s="77"/>
      <c r="HZW17" s="77"/>
      <c r="HZX17" s="77"/>
      <c r="HZY17" s="77"/>
      <c r="HZZ17" s="77"/>
      <c r="IAA17" s="77"/>
      <c r="IAB17" s="77"/>
      <c r="IAC17" s="77"/>
      <c r="IAD17" s="77"/>
      <c r="IAE17" s="77"/>
      <c r="IAF17" s="77"/>
      <c r="IAG17" s="77"/>
      <c r="IAH17" s="77"/>
      <c r="IAI17" s="77"/>
      <c r="IAJ17" s="77"/>
      <c r="IAK17" s="77"/>
      <c r="IAL17" s="77"/>
      <c r="IAM17" s="77"/>
      <c r="IAN17" s="77"/>
      <c r="IAO17" s="77"/>
      <c r="IAP17" s="77"/>
      <c r="IAQ17" s="77"/>
      <c r="IAR17" s="77"/>
      <c r="IAS17" s="77"/>
      <c r="IAT17" s="77"/>
      <c r="IAU17" s="77"/>
      <c r="IAV17" s="77"/>
      <c r="IAW17" s="77"/>
      <c r="IAX17" s="77"/>
      <c r="IAY17" s="77"/>
      <c r="IAZ17" s="77"/>
      <c r="IBA17" s="77"/>
      <c r="IBB17" s="77"/>
      <c r="IBC17" s="77"/>
      <c r="IBD17" s="77"/>
      <c r="IBE17" s="77"/>
      <c r="IBF17" s="77"/>
      <c r="IBG17" s="77"/>
      <c r="IBH17" s="77"/>
      <c r="IBI17" s="77"/>
      <c r="IBJ17" s="77"/>
      <c r="IBK17" s="77"/>
      <c r="IBL17" s="77"/>
      <c r="IBM17" s="77"/>
      <c r="IBN17" s="77"/>
      <c r="IBO17" s="77"/>
      <c r="IBP17" s="77"/>
      <c r="IBQ17" s="77"/>
      <c r="IBR17" s="77"/>
      <c r="IBS17" s="77"/>
      <c r="IBT17" s="77"/>
      <c r="IBU17" s="77"/>
      <c r="IBV17" s="77"/>
      <c r="IBW17" s="77"/>
      <c r="IBX17" s="77"/>
      <c r="IBY17" s="77"/>
      <c r="IBZ17" s="77"/>
      <c r="ICA17" s="77"/>
      <c r="ICB17" s="77"/>
      <c r="ICC17" s="77"/>
      <c r="ICD17" s="77"/>
      <c r="ICE17" s="77"/>
      <c r="ICF17" s="77"/>
      <c r="ICG17" s="77"/>
      <c r="ICH17" s="77"/>
      <c r="ICI17" s="77"/>
      <c r="ICJ17" s="77"/>
      <c r="ICK17" s="77"/>
      <c r="ICL17" s="77"/>
      <c r="ICM17" s="77"/>
      <c r="ICN17" s="77"/>
      <c r="ICO17" s="77"/>
      <c r="ICP17" s="77"/>
      <c r="ICQ17" s="77"/>
      <c r="ICR17" s="77"/>
      <c r="ICS17" s="77"/>
      <c r="ICT17" s="77"/>
      <c r="ICU17" s="77"/>
      <c r="ICV17" s="77"/>
      <c r="ICW17" s="77"/>
      <c r="ICX17" s="77"/>
      <c r="ICY17" s="77"/>
      <c r="ICZ17" s="77"/>
      <c r="IDA17" s="77"/>
      <c r="IDB17" s="77"/>
      <c r="IDC17" s="77"/>
      <c r="IDD17" s="77"/>
      <c r="IDE17" s="77"/>
      <c r="IDF17" s="77"/>
      <c r="IDG17" s="77"/>
      <c r="IDH17" s="77"/>
      <c r="IDI17" s="77"/>
      <c r="IDJ17" s="77"/>
      <c r="IDK17" s="77"/>
      <c r="IDL17" s="77"/>
      <c r="IDM17" s="77"/>
      <c r="IDN17" s="77"/>
      <c r="IDO17" s="77"/>
      <c r="IDP17" s="77"/>
      <c r="IDQ17" s="77"/>
      <c r="IDR17" s="77"/>
      <c r="IDS17" s="77"/>
      <c r="IDT17" s="77"/>
      <c r="IDU17" s="77"/>
      <c r="IDV17" s="77"/>
      <c r="IDW17" s="77"/>
      <c r="IDX17" s="77"/>
      <c r="IDY17" s="77"/>
      <c r="IDZ17" s="77"/>
      <c r="IEA17" s="77"/>
      <c r="IEB17" s="77"/>
      <c r="IEC17" s="77"/>
      <c r="IED17" s="77"/>
      <c r="IEE17" s="77"/>
      <c r="IEF17" s="77"/>
      <c r="IEG17" s="77"/>
      <c r="IEH17" s="77"/>
      <c r="IEI17" s="77"/>
      <c r="IEJ17" s="77"/>
      <c r="IEK17" s="77"/>
      <c r="IEL17" s="77"/>
      <c r="IEM17" s="77"/>
      <c r="IEN17" s="77"/>
      <c r="IEO17" s="77"/>
      <c r="IEP17" s="77"/>
      <c r="IEQ17" s="77"/>
      <c r="IER17" s="77"/>
      <c r="IES17" s="77"/>
      <c r="IET17" s="77"/>
      <c r="IEU17" s="77"/>
      <c r="IEV17" s="77"/>
      <c r="IEW17" s="77"/>
      <c r="IEX17" s="77"/>
      <c r="IEY17" s="77"/>
      <c r="IEZ17" s="77"/>
      <c r="IFA17" s="77"/>
      <c r="IFB17" s="77"/>
      <c r="IFC17" s="77"/>
      <c r="IFD17" s="77"/>
      <c r="IFE17" s="77"/>
      <c r="IFF17" s="77"/>
      <c r="IFG17" s="77"/>
      <c r="IFH17" s="77"/>
      <c r="IFI17" s="77"/>
      <c r="IFJ17" s="77"/>
      <c r="IFK17" s="77"/>
      <c r="IFL17" s="77"/>
      <c r="IFM17" s="77"/>
      <c r="IFN17" s="77"/>
      <c r="IFO17" s="77"/>
      <c r="IFP17" s="77"/>
      <c r="IFQ17" s="77"/>
      <c r="IFR17" s="77"/>
      <c r="IFS17" s="77"/>
      <c r="IFT17" s="77"/>
      <c r="IFU17" s="77"/>
      <c r="IFV17" s="77"/>
      <c r="IFW17" s="77"/>
      <c r="IFX17" s="77"/>
      <c r="IFY17" s="77"/>
      <c r="IFZ17" s="77"/>
      <c r="IGA17" s="77"/>
      <c r="IGB17" s="77"/>
      <c r="IGC17" s="77"/>
      <c r="IGD17" s="77"/>
      <c r="IGE17" s="77"/>
      <c r="IGF17" s="77"/>
      <c r="IGG17" s="77"/>
      <c r="IGH17" s="77"/>
      <c r="IGI17" s="77"/>
      <c r="IGJ17" s="77"/>
      <c r="IGK17" s="77"/>
      <c r="IGL17" s="77"/>
      <c r="IGM17" s="77"/>
      <c r="IGN17" s="77"/>
      <c r="IGO17" s="77"/>
      <c r="IGP17" s="77"/>
      <c r="IGQ17" s="77"/>
      <c r="IGR17" s="77"/>
      <c r="IGS17" s="77"/>
      <c r="IGT17" s="77"/>
      <c r="IGU17" s="77"/>
      <c r="IGV17" s="77"/>
      <c r="IGW17" s="77"/>
      <c r="IGX17" s="77"/>
      <c r="IGY17" s="77"/>
      <c r="IGZ17" s="77"/>
      <c r="IHA17" s="77"/>
      <c r="IHB17" s="77"/>
      <c r="IHC17" s="77"/>
      <c r="IHD17" s="77"/>
      <c r="IHE17" s="77"/>
      <c r="IHF17" s="77"/>
      <c r="IHG17" s="77"/>
      <c r="IHH17" s="77"/>
      <c r="IHI17" s="77"/>
      <c r="IHJ17" s="77"/>
      <c r="IHK17" s="77"/>
      <c r="IHL17" s="77"/>
      <c r="IHM17" s="77"/>
      <c r="IHN17" s="77"/>
      <c r="IHO17" s="77"/>
      <c r="IHP17" s="77"/>
      <c r="IHQ17" s="77"/>
      <c r="IHR17" s="77"/>
      <c r="IHS17" s="77"/>
      <c r="IHT17" s="77"/>
      <c r="IHU17" s="77"/>
      <c r="IHV17" s="77"/>
      <c r="IHW17" s="77"/>
      <c r="IHX17" s="77"/>
      <c r="IHY17" s="77"/>
      <c r="IHZ17" s="77"/>
      <c r="IIA17" s="77"/>
      <c r="IIB17" s="77"/>
      <c r="IIC17" s="77"/>
      <c r="IID17" s="77"/>
      <c r="IIE17" s="77"/>
      <c r="IIF17" s="77"/>
      <c r="IIG17" s="77"/>
      <c r="IIH17" s="77"/>
      <c r="III17" s="77"/>
      <c r="IIJ17" s="77"/>
      <c r="IIK17" s="77"/>
      <c r="IIL17" s="77"/>
      <c r="IIM17" s="77"/>
      <c r="IIN17" s="77"/>
      <c r="IIO17" s="77"/>
      <c r="IIP17" s="77"/>
      <c r="IIQ17" s="77"/>
      <c r="IIR17" s="77"/>
      <c r="IIS17" s="77"/>
      <c r="IIT17" s="77"/>
      <c r="IIU17" s="77"/>
      <c r="IIV17" s="77"/>
      <c r="IIW17" s="77"/>
      <c r="IIX17" s="77"/>
      <c r="IIY17" s="77"/>
      <c r="IIZ17" s="77"/>
      <c r="IJA17" s="77"/>
      <c r="IJB17" s="77"/>
      <c r="IJC17" s="77"/>
      <c r="IJD17" s="77"/>
      <c r="IJE17" s="77"/>
      <c r="IJF17" s="77"/>
      <c r="IJG17" s="77"/>
      <c r="IJH17" s="77"/>
      <c r="IJI17" s="77"/>
      <c r="IJJ17" s="77"/>
      <c r="IJK17" s="77"/>
      <c r="IJL17" s="77"/>
      <c r="IJM17" s="77"/>
      <c r="IJN17" s="77"/>
      <c r="IJO17" s="77"/>
      <c r="IJP17" s="77"/>
      <c r="IJQ17" s="77"/>
      <c r="IJR17" s="77"/>
      <c r="IJS17" s="77"/>
      <c r="IJT17" s="77"/>
      <c r="IJU17" s="77"/>
      <c r="IJV17" s="77"/>
      <c r="IJW17" s="77"/>
      <c r="IJX17" s="77"/>
      <c r="IJY17" s="77"/>
      <c r="IJZ17" s="77"/>
      <c r="IKA17" s="77"/>
      <c r="IKB17" s="77"/>
      <c r="IKC17" s="77"/>
      <c r="IKD17" s="77"/>
      <c r="IKE17" s="77"/>
      <c r="IKF17" s="77"/>
      <c r="IKG17" s="77"/>
      <c r="IKH17" s="77"/>
      <c r="IKI17" s="77"/>
      <c r="IKJ17" s="77"/>
      <c r="IKK17" s="77"/>
      <c r="IKL17" s="77"/>
      <c r="IKM17" s="77"/>
      <c r="IKN17" s="77"/>
      <c r="IKO17" s="77"/>
      <c r="IKP17" s="77"/>
      <c r="IKQ17" s="77"/>
      <c r="IKR17" s="77"/>
      <c r="IKS17" s="77"/>
      <c r="IKT17" s="77"/>
      <c r="IKU17" s="77"/>
      <c r="IKV17" s="77"/>
      <c r="IKW17" s="77"/>
      <c r="IKX17" s="77"/>
      <c r="IKY17" s="77"/>
      <c r="IKZ17" s="77"/>
      <c r="ILA17" s="77"/>
      <c r="ILB17" s="77"/>
      <c r="ILC17" s="77"/>
      <c r="ILD17" s="77"/>
      <c r="ILE17" s="77"/>
      <c r="ILF17" s="77"/>
      <c r="ILG17" s="77"/>
      <c r="ILH17" s="77"/>
      <c r="ILI17" s="77"/>
      <c r="ILJ17" s="77"/>
      <c r="ILK17" s="77"/>
      <c r="ILL17" s="77"/>
      <c r="ILM17" s="77"/>
      <c r="ILN17" s="77"/>
      <c r="ILO17" s="77"/>
      <c r="ILP17" s="77"/>
      <c r="ILQ17" s="77"/>
      <c r="ILR17" s="77"/>
      <c r="ILS17" s="77"/>
      <c r="ILT17" s="77"/>
      <c r="ILU17" s="77"/>
      <c r="ILV17" s="77"/>
      <c r="ILW17" s="77"/>
      <c r="ILX17" s="77"/>
      <c r="ILY17" s="77"/>
      <c r="ILZ17" s="77"/>
      <c r="IMA17" s="77"/>
      <c r="IMB17" s="77"/>
      <c r="IMC17" s="77"/>
      <c r="IMD17" s="77"/>
      <c r="IME17" s="77"/>
      <c r="IMF17" s="77"/>
      <c r="IMG17" s="77"/>
      <c r="IMH17" s="77"/>
      <c r="IMI17" s="77"/>
      <c r="IMJ17" s="77"/>
      <c r="IMK17" s="77"/>
      <c r="IML17" s="77"/>
      <c r="IMM17" s="77"/>
      <c r="IMN17" s="77"/>
      <c r="IMO17" s="77"/>
      <c r="IMP17" s="77"/>
      <c r="IMQ17" s="77"/>
      <c r="IMR17" s="77"/>
      <c r="IMS17" s="77"/>
      <c r="IMT17" s="77"/>
      <c r="IMU17" s="77"/>
      <c r="IMV17" s="77"/>
      <c r="IMW17" s="77"/>
      <c r="IMX17" s="77"/>
      <c r="IMY17" s="77"/>
      <c r="IMZ17" s="77"/>
      <c r="INA17" s="77"/>
      <c r="INB17" s="77"/>
      <c r="INC17" s="77"/>
      <c r="IND17" s="77"/>
      <c r="INE17" s="77"/>
      <c r="INF17" s="77"/>
      <c r="ING17" s="77"/>
      <c r="INH17" s="77"/>
      <c r="INI17" s="77"/>
      <c r="INJ17" s="77"/>
      <c r="INK17" s="77"/>
      <c r="INL17" s="77"/>
      <c r="INM17" s="77"/>
      <c r="INN17" s="77"/>
      <c r="INO17" s="77"/>
      <c r="INP17" s="77"/>
      <c r="INQ17" s="77"/>
      <c r="INR17" s="77"/>
      <c r="INS17" s="77"/>
      <c r="INT17" s="77"/>
      <c r="INU17" s="77"/>
      <c r="INV17" s="77"/>
      <c r="INW17" s="77"/>
      <c r="INX17" s="77"/>
      <c r="INY17" s="77"/>
      <c r="INZ17" s="77"/>
      <c r="IOA17" s="77"/>
      <c r="IOB17" s="77"/>
      <c r="IOC17" s="77"/>
      <c r="IOD17" s="77"/>
      <c r="IOE17" s="77"/>
      <c r="IOF17" s="77"/>
      <c r="IOG17" s="77"/>
      <c r="IOH17" s="77"/>
      <c r="IOI17" s="77"/>
      <c r="IOJ17" s="77"/>
      <c r="IOK17" s="77"/>
      <c r="IOL17" s="77"/>
      <c r="IOM17" s="77"/>
      <c r="ION17" s="77"/>
      <c r="IOO17" s="77"/>
      <c r="IOP17" s="77"/>
      <c r="IOQ17" s="77"/>
      <c r="IOR17" s="77"/>
      <c r="IOS17" s="77"/>
      <c r="IOT17" s="77"/>
      <c r="IOU17" s="77"/>
      <c r="IOV17" s="77"/>
      <c r="IOW17" s="77"/>
      <c r="IOX17" s="77"/>
      <c r="IOY17" s="77"/>
      <c r="IOZ17" s="77"/>
      <c r="IPA17" s="77"/>
      <c r="IPB17" s="77"/>
      <c r="IPC17" s="77"/>
      <c r="IPD17" s="77"/>
      <c r="IPE17" s="77"/>
      <c r="IPF17" s="77"/>
      <c r="IPG17" s="77"/>
      <c r="IPH17" s="77"/>
      <c r="IPI17" s="77"/>
      <c r="IPJ17" s="77"/>
      <c r="IPK17" s="77"/>
      <c r="IPL17" s="77"/>
      <c r="IPM17" s="77"/>
      <c r="IPN17" s="77"/>
      <c r="IPO17" s="77"/>
      <c r="IPP17" s="77"/>
      <c r="IPQ17" s="77"/>
      <c r="IPR17" s="77"/>
      <c r="IPS17" s="77"/>
      <c r="IPT17" s="77"/>
      <c r="IPU17" s="77"/>
      <c r="IPV17" s="77"/>
      <c r="IPW17" s="77"/>
      <c r="IPX17" s="77"/>
      <c r="IPY17" s="77"/>
      <c r="IPZ17" s="77"/>
      <c r="IQA17" s="77"/>
      <c r="IQB17" s="77"/>
      <c r="IQC17" s="77"/>
      <c r="IQD17" s="77"/>
      <c r="IQE17" s="77"/>
      <c r="IQF17" s="77"/>
      <c r="IQG17" s="77"/>
      <c r="IQH17" s="77"/>
      <c r="IQI17" s="77"/>
      <c r="IQJ17" s="77"/>
      <c r="IQK17" s="77"/>
      <c r="IQL17" s="77"/>
      <c r="IQM17" s="77"/>
      <c r="IQN17" s="77"/>
      <c r="IQO17" s="77"/>
      <c r="IQP17" s="77"/>
      <c r="IQQ17" s="77"/>
      <c r="IQR17" s="77"/>
      <c r="IQS17" s="77"/>
      <c r="IQT17" s="77"/>
      <c r="IQU17" s="77"/>
      <c r="IQV17" s="77"/>
      <c r="IQW17" s="77"/>
      <c r="IQX17" s="77"/>
      <c r="IQY17" s="77"/>
      <c r="IQZ17" s="77"/>
      <c r="IRA17" s="77"/>
      <c r="IRB17" s="77"/>
      <c r="IRC17" s="77"/>
      <c r="IRD17" s="77"/>
      <c r="IRE17" s="77"/>
      <c r="IRF17" s="77"/>
      <c r="IRG17" s="77"/>
      <c r="IRH17" s="77"/>
      <c r="IRI17" s="77"/>
      <c r="IRJ17" s="77"/>
      <c r="IRK17" s="77"/>
      <c r="IRL17" s="77"/>
      <c r="IRM17" s="77"/>
      <c r="IRN17" s="77"/>
      <c r="IRO17" s="77"/>
      <c r="IRP17" s="77"/>
      <c r="IRQ17" s="77"/>
      <c r="IRR17" s="77"/>
      <c r="IRS17" s="77"/>
      <c r="IRT17" s="77"/>
      <c r="IRU17" s="77"/>
      <c r="IRV17" s="77"/>
      <c r="IRW17" s="77"/>
      <c r="IRX17" s="77"/>
      <c r="IRY17" s="77"/>
      <c r="IRZ17" s="77"/>
      <c r="ISA17" s="77"/>
      <c r="ISB17" s="77"/>
      <c r="ISC17" s="77"/>
      <c r="ISD17" s="77"/>
      <c r="ISE17" s="77"/>
      <c r="ISF17" s="77"/>
      <c r="ISG17" s="77"/>
      <c r="ISH17" s="77"/>
      <c r="ISI17" s="77"/>
      <c r="ISJ17" s="77"/>
      <c r="ISK17" s="77"/>
      <c r="ISL17" s="77"/>
      <c r="ISM17" s="77"/>
      <c r="ISN17" s="77"/>
      <c r="ISO17" s="77"/>
      <c r="ISP17" s="77"/>
      <c r="ISQ17" s="77"/>
      <c r="ISR17" s="77"/>
      <c r="ISS17" s="77"/>
      <c r="IST17" s="77"/>
      <c r="ISU17" s="77"/>
      <c r="ISV17" s="77"/>
      <c r="ISW17" s="77"/>
      <c r="ISX17" s="77"/>
      <c r="ISY17" s="77"/>
      <c r="ISZ17" s="77"/>
      <c r="ITA17" s="77"/>
      <c r="ITB17" s="77"/>
      <c r="ITC17" s="77"/>
      <c r="ITD17" s="77"/>
      <c r="ITE17" s="77"/>
      <c r="ITF17" s="77"/>
      <c r="ITG17" s="77"/>
      <c r="ITH17" s="77"/>
      <c r="ITI17" s="77"/>
      <c r="ITJ17" s="77"/>
      <c r="ITK17" s="77"/>
      <c r="ITL17" s="77"/>
      <c r="ITM17" s="77"/>
      <c r="ITN17" s="77"/>
      <c r="ITO17" s="77"/>
      <c r="ITP17" s="77"/>
      <c r="ITQ17" s="77"/>
      <c r="ITR17" s="77"/>
      <c r="ITS17" s="77"/>
      <c r="ITT17" s="77"/>
      <c r="ITU17" s="77"/>
      <c r="ITV17" s="77"/>
      <c r="ITW17" s="77"/>
      <c r="ITX17" s="77"/>
      <c r="ITY17" s="77"/>
      <c r="ITZ17" s="77"/>
      <c r="IUA17" s="77"/>
      <c r="IUB17" s="77"/>
      <c r="IUC17" s="77"/>
      <c r="IUD17" s="77"/>
      <c r="IUE17" s="77"/>
      <c r="IUF17" s="77"/>
      <c r="IUG17" s="77"/>
      <c r="IUH17" s="77"/>
      <c r="IUI17" s="77"/>
      <c r="IUJ17" s="77"/>
      <c r="IUK17" s="77"/>
      <c r="IUL17" s="77"/>
      <c r="IUM17" s="77"/>
      <c r="IUN17" s="77"/>
      <c r="IUO17" s="77"/>
      <c r="IUP17" s="77"/>
      <c r="IUQ17" s="77"/>
      <c r="IUR17" s="77"/>
      <c r="IUS17" s="77"/>
      <c r="IUT17" s="77"/>
      <c r="IUU17" s="77"/>
      <c r="IUV17" s="77"/>
      <c r="IUW17" s="77"/>
      <c r="IUX17" s="77"/>
      <c r="IUY17" s="77"/>
      <c r="IUZ17" s="77"/>
      <c r="IVA17" s="77"/>
      <c r="IVB17" s="77"/>
      <c r="IVC17" s="77"/>
      <c r="IVD17" s="77"/>
      <c r="IVE17" s="77"/>
      <c r="IVF17" s="77"/>
      <c r="IVG17" s="77"/>
      <c r="IVH17" s="77"/>
      <c r="IVI17" s="77"/>
      <c r="IVJ17" s="77"/>
      <c r="IVK17" s="77"/>
      <c r="IVL17" s="77"/>
      <c r="IVM17" s="77"/>
      <c r="IVN17" s="77"/>
      <c r="IVO17" s="77"/>
      <c r="IVP17" s="77"/>
      <c r="IVQ17" s="77"/>
      <c r="IVR17" s="77"/>
      <c r="IVS17" s="77"/>
      <c r="IVT17" s="77"/>
      <c r="IVU17" s="77"/>
      <c r="IVV17" s="77"/>
      <c r="IVW17" s="77"/>
      <c r="IVX17" s="77"/>
      <c r="IVY17" s="77"/>
      <c r="IVZ17" s="77"/>
      <c r="IWA17" s="77"/>
      <c r="IWB17" s="77"/>
      <c r="IWC17" s="77"/>
      <c r="IWD17" s="77"/>
      <c r="IWE17" s="77"/>
      <c r="IWF17" s="77"/>
      <c r="IWG17" s="77"/>
      <c r="IWH17" s="77"/>
      <c r="IWI17" s="77"/>
      <c r="IWJ17" s="77"/>
      <c r="IWK17" s="77"/>
      <c r="IWL17" s="77"/>
      <c r="IWM17" s="77"/>
      <c r="IWN17" s="77"/>
      <c r="IWO17" s="77"/>
      <c r="IWP17" s="77"/>
      <c r="IWQ17" s="77"/>
      <c r="IWR17" s="77"/>
      <c r="IWS17" s="77"/>
      <c r="IWT17" s="77"/>
      <c r="IWU17" s="77"/>
      <c r="IWV17" s="77"/>
      <c r="IWW17" s="77"/>
      <c r="IWX17" s="77"/>
      <c r="IWY17" s="77"/>
      <c r="IWZ17" s="77"/>
      <c r="IXA17" s="77"/>
      <c r="IXB17" s="77"/>
      <c r="IXC17" s="77"/>
      <c r="IXD17" s="77"/>
      <c r="IXE17" s="77"/>
      <c r="IXF17" s="77"/>
      <c r="IXG17" s="77"/>
      <c r="IXH17" s="77"/>
      <c r="IXI17" s="77"/>
      <c r="IXJ17" s="77"/>
      <c r="IXK17" s="77"/>
      <c r="IXL17" s="77"/>
      <c r="IXM17" s="77"/>
      <c r="IXN17" s="77"/>
      <c r="IXO17" s="77"/>
      <c r="IXP17" s="77"/>
      <c r="IXQ17" s="77"/>
      <c r="IXR17" s="77"/>
      <c r="IXS17" s="77"/>
      <c r="IXT17" s="77"/>
      <c r="IXU17" s="77"/>
      <c r="IXV17" s="77"/>
      <c r="IXW17" s="77"/>
      <c r="IXX17" s="77"/>
      <c r="IXY17" s="77"/>
      <c r="IXZ17" s="77"/>
      <c r="IYA17" s="77"/>
      <c r="IYB17" s="77"/>
      <c r="IYC17" s="77"/>
      <c r="IYD17" s="77"/>
      <c r="IYE17" s="77"/>
      <c r="IYF17" s="77"/>
      <c r="IYG17" s="77"/>
      <c r="IYH17" s="77"/>
      <c r="IYI17" s="77"/>
      <c r="IYJ17" s="77"/>
      <c r="IYK17" s="77"/>
      <c r="IYL17" s="77"/>
      <c r="IYM17" s="77"/>
      <c r="IYN17" s="77"/>
      <c r="IYO17" s="77"/>
      <c r="IYP17" s="77"/>
      <c r="IYQ17" s="77"/>
      <c r="IYR17" s="77"/>
      <c r="IYS17" s="77"/>
      <c r="IYT17" s="77"/>
      <c r="IYU17" s="77"/>
      <c r="IYV17" s="77"/>
      <c r="IYW17" s="77"/>
      <c r="IYX17" s="77"/>
      <c r="IYY17" s="77"/>
      <c r="IYZ17" s="77"/>
      <c r="IZA17" s="77"/>
      <c r="IZB17" s="77"/>
      <c r="IZC17" s="77"/>
      <c r="IZD17" s="77"/>
      <c r="IZE17" s="77"/>
      <c r="IZF17" s="77"/>
      <c r="IZG17" s="77"/>
      <c r="IZH17" s="77"/>
      <c r="IZI17" s="77"/>
      <c r="IZJ17" s="77"/>
      <c r="IZK17" s="77"/>
      <c r="IZL17" s="77"/>
      <c r="IZM17" s="77"/>
      <c r="IZN17" s="77"/>
      <c r="IZO17" s="77"/>
      <c r="IZP17" s="77"/>
      <c r="IZQ17" s="77"/>
      <c r="IZR17" s="77"/>
      <c r="IZS17" s="77"/>
      <c r="IZT17" s="77"/>
      <c r="IZU17" s="77"/>
      <c r="IZV17" s="77"/>
      <c r="IZW17" s="77"/>
      <c r="IZX17" s="77"/>
      <c r="IZY17" s="77"/>
      <c r="IZZ17" s="77"/>
      <c r="JAA17" s="77"/>
      <c r="JAB17" s="77"/>
      <c r="JAC17" s="77"/>
      <c r="JAD17" s="77"/>
      <c r="JAE17" s="77"/>
      <c r="JAF17" s="77"/>
      <c r="JAG17" s="77"/>
      <c r="JAH17" s="77"/>
      <c r="JAI17" s="77"/>
      <c r="JAJ17" s="77"/>
      <c r="JAK17" s="77"/>
      <c r="JAL17" s="77"/>
      <c r="JAM17" s="77"/>
      <c r="JAN17" s="77"/>
      <c r="JAO17" s="77"/>
      <c r="JAP17" s="77"/>
      <c r="JAQ17" s="77"/>
      <c r="JAR17" s="77"/>
      <c r="JAS17" s="77"/>
      <c r="JAT17" s="77"/>
      <c r="JAU17" s="77"/>
      <c r="JAV17" s="77"/>
      <c r="JAW17" s="77"/>
      <c r="JAX17" s="77"/>
      <c r="JAY17" s="77"/>
      <c r="JAZ17" s="77"/>
      <c r="JBA17" s="77"/>
      <c r="JBB17" s="77"/>
      <c r="JBC17" s="77"/>
      <c r="JBD17" s="77"/>
      <c r="JBE17" s="77"/>
      <c r="JBF17" s="77"/>
      <c r="JBG17" s="77"/>
      <c r="JBH17" s="77"/>
      <c r="JBI17" s="77"/>
      <c r="JBJ17" s="77"/>
      <c r="JBK17" s="77"/>
      <c r="JBL17" s="77"/>
      <c r="JBM17" s="77"/>
      <c r="JBN17" s="77"/>
      <c r="JBO17" s="77"/>
      <c r="JBP17" s="77"/>
      <c r="JBQ17" s="77"/>
      <c r="JBR17" s="77"/>
      <c r="JBS17" s="77"/>
      <c r="JBT17" s="77"/>
      <c r="JBU17" s="77"/>
      <c r="JBV17" s="77"/>
      <c r="JBW17" s="77"/>
      <c r="JBX17" s="77"/>
      <c r="JBY17" s="77"/>
      <c r="JBZ17" s="77"/>
      <c r="JCA17" s="77"/>
      <c r="JCB17" s="77"/>
      <c r="JCC17" s="77"/>
      <c r="JCD17" s="77"/>
      <c r="JCE17" s="77"/>
      <c r="JCF17" s="77"/>
      <c r="JCG17" s="77"/>
      <c r="JCH17" s="77"/>
      <c r="JCI17" s="77"/>
      <c r="JCJ17" s="77"/>
      <c r="JCK17" s="77"/>
      <c r="JCL17" s="77"/>
      <c r="JCM17" s="77"/>
      <c r="JCN17" s="77"/>
      <c r="JCO17" s="77"/>
      <c r="JCP17" s="77"/>
      <c r="JCQ17" s="77"/>
      <c r="JCR17" s="77"/>
      <c r="JCS17" s="77"/>
      <c r="JCT17" s="77"/>
      <c r="JCU17" s="77"/>
      <c r="JCV17" s="77"/>
      <c r="JCW17" s="77"/>
      <c r="JCX17" s="77"/>
      <c r="JCY17" s="77"/>
      <c r="JCZ17" s="77"/>
      <c r="JDA17" s="77"/>
      <c r="JDB17" s="77"/>
      <c r="JDC17" s="77"/>
      <c r="JDD17" s="77"/>
      <c r="JDE17" s="77"/>
      <c r="JDF17" s="77"/>
      <c r="JDG17" s="77"/>
      <c r="JDH17" s="77"/>
      <c r="JDI17" s="77"/>
      <c r="JDJ17" s="77"/>
      <c r="JDK17" s="77"/>
      <c r="JDL17" s="77"/>
      <c r="JDM17" s="77"/>
      <c r="JDN17" s="77"/>
      <c r="JDO17" s="77"/>
      <c r="JDP17" s="77"/>
      <c r="JDQ17" s="77"/>
      <c r="JDR17" s="77"/>
      <c r="JDS17" s="77"/>
      <c r="JDT17" s="77"/>
      <c r="JDU17" s="77"/>
      <c r="JDV17" s="77"/>
      <c r="JDW17" s="77"/>
      <c r="JDX17" s="77"/>
      <c r="JDY17" s="77"/>
      <c r="JDZ17" s="77"/>
      <c r="JEA17" s="77"/>
      <c r="JEB17" s="77"/>
      <c r="JEC17" s="77"/>
      <c r="JED17" s="77"/>
      <c r="JEE17" s="77"/>
      <c r="JEF17" s="77"/>
      <c r="JEG17" s="77"/>
      <c r="JEH17" s="77"/>
      <c r="JEI17" s="77"/>
      <c r="JEJ17" s="77"/>
      <c r="JEK17" s="77"/>
      <c r="JEL17" s="77"/>
      <c r="JEM17" s="77"/>
      <c r="JEN17" s="77"/>
      <c r="JEO17" s="77"/>
      <c r="JEP17" s="77"/>
      <c r="JEQ17" s="77"/>
      <c r="JER17" s="77"/>
      <c r="JES17" s="77"/>
      <c r="JET17" s="77"/>
      <c r="JEU17" s="77"/>
      <c r="JEV17" s="77"/>
      <c r="JEW17" s="77"/>
      <c r="JEX17" s="77"/>
      <c r="JEY17" s="77"/>
      <c r="JEZ17" s="77"/>
      <c r="JFA17" s="77"/>
      <c r="JFB17" s="77"/>
      <c r="JFC17" s="77"/>
      <c r="JFD17" s="77"/>
      <c r="JFE17" s="77"/>
      <c r="JFF17" s="77"/>
      <c r="JFG17" s="77"/>
      <c r="JFH17" s="77"/>
      <c r="JFI17" s="77"/>
      <c r="JFJ17" s="77"/>
      <c r="JFK17" s="77"/>
      <c r="JFL17" s="77"/>
      <c r="JFM17" s="77"/>
      <c r="JFN17" s="77"/>
      <c r="JFO17" s="77"/>
      <c r="JFP17" s="77"/>
      <c r="JFQ17" s="77"/>
      <c r="JFR17" s="77"/>
      <c r="JFS17" s="77"/>
      <c r="JFT17" s="77"/>
      <c r="JFU17" s="77"/>
      <c r="JFV17" s="77"/>
      <c r="JFW17" s="77"/>
      <c r="JFX17" s="77"/>
      <c r="JFY17" s="77"/>
      <c r="JFZ17" s="77"/>
      <c r="JGA17" s="77"/>
      <c r="JGB17" s="77"/>
      <c r="JGC17" s="77"/>
      <c r="JGD17" s="77"/>
      <c r="JGE17" s="77"/>
      <c r="JGF17" s="77"/>
      <c r="JGG17" s="77"/>
      <c r="JGH17" s="77"/>
      <c r="JGI17" s="77"/>
      <c r="JGJ17" s="77"/>
      <c r="JGK17" s="77"/>
      <c r="JGL17" s="77"/>
      <c r="JGM17" s="77"/>
      <c r="JGN17" s="77"/>
      <c r="JGO17" s="77"/>
      <c r="JGP17" s="77"/>
      <c r="JGQ17" s="77"/>
      <c r="JGR17" s="77"/>
      <c r="JGS17" s="77"/>
      <c r="JGT17" s="77"/>
      <c r="JGU17" s="77"/>
      <c r="JGV17" s="77"/>
      <c r="JGW17" s="77"/>
      <c r="JGX17" s="77"/>
      <c r="JGY17" s="77"/>
      <c r="JGZ17" s="77"/>
      <c r="JHA17" s="77"/>
      <c r="JHB17" s="77"/>
      <c r="JHC17" s="77"/>
      <c r="JHD17" s="77"/>
      <c r="JHE17" s="77"/>
      <c r="JHF17" s="77"/>
      <c r="JHG17" s="77"/>
      <c r="JHH17" s="77"/>
      <c r="JHI17" s="77"/>
      <c r="JHJ17" s="77"/>
      <c r="JHK17" s="77"/>
      <c r="JHL17" s="77"/>
      <c r="JHM17" s="77"/>
      <c r="JHN17" s="77"/>
      <c r="JHO17" s="77"/>
      <c r="JHP17" s="77"/>
      <c r="JHQ17" s="77"/>
      <c r="JHR17" s="77"/>
      <c r="JHS17" s="77"/>
      <c r="JHT17" s="77"/>
      <c r="JHU17" s="77"/>
      <c r="JHV17" s="77"/>
      <c r="JHW17" s="77"/>
      <c r="JHX17" s="77"/>
      <c r="JHY17" s="77"/>
      <c r="JHZ17" s="77"/>
      <c r="JIA17" s="77"/>
      <c r="JIB17" s="77"/>
      <c r="JIC17" s="77"/>
      <c r="JID17" s="77"/>
      <c r="JIE17" s="77"/>
      <c r="JIF17" s="77"/>
      <c r="JIG17" s="77"/>
      <c r="JIH17" s="77"/>
      <c r="JII17" s="77"/>
      <c r="JIJ17" s="77"/>
      <c r="JIK17" s="77"/>
      <c r="JIL17" s="77"/>
      <c r="JIM17" s="77"/>
      <c r="JIN17" s="77"/>
      <c r="JIO17" s="77"/>
      <c r="JIP17" s="77"/>
      <c r="JIQ17" s="77"/>
      <c r="JIR17" s="77"/>
      <c r="JIS17" s="77"/>
      <c r="JIT17" s="77"/>
      <c r="JIU17" s="77"/>
      <c r="JIV17" s="77"/>
      <c r="JIW17" s="77"/>
      <c r="JIX17" s="77"/>
      <c r="JIY17" s="77"/>
      <c r="JIZ17" s="77"/>
      <c r="JJA17" s="77"/>
      <c r="JJB17" s="77"/>
      <c r="JJC17" s="77"/>
      <c r="JJD17" s="77"/>
      <c r="JJE17" s="77"/>
      <c r="JJF17" s="77"/>
      <c r="JJG17" s="77"/>
      <c r="JJH17" s="77"/>
      <c r="JJI17" s="77"/>
      <c r="JJJ17" s="77"/>
      <c r="JJK17" s="77"/>
      <c r="JJL17" s="77"/>
      <c r="JJM17" s="77"/>
      <c r="JJN17" s="77"/>
      <c r="JJO17" s="77"/>
      <c r="JJP17" s="77"/>
      <c r="JJQ17" s="77"/>
      <c r="JJR17" s="77"/>
      <c r="JJS17" s="77"/>
      <c r="JJT17" s="77"/>
      <c r="JJU17" s="77"/>
      <c r="JJV17" s="77"/>
      <c r="JJW17" s="77"/>
      <c r="JJX17" s="77"/>
      <c r="JJY17" s="77"/>
      <c r="JJZ17" s="77"/>
      <c r="JKA17" s="77"/>
      <c r="JKB17" s="77"/>
      <c r="JKC17" s="77"/>
      <c r="JKD17" s="77"/>
      <c r="JKE17" s="77"/>
      <c r="JKF17" s="77"/>
      <c r="JKG17" s="77"/>
      <c r="JKH17" s="77"/>
      <c r="JKI17" s="77"/>
      <c r="JKJ17" s="77"/>
      <c r="JKK17" s="77"/>
      <c r="JKL17" s="77"/>
      <c r="JKM17" s="77"/>
      <c r="JKN17" s="77"/>
      <c r="JKO17" s="77"/>
      <c r="JKP17" s="77"/>
      <c r="JKQ17" s="77"/>
      <c r="JKR17" s="77"/>
      <c r="JKS17" s="77"/>
      <c r="JKT17" s="77"/>
      <c r="JKU17" s="77"/>
      <c r="JKV17" s="77"/>
      <c r="JKW17" s="77"/>
      <c r="JKX17" s="77"/>
      <c r="JKY17" s="77"/>
      <c r="JKZ17" s="77"/>
      <c r="JLA17" s="77"/>
      <c r="JLB17" s="77"/>
      <c r="JLC17" s="77"/>
      <c r="JLD17" s="77"/>
      <c r="JLE17" s="77"/>
      <c r="JLF17" s="77"/>
      <c r="JLG17" s="77"/>
      <c r="JLH17" s="77"/>
      <c r="JLI17" s="77"/>
      <c r="JLJ17" s="77"/>
      <c r="JLK17" s="77"/>
      <c r="JLL17" s="77"/>
      <c r="JLM17" s="77"/>
      <c r="JLN17" s="77"/>
      <c r="JLO17" s="77"/>
      <c r="JLP17" s="77"/>
      <c r="JLQ17" s="77"/>
      <c r="JLR17" s="77"/>
      <c r="JLS17" s="77"/>
      <c r="JLT17" s="77"/>
      <c r="JLU17" s="77"/>
      <c r="JLV17" s="77"/>
      <c r="JLW17" s="77"/>
      <c r="JLX17" s="77"/>
      <c r="JLY17" s="77"/>
      <c r="JLZ17" s="77"/>
      <c r="JMA17" s="77"/>
      <c r="JMB17" s="77"/>
      <c r="JMC17" s="77"/>
      <c r="JMD17" s="77"/>
      <c r="JME17" s="77"/>
      <c r="JMF17" s="77"/>
      <c r="JMG17" s="77"/>
      <c r="JMH17" s="77"/>
      <c r="JMI17" s="77"/>
      <c r="JMJ17" s="77"/>
      <c r="JMK17" s="77"/>
      <c r="JML17" s="77"/>
      <c r="JMM17" s="77"/>
      <c r="JMN17" s="77"/>
      <c r="JMO17" s="77"/>
      <c r="JMP17" s="77"/>
      <c r="JMQ17" s="77"/>
      <c r="JMR17" s="77"/>
      <c r="JMS17" s="77"/>
      <c r="JMT17" s="77"/>
      <c r="JMU17" s="77"/>
      <c r="JMV17" s="77"/>
      <c r="JMW17" s="77"/>
      <c r="JMX17" s="77"/>
      <c r="JMY17" s="77"/>
      <c r="JMZ17" s="77"/>
      <c r="JNA17" s="77"/>
      <c r="JNB17" s="77"/>
      <c r="JNC17" s="77"/>
      <c r="JND17" s="77"/>
      <c r="JNE17" s="77"/>
      <c r="JNF17" s="77"/>
      <c r="JNG17" s="77"/>
      <c r="JNH17" s="77"/>
      <c r="JNI17" s="77"/>
      <c r="JNJ17" s="77"/>
      <c r="JNK17" s="77"/>
      <c r="JNL17" s="77"/>
      <c r="JNM17" s="77"/>
      <c r="JNN17" s="77"/>
      <c r="JNO17" s="77"/>
      <c r="JNP17" s="77"/>
      <c r="JNQ17" s="77"/>
      <c r="JNR17" s="77"/>
      <c r="JNS17" s="77"/>
      <c r="JNT17" s="77"/>
      <c r="JNU17" s="77"/>
      <c r="JNV17" s="77"/>
      <c r="JNW17" s="77"/>
      <c r="JNX17" s="77"/>
      <c r="JNY17" s="77"/>
      <c r="JNZ17" s="77"/>
      <c r="JOA17" s="77"/>
      <c r="JOB17" s="77"/>
      <c r="JOC17" s="77"/>
      <c r="JOD17" s="77"/>
      <c r="JOE17" s="77"/>
      <c r="JOF17" s="77"/>
      <c r="JOG17" s="77"/>
      <c r="JOH17" s="77"/>
      <c r="JOI17" s="77"/>
      <c r="JOJ17" s="77"/>
      <c r="JOK17" s="77"/>
      <c r="JOL17" s="77"/>
      <c r="JOM17" s="77"/>
      <c r="JON17" s="77"/>
      <c r="JOO17" s="77"/>
      <c r="JOP17" s="77"/>
      <c r="JOQ17" s="77"/>
      <c r="JOR17" s="77"/>
      <c r="JOS17" s="77"/>
      <c r="JOT17" s="77"/>
      <c r="JOU17" s="77"/>
      <c r="JOV17" s="77"/>
      <c r="JOW17" s="77"/>
      <c r="JOX17" s="77"/>
      <c r="JOY17" s="77"/>
      <c r="JOZ17" s="77"/>
      <c r="JPA17" s="77"/>
      <c r="JPB17" s="77"/>
      <c r="JPC17" s="77"/>
      <c r="JPD17" s="77"/>
      <c r="JPE17" s="77"/>
      <c r="JPF17" s="77"/>
      <c r="JPG17" s="77"/>
      <c r="JPH17" s="77"/>
      <c r="JPI17" s="77"/>
      <c r="JPJ17" s="77"/>
      <c r="JPK17" s="77"/>
      <c r="JPL17" s="77"/>
      <c r="JPM17" s="77"/>
      <c r="JPN17" s="77"/>
      <c r="JPO17" s="77"/>
      <c r="JPP17" s="77"/>
      <c r="JPQ17" s="77"/>
      <c r="JPR17" s="77"/>
      <c r="JPS17" s="77"/>
      <c r="JPT17" s="77"/>
      <c r="JPU17" s="77"/>
      <c r="JPV17" s="77"/>
      <c r="JPW17" s="77"/>
      <c r="JPX17" s="77"/>
      <c r="JPY17" s="77"/>
      <c r="JPZ17" s="77"/>
      <c r="JQA17" s="77"/>
      <c r="JQB17" s="77"/>
      <c r="JQC17" s="77"/>
      <c r="JQD17" s="77"/>
      <c r="JQE17" s="77"/>
      <c r="JQF17" s="77"/>
      <c r="JQG17" s="77"/>
      <c r="JQH17" s="77"/>
      <c r="JQI17" s="77"/>
      <c r="JQJ17" s="77"/>
      <c r="JQK17" s="77"/>
      <c r="JQL17" s="77"/>
      <c r="JQM17" s="77"/>
      <c r="JQN17" s="77"/>
      <c r="JQO17" s="77"/>
      <c r="JQP17" s="77"/>
      <c r="JQQ17" s="77"/>
      <c r="JQR17" s="77"/>
      <c r="JQS17" s="77"/>
      <c r="JQT17" s="77"/>
      <c r="JQU17" s="77"/>
      <c r="JQV17" s="77"/>
      <c r="JQW17" s="77"/>
      <c r="JQX17" s="77"/>
      <c r="JQY17" s="77"/>
      <c r="JQZ17" s="77"/>
      <c r="JRA17" s="77"/>
      <c r="JRB17" s="77"/>
      <c r="JRC17" s="77"/>
      <c r="JRD17" s="77"/>
      <c r="JRE17" s="77"/>
      <c r="JRF17" s="77"/>
      <c r="JRG17" s="77"/>
      <c r="JRH17" s="77"/>
      <c r="JRI17" s="77"/>
      <c r="JRJ17" s="77"/>
      <c r="JRK17" s="77"/>
      <c r="JRL17" s="77"/>
      <c r="JRM17" s="77"/>
      <c r="JRN17" s="77"/>
      <c r="JRO17" s="77"/>
      <c r="JRP17" s="77"/>
      <c r="JRQ17" s="77"/>
      <c r="JRR17" s="77"/>
      <c r="JRS17" s="77"/>
      <c r="JRT17" s="77"/>
      <c r="JRU17" s="77"/>
      <c r="JRV17" s="77"/>
      <c r="JRW17" s="77"/>
      <c r="JRX17" s="77"/>
      <c r="JRY17" s="77"/>
      <c r="JRZ17" s="77"/>
      <c r="JSA17" s="77"/>
      <c r="JSB17" s="77"/>
      <c r="JSC17" s="77"/>
      <c r="JSD17" s="77"/>
      <c r="JSE17" s="77"/>
      <c r="JSF17" s="77"/>
      <c r="JSG17" s="77"/>
      <c r="JSH17" s="77"/>
      <c r="JSI17" s="77"/>
      <c r="JSJ17" s="77"/>
      <c r="JSK17" s="77"/>
      <c r="JSL17" s="77"/>
      <c r="JSM17" s="77"/>
      <c r="JSN17" s="77"/>
      <c r="JSO17" s="77"/>
      <c r="JSP17" s="77"/>
      <c r="JSQ17" s="77"/>
      <c r="JSR17" s="77"/>
      <c r="JSS17" s="77"/>
      <c r="JST17" s="77"/>
      <c r="JSU17" s="77"/>
      <c r="JSV17" s="77"/>
      <c r="JSW17" s="77"/>
      <c r="JSX17" s="77"/>
      <c r="JSY17" s="77"/>
      <c r="JSZ17" s="77"/>
      <c r="JTA17" s="77"/>
      <c r="JTB17" s="77"/>
      <c r="JTC17" s="77"/>
      <c r="JTD17" s="77"/>
      <c r="JTE17" s="77"/>
      <c r="JTF17" s="77"/>
      <c r="JTG17" s="77"/>
      <c r="JTH17" s="77"/>
      <c r="JTI17" s="77"/>
      <c r="JTJ17" s="77"/>
      <c r="JTK17" s="77"/>
      <c r="JTL17" s="77"/>
      <c r="JTM17" s="77"/>
      <c r="JTN17" s="77"/>
      <c r="JTO17" s="77"/>
      <c r="JTP17" s="77"/>
      <c r="JTQ17" s="77"/>
      <c r="JTR17" s="77"/>
      <c r="JTS17" s="77"/>
      <c r="JTT17" s="77"/>
      <c r="JTU17" s="77"/>
      <c r="JTV17" s="77"/>
      <c r="JTW17" s="77"/>
      <c r="JTX17" s="77"/>
      <c r="JTY17" s="77"/>
      <c r="JTZ17" s="77"/>
      <c r="JUA17" s="77"/>
      <c r="JUB17" s="77"/>
      <c r="JUC17" s="77"/>
      <c r="JUD17" s="77"/>
      <c r="JUE17" s="77"/>
      <c r="JUF17" s="77"/>
      <c r="JUG17" s="77"/>
      <c r="JUH17" s="77"/>
      <c r="JUI17" s="77"/>
      <c r="JUJ17" s="77"/>
      <c r="JUK17" s="77"/>
      <c r="JUL17" s="77"/>
      <c r="JUM17" s="77"/>
      <c r="JUN17" s="77"/>
      <c r="JUO17" s="77"/>
      <c r="JUP17" s="77"/>
      <c r="JUQ17" s="77"/>
      <c r="JUR17" s="77"/>
      <c r="JUS17" s="77"/>
      <c r="JUT17" s="77"/>
      <c r="JUU17" s="77"/>
      <c r="JUV17" s="77"/>
      <c r="JUW17" s="77"/>
      <c r="JUX17" s="77"/>
      <c r="JUY17" s="77"/>
      <c r="JUZ17" s="77"/>
      <c r="JVA17" s="77"/>
      <c r="JVB17" s="77"/>
      <c r="JVC17" s="77"/>
      <c r="JVD17" s="77"/>
      <c r="JVE17" s="77"/>
      <c r="JVF17" s="77"/>
      <c r="JVG17" s="77"/>
      <c r="JVH17" s="77"/>
      <c r="JVI17" s="77"/>
      <c r="JVJ17" s="77"/>
      <c r="JVK17" s="77"/>
      <c r="JVL17" s="77"/>
      <c r="JVM17" s="77"/>
      <c r="JVN17" s="77"/>
      <c r="JVO17" s="77"/>
      <c r="JVP17" s="77"/>
      <c r="JVQ17" s="77"/>
      <c r="JVR17" s="77"/>
      <c r="JVS17" s="77"/>
      <c r="JVT17" s="77"/>
      <c r="JVU17" s="77"/>
      <c r="JVV17" s="77"/>
      <c r="JVW17" s="77"/>
      <c r="JVX17" s="77"/>
      <c r="JVY17" s="77"/>
      <c r="JVZ17" s="77"/>
      <c r="JWA17" s="77"/>
      <c r="JWB17" s="77"/>
      <c r="JWC17" s="77"/>
      <c r="JWD17" s="77"/>
      <c r="JWE17" s="77"/>
      <c r="JWF17" s="77"/>
      <c r="JWG17" s="77"/>
      <c r="JWH17" s="77"/>
      <c r="JWI17" s="77"/>
      <c r="JWJ17" s="77"/>
      <c r="JWK17" s="77"/>
      <c r="JWL17" s="77"/>
      <c r="JWM17" s="77"/>
      <c r="JWN17" s="77"/>
      <c r="JWO17" s="77"/>
      <c r="JWP17" s="77"/>
      <c r="JWQ17" s="77"/>
      <c r="JWR17" s="77"/>
      <c r="JWS17" s="77"/>
      <c r="JWT17" s="77"/>
      <c r="JWU17" s="77"/>
      <c r="JWV17" s="77"/>
      <c r="JWW17" s="77"/>
      <c r="JWX17" s="77"/>
      <c r="JWY17" s="77"/>
      <c r="JWZ17" s="77"/>
      <c r="JXA17" s="77"/>
      <c r="JXB17" s="77"/>
      <c r="JXC17" s="77"/>
      <c r="JXD17" s="77"/>
      <c r="JXE17" s="77"/>
      <c r="JXF17" s="77"/>
      <c r="JXG17" s="77"/>
      <c r="JXH17" s="77"/>
      <c r="JXI17" s="77"/>
      <c r="JXJ17" s="77"/>
      <c r="JXK17" s="77"/>
      <c r="JXL17" s="77"/>
      <c r="JXM17" s="77"/>
      <c r="JXN17" s="77"/>
      <c r="JXO17" s="77"/>
      <c r="JXP17" s="77"/>
      <c r="JXQ17" s="77"/>
      <c r="JXR17" s="77"/>
      <c r="JXS17" s="77"/>
      <c r="JXT17" s="77"/>
      <c r="JXU17" s="77"/>
      <c r="JXV17" s="77"/>
      <c r="JXW17" s="77"/>
      <c r="JXX17" s="77"/>
      <c r="JXY17" s="77"/>
      <c r="JXZ17" s="77"/>
      <c r="JYA17" s="77"/>
      <c r="JYB17" s="77"/>
      <c r="JYC17" s="77"/>
      <c r="JYD17" s="77"/>
      <c r="JYE17" s="77"/>
      <c r="JYF17" s="77"/>
      <c r="JYG17" s="77"/>
      <c r="JYH17" s="77"/>
      <c r="JYI17" s="77"/>
      <c r="JYJ17" s="77"/>
      <c r="JYK17" s="77"/>
      <c r="JYL17" s="77"/>
      <c r="JYM17" s="77"/>
      <c r="JYN17" s="77"/>
      <c r="JYO17" s="77"/>
      <c r="JYP17" s="77"/>
      <c r="JYQ17" s="77"/>
      <c r="JYR17" s="77"/>
      <c r="JYS17" s="77"/>
      <c r="JYT17" s="77"/>
      <c r="JYU17" s="77"/>
      <c r="JYV17" s="77"/>
      <c r="JYW17" s="77"/>
      <c r="JYX17" s="77"/>
      <c r="JYY17" s="77"/>
      <c r="JYZ17" s="77"/>
      <c r="JZA17" s="77"/>
      <c r="JZB17" s="77"/>
      <c r="JZC17" s="77"/>
      <c r="JZD17" s="77"/>
      <c r="JZE17" s="77"/>
      <c r="JZF17" s="77"/>
      <c r="JZG17" s="77"/>
      <c r="JZH17" s="77"/>
      <c r="JZI17" s="77"/>
      <c r="JZJ17" s="77"/>
      <c r="JZK17" s="77"/>
      <c r="JZL17" s="77"/>
      <c r="JZM17" s="77"/>
      <c r="JZN17" s="77"/>
      <c r="JZO17" s="77"/>
      <c r="JZP17" s="77"/>
      <c r="JZQ17" s="77"/>
      <c r="JZR17" s="77"/>
      <c r="JZS17" s="77"/>
      <c r="JZT17" s="77"/>
      <c r="JZU17" s="77"/>
      <c r="JZV17" s="77"/>
      <c r="JZW17" s="77"/>
      <c r="JZX17" s="77"/>
      <c r="JZY17" s="77"/>
      <c r="JZZ17" s="77"/>
      <c r="KAA17" s="77"/>
      <c r="KAB17" s="77"/>
      <c r="KAC17" s="77"/>
      <c r="KAD17" s="77"/>
      <c r="KAE17" s="77"/>
      <c r="KAF17" s="77"/>
      <c r="KAG17" s="77"/>
      <c r="KAH17" s="77"/>
      <c r="KAI17" s="77"/>
      <c r="KAJ17" s="77"/>
      <c r="KAK17" s="77"/>
      <c r="KAL17" s="77"/>
      <c r="KAM17" s="77"/>
      <c r="KAN17" s="77"/>
      <c r="KAO17" s="77"/>
      <c r="KAP17" s="77"/>
      <c r="KAQ17" s="77"/>
      <c r="KAR17" s="77"/>
      <c r="KAS17" s="77"/>
      <c r="KAT17" s="77"/>
      <c r="KAU17" s="77"/>
      <c r="KAV17" s="77"/>
      <c r="KAW17" s="77"/>
      <c r="KAX17" s="77"/>
      <c r="KAY17" s="77"/>
      <c r="KAZ17" s="77"/>
      <c r="KBA17" s="77"/>
      <c r="KBB17" s="77"/>
      <c r="KBC17" s="77"/>
      <c r="KBD17" s="77"/>
      <c r="KBE17" s="77"/>
      <c r="KBF17" s="77"/>
      <c r="KBG17" s="77"/>
      <c r="KBH17" s="77"/>
      <c r="KBI17" s="77"/>
      <c r="KBJ17" s="77"/>
      <c r="KBK17" s="77"/>
      <c r="KBL17" s="77"/>
      <c r="KBM17" s="77"/>
      <c r="KBN17" s="77"/>
      <c r="KBO17" s="77"/>
      <c r="KBP17" s="77"/>
      <c r="KBQ17" s="77"/>
      <c r="KBR17" s="77"/>
      <c r="KBS17" s="77"/>
      <c r="KBT17" s="77"/>
      <c r="KBU17" s="77"/>
      <c r="KBV17" s="77"/>
      <c r="KBW17" s="77"/>
      <c r="KBX17" s="77"/>
      <c r="KBY17" s="77"/>
      <c r="KBZ17" s="77"/>
      <c r="KCA17" s="77"/>
      <c r="KCB17" s="77"/>
      <c r="KCC17" s="77"/>
      <c r="KCD17" s="77"/>
      <c r="KCE17" s="77"/>
      <c r="KCF17" s="77"/>
      <c r="KCG17" s="77"/>
      <c r="KCH17" s="77"/>
      <c r="KCI17" s="77"/>
      <c r="KCJ17" s="77"/>
      <c r="KCK17" s="77"/>
      <c r="KCL17" s="77"/>
      <c r="KCM17" s="77"/>
      <c r="KCN17" s="77"/>
      <c r="KCO17" s="77"/>
      <c r="KCP17" s="77"/>
      <c r="KCQ17" s="77"/>
      <c r="KCR17" s="77"/>
      <c r="KCS17" s="77"/>
      <c r="KCT17" s="77"/>
      <c r="KCU17" s="77"/>
      <c r="KCV17" s="77"/>
      <c r="KCW17" s="77"/>
      <c r="KCX17" s="77"/>
      <c r="KCY17" s="77"/>
      <c r="KCZ17" s="77"/>
      <c r="KDA17" s="77"/>
      <c r="KDB17" s="77"/>
      <c r="KDC17" s="77"/>
      <c r="KDD17" s="77"/>
      <c r="KDE17" s="77"/>
      <c r="KDF17" s="77"/>
      <c r="KDG17" s="77"/>
      <c r="KDH17" s="77"/>
      <c r="KDI17" s="77"/>
      <c r="KDJ17" s="77"/>
      <c r="KDK17" s="77"/>
      <c r="KDL17" s="77"/>
      <c r="KDM17" s="77"/>
      <c r="KDN17" s="77"/>
      <c r="KDO17" s="77"/>
      <c r="KDP17" s="77"/>
      <c r="KDQ17" s="77"/>
      <c r="KDR17" s="77"/>
      <c r="KDS17" s="77"/>
      <c r="KDT17" s="77"/>
      <c r="KDU17" s="77"/>
      <c r="KDV17" s="77"/>
      <c r="KDW17" s="77"/>
      <c r="KDX17" s="77"/>
      <c r="KDY17" s="77"/>
      <c r="KDZ17" s="77"/>
      <c r="KEA17" s="77"/>
      <c r="KEB17" s="77"/>
      <c r="KEC17" s="77"/>
      <c r="KED17" s="77"/>
      <c r="KEE17" s="77"/>
      <c r="KEF17" s="77"/>
      <c r="KEG17" s="77"/>
      <c r="KEH17" s="77"/>
      <c r="KEI17" s="77"/>
      <c r="KEJ17" s="77"/>
      <c r="KEK17" s="77"/>
      <c r="KEL17" s="77"/>
      <c r="KEM17" s="77"/>
      <c r="KEN17" s="77"/>
      <c r="KEO17" s="77"/>
      <c r="KEP17" s="77"/>
      <c r="KEQ17" s="77"/>
      <c r="KER17" s="77"/>
      <c r="KES17" s="77"/>
      <c r="KET17" s="77"/>
      <c r="KEU17" s="77"/>
      <c r="KEV17" s="77"/>
      <c r="KEW17" s="77"/>
      <c r="KEX17" s="77"/>
      <c r="KEY17" s="77"/>
      <c r="KEZ17" s="77"/>
      <c r="KFA17" s="77"/>
      <c r="KFB17" s="77"/>
      <c r="KFC17" s="77"/>
      <c r="KFD17" s="77"/>
      <c r="KFE17" s="77"/>
      <c r="KFF17" s="77"/>
      <c r="KFG17" s="77"/>
      <c r="KFH17" s="77"/>
      <c r="KFI17" s="77"/>
      <c r="KFJ17" s="77"/>
      <c r="KFK17" s="77"/>
      <c r="KFL17" s="77"/>
      <c r="KFM17" s="77"/>
      <c r="KFN17" s="77"/>
      <c r="KFO17" s="77"/>
      <c r="KFP17" s="77"/>
      <c r="KFQ17" s="77"/>
      <c r="KFR17" s="77"/>
      <c r="KFS17" s="77"/>
      <c r="KFT17" s="77"/>
      <c r="KFU17" s="77"/>
      <c r="KFV17" s="77"/>
      <c r="KFW17" s="77"/>
      <c r="KFX17" s="77"/>
      <c r="KFY17" s="77"/>
      <c r="KFZ17" s="77"/>
      <c r="KGA17" s="77"/>
      <c r="KGB17" s="77"/>
      <c r="KGC17" s="77"/>
      <c r="KGD17" s="77"/>
      <c r="KGE17" s="77"/>
      <c r="KGF17" s="77"/>
      <c r="KGG17" s="77"/>
      <c r="KGH17" s="77"/>
      <c r="KGI17" s="77"/>
      <c r="KGJ17" s="77"/>
      <c r="KGK17" s="77"/>
      <c r="KGL17" s="77"/>
      <c r="KGM17" s="77"/>
      <c r="KGN17" s="77"/>
      <c r="KGO17" s="77"/>
      <c r="KGP17" s="77"/>
      <c r="KGQ17" s="77"/>
      <c r="KGR17" s="77"/>
      <c r="KGS17" s="77"/>
      <c r="KGT17" s="77"/>
      <c r="KGU17" s="77"/>
      <c r="KGV17" s="77"/>
      <c r="KGW17" s="77"/>
      <c r="KGX17" s="77"/>
      <c r="KGY17" s="77"/>
      <c r="KGZ17" s="77"/>
      <c r="KHA17" s="77"/>
      <c r="KHB17" s="77"/>
      <c r="KHC17" s="77"/>
      <c r="KHD17" s="77"/>
      <c r="KHE17" s="77"/>
      <c r="KHF17" s="77"/>
      <c r="KHG17" s="77"/>
      <c r="KHH17" s="77"/>
      <c r="KHI17" s="77"/>
      <c r="KHJ17" s="77"/>
      <c r="KHK17" s="77"/>
      <c r="KHL17" s="77"/>
      <c r="KHM17" s="77"/>
      <c r="KHN17" s="77"/>
      <c r="KHO17" s="77"/>
      <c r="KHP17" s="77"/>
      <c r="KHQ17" s="77"/>
      <c r="KHR17" s="77"/>
      <c r="KHS17" s="77"/>
      <c r="KHT17" s="77"/>
      <c r="KHU17" s="77"/>
      <c r="KHV17" s="77"/>
      <c r="KHW17" s="77"/>
      <c r="KHX17" s="77"/>
      <c r="KHY17" s="77"/>
      <c r="KHZ17" s="77"/>
      <c r="KIA17" s="77"/>
      <c r="KIB17" s="77"/>
      <c r="KIC17" s="77"/>
      <c r="KID17" s="77"/>
      <c r="KIE17" s="77"/>
      <c r="KIF17" s="77"/>
      <c r="KIG17" s="77"/>
      <c r="KIH17" s="77"/>
      <c r="KII17" s="77"/>
      <c r="KIJ17" s="77"/>
      <c r="KIK17" s="77"/>
      <c r="KIL17" s="77"/>
      <c r="KIM17" s="77"/>
      <c r="KIN17" s="77"/>
      <c r="KIO17" s="77"/>
      <c r="KIP17" s="77"/>
      <c r="KIQ17" s="77"/>
      <c r="KIR17" s="77"/>
      <c r="KIS17" s="77"/>
      <c r="KIT17" s="77"/>
      <c r="KIU17" s="77"/>
      <c r="KIV17" s="77"/>
      <c r="KIW17" s="77"/>
      <c r="KIX17" s="77"/>
      <c r="KIY17" s="77"/>
      <c r="KIZ17" s="77"/>
      <c r="KJA17" s="77"/>
      <c r="KJB17" s="77"/>
      <c r="KJC17" s="77"/>
      <c r="KJD17" s="77"/>
      <c r="KJE17" s="77"/>
      <c r="KJF17" s="77"/>
      <c r="KJG17" s="77"/>
      <c r="KJH17" s="77"/>
      <c r="KJI17" s="77"/>
      <c r="KJJ17" s="77"/>
      <c r="KJK17" s="77"/>
      <c r="KJL17" s="77"/>
      <c r="KJM17" s="77"/>
      <c r="KJN17" s="77"/>
      <c r="KJO17" s="77"/>
      <c r="KJP17" s="77"/>
      <c r="KJQ17" s="77"/>
      <c r="KJR17" s="77"/>
      <c r="KJS17" s="77"/>
      <c r="KJT17" s="77"/>
      <c r="KJU17" s="77"/>
      <c r="KJV17" s="77"/>
      <c r="KJW17" s="77"/>
      <c r="KJX17" s="77"/>
      <c r="KJY17" s="77"/>
      <c r="KJZ17" s="77"/>
      <c r="KKA17" s="77"/>
      <c r="KKB17" s="77"/>
      <c r="KKC17" s="77"/>
      <c r="KKD17" s="77"/>
      <c r="KKE17" s="77"/>
      <c r="KKF17" s="77"/>
      <c r="KKG17" s="77"/>
      <c r="KKH17" s="77"/>
      <c r="KKI17" s="77"/>
      <c r="KKJ17" s="77"/>
      <c r="KKK17" s="77"/>
      <c r="KKL17" s="77"/>
      <c r="KKM17" s="77"/>
      <c r="KKN17" s="77"/>
      <c r="KKO17" s="77"/>
      <c r="KKP17" s="77"/>
      <c r="KKQ17" s="77"/>
      <c r="KKR17" s="77"/>
      <c r="KKS17" s="77"/>
      <c r="KKT17" s="77"/>
      <c r="KKU17" s="77"/>
      <c r="KKV17" s="77"/>
      <c r="KKW17" s="77"/>
      <c r="KKX17" s="77"/>
      <c r="KKY17" s="77"/>
      <c r="KKZ17" s="77"/>
      <c r="KLA17" s="77"/>
      <c r="KLB17" s="77"/>
      <c r="KLC17" s="77"/>
      <c r="KLD17" s="77"/>
      <c r="KLE17" s="77"/>
      <c r="KLF17" s="77"/>
      <c r="KLG17" s="77"/>
      <c r="KLH17" s="77"/>
      <c r="KLI17" s="77"/>
      <c r="KLJ17" s="77"/>
      <c r="KLK17" s="77"/>
      <c r="KLL17" s="77"/>
      <c r="KLM17" s="77"/>
      <c r="KLN17" s="77"/>
      <c r="KLO17" s="77"/>
      <c r="KLP17" s="77"/>
      <c r="KLQ17" s="77"/>
      <c r="KLR17" s="77"/>
      <c r="KLS17" s="77"/>
      <c r="KLT17" s="77"/>
      <c r="KLU17" s="77"/>
      <c r="KLV17" s="77"/>
      <c r="KLW17" s="77"/>
      <c r="KLX17" s="77"/>
      <c r="KLY17" s="77"/>
      <c r="KLZ17" s="77"/>
      <c r="KMA17" s="77"/>
      <c r="KMB17" s="77"/>
      <c r="KMC17" s="77"/>
      <c r="KMD17" s="77"/>
      <c r="KME17" s="77"/>
      <c r="KMF17" s="77"/>
      <c r="KMG17" s="77"/>
      <c r="KMH17" s="77"/>
      <c r="KMI17" s="77"/>
      <c r="KMJ17" s="77"/>
      <c r="KMK17" s="77"/>
      <c r="KML17" s="77"/>
      <c r="KMM17" s="77"/>
      <c r="KMN17" s="77"/>
      <c r="KMO17" s="77"/>
      <c r="KMP17" s="77"/>
      <c r="KMQ17" s="77"/>
      <c r="KMR17" s="77"/>
      <c r="KMS17" s="77"/>
      <c r="KMT17" s="77"/>
      <c r="KMU17" s="77"/>
      <c r="KMV17" s="77"/>
      <c r="KMW17" s="77"/>
      <c r="KMX17" s="77"/>
      <c r="KMY17" s="77"/>
      <c r="KMZ17" s="77"/>
      <c r="KNA17" s="77"/>
      <c r="KNB17" s="77"/>
      <c r="KNC17" s="77"/>
      <c r="KND17" s="77"/>
      <c r="KNE17" s="77"/>
      <c r="KNF17" s="77"/>
      <c r="KNG17" s="77"/>
      <c r="KNH17" s="77"/>
      <c r="KNI17" s="77"/>
      <c r="KNJ17" s="77"/>
      <c r="KNK17" s="77"/>
      <c r="KNL17" s="77"/>
      <c r="KNM17" s="77"/>
      <c r="KNN17" s="77"/>
      <c r="KNO17" s="77"/>
      <c r="KNP17" s="77"/>
      <c r="KNQ17" s="77"/>
      <c r="KNR17" s="77"/>
      <c r="KNS17" s="77"/>
      <c r="KNT17" s="77"/>
      <c r="KNU17" s="77"/>
      <c r="KNV17" s="77"/>
      <c r="KNW17" s="77"/>
      <c r="KNX17" s="77"/>
      <c r="KNY17" s="77"/>
      <c r="KNZ17" s="77"/>
      <c r="KOA17" s="77"/>
      <c r="KOB17" s="77"/>
      <c r="KOC17" s="77"/>
      <c r="KOD17" s="77"/>
      <c r="KOE17" s="77"/>
      <c r="KOF17" s="77"/>
      <c r="KOG17" s="77"/>
      <c r="KOH17" s="77"/>
      <c r="KOI17" s="77"/>
      <c r="KOJ17" s="77"/>
      <c r="KOK17" s="77"/>
      <c r="KOL17" s="77"/>
      <c r="KOM17" s="77"/>
      <c r="KON17" s="77"/>
      <c r="KOO17" s="77"/>
      <c r="KOP17" s="77"/>
      <c r="KOQ17" s="77"/>
      <c r="KOR17" s="77"/>
      <c r="KOS17" s="77"/>
      <c r="KOT17" s="77"/>
      <c r="KOU17" s="77"/>
      <c r="KOV17" s="77"/>
      <c r="KOW17" s="77"/>
      <c r="KOX17" s="77"/>
      <c r="KOY17" s="77"/>
      <c r="KOZ17" s="77"/>
      <c r="KPA17" s="77"/>
      <c r="KPB17" s="77"/>
      <c r="KPC17" s="77"/>
      <c r="KPD17" s="77"/>
      <c r="KPE17" s="77"/>
      <c r="KPF17" s="77"/>
      <c r="KPG17" s="77"/>
      <c r="KPH17" s="77"/>
      <c r="KPI17" s="77"/>
      <c r="KPJ17" s="77"/>
      <c r="KPK17" s="77"/>
      <c r="KPL17" s="77"/>
      <c r="KPM17" s="77"/>
      <c r="KPN17" s="77"/>
      <c r="KPO17" s="77"/>
      <c r="KPP17" s="77"/>
      <c r="KPQ17" s="77"/>
      <c r="KPR17" s="77"/>
      <c r="KPS17" s="77"/>
      <c r="KPT17" s="77"/>
      <c r="KPU17" s="77"/>
      <c r="KPV17" s="77"/>
      <c r="KPW17" s="77"/>
      <c r="KPX17" s="77"/>
      <c r="KPY17" s="77"/>
      <c r="KPZ17" s="77"/>
      <c r="KQA17" s="77"/>
      <c r="KQB17" s="77"/>
      <c r="KQC17" s="77"/>
      <c r="KQD17" s="77"/>
      <c r="KQE17" s="77"/>
      <c r="KQF17" s="77"/>
      <c r="KQG17" s="77"/>
      <c r="KQH17" s="77"/>
      <c r="KQI17" s="77"/>
      <c r="KQJ17" s="77"/>
      <c r="KQK17" s="77"/>
      <c r="KQL17" s="77"/>
      <c r="KQM17" s="77"/>
      <c r="KQN17" s="77"/>
      <c r="KQO17" s="77"/>
      <c r="KQP17" s="77"/>
      <c r="KQQ17" s="77"/>
      <c r="KQR17" s="77"/>
      <c r="KQS17" s="77"/>
      <c r="KQT17" s="77"/>
      <c r="KQU17" s="77"/>
      <c r="KQV17" s="77"/>
      <c r="KQW17" s="77"/>
      <c r="KQX17" s="77"/>
      <c r="KQY17" s="77"/>
      <c r="KQZ17" s="77"/>
      <c r="KRA17" s="77"/>
      <c r="KRB17" s="77"/>
      <c r="KRC17" s="77"/>
      <c r="KRD17" s="77"/>
      <c r="KRE17" s="77"/>
      <c r="KRF17" s="77"/>
      <c r="KRG17" s="77"/>
      <c r="KRH17" s="77"/>
      <c r="KRI17" s="77"/>
      <c r="KRJ17" s="77"/>
      <c r="KRK17" s="77"/>
      <c r="KRL17" s="77"/>
      <c r="KRM17" s="77"/>
      <c r="KRN17" s="77"/>
      <c r="KRO17" s="77"/>
      <c r="KRP17" s="77"/>
      <c r="KRQ17" s="77"/>
      <c r="KRR17" s="77"/>
      <c r="KRS17" s="77"/>
      <c r="KRT17" s="77"/>
      <c r="KRU17" s="77"/>
      <c r="KRV17" s="77"/>
      <c r="KRW17" s="77"/>
      <c r="KRX17" s="77"/>
      <c r="KRY17" s="77"/>
      <c r="KRZ17" s="77"/>
      <c r="KSA17" s="77"/>
      <c r="KSB17" s="77"/>
      <c r="KSC17" s="77"/>
      <c r="KSD17" s="77"/>
      <c r="KSE17" s="77"/>
      <c r="KSF17" s="77"/>
      <c r="KSG17" s="77"/>
      <c r="KSH17" s="77"/>
      <c r="KSI17" s="77"/>
      <c r="KSJ17" s="77"/>
      <c r="KSK17" s="77"/>
      <c r="KSL17" s="77"/>
      <c r="KSM17" s="77"/>
      <c r="KSN17" s="77"/>
      <c r="KSO17" s="77"/>
      <c r="KSP17" s="77"/>
      <c r="KSQ17" s="77"/>
      <c r="KSR17" s="77"/>
      <c r="KSS17" s="77"/>
      <c r="KST17" s="77"/>
      <c r="KSU17" s="77"/>
      <c r="KSV17" s="77"/>
      <c r="KSW17" s="77"/>
      <c r="KSX17" s="77"/>
      <c r="KSY17" s="77"/>
      <c r="KSZ17" s="77"/>
      <c r="KTA17" s="77"/>
      <c r="KTB17" s="77"/>
      <c r="KTC17" s="77"/>
      <c r="KTD17" s="77"/>
      <c r="KTE17" s="77"/>
      <c r="KTF17" s="77"/>
      <c r="KTG17" s="77"/>
      <c r="KTH17" s="77"/>
      <c r="KTI17" s="77"/>
      <c r="KTJ17" s="77"/>
      <c r="KTK17" s="77"/>
      <c r="KTL17" s="77"/>
      <c r="KTM17" s="77"/>
      <c r="KTN17" s="77"/>
      <c r="KTO17" s="77"/>
      <c r="KTP17" s="77"/>
      <c r="KTQ17" s="77"/>
      <c r="KTR17" s="77"/>
      <c r="KTS17" s="77"/>
      <c r="KTT17" s="77"/>
      <c r="KTU17" s="77"/>
      <c r="KTV17" s="77"/>
      <c r="KTW17" s="77"/>
      <c r="KTX17" s="77"/>
      <c r="KTY17" s="77"/>
      <c r="KTZ17" s="77"/>
      <c r="KUA17" s="77"/>
      <c r="KUB17" s="77"/>
      <c r="KUC17" s="77"/>
      <c r="KUD17" s="77"/>
      <c r="KUE17" s="77"/>
      <c r="KUF17" s="77"/>
      <c r="KUG17" s="77"/>
      <c r="KUH17" s="77"/>
      <c r="KUI17" s="77"/>
      <c r="KUJ17" s="77"/>
      <c r="KUK17" s="77"/>
      <c r="KUL17" s="77"/>
      <c r="KUM17" s="77"/>
      <c r="KUN17" s="77"/>
      <c r="KUO17" s="77"/>
      <c r="KUP17" s="77"/>
      <c r="KUQ17" s="77"/>
      <c r="KUR17" s="77"/>
      <c r="KUS17" s="77"/>
      <c r="KUT17" s="77"/>
      <c r="KUU17" s="77"/>
      <c r="KUV17" s="77"/>
      <c r="KUW17" s="77"/>
      <c r="KUX17" s="77"/>
      <c r="KUY17" s="77"/>
      <c r="KUZ17" s="77"/>
      <c r="KVA17" s="77"/>
      <c r="KVB17" s="77"/>
      <c r="KVC17" s="77"/>
      <c r="KVD17" s="77"/>
      <c r="KVE17" s="77"/>
      <c r="KVF17" s="77"/>
      <c r="KVG17" s="77"/>
      <c r="KVH17" s="77"/>
      <c r="KVI17" s="77"/>
      <c r="KVJ17" s="77"/>
      <c r="KVK17" s="77"/>
      <c r="KVL17" s="77"/>
      <c r="KVM17" s="77"/>
      <c r="KVN17" s="77"/>
      <c r="KVO17" s="77"/>
      <c r="KVP17" s="77"/>
      <c r="KVQ17" s="77"/>
      <c r="KVR17" s="77"/>
      <c r="KVS17" s="77"/>
      <c r="KVT17" s="77"/>
      <c r="KVU17" s="77"/>
      <c r="KVV17" s="77"/>
      <c r="KVW17" s="77"/>
      <c r="KVX17" s="77"/>
      <c r="KVY17" s="77"/>
      <c r="KVZ17" s="77"/>
      <c r="KWA17" s="77"/>
      <c r="KWB17" s="77"/>
      <c r="KWC17" s="77"/>
      <c r="KWD17" s="77"/>
      <c r="KWE17" s="77"/>
      <c r="KWF17" s="77"/>
      <c r="KWG17" s="77"/>
      <c r="KWH17" s="77"/>
      <c r="KWI17" s="77"/>
      <c r="KWJ17" s="77"/>
      <c r="KWK17" s="77"/>
      <c r="KWL17" s="77"/>
      <c r="KWM17" s="77"/>
      <c r="KWN17" s="77"/>
      <c r="KWO17" s="77"/>
      <c r="KWP17" s="77"/>
      <c r="KWQ17" s="77"/>
      <c r="KWR17" s="77"/>
      <c r="KWS17" s="77"/>
      <c r="KWT17" s="77"/>
      <c r="KWU17" s="77"/>
      <c r="KWV17" s="77"/>
      <c r="KWW17" s="77"/>
      <c r="KWX17" s="77"/>
      <c r="KWY17" s="77"/>
      <c r="KWZ17" s="77"/>
      <c r="KXA17" s="77"/>
      <c r="KXB17" s="77"/>
      <c r="KXC17" s="77"/>
      <c r="KXD17" s="77"/>
      <c r="KXE17" s="77"/>
      <c r="KXF17" s="77"/>
      <c r="KXG17" s="77"/>
      <c r="KXH17" s="77"/>
      <c r="KXI17" s="77"/>
      <c r="KXJ17" s="77"/>
      <c r="KXK17" s="77"/>
      <c r="KXL17" s="77"/>
      <c r="KXM17" s="77"/>
      <c r="KXN17" s="77"/>
      <c r="KXO17" s="77"/>
      <c r="KXP17" s="77"/>
      <c r="KXQ17" s="77"/>
      <c r="KXR17" s="77"/>
      <c r="KXS17" s="77"/>
      <c r="KXT17" s="77"/>
      <c r="KXU17" s="77"/>
      <c r="KXV17" s="77"/>
      <c r="KXW17" s="77"/>
      <c r="KXX17" s="77"/>
      <c r="KXY17" s="77"/>
      <c r="KXZ17" s="77"/>
      <c r="KYA17" s="77"/>
      <c r="KYB17" s="77"/>
      <c r="KYC17" s="77"/>
      <c r="KYD17" s="77"/>
      <c r="KYE17" s="77"/>
      <c r="KYF17" s="77"/>
      <c r="KYG17" s="77"/>
      <c r="KYH17" s="77"/>
      <c r="KYI17" s="77"/>
      <c r="KYJ17" s="77"/>
      <c r="KYK17" s="77"/>
      <c r="KYL17" s="77"/>
      <c r="KYM17" s="77"/>
      <c r="KYN17" s="77"/>
      <c r="KYO17" s="77"/>
      <c r="KYP17" s="77"/>
      <c r="KYQ17" s="77"/>
      <c r="KYR17" s="77"/>
      <c r="KYS17" s="77"/>
      <c r="KYT17" s="77"/>
      <c r="KYU17" s="77"/>
      <c r="KYV17" s="77"/>
      <c r="KYW17" s="77"/>
      <c r="KYX17" s="77"/>
      <c r="KYY17" s="77"/>
      <c r="KYZ17" s="77"/>
      <c r="KZA17" s="77"/>
      <c r="KZB17" s="77"/>
      <c r="KZC17" s="77"/>
      <c r="KZD17" s="77"/>
      <c r="KZE17" s="77"/>
      <c r="KZF17" s="77"/>
      <c r="KZG17" s="77"/>
      <c r="KZH17" s="77"/>
      <c r="KZI17" s="77"/>
      <c r="KZJ17" s="77"/>
      <c r="KZK17" s="77"/>
      <c r="KZL17" s="77"/>
      <c r="KZM17" s="77"/>
      <c r="KZN17" s="77"/>
      <c r="KZO17" s="77"/>
      <c r="KZP17" s="77"/>
      <c r="KZQ17" s="77"/>
      <c r="KZR17" s="77"/>
      <c r="KZS17" s="77"/>
      <c r="KZT17" s="77"/>
      <c r="KZU17" s="77"/>
      <c r="KZV17" s="77"/>
      <c r="KZW17" s="77"/>
      <c r="KZX17" s="77"/>
      <c r="KZY17" s="77"/>
      <c r="KZZ17" s="77"/>
      <c r="LAA17" s="77"/>
      <c r="LAB17" s="77"/>
      <c r="LAC17" s="77"/>
      <c r="LAD17" s="77"/>
      <c r="LAE17" s="77"/>
      <c r="LAF17" s="77"/>
      <c r="LAG17" s="77"/>
      <c r="LAH17" s="77"/>
      <c r="LAI17" s="77"/>
      <c r="LAJ17" s="77"/>
      <c r="LAK17" s="77"/>
      <c r="LAL17" s="77"/>
      <c r="LAM17" s="77"/>
      <c r="LAN17" s="77"/>
      <c r="LAO17" s="77"/>
      <c r="LAP17" s="77"/>
      <c r="LAQ17" s="77"/>
      <c r="LAR17" s="77"/>
      <c r="LAS17" s="77"/>
      <c r="LAT17" s="77"/>
      <c r="LAU17" s="77"/>
      <c r="LAV17" s="77"/>
      <c r="LAW17" s="77"/>
      <c r="LAX17" s="77"/>
      <c r="LAY17" s="77"/>
      <c r="LAZ17" s="77"/>
      <c r="LBA17" s="77"/>
      <c r="LBB17" s="77"/>
      <c r="LBC17" s="77"/>
      <c r="LBD17" s="77"/>
      <c r="LBE17" s="77"/>
      <c r="LBF17" s="77"/>
      <c r="LBG17" s="77"/>
      <c r="LBH17" s="77"/>
      <c r="LBI17" s="77"/>
      <c r="LBJ17" s="77"/>
      <c r="LBK17" s="77"/>
      <c r="LBL17" s="77"/>
      <c r="LBM17" s="77"/>
      <c r="LBN17" s="77"/>
      <c r="LBO17" s="77"/>
      <c r="LBP17" s="77"/>
      <c r="LBQ17" s="77"/>
      <c r="LBR17" s="77"/>
      <c r="LBS17" s="77"/>
      <c r="LBT17" s="77"/>
      <c r="LBU17" s="77"/>
      <c r="LBV17" s="77"/>
      <c r="LBW17" s="77"/>
      <c r="LBX17" s="77"/>
      <c r="LBY17" s="77"/>
      <c r="LBZ17" s="77"/>
      <c r="LCA17" s="77"/>
      <c r="LCB17" s="77"/>
      <c r="LCC17" s="77"/>
      <c r="LCD17" s="77"/>
      <c r="LCE17" s="77"/>
      <c r="LCF17" s="77"/>
      <c r="LCG17" s="77"/>
      <c r="LCH17" s="77"/>
      <c r="LCI17" s="77"/>
      <c r="LCJ17" s="77"/>
      <c r="LCK17" s="77"/>
      <c r="LCL17" s="77"/>
      <c r="LCM17" s="77"/>
      <c r="LCN17" s="77"/>
      <c r="LCO17" s="77"/>
      <c r="LCP17" s="77"/>
      <c r="LCQ17" s="77"/>
      <c r="LCR17" s="77"/>
      <c r="LCS17" s="77"/>
      <c r="LCT17" s="77"/>
      <c r="LCU17" s="77"/>
      <c r="LCV17" s="77"/>
      <c r="LCW17" s="77"/>
      <c r="LCX17" s="77"/>
      <c r="LCY17" s="77"/>
      <c r="LCZ17" s="77"/>
      <c r="LDA17" s="77"/>
      <c r="LDB17" s="77"/>
      <c r="LDC17" s="77"/>
      <c r="LDD17" s="77"/>
      <c r="LDE17" s="77"/>
      <c r="LDF17" s="77"/>
      <c r="LDG17" s="77"/>
      <c r="LDH17" s="77"/>
      <c r="LDI17" s="77"/>
      <c r="LDJ17" s="77"/>
      <c r="LDK17" s="77"/>
      <c r="LDL17" s="77"/>
      <c r="LDM17" s="77"/>
      <c r="LDN17" s="77"/>
      <c r="LDO17" s="77"/>
      <c r="LDP17" s="77"/>
      <c r="LDQ17" s="77"/>
      <c r="LDR17" s="77"/>
      <c r="LDS17" s="77"/>
      <c r="LDT17" s="77"/>
      <c r="LDU17" s="77"/>
      <c r="LDV17" s="77"/>
      <c r="LDW17" s="77"/>
      <c r="LDX17" s="77"/>
      <c r="LDY17" s="77"/>
      <c r="LDZ17" s="77"/>
      <c r="LEA17" s="77"/>
      <c r="LEB17" s="77"/>
      <c r="LEC17" s="77"/>
      <c r="LED17" s="77"/>
      <c r="LEE17" s="77"/>
      <c r="LEF17" s="77"/>
      <c r="LEG17" s="77"/>
      <c r="LEH17" s="77"/>
      <c r="LEI17" s="77"/>
      <c r="LEJ17" s="77"/>
      <c r="LEK17" s="77"/>
      <c r="LEL17" s="77"/>
      <c r="LEM17" s="77"/>
      <c r="LEN17" s="77"/>
      <c r="LEO17" s="77"/>
      <c r="LEP17" s="77"/>
      <c r="LEQ17" s="77"/>
      <c r="LER17" s="77"/>
      <c r="LES17" s="77"/>
      <c r="LET17" s="77"/>
      <c r="LEU17" s="77"/>
      <c r="LEV17" s="77"/>
      <c r="LEW17" s="77"/>
      <c r="LEX17" s="77"/>
      <c r="LEY17" s="77"/>
      <c r="LEZ17" s="77"/>
      <c r="LFA17" s="77"/>
      <c r="LFB17" s="77"/>
      <c r="LFC17" s="77"/>
      <c r="LFD17" s="77"/>
      <c r="LFE17" s="77"/>
      <c r="LFF17" s="77"/>
      <c r="LFG17" s="77"/>
      <c r="LFH17" s="77"/>
      <c r="LFI17" s="77"/>
      <c r="LFJ17" s="77"/>
      <c r="LFK17" s="77"/>
      <c r="LFL17" s="77"/>
      <c r="LFM17" s="77"/>
      <c r="LFN17" s="77"/>
      <c r="LFO17" s="77"/>
      <c r="LFP17" s="77"/>
      <c r="LFQ17" s="77"/>
      <c r="LFR17" s="77"/>
      <c r="LFS17" s="77"/>
      <c r="LFT17" s="77"/>
      <c r="LFU17" s="77"/>
      <c r="LFV17" s="77"/>
      <c r="LFW17" s="77"/>
      <c r="LFX17" s="77"/>
      <c r="LFY17" s="77"/>
      <c r="LFZ17" s="77"/>
      <c r="LGA17" s="77"/>
      <c r="LGB17" s="77"/>
      <c r="LGC17" s="77"/>
      <c r="LGD17" s="77"/>
      <c r="LGE17" s="77"/>
      <c r="LGF17" s="77"/>
      <c r="LGG17" s="77"/>
      <c r="LGH17" s="77"/>
      <c r="LGI17" s="77"/>
      <c r="LGJ17" s="77"/>
      <c r="LGK17" s="77"/>
      <c r="LGL17" s="77"/>
      <c r="LGM17" s="77"/>
      <c r="LGN17" s="77"/>
      <c r="LGO17" s="77"/>
      <c r="LGP17" s="77"/>
      <c r="LGQ17" s="77"/>
      <c r="LGR17" s="77"/>
      <c r="LGS17" s="77"/>
      <c r="LGT17" s="77"/>
      <c r="LGU17" s="77"/>
      <c r="LGV17" s="77"/>
      <c r="LGW17" s="77"/>
      <c r="LGX17" s="77"/>
      <c r="LGY17" s="77"/>
      <c r="LGZ17" s="77"/>
      <c r="LHA17" s="77"/>
      <c r="LHB17" s="77"/>
      <c r="LHC17" s="77"/>
      <c r="LHD17" s="77"/>
      <c r="LHE17" s="77"/>
      <c r="LHF17" s="77"/>
      <c r="LHG17" s="77"/>
      <c r="LHH17" s="77"/>
      <c r="LHI17" s="77"/>
      <c r="LHJ17" s="77"/>
      <c r="LHK17" s="77"/>
      <c r="LHL17" s="77"/>
      <c r="LHM17" s="77"/>
      <c r="LHN17" s="77"/>
      <c r="LHO17" s="77"/>
      <c r="LHP17" s="77"/>
      <c r="LHQ17" s="77"/>
      <c r="LHR17" s="77"/>
      <c r="LHS17" s="77"/>
      <c r="LHT17" s="77"/>
      <c r="LHU17" s="77"/>
      <c r="LHV17" s="77"/>
      <c r="LHW17" s="77"/>
      <c r="LHX17" s="77"/>
      <c r="LHY17" s="77"/>
      <c r="LHZ17" s="77"/>
      <c r="LIA17" s="77"/>
      <c r="LIB17" s="77"/>
      <c r="LIC17" s="77"/>
      <c r="LID17" s="77"/>
      <c r="LIE17" s="77"/>
      <c r="LIF17" s="77"/>
      <c r="LIG17" s="77"/>
      <c r="LIH17" s="77"/>
      <c r="LII17" s="77"/>
      <c r="LIJ17" s="77"/>
      <c r="LIK17" s="77"/>
      <c r="LIL17" s="77"/>
      <c r="LIM17" s="77"/>
      <c r="LIN17" s="77"/>
      <c r="LIO17" s="77"/>
      <c r="LIP17" s="77"/>
      <c r="LIQ17" s="77"/>
      <c r="LIR17" s="77"/>
      <c r="LIS17" s="77"/>
      <c r="LIT17" s="77"/>
      <c r="LIU17" s="77"/>
      <c r="LIV17" s="77"/>
      <c r="LIW17" s="77"/>
      <c r="LIX17" s="77"/>
      <c r="LIY17" s="77"/>
      <c r="LIZ17" s="77"/>
      <c r="LJA17" s="77"/>
      <c r="LJB17" s="77"/>
      <c r="LJC17" s="77"/>
      <c r="LJD17" s="77"/>
      <c r="LJE17" s="77"/>
      <c r="LJF17" s="77"/>
      <c r="LJG17" s="77"/>
      <c r="LJH17" s="77"/>
      <c r="LJI17" s="77"/>
      <c r="LJJ17" s="77"/>
      <c r="LJK17" s="77"/>
      <c r="LJL17" s="77"/>
      <c r="LJM17" s="77"/>
      <c r="LJN17" s="77"/>
      <c r="LJO17" s="77"/>
      <c r="LJP17" s="77"/>
      <c r="LJQ17" s="77"/>
      <c r="LJR17" s="77"/>
      <c r="LJS17" s="77"/>
      <c r="LJT17" s="77"/>
      <c r="LJU17" s="77"/>
      <c r="LJV17" s="77"/>
      <c r="LJW17" s="77"/>
      <c r="LJX17" s="77"/>
      <c r="LJY17" s="77"/>
      <c r="LJZ17" s="77"/>
      <c r="LKA17" s="77"/>
      <c r="LKB17" s="77"/>
      <c r="LKC17" s="77"/>
      <c r="LKD17" s="77"/>
      <c r="LKE17" s="77"/>
      <c r="LKF17" s="77"/>
      <c r="LKG17" s="77"/>
      <c r="LKH17" s="77"/>
      <c r="LKI17" s="77"/>
      <c r="LKJ17" s="77"/>
      <c r="LKK17" s="77"/>
      <c r="LKL17" s="77"/>
      <c r="LKM17" s="77"/>
      <c r="LKN17" s="77"/>
      <c r="LKO17" s="77"/>
      <c r="LKP17" s="77"/>
      <c r="LKQ17" s="77"/>
      <c r="LKR17" s="77"/>
      <c r="LKS17" s="77"/>
      <c r="LKT17" s="77"/>
      <c r="LKU17" s="77"/>
      <c r="LKV17" s="77"/>
      <c r="LKW17" s="77"/>
      <c r="LKX17" s="77"/>
      <c r="LKY17" s="77"/>
      <c r="LKZ17" s="77"/>
      <c r="LLA17" s="77"/>
      <c r="LLB17" s="77"/>
      <c r="LLC17" s="77"/>
      <c r="LLD17" s="77"/>
      <c r="LLE17" s="77"/>
      <c r="LLF17" s="77"/>
      <c r="LLG17" s="77"/>
      <c r="LLH17" s="77"/>
      <c r="LLI17" s="77"/>
      <c r="LLJ17" s="77"/>
      <c r="LLK17" s="77"/>
      <c r="LLL17" s="77"/>
      <c r="LLM17" s="77"/>
      <c r="LLN17" s="77"/>
      <c r="LLO17" s="77"/>
      <c r="LLP17" s="77"/>
      <c r="LLQ17" s="77"/>
      <c r="LLR17" s="77"/>
      <c r="LLS17" s="77"/>
      <c r="LLT17" s="77"/>
      <c r="LLU17" s="77"/>
      <c r="LLV17" s="77"/>
      <c r="LLW17" s="77"/>
      <c r="LLX17" s="77"/>
      <c r="LLY17" s="77"/>
      <c r="LLZ17" s="77"/>
      <c r="LMA17" s="77"/>
      <c r="LMB17" s="77"/>
      <c r="LMC17" s="77"/>
      <c r="LMD17" s="77"/>
      <c r="LME17" s="77"/>
      <c r="LMF17" s="77"/>
      <c r="LMG17" s="77"/>
      <c r="LMH17" s="77"/>
      <c r="LMI17" s="77"/>
      <c r="LMJ17" s="77"/>
      <c r="LMK17" s="77"/>
      <c r="LML17" s="77"/>
      <c r="LMM17" s="77"/>
      <c r="LMN17" s="77"/>
      <c r="LMO17" s="77"/>
      <c r="LMP17" s="77"/>
      <c r="LMQ17" s="77"/>
      <c r="LMR17" s="77"/>
      <c r="LMS17" s="77"/>
      <c r="LMT17" s="77"/>
      <c r="LMU17" s="77"/>
      <c r="LMV17" s="77"/>
      <c r="LMW17" s="77"/>
      <c r="LMX17" s="77"/>
      <c r="LMY17" s="77"/>
      <c r="LMZ17" s="77"/>
      <c r="LNA17" s="77"/>
      <c r="LNB17" s="77"/>
      <c r="LNC17" s="77"/>
      <c r="LND17" s="77"/>
      <c r="LNE17" s="77"/>
      <c r="LNF17" s="77"/>
      <c r="LNG17" s="77"/>
      <c r="LNH17" s="77"/>
      <c r="LNI17" s="77"/>
      <c r="LNJ17" s="77"/>
      <c r="LNK17" s="77"/>
      <c r="LNL17" s="77"/>
      <c r="LNM17" s="77"/>
      <c r="LNN17" s="77"/>
      <c r="LNO17" s="77"/>
      <c r="LNP17" s="77"/>
      <c r="LNQ17" s="77"/>
      <c r="LNR17" s="77"/>
      <c r="LNS17" s="77"/>
      <c r="LNT17" s="77"/>
      <c r="LNU17" s="77"/>
      <c r="LNV17" s="77"/>
      <c r="LNW17" s="77"/>
      <c r="LNX17" s="77"/>
      <c r="LNY17" s="77"/>
      <c r="LNZ17" s="77"/>
      <c r="LOA17" s="77"/>
      <c r="LOB17" s="77"/>
      <c r="LOC17" s="77"/>
      <c r="LOD17" s="77"/>
      <c r="LOE17" s="77"/>
      <c r="LOF17" s="77"/>
      <c r="LOG17" s="77"/>
      <c r="LOH17" s="77"/>
      <c r="LOI17" s="77"/>
      <c r="LOJ17" s="77"/>
      <c r="LOK17" s="77"/>
      <c r="LOL17" s="77"/>
      <c r="LOM17" s="77"/>
      <c r="LON17" s="77"/>
      <c r="LOO17" s="77"/>
      <c r="LOP17" s="77"/>
      <c r="LOQ17" s="77"/>
      <c r="LOR17" s="77"/>
      <c r="LOS17" s="77"/>
      <c r="LOT17" s="77"/>
      <c r="LOU17" s="77"/>
      <c r="LOV17" s="77"/>
      <c r="LOW17" s="77"/>
      <c r="LOX17" s="77"/>
      <c r="LOY17" s="77"/>
      <c r="LOZ17" s="77"/>
      <c r="LPA17" s="77"/>
      <c r="LPB17" s="77"/>
      <c r="LPC17" s="77"/>
      <c r="LPD17" s="77"/>
      <c r="LPE17" s="77"/>
      <c r="LPF17" s="77"/>
      <c r="LPG17" s="77"/>
      <c r="LPH17" s="77"/>
      <c r="LPI17" s="77"/>
      <c r="LPJ17" s="77"/>
      <c r="LPK17" s="77"/>
      <c r="LPL17" s="77"/>
      <c r="LPM17" s="77"/>
      <c r="LPN17" s="77"/>
      <c r="LPO17" s="77"/>
      <c r="LPP17" s="77"/>
      <c r="LPQ17" s="77"/>
      <c r="LPR17" s="77"/>
      <c r="LPS17" s="77"/>
      <c r="LPT17" s="77"/>
      <c r="LPU17" s="77"/>
      <c r="LPV17" s="77"/>
      <c r="LPW17" s="77"/>
      <c r="LPX17" s="77"/>
      <c r="LPY17" s="77"/>
      <c r="LPZ17" s="77"/>
      <c r="LQA17" s="77"/>
      <c r="LQB17" s="77"/>
      <c r="LQC17" s="77"/>
      <c r="LQD17" s="77"/>
      <c r="LQE17" s="77"/>
      <c r="LQF17" s="77"/>
      <c r="LQG17" s="77"/>
      <c r="LQH17" s="77"/>
      <c r="LQI17" s="77"/>
      <c r="LQJ17" s="77"/>
      <c r="LQK17" s="77"/>
      <c r="LQL17" s="77"/>
      <c r="LQM17" s="77"/>
      <c r="LQN17" s="77"/>
      <c r="LQO17" s="77"/>
      <c r="LQP17" s="77"/>
      <c r="LQQ17" s="77"/>
      <c r="LQR17" s="77"/>
      <c r="LQS17" s="77"/>
      <c r="LQT17" s="77"/>
      <c r="LQU17" s="77"/>
      <c r="LQV17" s="77"/>
      <c r="LQW17" s="77"/>
      <c r="LQX17" s="77"/>
      <c r="LQY17" s="77"/>
      <c r="LQZ17" s="77"/>
      <c r="LRA17" s="77"/>
      <c r="LRB17" s="77"/>
      <c r="LRC17" s="77"/>
      <c r="LRD17" s="77"/>
      <c r="LRE17" s="77"/>
      <c r="LRF17" s="77"/>
      <c r="LRG17" s="77"/>
      <c r="LRH17" s="77"/>
      <c r="LRI17" s="77"/>
      <c r="LRJ17" s="77"/>
      <c r="LRK17" s="77"/>
      <c r="LRL17" s="77"/>
      <c r="LRM17" s="77"/>
      <c r="LRN17" s="77"/>
      <c r="LRO17" s="77"/>
      <c r="LRP17" s="77"/>
      <c r="LRQ17" s="77"/>
      <c r="LRR17" s="77"/>
      <c r="LRS17" s="77"/>
      <c r="LRT17" s="77"/>
      <c r="LRU17" s="77"/>
      <c r="LRV17" s="77"/>
      <c r="LRW17" s="77"/>
      <c r="LRX17" s="77"/>
      <c r="LRY17" s="77"/>
      <c r="LRZ17" s="77"/>
      <c r="LSA17" s="77"/>
      <c r="LSB17" s="77"/>
      <c r="LSC17" s="77"/>
      <c r="LSD17" s="77"/>
      <c r="LSE17" s="77"/>
      <c r="LSF17" s="77"/>
      <c r="LSG17" s="77"/>
      <c r="LSH17" s="77"/>
      <c r="LSI17" s="77"/>
      <c r="LSJ17" s="77"/>
      <c r="LSK17" s="77"/>
      <c r="LSL17" s="77"/>
      <c r="LSM17" s="77"/>
      <c r="LSN17" s="77"/>
      <c r="LSO17" s="77"/>
      <c r="LSP17" s="77"/>
      <c r="LSQ17" s="77"/>
      <c r="LSR17" s="77"/>
      <c r="LSS17" s="77"/>
      <c r="LST17" s="77"/>
      <c r="LSU17" s="77"/>
      <c r="LSV17" s="77"/>
      <c r="LSW17" s="77"/>
      <c r="LSX17" s="77"/>
      <c r="LSY17" s="77"/>
      <c r="LSZ17" s="77"/>
      <c r="LTA17" s="77"/>
      <c r="LTB17" s="77"/>
      <c r="LTC17" s="77"/>
      <c r="LTD17" s="77"/>
      <c r="LTE17" s="77"/>
      <c r="LTF17" s="77"/>
      <c r="LTG17" s="77"/>
      <c r="LTH17" s="77"/>
      <c r="LTI17" s="77"/>
      <c r="LTJ17" s="77"/>
      <c r="LTK17" s="77"/>
      <c r="LTL17" s="77"/>
      <c r="LTM17" s="77"/>
      <c r="LTN17" s="77"/>
      <c r="LTO17" s="77"/>
      <c r="LTP17" s="77"/>
      <c r="LTQ17" s="77"/>
      <c r="LTR17" s="77"/>
      <c r="LTS17" s="77"/>
      <c r="LTT17" s="77"/>
      <c r="LTU17" s="77"/>
      <c r="LTV17" s="77"/>
      <c r="LTW17" s="77"/>
      <c r="LTX17" s="77"/>
      <c r="LTY17" s="77"/>
      <c r="LTZ17" s="77"/>
      <c r="LUA17" s="77"/>
      <c r="LUB17" s="77"/>
      <c r="LUC17" s="77"/>
      <c r="LUD17" s="77"/>
      <c r="LUE17" s="77"/>
      <c r="LUF17" s="77"/>
      <c r="LUG17" s="77"/>
      <c r="LUH17" s="77"/>
      <c r="LUI17" s="77"/>
      <c r="LUJ17" s="77"/>
      <c r="LUK17" s="77"/>
      <c r="LUL17" s="77"/>
      <c r="LUM17" s="77"/>
      <c r="LUN17" s="77"/>
      <c r="LUO17" s="77"/>
      <c r="LUP17" s="77"/>
      <c r="LUQ17" s="77"/>
      <c r="LUR17" s="77"/>
      <c r="LUS17" s="77"/>
      <c r="LUT17" s="77"/>
      <c r="LUU17" s="77"/>
      <c r="LUV17" s="77"/>
      <c r="LUW17" s="77"/>
      <c r="LUX17" s="77"/>
      <c r="LUY17" s="77"/>
      <c r="LUZ17" s="77"/>
      <c r="LVA17" s="77"/>
      <c r="LVB17" s="77"/>
      <c r="LVC17" s="77"/>
      <c r="LVD17" s="77"/>
      <c r="LVE17" s="77"/>
      <c r="LVF17" s="77"/>
      <c r="LVG17" s="77"/>
      <c r="LVH17" s="77"/>
      <c r="LVI17" s="77"/>
      <c r="LVJ17" s="77"/>
      <c r="LVK17" s="77"/>
      <c r="LVL17" s="77"/>
      <c r="LVM17" s="77"/>
      <c r="LVN17" s="77"/>
      <c r="LVO17" s="77"/>
      <c r="LVP17" s="77"/>
      <c r="LVQ17" s="77"/>
      <c r="LVR17" s="77"/>
      <c r="LVS17" s="77"/>
      <c r="LVT17" s="77"/>
      <c r="LVU17" s="77"/>
      <c r="LVV17" s="77"/>
      <c r="LVW17" s="77"/>
      <c r="LVX17" s="77"/>
      <c r="LVY17" s="77"/>
      <c r="LVZ17" s="77"/>
      <c r="LWA17" s="77"/>
      <c r="LWB17" s="77"/>
      <c r="LWC17" s="77"/>
      <c r="LWD17" s="77"/>
      <c r="LWE17" s="77"/>
      <c r="LWF17" s="77"/>
      <c r="LWG17" s="77"/>
      <c r="LWH17" s="77"/>
      <c r="LWI17" s="77"/>
      <c r="LWJ17" s="77"/>
      <c r="LWK17" s="77"/>
      <c r="LWL17" s="77"/>
      <c r="LWM17" s="77"/>
      <c r="LWN17" s="77"/>
      <c r="LWO17" s="77"/>
      <c r="LWP17" s="77"/>
      <c r="LWQ17" s="77"/>
      <c r="LWR17" s="77"/>
      <c r="LWS17" s="77"/>
      <c r="LWT17" s="77"/>
      <c r="LWU17" s="77"/>
      <c r="LWV17" s="77"/>
      <c r="LWW17" s="77"/>
      <c r="LWX17" s="77"/>
      <c r="LWY17" s="77"/>
      <c r="LWZ17" s="77"/>
      <c r="LXA17" s="77"/>
      <c r="LXB17" s="77"/>
      <c r="LXC17" s="77"/>
      <c r="LXD17" s="77"/>
      <c r="LXE17" s="77"/>
      <c r="LXF17" s="77"/>
      <c r="LXG17" s="77"/>
      <c r="LXH17" s="77"/>
      <c r="LXI17" s="77"/>
      <c r="LXJ17" s="77"/>
      <c r="LXK17" s="77"/>
      <c r="LXL17" s="77"/>
      <c r="LXM17" s="77"/>
      <c r="LXN17" s="77"/>
      <c r="LXO17" s="77"/>
      <c r="LXP17" s="77"/>
      <c r="LXQ17" s="77"/>
      <c r="LXR17" s="77"/>
      <c r="LXS17" s="77"/>
      <c r="LXT17" s="77"/>
      <c r="LXU17" s="77"/>
      <c r="LXV17" s="77"/>
      <c r="LXW17" s="77"/>
      <c r="LXX17" s="77"/>
      <c r="LXY17" s="77"/>
      <c r="LXZ17" s="77"/>
      <c r="LYA17" s="77"/>
      <c r="LYB17" s="77"/>
      <c r="LYC17" s="77"/>
      <c r="LYD17" s="77"/>
      <c r="LYE17" s="77"/>
      <c r="LYF17" s="77"/>
      <c r="LYG17" s="77"/>
      <c r="LYH17" s="77"/>
      <c r="LYI17" s="77"/>
      <c r="LYJ17" s="77"/>
      <c r="LYK17" s="77"/>
      <c r="LYL17" s="77"/>
      <c r="LYM17" s="77"/>
      <c r="LYN17" s="77"/>
      <c r="LYO17" s="77"/>
      <c r="LYP17" s="77"/>
      <c r="LYQ17" s="77"/>
      <c r="LYR17" s="77"/>
      <c r="LYS17" s="77"/>
      <c r="LYT17" s="77"/>
      <c r="LYU17" s="77"/>
      <c r="LYV17" s="77"/>
      <c r="LYW17" s="77"/>
      <c r="LYX17" s="77"/>
      <c r="LYY17" s="77"/>
      <c r="LYZ17" s="77"/>
      <c r="LZA17" s="77"/>
      <c r="LZB17" s="77"/>
      <c r="LZC17" s="77"/>
      <c r="LZD17" s="77"/>
      <c r="LZE17" s="77"/>
      <c r="LZF17" s="77"/>
      <c r="LZG17" s="77"/>
      <c r="LZH17" s="77"/>
      <c r="LZI17" s="77"/>
      <c r="LZJ17" s="77"/>
      <c r="LZK17" s="77"/>
      <c r="LZL17" s="77"/>
      <c r="LZM17" s="77"/>
      <c r="LZN17" s="77"/>
      <c r="LZO17" s="77"/>
      <c r="LZP17" s="77"/>
      <c r="LZQ17" s="77"/>
      <c r="LZR17" s="77"/>
      <c r="LZS17" s="77"/>
      <c r="LZT17" s="77"/>
      <c r="LZU17" s="77"/>
      <c r="LZV17" s="77"/>
      <c r="LZW17" s="77"/>
      <c r="LZX17" s="77"/>
      <c r="LZY17" s="77"/>
      <c r="LZZ17" s="77"/>
      <c r="MAA17" s="77"/>
      <c r="MAB17" s="77"/>
      <c r="MAC17" s="77"/>
      <c r="MAD17" s="77"/>
      <c r="MAE17" s="77"/>
      <c r="MAF17" s="77"/>
      <c r="MAG17" s="77"/>
      <c r="MAH17" s="77"/>
      <c r="MAI17" s="77"/>
      <c r="MAJ17" s="77"/>
      <c r="MAK17" s="77"/>
      <c r="MAL17" s="77"/>
      <c r="MAM17" s="77"/>
      <c r="MAN17" s="77"/>
      <c r="MAO17" s="77"/>
      <c r="MAP17" s="77"/>
      <c r="MAQ17" s="77"/>
      <c r="MAR17" s="77"/>
      <c r="MAS17" s="77"/>
      <c r="MAT17" s="77"/>
      <c r="MAU17" s="77"/>
      <c r="MAV17" s="77"/>
      <c r="MAW17" s="77"/>
      <c r="MAX17" s="77"/>
      <c r="MAY17" s="77"/>
      <c r="MAZ17" s="77"/>
      <c r="MBA17" s="77"/>
      <c r="MBB17" s="77"/>
      <c r="MBC17" s="77"/>
      <c r="MBD17" s="77"/>
      <c r="MBE17" s="77"/>
      <c r="MBF17" s="77"/>
      <c r="MBG17" s="77"/>
      <c r="MBH17" s="77"/>
      <c r="MBI17" s="77"/>
      <c r="MBJ17" s="77"/>
      <c r="MBK17" s="77"/>
      <c r="MBL17" s="77"/>
      <c r="MBM17" s="77"/>
      <c r="MBN17" s="77"/>
      <c r="MBO17" s="77"/>
      <c r="MBP17" s="77"/>
      <c r="MBQ17" s="77"/>
      <c r="MBR17" s="77"/>
      <c r="MBS17" s="77"/>
      <c r="MBT17" s="77"/>
      <c r="MBU17" s="77"/>
      <c r="MBV17" s="77"/>
      <c r="MBW17" s="77"/>
      <c r="MBX17" s="77"/>
      <c r="MBY17" s="77"/>
      <c r="MBZ17" s="77"/>
      <c r="MCA17" s="77"/>
      <c r="MCB17" s="77"/>
      <c r="MCC17" s="77"/>
      <c r="MCD17" s="77"/>
      <c r="MCE17" s="77"/>
      <c r="MCF17" s="77"/>
      <c r="MCG17" s="77"/>
      <c r="MCH17" s="77"/>
      <c r="MCI17" s="77"/>
      <c r="MCJ17" s="77"/>
      <c r="MCK17" s="77"/>
      <c r="MCL17" s="77"/>
      <c r="MCM17" s="77"/>
      <c r="MCN17" s="77"/>
      <c r="MCO17" s="77"/>
      <c r="MCP17" s="77"/>
      <c r="MCQ17" s="77"/>
      <c r="MCR17" s="77"/>
      <c r="MCS17" s="77"/>
      <c r="MCT17" s="77"/>
      <c r="MCU17" s="77"/>
      <c r="MCV17" s="77"/>
      <c r="MCW17" s="77"/>
      <c r="MCX17" s="77"/>
      <c r="MCY17" s="77"/>
      <c r="MCZ17" s="77"/>
      <c r="MDA17" s="77"/>
      <c r="MDB17" s="77"/>
      <c r="MDC17" s="77"/>
      <c r="MDD17" s="77"/>
      <c r="MDE17" s="77"/>
      <c r="MDF17" s="77"/>
      <c r="MDG17" s="77"/>
      <c r="MDH17" s="77"/>
      <c r="MDI17" s="77"/>
      <c r="MDJ17" s="77"/>
      <c r="MDK17" s="77"/>
      <c r="MDL17" s="77"/>
      <c r="MDM17" s="77"/>
      <c r="MDN17" s="77"/>
      <c r="MDO17" s="77"/>
      <c r="MDP17" s="77"/>
      <c r="MDQ17" s="77"/>
      <c r="MDR17" s="77"/>
      <c r="MDS17" s="77"/>
      <c r="MDT17" s="77"/>
      <c r="MDU17" s="77"/>
      <c r="MDV17" s="77"/>
      <c r="MDW17" s="77"/>
      <c r="MDX17" s="77"/>
      <c r="MDY17" s="77"/>
      <c r="MDZ17" s="77"/>
      <c r="MEA17" s="77"/>
      <c r="MEB17" s="77"/>
      <c r="MEC17" s="77"/>
      <c r="MED17" s="77"/>
      <c r="MEE17" s="77"/>
      <c r="MEF17" s="77"/>
      <c r="MEG17" s="77"/>
      <c r="MEH17" s="77"/>
      <c r="MEI17" s="77"/>
      <c r="MEJ17" s="77"/>
      <c r="MEK17" s="77"/>
      <c r="MEL17" s="77"/>
      <c r="MEM17" s="77"/>
      <c r="MEN17" s="77"/>
      <c r="MEO17" s="77"/>
      <c r="MEP17" s="77"/>
      <c r="MEQ17" s="77"/>
      <c r="MER17" s="77"/>
      <c r="MES17" s="77"/>
      <c r="MET17" s="77"/>
      <c r="MEU17" s="77"/>
      <c r="MEV17" s="77"/>
      <c r="MEW17" s="77"/>
      <c r="MEX17" s="77"/>
      <c r="MEY17" s="77"/>
      <c r="MEZ17" s="77"/>
      <c r="MFA17" s="77"/>
      <c r="MFB17" s="77"/>
      <c r="MFC17" s="77"/>
      <c r="MFD17" s="77"/>
      <c r="MFE17" s="77"/>
      <c r="MFF17" s="77"/>
      <c r="MFG17" s="77"/>
      <c r="MFH17" s="77"/>
      <c r="MFI17" s="77"/>
      <c r="MFJ17" s="77"/>
      <c r="MFK17" s="77"/>
      <c r="MFL17" s="77"/>
      <c r="MFM17" s="77"/>
      <c r="MFN17" s="77"/>
      <c r="MFO17" s="77"/>
      <c r="MFP17" s="77"/>
      <c r="MFQ17" s="77"/>
      <c r="MFR17" s="77"/>
      <c r="MFS17" s="77"/>
      <c r="MFT17" s="77"/>
      <c r="MFU17" s="77"/>
      <c r="MFV17" s="77"/>
      <c r="MFW17" s="77"/>
      <c r="MFX17" s="77"/>
      <c r="MFY17" s="77"/>
      <c r="MFZ17" s="77"/>
      <c r="MGA17" s="77"/>
      <c r="MGB17" s="77"/>
      <c r="MGC17" s="77"/>
      <c r="MGD17" s="77"/>
      <c r="MGE17" s="77"/>
      <c r="MGF17" s="77"/>
      <c r="MGG17" s="77"/>
      <c r="MGH17" s="77"/>
      <c r="MGI17" s="77"/>
      <c r="MGJ17" s="77"/>
      <c r="MGK17" s="77"/>
      <c r="MGL17" s="77"/>
      <c r="MGM17" s="77"/>
      <c r="MGN17" s="77"/>
      <c r="MGO17" s="77"/>
      <c r="MGP17" s="77"/>
      <c r="MGQ17" s="77"/>
      <c r="MGR17" s="77"/>
      <c r="MGS17" s="77"/>
      <c r="MGT17" s="77"/>
      <c r="MGU17" s="77"/>
      <c r="MGV17" s="77"/>
      <c r="MGW17" s="77"/>
      <c r="MGX17" s="77"/>
      <c r="MGY17" s="77"/>
      <c r="MGZ17" s="77"/>
      <c r="MHA17" s="77"/>
      <c r="MHB17" s="77"/>
      <c r="MHC17" s="77"/>
      <c r="MHD17" s="77"/>
      <c r="MHE17" s="77"/>
      <c r="MHF17" s="77"/>
      <c r="MHG17" s="77"/>
      <c r="MHH17" s="77"/>
      <c r="MHI17" s="77"/>
      <c r="MHJ17" s="77"/>
      <c r="MHK17" s="77"/>
      <c r="MHL17" s="77"/>
      <c r="MHM17" s="77"/>
      <c r="MHN17" s="77"/>
      <c r="MHO17" s="77"/>
      <c r="MHP17" s="77"/>
      <c r="MHQ17" s="77"/>
      <c r="MHR17" s="77"/>
      <c r="MHS17" s="77"/>
      <c r="MHT17" s="77"/>
      <c r="MHU17" s="77"/>
      <c r="MHV17" s="77"/>
      <c r="MHW17" s="77"/>
      <c r="MHX17" s="77"/>
      <c r="MHY17" s="77"/>
      <c r="MHZ17" s="77"/>
      <c r="MIA17" s="77"/>
      <c r="MIB17" s="77"/>
      <c r="MIC17" s="77"/>
      <c r="MID17" s="77"/>
      <c r="MIE17" s="77"/>
      <c r="MIF17" s="77"/>
      <c r="MIG17" s="77"/>
      <c r="MIH17" s="77"/>
      <c r="MII17" s="77"/>
      <c r="MIJ17" s="77"/>
      <c r="MIK17" s="77"/>
      <c r="MIL17" s="77"/>
      <c r="MIM17" s="77"/>
      <c r="MIN17" s="77"/>
      <c r="MIO17" s="77"/>
      <c r="MIP17" s="77"/>
      <c r="MIQ17" s="77"/>
      <c r="MIR17" s="77"/>
      <c r="MIS17" s="77"/>
      <c r="MIT17" s="77"/>
      <c r="MIU17" s="77"/>
      <c r="MIV17" s="77"/>
      <c r="MIW17" s="77"/>
      <c r="MIX17" s="77"/>
      <c r="MIY17" s="77"/>
      <c r="MIZ17" s="77"/>
      <c r="MJA17" s="77"/>
      <c r="MJB17" s="77"/>
      <c r="MJC17" s="77"/>
      <c r="MJD17" s="77"/>
      <c r="MJE17" s="77"/>
      <c r="MJF17" s="77"/>
      <c r="MJG17" s="77"/>
      <c r="MJH17" s="77"/>
      <c r="MJI17" s="77"/>
      <c r="MJJ17" s="77"/>
      <c r="MJK17" s="77"/>
      <c r="MJL17" s="77"/>
      <c r="MJM17" s="77"/>
      <c r="MJN17" s="77"/>
      <c r="MJO17" s="77"/>
      <c r="MJP17" s="77"/>
      <c r="MJQ17" s="77"/>
      <c r="MJR17" s="77"/>
      <c r="MJS17" s="77"/>
      <c r="MJT17" s="77"/>
      <c r="MJU17" s="77"/>
      <c r="MJV17" s="77"/>
      <c r="MJW17" s="77"/>
      <c r="MJX17" s="77"/>
      <c r="MJY17" s="77"/>
      <c r="MJZ17" s="77"/>
      <c r="MKA17" s="77"/>
      <c r="MKB17" s="77"/>
      <c r="MKC17" s="77"/>
      <c r="MKD17" s="77"/>
      <c r="MKE17" s="77"/>
      <c r="MKF17" s="77"/>
      <c r="MKG17" s="77"/>
      <c r="MKH17" s="77"/>
      <c r="MKI17" s="77"/>
      <c r="MKJ17" s="77"/>
      <c r="MKK17" s="77"/>
      <c r="MKL17" s="77"/>
      <c r="MKM17" s="77"/>
      <c r="MKN17" s="77"/>
      <c r="MKO17" s="77"/>
      <c r="MKP17" s="77"/>
      <c r="MKQ17" s="77"/>
      <c r="MKR17" s="77"/>
      <c r="MKS17" s="77"/>
      <c r="MKT17" s="77"/>
      <c r="MKU17" s="77"/>
      <c r="MKV17" s="77"/>
      <c r="MKW17" s="77"/>
      <c r="MKX17" s="77"/>
      <c r="MKY17" s="77"/>
      <c r="MKZ17" s="77"/>
      <c r="MLA17" s="77"/>
      <c r="MLB17" s="77"/>
      <c r="MLC17" s="77"/>
      <c r="MLD17" s="77"/>
      <c r="MLE17" s="77"/>
      <c r="MLF17" s="77"/>
      <c r="MLG17" s="77"/>
      <c r="MLH17" s="77"/>
      <c r="MLI17" s="77"/>
      <c r="MLJ17" s="77"/>
      <c r="MLK17" s="77"/>
      <c r="MLL17" s="77"/>
      <c r="MLM17" s="77"/>
      <c r="MLN17" s="77"/>
      <c r="MLO17" s="77"/>
      <c r="MLP17" s="77"/>
      <c r="MLQ17" s="77"/>
      <c r="MLR17" s="77"/>
      <c r="MLS17" s="77"/>
      <c r="MLT17" s="77"/>
      <c r="MLU17" s="77"/>
      <c r="MLV17" s="77"/>
      <c r="MLW17" s="77"/>
      <c r="MLX17" s="77"/>
      <c r="MLY17" s="77"/>
      <c r="MLZ17" s="77"/>
      <c r="MMA17" s="77"/>
      <c r="MMB17" s="77"/>
      <c r="MMC17" s="77"/>
      <c r="MMD17" s="77"/>
      <c r="MME17" s="77"/>
      <c r="MMF17" s="77"/>
      <c r="MMG17" s="77"/>
      <c r="MMH17" s="77"/>
      <c r="MMI17" s="77"/>
      <c r="MMJ17" s="77"/>
      <c r="MMK17" s="77"/>
      <c r="MML17" s="77"/>
      <c r="MMM17" s="77"/>
      <c r="MMN17" s="77"/>
      <c r="MMO17" s="77"/>
      <c r="MMP17" s="77"/>
      <c r="MMQ17" s="77"/>
      <c r="MMR17" s="77"/>
      <c r="MMS17" s="77"/>
      <c r="MMT17" s="77"/>
      <c r="MMU17" s="77"/>
      <c r="MMV17" s="77"/>
      <c r="MMW17" s="77"/>
      <c r="MMX17" s="77"/>
      <c r="MMY17" s="77"/>
      <c r="MMZ17" s="77"/>
      <c r="MNA17" s="77"/>
      <c r="MNB17" s="77"/>
      <c r="MNC17" s="77"/>
      <c r="MND17" s="77"/>
      <c r="MNE17" s="77"/>
      <c r="MNF17" s="77"/>
      <c r="MNG17" s="77"/>
      <c r="MNH17" s="77"/>
      <c r="MNI17" s="77"/>
      <c r="MNJ17" s="77"/>
      <c r="MNK17" s="77"/>
      <c r="MNL17" s="77"/>
      <c r="MNM17" s="77"/>
      <c r="MNN17" s="77"/>
      <c r="MNO17" s="77"/>
      <c r="MNP17" s="77"/>
      <c r="MNQ17" s="77"/>
      <c r="MNR17" s="77"/>
      <c r="MNS17" s="77"/>
      <c r="MNT17" s="77"/>
      <c r="MNU17" s="77"/>
      <c r="MNV17" s="77"/>
      <c r="MNW17" s="77"/>
      <c r="MNX17" s="77"/>
      <c r="MNY17" s="77"/>
      <c r="MNZ17" s="77"/>
      <c r="MOA17" s="77"/>
      <c r="MOB17" s="77"/>
      <c r="MOC17" s="77"/>
      <c r="MOD17" s="77"/>
      <c r="MOE17" s="77"/>
      <c r="MOF17" s="77"/>
      <c r="MOG17" s="77"/>
      <c r="MOH17" s="77"/>
      <c r="MOI17" s="77"/>
      <c r="MOJ17" s="77"/>
      <c r="MOK17" s="77"/>
      <c r="MOL17" s="77"/>
      <c r="MOM17" s="77"/>
      <c r="MON17" s="77"/>
      <c r="MOO17" s="77"/>
      <c r="MOP17" s="77"/>
      <c r="MOQ17" s="77"/>
      <c r="MOR17" s="77"/>
      <c r="MOS17" s="77"/>
      <c r="MOT17" s="77"/>
      <c r="MOU17" s="77"/>
      <c r="MOV17" s="77"/>
      <c r="MOW17" s="77"/>
      <c r="MOX17" s="77"/>
      <c r="MOY17" s="77"/>
      <c r="MOZ17" s="77"/>
      <c r="MPA17" s="77"/>
      <c r="MPB17" s="77"/>
      <c r="MPC17" s="77"/>
      <c r="MPD17" s="77"/>
      <c r="MPE17" s="77"/>
      <c r="MPF17" s="77"/>
      <c r="MPG17" s="77"/>
      <c r="MPH17" s="77"/>
      <c r="MPI17" s="77"/>
      <c r="MPJ17" s="77"/>
      <c r="MPK17" s="77"/>
      <c r="MPL17" s="77"/>
      <c r="MPM17" s="77"/>
      <c r="MPN17" s="77"/>
      <c r="MPO17" s="77"/>
      <c r="MPP17" s="77"/>
      <c r="MPQ17" s="77"/>
      <c r="MPR17" s="77"/>
      <c r="MPS17" s="77"/>
      <c r="MPT17" s="77"/>
      <c r="MPU17" s="77"/>
      <c r="MPV17" s="77"/>
      <c r="MPW17" s="77"/>
      <c r="MPX17" s="77"/>
      <c r="MPY17" s="77"/>
      <c r="MPZ17" s="77"/>
      <c r="MQA17" s="77"/>
      <c r="MQB17" s="77"/>
      <c r="MQC17" s="77"/>
      <c r="MQD17" s="77"/>
      <c r="MQE17" s="77"/>
      <c r="MQF17" s="77"/>
      <c r="MQG17" s="77"/>
      <c r="MQH17" s="77"/>
      <c r="MQI17" s="77"/>
      <c r="MQJ17" s="77"/>
      <c r="MQK17" s="77"/>
      <c r="MQL17" s="77"/>
      <c r="MQM17" s="77"/>
      <c r="MQN17" s="77"/>
      <c r="MQO17" s="77"/>
      <c r="MQP17" s="77"/>
      <c r="MQQ17" s="77"/>
      <c r="MQR17" s="77"/>
      <c r="MQS17" s="77"/>
      <c r="MQT17" s="77"/>
      <c r="MQU17" s="77"/>
      <c r="MQV17" s="77"/>
      <c r="MQW17" s="77"/>
      <c r="MQX17" s="77"/>
      <c r="MQY17" s="77"/>
      <c r="MQZ17" s="77"/>
      <c r="MRA17" s="77"/>
      <c r="MRB17" s="77"/>
      <c r="MRC17" s="77"/>
      <c r="MRD17" s="77"/>
      <c r="MRE17" s="77"/>
      <c r="MRF17" s="77"/>
      <c r="MRG17" s="77"/>
      <c r="MRH17" s="77"/>
      <c r="MRI17" s="77"/>
      <c r="MRJ17" s="77"/>
      <c r="MRK17" s="77"/>
      <c r="MRL17" s="77"/>
      <c r="MRM17" s="77"/>
      <c r="MRN17" s="77"/>
      <c r="MRO17" s="77"/>
      <c r="MRP17" s="77"/>
      <c r="MRQ17" s="77"/>
      <c r="MRR17" s="77"/>
      <c r="MRS17" s="77"/>
      <c r="MRT17" s="77"/>
      <c r="MRU17" s="77"/>
      <c r="MRV17" s="77"/>
      <c r="MRW17" s="77"/>
      <c r="MRX17" s="77"/>
      <c r="MRY17" s="77"/>
      <c r="MRZ17" s="77"/>
      <c r="MSA17" s="77"/>
      <c r="MSB17" s="77"/>
      <c r="MSC17" s="77"/>
      <c r="MSD17" s="77"/>
      <c r="MSE17" s="77"/>
      <c r="MSF17" s="77"/>
      <c r="MSG17" s="77"/>
      <c r="MSH17" s="77"/>
      <c r="MSI17" s="77"/>
      <c r="MSJ17" s="77"/>
      <c r="MSK17" s="77"/>
      <c r="MSL17" s="77"/>
      <c r="MSM17" s="77"/>
      <c r="MSN17" s="77"/>
      <c r="MSO17" s="77"/>
      <c r="MSP17" s="77"/>
      <c r="MSQ17" s="77"/>
      <c r="MSR17" s="77"/>
      <c r="MSS17" s="77"/>
      <c r="MST17" s="77"/>
      <c r="MSU17" s="77"/>
      <c r="MSV17" s="77"/>
      <c r="MSW17" s="77"/>
      <c r="MSX17" s="77"/>
      <c r="MSY17" s="77"/>
      <c r="MSZ17" s="77"/>
      <c r="MTA17" s="77"/>
      <c r="MTB17" s="77"/>
      <c r="MTC17" s="77"/>
      <c r="MTD17" s="77"/>
      <c r="MTE17" s="77"/>
      <c r="MTF17" s="77"/>
      <c r="MTG17" s="77"/>
      <c r="MTH17" s="77"/>
      <c r="MTI17" s="77"/>
      <c r="MTJ17" s="77"/>
      <c r="MTK17" s="77"/>
      <c r="MTL17" s="77"/>
      <c r="MTM17" s="77"/>
      <c r="MTN17" s="77"/>
      <c r="MTO17" s="77"/>
      <c r="MTP17" s="77"/>
      <c r="MTQ17" s="77"/>
      <c r="MTR17" s="77"/>
      <c r="MTS17" s="77"/>
      <c r="MTT17" s="77"/>
      <c r="MTU17" s="77"/>
      <c r="MTV17" s="77"/>
      <c r="MTW17" s="77"/>
      <c r="MTX17" s="77"/>
      <c r="MTY17" s="77"/>
      <c r="MTZ17" s="77"/>
      <c r="MUA17" s="77"/>
      <c r="MUB17" s="77"/>
      <c r="MUC17" s="77"/>
      <c r="MUD17" s="77"/>
      <c r="MUE17" s="77"/>
      <c r="MUF17" s="77"/>
      <c r="MUG17" s="77"/>
      <c r="MUH17" s="77"/>
      <c r="MUI17" s="77"/>
      <c r="MUJ17" s="77"/>
      <c r="MUK17" s="77"/>
      <c r="MUL17" s="77"/>
      <c r="MUM17" s="77"/>
      <c r="MUN17" s="77"/>
      <c r="MUO17" s="77"/>
      <c r="MUP17" s="77"/>
      <c r="MUQ17" s="77"/>
      <c r="MUR17" s="77"/>
      <c r="MUS17" s="77"/>
      <c r="MUT17" s="77"/>
      <c r="MUU17" s="77"/>
      <c r="MUV17" s="77"/>
      <c r="MUW17" s="77"/>
      <c r="MUX17" s="77"/>
      <c r="MUY17" s="77"/>
      <c r="MUZ17" s="77"/>
      <c r="MVA17" s="77"/>
      <c r="MVB17" s="77"/>
      <c r="MVC17" s="77"/>
      <c r="MVD17" s="77"/>
      <c r="MVE17" s="77"/>
      <c r="MVF17" s="77"/>
      <c r="MVG17" s="77"/>
      <c r="MVH17" s="77"/>
      <c r="MVI17" s="77"/>
      <c r="MVJ17" s="77"/>
      <c r="MVK17" s="77"/>
      <c r="MVL17" s="77"/>
      <c r="MVM17" s="77"/>
      <c r="MVN17" s="77"/>
      <c r="MVO17" s="77"/>
      <c r="MVP17" s="77"/>
      <c r="MVQ17" s="77"/>
      <c r="MVR17" s="77"/>
      <c r="MVS17" s="77"/>
      <c r="MVT17" s="77"/>
      <c r="MVU17" s="77"/>
      <c r="MVV17" s="77"/>
      <c r="MVW17" s="77"/>
      <c r="MVX17" s="77"/>
      <c r="MVY17" s="77"/>
      <c r="MVZ17" s="77"/>
      <c r="MWA17" s="77"/>
      <c r="MWB17" s="77"/>
      <c r="MWC17" s="77"/>
      <c r="MWD17" s="77"/>
      <c r="MWE17" s="77"/>
      <c r="MWF17" s="77"/>
      <c r="MWG17" s="77"/>
      <c r="MWH17" s="77"/>
      <c r="MWI17" s="77"/>
      <c r="MWJ17" s="77"/>
      <c r="MWK17" s="77"/>
      <c r="MWL17" s="77"/>
      <c r="MWM17" s="77"/>
      <c r="MWN17" s="77"/>
      <c r="MWO17" s="77"/>
      <c r="MWP17" s="77"/>
      <c r="MWQ17" s="77"/>
      <c r="MWR17" s="77"/>
      <c r="MWS17" s="77"/>
      <c r="MWT17" s="77"/>
      <c r="MWU17" s="77"/>
      <c r="MWV17" s="77"/>
      <c r="MWW17" s="77"/>
      <c r="MWX17" s="77"/>
      <c r="MWY17" s="77"/>
      <c r="MWZ17" s="77"/>
      <c r="MXA17" s="77"/>
      <c r="MXB17" s="77"/>
      <c r="MXC17" s="77"/>
      <c r="MXD17" s="77"/>
      <c r="MXE17" s="77"/>
      <c r="MXF17" s="77"/>
      <c r="MXG17" s="77"/>
      <c r="MXH17" s="77"/>
      <c r="MXI17" s="77"/>
      <c r="MXJ17" s="77"/>
      <c r="MXK17" s="77"/>
      <c r="MXL17" s="77"/>
      <c r="MXM17" s="77"/>
      <c r="MXN17" s="77"/>
      <c r="MXO17" s="77"/>
      <c r="MXP17" s="77"/>
      <c r="MXQ17" s="77"/>
      <c r="MXR17" s="77"/>
      <c r="MXS17" s="77"/>
      <c r="MXT17" s="77"/>
      <c r="MXU17" s="77"/>
      <c r="MXV17" s="77"/>
      <c r="MXW17" s="77"/>
      <c r="MXX17" s="77"/>
      <c r="MXY17" s="77"/>
      <c r="MXZ17" s="77"/>
      <c r="MYA17" s="77"/>
      <c r="MYB17" s="77"/>
      <c r="MYC17" s="77"/>
      <c r="MYD17" s="77"/>
      <c r="MYE17" s="77"/>
      <c r="MYF17" s="77"/>
      <c r="MYG17" s="77"/>
      <c r="MYH17" s="77"/>
      <c r="MYI17" s="77"/>
      <c r="MYJ17" s="77"/>
      <c r="MYK17" s="77"/>
      <c r="MYL17" s="77"/>
      <c r="MYM17" s="77"/>
      <c r="MYN17" s="77"/>
      <c r="MYO17" s="77"/>
      <c r="MYP17" s="77"/>
      <c r="MYQ17" s="77"/>
      <c r="MYR17" s="77"/>
      <c r="MYS17" s="77"/>
      <c r="MYT17" s="77"/>
      <c r="MYU17" s="77"/>
      <c r="MYV17" s="77"/>
      <c r="MYW17" s="77"/>
      <c r="MYX17" s="77"/>
      <c r="MYY17" s="77"/>
      <c r="MYZ17" s="77"/>
      <c r="MZA17" s="77"/>
      <c r="MZB17" s="77"/>
      <c r="MZC17" s="77"/>
      <c r="MZD17" s="77"/>
      <c r="MZE17" s="77"/>
      <c r="MZF17" s="77"/>
      <c r="MZG17" s="77"/>
      <c r="MZH17" s="77"/>
      <c r="MZI17" s="77"/>
      <c r="MZJ17" s="77"/>
      <c r="MZK17" s="77"/>
      <c r="MZL17" s="77"/>
      <c r="MZM17" s="77"/>
      <c r="MZN17" s="77"/>
      <c r="MZO17" s="77"/>
      <c r="MZP17" s="77"/>
      <c r="MZQ17" s="77"/>
      <c r="MZR17" s="77"/>
      <c r="MZS17" s="77"/>
      <c r="MZT17" s="77"/>
      <c r="MZU17" s="77"/>
      <c r="MZV17" s="77"/>
      <c r="MZW17" s="77"/>
      <c r="MZX17" s="77"/>
      <c r="MZY17" s="77"/>
      <c r="MZZ17" s="77"/>
      <c r="NAA17" s="77"/>
      <c r="NAB17" s="77"/>
      <c r="NAC17" s="77"/>
      <c r="NAD17" s="77"/>
      <c r="NAE17" s="77"/>
      <c r="NAF17" s="77"/>
      <c r="NAG17" s="77"/>
      <c r="NAH17" s="77"/>
      <c r="NAI17" s="77"/>
      <c r="NAJ17" s="77"/>
      <c r="NAK17" s="77"/>
      <c r="NAL17" s="77"/>
      <c r="NAM17" s="77"/>
      <c r="NAN17" s="77"/>
      <c r="NAO17" s="77"/>
      <c r="NAP17" s="77"/>
      <c r="NAQ17" s="77"/>
      <c r="NAR17" s="77"/>
      <c r="NAS17" s="77"/>
      <c r="NAT17" s="77"/>
      <c r="NAU17" s="77"/>
      <c r="NAV17" s="77"/>
      <c r="NAW17" s="77"/>
      <c r="NAX17" s="77"/>
      <c r="NAY17" s="77"/>
      <c r="NAZ17" s="77"/>
      <c r="NBA17" s="77"/>
      <c r="NBB17" s="77"/>
      <c r="NBC17" s="77"/>
      <c r="NBD17" s="77"/>
      <c r="NBE17" s="77"/>
      <c r="NBF17" s="77"/>
      <c r="NBG17" s="77"/>
      <c r="NBH17" s="77"/>
      <c r="NBI17" s="77"/>
      <c r="NBJ17" s="77"/>
      <c r="NBK17" s="77"/>
      <c r="NBL17" s="77"/>
      <c r="NBM17" s="77"/>
      <c r="NBN17" s="77"/>
      <c r="NBO17" s="77"/>
      <c r="NBP17" s="77"/>
      <c r="NBQ17" s="77"/>
      <c r="NBR17" s="77"/>
      <c r="NBS17" s="77"/>
      <c r="NBT17" s="77"/>
      <c r="NBU17" s="77"/>
      <c r="NBV17" s="77"/>
      <c r="NBW17" s="77"/>
      <c r="NBX17" s="77"/>
      <c r="NBY17" s="77"/>
      <c r="NBZ17" s="77"/>
      <c r="NCA17" s="77"/>
      <c r="NCB17" s="77"/>
      <c r="NCC17" s="77"/>
      <c r="NCD17" s="77"/>
      <c r="NCE17" s="77"/>
      <c r="NCF17" s="77"/>
      <c r="NCG17" s="77"/>
      <c r="NCH17" s="77"/>
      <c r="NCI17" s="77"/>
      <c r="NCJ17" s="77"/>
      <c r="NCK17" s="77"/>
      <c r="NCL17" s="77"/>
      <c r="NCM17" s="77"/>
      <c r="NCN17" s="77"/>
      <c r="NCO17" s="77"/>
      <c r="NCP17" s="77"/>
      <c r="NCQ17" s="77"/>
      <c r="NCR17" s="77"/>
      <c r="NCS17" s="77"/>
      <c r="NCT17" s="77"/>
      <c r="NCU17" s="77"/>
      <c r="NCV17" s="77"/>
      <c r="NCW17" s="77"/>
      <c r="NCX17" s="77"/>
      <c r="NCY17" s="77"/>
      <c r="NCZ17" s="77"/>
      <c r="NDA17" s="77"/>
      <c r="NDB17" s="77"/>
      <c r="NDC17" s="77"/>
      <c r="NDD17" s="77"/>
      <c r="NDE17" s="77"/>
      <c r="NDF17" s="77"/>
      <c r="NDG17" s="77"/>
      <c r="NDH17" s="77"/>
      <c r="NDI17" s="77"/>
      <c r="NDJ17" s="77"/>
      <c r="NDK17" s="77"/>
      <c r="NDL17" s="77"/>
      <c r="NDM17" s="77"/>
      <c r="NDN17" s="77"/>
      <c r="NDO17" s="77"/>
      <c r="NDP17" s="77"/>
      <c r="NDQ17" s="77"/>
      <c r="NDR17" s="77"/>
      <c r="NDS17" s="77"/>
      <c r="NDT17" s="77"/>
      <c r="NDU17" s="77"/>
      <c r="NDV17" s="77"/>
      <c r="NDW17" s="77"/>
      <c r="NDX17" s="77"/>
      <c r="NDY17" s="77"/>
      <c r="NDZ17" s="77"/>
      <c r="NEA17" s="77"/>
      <c r="NEB17" s="77"/>
      <c r="NEC17" s="77"/>
      <c r="NED17" s="77"/>
      <c r="NEE17" s="77"/>
      <c r="NEF17" s="77"/>
      <c r="NEG17" s="77"/>
      <c r="NEH17" s="77"/>
      <c r="NEI17" s="77"/>
      <c r="NEJ17" s="77"/>
      <c r="NEK17" s="77"/>
      <c r="NEL17" s="77"/>
      <c r="NEM17" s="77"/>
      <c r="NEN17" s="77"/>
      <c r="NEO17" s="77"/>
      <c r="NEP17" s="77"/>
      <c r="NEQ17" s="77"/>
      <c r="NER17" s="77"/>
      <c r="NES17" s="77"/>
      <c r="NET17" s="77"/>
      <c r="NEU17" s="77"/>
      <c r="NEV17" s="77"/>
      <c r="NEW17" s="77"/>
      <c r="NEX17" s="77"/>
      <c r="NEY17" s="77"/>
      <c r="NEZ17" s="77"/>
      <c r="NFA17" s="77"/>
      <c r="NFB17" s="77"/>
      <c r="NFC17" s="77"/>
      <c r="NFD17" s="77"/>
      <c r="NFE17" s="77"/>
      <c r="NFF17" s="77"/>
      <c r="NFG17" s="77"/>
      <c r="NFH17" s="77"/>
      <c r="NFI17" s="77"/>
      <c r="NFJ17" s="77"/>
      <c r="NFK17" s="77"/>
      <c r="NFL17" s="77"/>
      <c r="NFM17" s="77"/>
      <c r="NFN17" s="77"/>
      <c r="NFO17" s="77"/>
      <c r="NFP17" s="77"/>
      <c r="NFQ17" s="77"/>
      <c r="NFR17" s="77"/>
      <c r="NFS17" s="77"/>
      <c r="NFT17" s="77"/>
      <c r="NFU17" s="77"/>
      <c r="NFV17" s="77"/>
      <c r="NFW17" s="77"/>
      <c r="NFX17" s="77"/>
      <c r="NFY17" s="77"/>
      <c r="NFZ17" s="77"/>
      <c r="NGA17" s="77"/>
      <c r="NGB17" s="77"/>
      <c r="NGC17" s="77"/>
      <c r="NGD17" s="77"/>
      <c r="NGE17" s="77"/>
      <c r="NGF17" s="77"/>
      <c r="NGG17" s="77"/>
      <c r="NGH17" s="77"/>
      <c r="NGI17" s="77"/>
      <c r="NGJ17" s="77"/>
      <c r="NGK17" s="77"/>
      <c r="NGL17" s="77"/>
      <c r="NGM17" s="77"/>
      <c r="NGN17" s="77"/>
      <c r="NGO17" s="77"/>
      <c r="NGP17" s="77"/>
      <c r="NGQ17" s="77"/>
      <c r="NGR17" s="77"/>
      <c r="NGS17" s="77"/>
      <c r="NGT17" s="77"/>
      <c r="NGU17" s="77"/>
      <c r="NGV17" s="77"/>
      <c r="NGW17" s="77"/>
      <c r="NGX17" s="77"/>
      <c r="NGY17" s="77"/>
      <c r="NGZ17" s="77"/>
      <c r="NHA17" s="77"/>
      <c r="NHB17" s="77"/>
      <c r="NHC17" s="77"/>
      <c r="NHD17" s="77"/>
      <c r="NHE17" s="77"/>
      <c r="NHF17" s="77"/>
      <c r="NHG17" s="77"/>
      <c r="NHH17" s="77"/>
      <c r="NHI17" s="77"/>
      <c r="NHJ17" s="77"/>
      <c r="NHK17" s="77"/>
      <c r="NHL17" s="77"/>
      <c r="NHM17" s="77"/>
      <c r="NHN17" s="77"/>
      <c r="NHO17" s="77"/>
      <c r="NHP17" s="77"/>
      <c r="NHQ17" s="77"/>
      <c r="NHR17" s="77"/>
      <c r="NHS17" s="77"/>
      <c r="NHT17" s="77"/>
      <c r="NHU17" s="77"/>
      <c r="NHV17" s="77"/>
      <c r="NHW17" s="77"/>
      <c r="NHX17" s="77"/>
      <c r="NHY17" s="77"/>
      <c r="NHZ17" s="77"/>
      <c r="NIA17" s="77"/>
      <c r="NIB17" s="77"/>
      <c r="NIC17" s="77"/>
      <c r="NID17" s="77"/>
      <c r="NIE17" s="77"/>
      <c r="NIF17" s="77"/>
      <c r="NIG17" s="77"/>
      <c r="NIH17" s="77"/>
      <c r="NII17" s="77"/>
      <c r="NIJ17" s="77"/>
      <c r="NIK17" s="77"/>
      <c r="NIL17" s="77"/>
      <c r="NIM17" s="77"/>
      <c r="NIN17" s="77"/>
      <c r="NIO17" s="77"/>
      <c r="NIP17" s="77"/>
      <c r="NIQ17" s="77"/>
      <c r="NIR17" s="77"/>
      <c r="NIS17" s="77"/>
      <c r="NIT17" s="77"/>
      <c r="NIU17" s="77"/>
      <c r="NIV17" s="77"/>
      <c r="NIW17" s="77"/>
      <c r="NIX17" s="77"/>
      <c r="NIY17" s="77"/>
      <c r="NIZ17" s="77"/>
      <c r="NJA17" s="77"/>
      <c r="NJB17" s="77"/>
      <c r="NJC17" s="77"/>
      <c r="NJD17" s="77"/>
      <c r="NJE17" s="77"/>
      <c r="NJF17" s="77"/>
      <c r="NJG17" s="77"/>
      <c r="NJH17" s="77"/>
      <c r="NJI17" s="77"/>
      <c r="NJJ17" s="77"/>
      <c r="NJK17" s="77"/>
      <c r="NJL17" s="77"/>
      <c r="NJM17" s="77"/>
      <c r="NJN17" s="77"/>
      <c r="NJO17" s="77"/>
      <c r="NJP17" s="77"/>
      <c r="NJQ17" s="77"/>
      <c r="NJR17" s="77"/>
      <c r="NJS17" s="77"/>
      <c r="NJT17" s="77"/>
      <c r="NJU17" s="77"/>
      <c r="NJV17" s="77"/>
      <c r="NJW17" s="77"/>
      <c r="NJX17" s="77"/>
      <c r="NJY17" s="77"/>
      <c r="NJZ17" s="77"/>
      <c r="NKA17" s="77"/>
      <c r="NKB17" s="77"/>
      <c r="NKC17" s="77"/>
      <c r="NKD17" s="77"/>
      <c r="NKE17" s="77"/>
      <c r="NKF17" s="77"/>
      <c r="NKG17" s="77"/>
      <c r="NKH17" s="77"/>
      <c r="NKI17" s="77"/>
      <c r="NKJ17" s="77"/>
      <c r="NKK17" s="77"/>
      <c r="NKL17" s="77"/>
      <c r="NKM17" s="77"/>
      <c r="NKN17" s="77"/>
      <c r="NKO17" s="77"/>
      <c r="NKP17" s="77"/>
      <c r="NKQ17" s="77"/>
      <c r="NKR17" s="77"/>
      <c r="NKS17" s="77"/>
      <c r="NKT17" s="77"/>
      <c r="NKU17" s="77"/>
      <c r="NKV17" s="77"/>
      <c r="NKW17" s="77"/>
      <c r="NKX17" s="77"/>
      <c r="NKY17" s="77"/>
      <c r="NKZ17" s="77"/>
      <c r="NLA17" s="77"/>
      <c r="NLB17" s="77"/>
      <c r="NLC17" s="77"/>
      <c r="NLD17" s="77"/>
      <c r="NLE17" s="77"/>
      <c r="NLF17" s="77"/>
      <c r="NLG17" s="77"/>
      <c r="NLH17" s="77"/>
      <c r="NLI17" s="77"/>
      <c r="NLJ17" s="77"/>
      <c r="NLK17" s="77"/>
      <c r="NLL17" s="77"/>
      <c r="NLM17" s="77"/>
      <c r="NLN17" s="77"/>
      <c r="NLO17" s="77"/>
      <c r="NLP17" s="77"/>
      <c r="NLQ17" s="77"/>
      <c r="NLR17" s="77"/>
      <c r="NLS17" s="77"/>
      <c r="NLT17" s="77"/>
      <c r="NLU17" s="77"/>
      <c r="NLV17" s="77"/>
      <c r="NLW17" s="77"/>
      <c r="NLX17" s="77"/>
      <c r="NLY17" s="77"/>
      <c r="NLZ17" s="77"/>
      <c r="NMA17" s="77"/>
      <c r="NMB17" s="77"/>
      <c r="NMC17" s="77"/>
      <c r="NMD17" s="77"/>
      <c r="NME17" s="77"/>
      <c r="NMF17" s="77"/>
      <c r="NMG17" s="77"/>
      <c r="NMH17" s="77"/>
      <c r="NMI17" s="77"/>
      <c r="NMJ17" s="77"/>
      <c r="NMK17" s="77"/>
      <c r="NML17" s="77"/>
      <c r="NMM17" s="77"/>
      <c r="NMN17" s="77"/>
      <c r="NMO17" s="77"/>
      <c r="NMP17" s="77"/>
      <c r="NMQ17" s="77"/>
      <c r="NMR17" s="77"/>
      <c r="NMS17" s="77"/>
      <c r="NMT17" s="77"/>
      <c r="NMU17" s="77"/>
      <c r="NMV17" s="77"/>
      <c r="NMW17" s="77"/>
      <c r="NMX17" s="77"/>
      <c r="NMY17" s="77"/>
      <c r="NMZ17" s="77"/>
      <c r="NNA17" s="77"/>
      <c r="NNB17" s="77"/>
      <c r="NNC17" s="77"/>
      <c r="NND17" s="77"/>
      <c r="NNE17" s="77"/>
      <c r="NNF17" s="77"/>
      <c r="NNG17" s="77"/>
      <c r="NNH17" s="77"/>
      <c r="NNI17" s="77"/>
      <c r="NNJ17" s="77"/>
      <c r="NNK17" s="77"/>
      <c r="NNL17" s="77"/>
      <c r="NNM17" s="77"/>
      <c r="NNN17" s="77"/>
      <c r="NNO17" s="77"/>
      <c r="NNP17" s="77"/>
      <c r="NNQ17" s="77"/>
      <c r="NNR17" s="77"/>
      <c r="NNS17" s="77"/>
      <c r="NNT17" s="77"/>
      <c r="NNU17" s="77"/>
      <c r="NNV17" s="77"/>
      <c r="NNW17" s="77"/>
      <c r="NNX17" s="77"/>
      <c r="NNY17" s="77"/>
      <c r="NNZ17" s="77"/>
      <c r="NOA17" s="77"/>
      <c r="NOB17" s="77"/>
      <c r="NOC17" s="77"/>
      <c r="NOD17" s="77"/>
      <c r="NOE17" s="77"/>
      <c r="NOF17" s="77"/>
      <c r="NOG17" s="77"/>
      <c r="NOH17" s="77"/>
      <c r="NOI17" s="77"/>
      <c r="NOJ17" s="77"/>
      <c r="NOK17" s="77"/>
      <c r="NOL17" s="77"/>
      <c r="NOM17" s="77"/>
      <c r="NON17" s="77"/>
      <c r="NOO17" s="77"/>
      <c r="NOP17" s="77"/>
      <c r="NOQ17" s="77"/>
      <c r="NOR17" s="77"/>
      <c r="NOS17" s="77"/>
      <c r="NOT17" s="77"/>
      <c r="NOU17" s="77"/>
      <c r="NOV17" s="77"/>
      <c r="NOW17" s="77"/>
      <c r="NOX17" s="77"/>
      <c r="NOY17" s="77"/>
      <c r="NOZ17" s="77"/>
      <c r="NPA17" s="77"/>
      <c r="NPB17" s="77"/>
      <c r="NPC17" s="77"/>
      <c r="NPD17" s="77"/>
      <c r="NPE17" s="77"/>
      <c r="NPF17" s="77"/>
      <c r="NPG17" s="77"/>
      <c r="NPH17" s="77"/>
      <c r="NPI17" s="77"/>
      <c r="NPJ17" s="77"/>
      <c r="NPK17" s="77"/>
      <c r="NPL17" s="77"/>
      <c r="NPM17" s="77"/>
      <c r="NPN17" s="77"/>
      <c r="NPO17" s="77"/>
      <c r="NPP17" s="77"/>
      <c r="NPQ17" s="77"/>
      <c r="NPR17" s="77"/>
      <c r="NPS17" s="77"/>
      <c r="NPT17" s="77"/>
      <c r="NPU17" s="77"/>
      <c r="NPV17" s="77"/>
      <c r="NPW17" s="77"/>
      <c r="NPX17" s="77"/>
      <c r="NPY17" s="77"/>
      <c r="NPZ17" s="77"/>
      <c r="NQA17" s="77"/>
      <c r="NQB17" s="77"/>
      <c r="NQC17" s="77"/>
      <c r="NQD17" s="77"/>
      <c r="NQE17" s="77"/>
      <c r="NQF17" s="77"/>
      <c r="NQG17" s="77"/>
      <c r="NQH17" s="77"/>
      <c r="NQI17" s="77"/>
      <c r="NQJ17" s="77"/>
      <c r="NQK17" s="77"/>
      <c r="NQL17" s="77"/>
      <c r="NQM17" s="77"/>
      <c r="NQN17" s="77"/>
      <c r="NQO17" s="77"/>
      <c r="NQP17" s="77"/>
      <c r="NQQ17" s="77"/>
      <c r="NQR17" s="77"/>
      <c r="NQS17" s="77"/>
      <c r="NQT17" s="77"/>
      <c r="NQU17" s="77"/>
      <c r="NQV17" s="77"/>
      <c r="NQW17" s="77"/>
      <c r="NQX17" s="77"/>
      <c r="NQY17" s="77"/>
      <c r="NQZ17" s="77"/>
      <c r="NRA17" s="77"/>
      <c r="NRB17" s="77"/>
      <c r="NRC17" s="77"/>
      <c r="NRD17" s="77"/>
      <c r="NRE17" s="77"/>
      <c r="NRF17" s="77"/>
      <c r="NRG17" s="77"/>
      <c r="NRH17" s="77"/>
      <c r="NRI17" s="77"/>
      <c r="NRJ17" s="77"/>
      <c r="NRK17" s="77"/>
      <c r="NRL17" s="77"/>
      <c r="NRM17" s="77"/>
      <c r="NRN17" s="77"/>
      <c r="NRO17" s="77"/>
      <c r="NRP17" s="77"/>
      <c r="NRQ17" s="77"/>
      <c r="NRR17" s="77"/>
      <c r="NRS17" s="77"/>
      <c r="NRT17" s="77"/>
      <c r="NRU17" s="77"/>
      <c r="NRV17" s="77"/>
      <c r="NRW17" s="77"/>
      <c r="NRX17" s="77"/>
      <c r="NRY17" s="77"/>
      <c r="NRZ17" s="77"/>
      <c r="NSA17" s="77"/>
      <c r="NSB17" s="77"/>
      <c r="NSC17" s="77"/>
      <c r="NSD17" s="77"/>
      <c r="NSE17" s="77"/>
      <c r="NSF17" s="77"/>
      <c r="NSG17" s="77"/>
      <c r="NSH17" s="77"/>
      <c r="NSI17" s="77"/>
      <c r="NSJ17" s="77"/>
      <c r="NSK17" s="77"/>
      <c r="NSL17" s="77"/>
      <c r="NSM17" s="77"/>
      <c r="NSN17" s="77"/>
      <c r="NSO17" s="77"/>
      <c r="NSP17" s="77"/>
      <c r="NSQ17" s="77"/>
      <c r="NSR17" s="77"/>
      <c r="NSS17" s="77"/>
      <c r="NST17" s="77"/>
      <c r="NSU17" s="77"/>
      <c r="NSV17" s="77"/>
      <c r="NSW17" s="77"/>
      <c r="NSX17" s="77"/>
      <c r="NSY17" s="77"/>
      <c r="NSZ17" s="77"/>
      <c r="NTA17" s="77"/>
      <c r="NTB17" s="77"/>
      <c r="NTC17" s="77"/>
      <c r="NTD17" s="77"/>
      <c r="NTE17" s="77"/>
      <c r="NTF17" s="77"/>
      <c r="NTG17" s="77"/>
      <c r="NTH17" s="77"/>
      <c r="NTI17" s="77"/>
      <c r="NTJ17" s="77"/>
      <c r="NTK17" s="77"/>
      <c r="NTL17" s="77"/>
      <c r="NTM17" s="77"/>
      <c r="NTN17" s="77"/>
      <c r="NTO17" s="77"/>
      <c r="NTP17" s="77"/>
      <c r="NTQ17" s="77"/>
      <c r="NTR17" s="77"/>
      <c r="NTS17" s="77"/>
      <c r="NTT17" s="77"/>
      <c r="NTU17" s="77"/>
      <c r="NTV17" s="77"/>
      <c r="NTW17" s="77"/>
      <c r="NTX17" s="77"/>
      <c r="NTY17" s="77"/>
      <c r="NTZ17" s="77"/>
      <c r="NUA17" s="77"/>
      <c r="NUB17" s="77"/>
      <c r="NUC17" s="77"/>
      <c r="NUD17" s="77"/>
      <c r="NUE17" s="77"/>
      <c r="NUF17" s="77"/>
      <c r="NUG17" s="77"/>
      <c r="NUH17" s="77"/>
      <c r="NUI17" s="77"/>
      <c r="NUJ17" s="77"/>
      <c r="NUK17" s="77"/>
      <c r="NUL17" s="77"/>
      <c r="NUM17" s="77"/>
      <c r="NUN17" s="77"/>
      <c r="NUO17" s="77"/>
      <c r="NUP17" s="77"/>
      <c r="NUQ17" s="77"/>
      <c r="NUR17" s="77"/>
      <c r="NUS17" s="77"/>
      <c r="NUT17" s="77"/>
      <c r="NUU17" s="77"/>
      <c r="NUV17" s="77"/>
      <c r="NUW17" s="77"/>
      <c r="NUX17" s="77"/>
      <c r="NUY17" s="77"/>
      <c r="NUZ17" s="77"/>
      <c r="NVA17" s="77"/>
      <c r="NVB17" s="77"/>
      <c r="NVC17" s="77"/>
      <c r="NVD17" s="77"/>
      <c r="NVE17" s="77"/>
      <c r="NVF17" s="77"/>
      <c r="NVG17" s="77"/>
      <c r="NVH17" s="77"/>
      <c r="NVI17" s="77"/>
      <c r="NVJ17" s="77"/>
      <c r="NVK17" s="77"/>
      <c r="NVL17" s="77"/>
      <c r="NVM17" s="77"/>
      <c r="NVN17" s="77"/>
      <c r="NVO17" s="77"/>
      <c r="NVP17" s="77"/>
      <c r="NVQ17" s="77"/>
      <c r="NVR17" s="77"/>
      <c r="NVS17" s="77"/>
      <c r="NVT17" s="77"/>
      <c r="NVU17" s="77"/>
      <c r="NVV17" s="77"/>
      <c r="NVW17" s="77"/>
      <c r="NVX17" s="77"/>
      <c r="NVY17" s="77"/>
      <c r="NVZ17" s="77"/>
      <c r="NWA17" s="77"/>
      <c r="NWB17" s="77"/>
      <c r="NWC17" s="77"/>
      <c r="NWD17" s="77"/>
      <c r="NWE17" s="77"/>
      <c r="NWF17" s="77"/>
      <c r="NWG17" s="77"/>
      <c r="NWH17" s="77"/>
      <c r="NWI17" s="77"/>
      <c r="NWJ17" s="77"/>
      <c r="NWK17" s="77"/>
      <c r="NWL17" s="77"/>
      <c r="NWM17" s="77"/>
      <c r="NWN17" s="77"/>
      <c r="NWO17" s="77"/>
      <c r="NWP17" s="77"/>
      <c r="NWQ17" s="77"/>
      <c r="NWR17" s="77"/>
      <c r="NWS17" s="77"/>
      <c r="NWT17" s="77"/>
      <c r="NWU17" s="77"/>
      <c r="NWV17" s="77"/>
      <c r="NWW17" s="77"/>
      <c r="NWX17" s="77"/>
      <c r="NWY17" s="77"/>
      <c r="NWZ17" s="77"/>
      <c r="NXA17" s="77"/>
      <c r="NXB17" s="77"/>
      <c r="NXC17" s="77"/>
      <c r="NXD17" s="77"/>
      <c r="NXE17" s="77"/>
      <c r="NXF17" s="77"/>
      <c r="NXG17" s="77"/>
      <c r="NXH17" s="77"/>
      <c r="NXI17" s="77"/>
      <c r="NXJ17" s="77"/>
      <c r="NXK17" s="77"/>
      <c r="NXL17" s="77"/>
      <c r="NXM17" s="77"/>
      <c r="NXN17" s="77"/>
      <c r="NXO17" s="77"/>
      <c r="NXP17" s="77"/>
      <c r="NXQ17" s="77"/>
      <c r="NXR17" s="77"/>
      <c r="NXS17" s="77"/>
      <c r="NXT17" s="77"/>
      <c r="NXU17" s="77"/>
      <c r="NXV17" s="77"/>
      <c r="NXW17" s="77"/>
      <c r="NXX17" s="77"/>
      <c r="NXY17" s="77"/>
      <c r="NXZ17" s="77"/>
      <c r="NYA17" s="77"/>
      <c r="NYB17" s="77"/>
      <c r="NYC17" s="77"/>
      <c r="NYD17" s="77"/>
      <c r="NYE17" s="77"/>
      <c r="NYF17" s="77"/>
      <c r="NYG17" s="77"/>
      <c r="NYH17" s="77"/>
      <c r="NYI17" s="77"/>
      <c r="NYJ17" s="77"/>
      <c r="NYK17" s="77"/>
      <c r="NYL17" s="77"/>
      <c r="NYM17" s="77"/>
      <c r="NYN17" s="77"/>
      <c r="NYO17" s="77"/>
      <c r="NYP17" s="77"/>
      <c r="NYQ17" s="77"/>
      <c r="NYR17" s="77"/>
      <c r="NYS17" s="77"/>
      <c r="NYT17" s="77"/>
      <c r="NYU17" s="77"/>
      <c r="NYV17" s="77"/>
      <c r="NYW17" s="77"/>
      <c r="NYX17" s="77"/>
      <c r="NYY17" s="77"/>
      <c r="NYZ17" s="77"/>
      <c r="NZA17" s="77"/>
      <c r="NZB17" s="77"/>
      <c r="NZC17" s="77"/>
      <c r="NZD17" s="77"/>
      <c r="NZE17" s="77"/>
      <c r="NZF17" s="77"/>
      <c r="NZG17" s="77"/>
      <c r="NZH17" s="77"/>
      <c r="NZI17" s="77"/>
      <c r="NZJ17" s="77"/>
      <c r="NZK17" s="77"/>
      <c r="NZL17" s="77"/>
      <c r="NZM17" s="77"/>
      <c r="NZN17" s="77"/>
      <c r="NZO17" s="77"/>
      <c r="NZP17" s="77"/>
      <c r="NZQ17" s="77"/>
      <c r="NZR17" s="77"/>
      <c r="NZS17" s="77"/>
      <c r="NZT17" s="77"/>
      <c r="NZU17" s="77"/>
      <c r="NZV17" s="77"/>
      <c r="NZW17" s="77"/>
      <c r="NZX17" s="77"/>
      <c r="NZY17" s="77"/>
      <c r="NZZ17" s="77"/>
      <c r="OAA17" s="77"/>
      <c r="OAB17" s="77"/>
      <c r="OAC17" s="77"/>
      <c r="OAD17" s="77"/>
      <c r="OAE17" s="77"/>
      <c r="OAF17" s="77"/>
      <c r="OAG17" s="77"/>
      <c r="OAH17" s="77"/>
      <c r="OAI17" s="77"/>
      <c r="OAJ17" s="77"/>
      <c r="OAK17" s="77"/>
      <c r="OAL17" s="77"/>
      <c r="OAM17" s="77"/>
      <c r="OAN17" s="77"/>
      <c r="OAO17" s="77"/>
      <c r="OAP17" s="77"/>
      <c r="OAQ17" s="77"/>
      <c r="OAR17" s="77"/>
      <c r="OAS17" s="77"/>
      <c r="OAT17" s="77"/>
      <c r="OAU17" s="77"/>
      <c r="OAV17" s="77"/>
      <c r="OAW17" s="77"/>
      <c r="OAX17" s="77"/>
      <c r="OAY17" s="77"/>
      <c r="OAZ17" s="77"/>
      <c r="OBA17" s="77"/>
      <c r="OBB17" s="77"/>
      <c r="OBC17" s="77"/>
      <c r="OBD17" s="77"/>
      <c r="OBE17" s="77"/>
      <c r="OBF17" s="77"/>
      <c r="OBG17" s="77"/>
      <c r="OBH17" s="77"/>
      <c r="OBI17" s="77"/>
      <c r="OBJ17" s="77"/>
      <c r="OBK17" s="77"/>
      <c r="OBL17" s="77"/>
      <c r="OBM17" s="77"/>
      <c r="OBN17" s="77"/>
      <c r="OBO17" s="77"/>
      <c r="OBP17" s="77"/>
      <c r="OBQ17" s="77"/>
      <c r="OBR17" s="77"/>
      <c r="OBS17" s="77"/>
      <c r="OBT17" s="77"/>
      <c r="OBU17" s="77"/>
      <c r="OBV17" s="77"/>
      <c r="OBW17" s="77"/>
      <c r="OBX17" s="77"/>
      <c r="OBY17" s="77"/>
      <c r="OBZ17" s="77"/>
      <c r="OCA17" s="77"/>
      <c r="OCB17" s="77"/>
      <c r="OCC17" s="77"/>
      <c r="OCD17" s="77"/>
      <c r="OCE17" s="77"/>
      <c r="OCF17" s="77"/>
      <c r="OCG17" s="77"/>
      <c r="OCH17" s="77"/>
      <c r="OCI17" s="77"/>
      <c r="OCJ17" s="77"/>
      <c r="OCK17" s="77"/>
      <c r="OCL17" s="77"/>
      <c r="OCM17" s="77"/>
      <c r="OCN17" s="77"/>
      <c r="OCO17" s="77"/>
      <c r="OCP17" s="77"/>
      <c r="OCQ17" s="77"/>
      <c r="OCR17" s="77"/>
      <c r="OCS17" s="77"/>
      <c r="OCT17" s="77"/>
      <c r="OCU17" s="77"/>
      <c r="OCV17" s="77"/>
      <c r="OCW17" s="77"/>
      <c r="OCX17" s="77"/>
      <c r="OCY17" s="77"/>
      <c r="OCZ17" s="77"/>
      <c r="ODA17" s="77"/>
      <c r="ODB17" s="77"/>
      <c r="ODC17" s="77"/>
      <c r="ODD17" s="77"/>
      <c r="ODE17" s="77"/>
      <c r="ODF17" s="77"/>
      <c r="ODG17" s="77"/>
      <c r="ODH17" s="77"/>
      <c r="ODI17" s="77"/>
      <c r="ODJ17" s="77"/>
      <c r="ODK17" s="77"/>
      <c r="ODL17" s="77"/>
      <c r="ODM17" s="77"/>
      <c r="ODN17" s="77"/>
      <c r="ODO17" s="77"/>
      <c r="ODP17" s="77"/>
      <c r="ODQ17" s="77"/>
      <c r="ODR17" s="77"/>
      <c r="ODS17" s="77"/>
      <c r="ODT17" s="77"/>
      <c r="ODU17" s="77"/>
      <c r="ODV17" s="77"/>
      <c r="ODW17" s="77"/>
      <c r="ODX17" s="77"/>
      <c r="ODY17" s="77"/>
      <c r="ODZ17" s="77"/>
      <c r="OEA17" s="77"/>
      <c r="OEB17" s="77"/>
      <c r="OEC17" s="77"/>
      <c r="OED17" s="77"/>
      <c r="OEE17" s="77"/>
      <c r="OEF17" s="77"/>
      <c r="OEG17" s="77"/>
      <c r="OEH17" s="77"/>
      <c r="OEI17" s="77"/>
      <c r="OEJ17" s="77"/>
      <c r="OEK17" s="77"/>
      <c r="OEL17" s="77"/>
      <c r="OEM17" s="77"/>
      <c r="OEN17" s="77"/>
      <c r="OEO17" s="77"/>
      <c r="OEP17" s="77"/>
      <c r="OEQ17" s="77"/>
      <c r="OER17" s="77"/>
      <c r="OES17" s="77"/>
      <c r="OET17" s="77"/>
      <c r="OEU17" s="77"/>
      <c r="OEV17" s="77"/>
      <c r="OEW17" s="77"/>
      <c r="OEX17" s="77"/>
      <c r="OEY17" s="77"/>
      <c r="OEZ17" s="77"/>
      <c r="OFA17" s="77"/>
      <c r="OFB17" s="77"/>
      <c r="OFC17" s="77"/>
      <c r="OFD17" s="77"/>
      <c r="OFE17" s="77"/>
      <c r="OFF17" s="77"/>
      <c r="OFG17" s="77"/>
      <c r="OFH17" s="77"/>
      <c r="OFI17" s="77"/>
      <c r="OFJ17" s="77"/>
      <c r="OFK17" s="77"/>
      <c r="OFL17" s="77"/>
      <c r="OFM17" s="77"/>
      <c r="OFN17" s="77"/>
      <c r="OFO17" s="77"/>
      <c r="OFP17" s="77"/>
      <c r="OFQ17" s="77"/>
      <c r="OFR17" s="77"/>
      <c r="OFS17" s="77"/>
      <c r="OFT17" s="77"/>
      <c r="OFU17" s="77"/>
      <c r="OFV17" s="77"/>
      <c r="OFW17" s="77"/>
      <c r="OFX17" s="77"/>
      <c r="OFY17" s="77"/>
      <c r="OFZ17" s="77"/>
      <c r="OGA17" s="77"/>
      <c r="OGB17" s="77"/>
      <c r="OGC17" s="77"/>
      <c r="OGD17" s="77"/>
      <c r="OGE17" s="77"/>
      <c r="OGF17" s="77"/>
      <c r="OGG17" s="77"/>
      <c r="OGH17" s="77"/>
      <c r="OGI17" s="77"/>
      <c r="OGJ17" s="77"/>
      <c r="OGK17" s="77"/>
      <c r="OGL17" s="77"/>
      <c r="OGM17" s="77"/>
      <c r="OGN17" s="77"/>
      <c r="OGO17" s="77"/>
      <c r="OGP17" s="77"/>
      <c r="OGQ17" s="77"/>
      <c r="OGR17" s="77"/>
      <c r="OGS17" s="77"/>
      <c r="OGT17" s="77"/>
      <c r="OGU17" s="77"/>
      <c r="OGV17" s="77"/>
      <c r="OGW17" s="77"/>
      <c r="OGX17" s="77"/>
      <c r="OGY17" s="77"/>
      <c r="OGZ17" s="77"/>
      <c r="OHA17" s="77"/>
      <c r="OHB17" s="77"/>
      <c r="OHC17" s="77"/>
      <c r="OHD17" s="77"/>
      <c r="OHE17" s="77"/>
      <c r="OHF17" s="77"/>
      <c r="OHG17" s="77"/>
      <c r="OHH17" s="77"/>
      <c r="OHI17" s="77"/>
      <c r="OHJ17" s="77"/>
      <c r="OHK17" s="77"/>
      <c r="OHL17" s="77"/>
      <c r="OHM17" s="77"/>
      <c r="OHN17" s="77"/>
      <c r="OHO17" s="77"/>
      <c r="OHP17" s="77"/>
      <c r="OHQ17" s="77"/>
      <c r="OHR17" s="77"/>
      <c r="OHS17" s="77"/>
      <c r="OHT17" s="77"/>
      <c r="OHU17" s="77"/>
      <c r="OHV17" s="77"/>
      <c r="OHW17" s="77"/>
      <c r="OHX17" s="77"/>
      <c r="OHY17" s="77"/>
      <c r="OHZ17" s="77"/>
      <c r="OIA17" s="77"/>
      <c r="OIB17" s="77"/>
      <c r="OIC17" s="77"/>
      <c r="OID17" s="77"/>
      <c r="OIE17" s="77"/>
      <c r="OIF17" s="77"/>
      <c r="OIG17" s="77"/>
      <c r="OIH17" s="77"/>
      <c r="OII17" s="77"/>
      <c r="OIJ17" s="77"/>
      <c r="OIK17" s="77"/>
      <c r="OIL17" s="77"/>
      <c r="OIM17" s="77"/>
      <c r="OIN17" s="77"/>
      <c r="OIO17" s="77"/>
      <c r="OIP17" s="77"/>
      <c r="OIQ17" s="77"/>
      <c r="OIR17" s="77"/>
      <c r="OIS17" s="77"/>
      <c r="OIT17" s="77"/>
      <c r="OIU17" s="77"/>
      <c r="OIV17" s="77"/>
      <c r="OIW17" s="77"/>
      <c r="OIX17" s="77"/>
      <c r="OIY17" s="77"/>
      <c r="OIZ17" s="77"/>
      <c r="OJA17" s="77"/>
      <c r="OJB17" s="77"/>
      <c r="OJC17" s="77"/>
      <c r="OJD17" s="77"/>
      <c r="OJE17" s="77"/>
      <c r="OJF17" s="77"/>
      <c r="OJG17" s="77"/>
      <c r="OJH17" s="77"/>
      <c r="OJI17" s="77"/>
      <c r="OJJ17" s="77"/>
      <c r="OJK17" s="77"/>
      <c r="OJL17" s="77"/>
      <c r="OJM17" s="77"/>
      <c r="OJN17" s="77"/>
      <c r="OJO17" s="77"/>
      <c r="OJP17" s="77"/>
      <c r="OJQ17" s="77"/>
      <c r="OJR17" s="77"/>
      <c r="OJS17" s="77"/>
      <c r="OJT17" s="77"/>
      <c r="OJU17" s="77"/>
      <c r="OJV17" s="77"/>
      <c r="OJW17" s="77"/>
      <c r="OJX17" s="77"/>
      <c r="OJY17" s="77"/>
      <c r="OJZ17" s="77"/>
      <c r="OKA17" s="77"/>
      <c r="OKB17" s="77"/>
      <c r="OKC17" s="77"/>
      <c r="OKD17" s="77"/>
      <c r="OKE17" s="77"/>
      <c r="OKF17" s="77"/>
      <c r="OKG17" s="77"/>
      <c r="OKH17" s="77"/>
      <c r="OKI17" s="77"/>
      <c r="OKJ17" s="77"/>
      <c r="OKK17" s="77"/>
      <c r="OKL17" s="77"/>
      <c r="OKM17" s="77"/>
      <c r="OKN17" s="77"/>
      <c r="OKO17" s="77"/>
      <c r="OKP17" s="77"/>
      <c r="OKQ17" s="77"/>
      <c r="OKR17" s="77"/>
      <c r="OKS17" s="77"/>
      <c r="OKT17" s="77"/>
      <c r="OKU17" s="77"/>
      <c r="OKV17" s="77"/>
      <c r="OKW17" s="77"/>
      <c r="OKX17" s="77"/>
      <c r="OKY17" s="77"/>
      <c r="OKZ17" s="77"/>
      <c r="OLA17" s="77"/>
      <c r="OLB17" s="77"/>
      <c r="OLC17" s="77"/>
      <c r="OLD17" s="77"/>
      <c r="OLE17" s="77"/>
      <c r="OLF17" s="77"/>
      <c r="OLG17" s="77"/>
      <c r="OLH17" s="77"/>
      <c r="OLI17" s="77"/>
      <c r="OLJ17" s="77"/>
      <c r="OLK17" s="77"/>
      <c r="OLL17" s="77"/>
      <c r="OLM17" s="77"/>
      <c r="OLN17" s="77"/>
      <c r="OLO17" s="77"/>
      <c r="OLP17" s="77"/>
      <c r="OLQ17" s="77"/>
      <c r="OLR17" s="77"/>
      <c r="OLS17" s="77"/>
      <c r="OLT17" s="77"/>
      <c r="OLU17" s="77"/>
      <c r="OLV17" s="77"/>
      <c r="OLW17" s="77"/>
      <c r="OLX17" s="77"/>
      <c r="OLY17" s="77"/>
      <c r="OLZ17" s="77"/>
      <c r="OMA17" s="77"/>
      <c r="OMB17" s="77"/>
      <c r="OMC17" s="77"/>
      <c r="OMD17" s="77"/>
      <c r="OME17" s="77"/>
      <c r="OMF17" s="77"/>
      <c r="OMG17" s="77"/>
      <c r="OMH17" s="77"/>
      <c r="OMI17" s="77"/>
      <c r="OMJ17" s="77"/>
      <c r="OMK17" s="77"/>
      <c r="OML17" s="77"/>
      <c r="OMM17" s="77"/>
      <c r="OMN17" s="77"/>
      <c r="OMO17" s="77"/>
      <c r="OMP17" s="77"/>
      <c r="OMQ17" s="77"/>
      <c r="OMR17" s="77"/>
      <c r="OMS17" s="77"/>
      <c r="OMT17" s="77"/>
      <c r="OMU17" s="77"/>
      <c r="OMV17" s="77"/>
      <c r="OMW17" s="77"/>
      <c r="OMX17" s="77"/>
      <c r="OMY17" s="77"/>
      <c r="OMZ17" s="77"/>
      <c r="ONA17" s="77"/>
      <c r="ONB17" s="77"/>
      <c r="ONC17" s="77"/>
      <c r="OND17" s="77"/>
      <c r="ONE17" s="77"/>
      <c r="ONF17" s="77"/>
      <c r="ONG17" s="77"/>
      <c r="ONH17" s="77"/>
      <c r="ONI17" s="77"/>
      <c r="ONJ17" s="77"/>
      <c r="ONK17" s="77"/>
      <c r="ONL17" s="77"/>
      <c r="ONM17" s="77"/>
      <c r="ONN17" s="77"/>
      <c r="ONO17" s="77"/>
      <c r="ONP17" s="77"/>
      <c r="ONQ17" s="77"/>
      <c r="ONR17" s="77"/>
      <c r="ONS17" s="77"/>
      <c r="ONT17" s="77"/>
      <c r="ONU17" s="77"/>
      <c r="ONV17" s="77"/>
      <c r="ONW17" s="77"/>
      <c r="ONX17" s="77"/>
      <c r="ONY17" s="77"/>
      <c r="ONZ17" s="77"/>
      <c r="OOA17" s="77"/>
      <c r="OOB17" s="77"/>
      <c r="OOC17" s="77"/>
      <c r="OOD17" s="77"/>
      <c r="OOE17" s="77"/>
      <c r="OOF17" s="77"/>
      <c r="OOG17" s="77"/>
      <c r="OOH17" s="77"/>
      <c r="OOI17" s="77"/>
      <c r="OOJ17" s="77"/>
      <c r="OOK17" s="77"/>
      <c r="OOL17" s="77"/>
      <c r="OOM17" s="77"/>
      <c r="OON17" s="77"/>
      <c r="OOO17" s="77"/>
      <c r="OOP17" s="77"/>
      <c r="OOQ17" s="77"/>
      <c r="OOR17" s="77"/>
      <c r="OOS17" s="77"/>
      <c r="OOT17" s="77"/>
      <c r="OOU17" s="77"/>
      <c r="OOV17" s="77"/>
      <c r="OOW17" s="77"/>
      <c r="OOX17" s="77"/>
      <c r="OOY17" s="77"/>
      <c r="OOZ17" s="77"/>
      <c r="OPA17" s="77"/>
      <c r="OPB17" s="77"/>
      <c r="OPC17" s="77"/>
      <c r="OPD17" s="77"/>
      <c r="OPE17" s="77"/>
      <c r="OPF17" s="77"/>
      <c r="OPG17" s="77"/>
      <c r="OPH17" s="77"/>
      <c r="OPI17" s="77"/>
      <c r="OPJ17" s="77"/>
      <c r="OPK17" s="77"/>
      <c r="OPL17" s="77"/>
      <c r="OPM17" s="77"/>
      <c r="OPN17" s="77"/>
      <c r="OPO17" s="77"/>
      <c r="OPP17" s="77"/>
      <c r="OPQ17" s="77"/>
      <c r="OPR17" s="77"/>
      <c r="OPS17" s="77"/>
      <c r="OPT17" s="77"/>
      <c r="OPU17" s="77"/>
      <c r="OPV17" s="77"/>
      <c r="OPW17" s="77"/>
      <c r="OPX17" s="77"/>
      <c r="OPY17" s="77"/>
      <c r="OPZ17" s="77"/>
      <c r="OQA17" s="77"/>
      <c r="OQB17" s="77"/>
      <c r="OQC17" s="77"/>
      <c r="OQD17" s="77"/>
      <c r="OQE17" s="77"/>
      <c r="OQF17" s="77"/>
      <c r="OQG17" s="77"/>
      <c r="OQH17" s="77"/>
      <c r="OQI17" s="77"/>
      <c r="OQJ17" s="77"/>
      <c r="OQK17" s="77"/>
      <c r="OQL17" s="77"/>
      <c r="OQM17" s="77"/>
      <c r="OQN17" s="77"/>
      <c r="OQO17" s="77"/>
      <c r="OQP17" s="77"/>
      <c r="OQQ17" s="77"/>
      <c r="OQR17" s="77"/>
      <c r="OQS17" s="77"/>
      <c r="OQT17" s="77"/>
      <c r="OQU17" s="77"/>
      <c r="OQV17" s="77"/>
      <c r="OQW17" s="77"/>
      <c r="OQX17" s="77"/>
      <c r="OQY17" s="77"/>
      <c r="OQZ17" s="77"/>
      <c r="ORA17" s="77"/>
      <c r="ORB17" s="77"/>
      <c r="ORC17" s="77"/>
      <c r="ORD17" s="77"/>
      <c r="ORE17" s="77"/>
      <c r="ORF17" s="77"/>
      <c r="ORG17" s="77"/>
      <c r="ORH17" s="77"/>
      <c r="ORI17" s="77"/>
      <c r="ORJ17" s="77"/>
      <c r="ORK17" s="77"/>
      <c r="ORL17" s="77"/>
      <c r="ORM17" s="77"/>
      <c r="ORN17" s="77"/>
      <c r="ORO17" s="77"/>
      <c r="ORP17" s="77"/>
      <c r="ORQ17" s="77"/>
      <c r="ORR17" s="77"/>
      <c r="ORS17" s="77"/>
      <c r="ORT17" s="77"/>
      <c r="ORU17" s="77"/>
      <c r="ORV17" s="77"/>
      <c r="ORW17" s="77"/>
      <c r="ORX17" s="77"/>
      <c r="ORY17" s="77"/>
      <c r="ORZ17" s="77"/>
      <c r="OSA17" s="77"/>
      <c r="OSB17" s="77"/>
      <c r="OSC17" s="77"/>
      <c r="OSD17" s="77"/>
      <c r="OSE17" s="77"/>
      <c r="OSF17" s="77"/>
      <c r="OSG17" s="77"/>
      <c r="OSH17" s="77"/>
      <c r="OSI17" s="77"/>
      <c r="OSJ17" s="77"/>
      <c r="OSK17" s="77"/>
      <c r="OSL17" s="77"/>
      <c r="OSM17" s="77"/>
      <c r="OSN17" s="77"/>
      <c r="OSO17" s="77"/>
      <c r="OSP17" s="77"/>
      <c r="OSQ17" s="77"/>
      <c r="OSR17" s="77"/>
      <c r="OSS17" s="77"/>
      <c r="OST17" s="77"/>
      <c r="OSU17" s="77"/>
      <c r="OSV17" s="77"/>
      <c r="OSW17" s="77"/>
      <c r="OSX17" s="77"/>
      <c r="OSY17" s="77"/>
      <c r="OSZ17" s="77"/>
      <c r="OTA17" s="77"/>
      <c r="OTB17" s="77"/>
      <c r="OTC17" s="77"/>
      <c r="OTD17" s="77"/>
      <c r="OTE17" s="77"/>
      <c r="OTF17" s="77"/>
      <c r="OTG17" s="77"/>
      <c r="OTH17" s="77"/>
      <c r="OTI17" s="77"/>
      <c r="OTJ17" s="77"/>
      <c r="OTK17" s="77"/>
      <c r="OTL17" s="77"/>
      <c r="OTM17" s="77"/>
      <c r="OTN17" s="77"/>
      <c r="OTO17" s="77"/>
      <c r="OTP17" s="77"/>
      <c r="OTQ17" s="77"/>
      <c r="OTR17" s="77"/>
      <c r="OTS17" s="77"/>
      <c r="OTT17" s="77"/>
      <c r="OTU17" s="77"/>
      <c r="OTV17" s="77"/>
      <c r="OTW17" s="77"/>
      <c r="OTX17" s="77"/>
      <c r="OTY17" s="77"/>
      <c r="OTZ17" s="77"/>
      <c r="OUA17" s="77"/>
      <c r="OUB17" s="77"/>
      <c r="OUC17" s="77"/>
      <c r="OUD17" s="77"/>
      <c r="OUE17" s="77"/>
      <c r="OUF17" s="77"/>
      <c r="OUG17" s="77"/>
      <c r="OUH17" s="77"/>
      <c r="OUI17" s="77"/>
      <c r="OUJ17" s="77"/>
      <c r="OUK17" s="77"/>
      <c r="OUL17" s="77"/>
      <c r="OUM17" s="77"/>
      <c r="OUN17" s="77"/>
      <c r="OUO17" s="77"/>
      <c r="OUP17" s="77"/>
      <c r="OUQ17" s="77"/>
      <c r="OUR17" s="77"/>
      <c r="OUS17" s="77"/>
      <c r="OUT17" s="77"/>
      <c r="OUU17" s="77"/>
      <c r="OUV17" s="77"/>
      <c r="OUW17" s="77"/>
      <c r="OUX17" s="77"/>
      <c r="OUY17" s="77"/>
      <c r="OUZ17" s="77"/>
      <c r="OVA17" s="77"/>
      <c r="OVB17" s="77"/>
      <c r="OVC17" s="77"/>
      <c r="OVD17" s="77"/>
      <c r="OVE17" s="77"/>
      <c r="OVF17" s="77"/>
      <c r="OVG17" s="77"/>
      <c r="OVH17" s="77"/>
      <c r="OVI17" s="77"/>
      <c r="OVJ17" s="77"/>
      <c r="OVK17" s="77"/>
      <c r="OVL17" s="77"/>
      <c r="OVM17" s="77"/>
      <c r="OVN17" s="77"/>
      <c r="OVO17" s="77"/>
      <c r="OVP17" s="77"/>
      <c r="OVQ17" s="77"/>
      <c r="OVR17" s="77"/>
      <c r="OVS17" s="77"/>
      <c r="OVT17" s="77"/>
      <c r="OVU17" s="77"/>
      <c r="OVV17" s="77"/>
      <c r="OVW17" s="77"/>
      <c r="OVX17" s="77"/>
      <c r="OVY17" s="77"/>
      <c r="OVZ17" s="77"/>
      <c r="OWA17" s="77"/>
      <c r="OWB17" s="77"/>
      <c r="OWC17" s="77"/>
      <c r="OWD17" s="77"/>
      <c r="OWE17" s="77"/>
      <c r="OWF17" s="77"/>
      <c r="OWG17" s="77"/>
      <c r="OWH17" s="77"/>
      <c r="OWI17" s="77"/>
      <c r="OWJ17" s="77"/>
      <c r="OWK17" s="77"/>
      <c r="OWL17" s="77"/>
      <c r="OWM17" s="77"/>
      <c r="OWN17" s="77"/>
      <c r="OWO17" s="77"/>
      <c r="OWP17" s="77"/>
      <c r="OWQ17" s="77"/>
      <c r="OWR17" s="77"/>
      <c r="OWS17" s="77"/>
      <c r="OWT17" s="77"/>
      <c r="OWU17" s="77"/>
      <c r="OWV17" s="77"/>
      <c r="OWW17" s="77"/>
      <c r="OWX17" s="77"/>
      <c r="OWY17" s="77"/>
      <c r="OWZ17" s="77"/>
      <c r="OXA17" s="77"/>
      <c r="OXB17" s="77"/>
      <c r="OXC17" s="77"/>
      <c r="OXD17" s="77"/>
      <c r="OXE17" s="77"/>
      <c r="OXF17" s="77"/>
      <c r="OXG17" s="77"/>
      <c r="OXH17" s="77"/>
      <c r="OXI17" s="77"/>
      <c r="OXJ17" s="77"/>
      <c r="OXK17" s="77"/>
      <c r="OXL17" s="77"/>
      <c r="OXM17" s="77"/>
      <c r="OXN17" s="77"/>
      <c r="OXO17" s="77"/>
      <c r="OXP17" s="77"/>
      <c r="OXQ17" s="77"/>
      <c r="OXR17" s="77"/>
      <c r="OXS17" s="77"/>
      <c r="OXT17" s="77"/>
      <c r="OXU17" s="77"/>
      <c r="OXV17" s="77"/>
      <c r="OXW17" s="77"/>
      <c r="OXX17" s="77"/>
      <c r="OXY17" s="77"/>
      <c r="OXZ17" s="77"/>
      <c r="OYA17" s="77"/>
      <c r="OYB17" s="77"/>
      <c r="OYC17" s="77"/>
      <c r="OYD17" s="77"/>
      <c r="OYE17" s="77"/>
      <c r="OYF17" s="77"/>
      <c r="OYG17" s="77"/>
      <c r="OYH17" s="77"/>
      <c r="OYI17" s="77"/>
      <c r="OYJ17" s="77"/>
      <c r="OYK17" s="77"/>
      <c r="OYL17" s="77"/>
      <c r="OYM17" s="77"/>
      <c r="OYN17" s="77"/>
      <c r="OYO17" s="77"/>
      <c r="OYP17" s="77"/>
      <c r="OYQ17" s="77"/>
      <c r="OYR17" s="77"/>
      <c r="OYS17" s="77"/>
      <c r="OYT17" s="77"/>
      <c r="OYU17" s="77"/>
      <c r="OYV17" s="77"/>
      <c r="OYW17" s="77"/>
      <c r="OYX17" s="77"/>
      <c r="OYY17" s="77"/>
      <c r="OYZ17" s="77"/>
      <c r="OZA17" s="77"/>
      <c r="OZB17" s="77"/>
      <c r="OZC17" s="77"/>
      <c r="OZD17" s="77"/>
      <c r="OZE17" s="77"/>
      <c r="OZF17" s="77"/>
      <c r="OZG17" s="77"/>
      <c r="OZH17" s="77"/>
      <c r="OZI17" s="77"/>
      <c r="OZJ17" s="77"/>
      <c r="OZK17" s="77"/>
      <c r="OZL17" s="77"/>
      <c r="OZM17" s="77"/>
      <c r="OZN17" s="77"/>
      <c r="OZO17" s="77"/>
      <c r="OZP17" s="77"/>
      <c r="OZQ17" s="77"/>
      <c r="OZR17" s="77"/>
      <c r="OZS17" s="77"/>
      <c r="OZT17" s="77"/>
      <c r="OZU17" s="77"/>
      <c r="OZV17" s="77"/>
      <c r="OZW17" s="77"/>
      <c r="OZX17" s="77"/>
      <c r="OZY17" s="77"/>
      <c r="OZZ17" s="77"/>
      <c r="PAA17" s="77"/>
      <c r="PAB17" s="77"/>
      <c r="PAC17" s="77"/>
      <c r="PAD17" s="77"/>
      <c r="PAE17" s="77"/>
      <c r="PAF17" s="77"/>
      <c r="PAG17" s="77"/>
      <c r="PAH17" s="77"/>
      <c r="PAI17" s="77"/>
      <c r="PAJ17" s="77"/>
      <c r="PAK17" s="77"/>
      <c r="PAL17" s="77"/>
      <c r="PAM17" s="77"/>
      <c r="PAN17" s="77"/>
      <c r="PAO17" s="77"/>
      <c r="PAP17" s="77"/>
      <c r="PAQ17" s="77"/>
      <c r="PAR17" s="77"/>
      <c r="PAS17" s="77"/>
      <c r="PAT17" s="77"/>
      <c r="PAU17" s="77"/>
      <c r="PAV17" s="77"/>
      <c r="PAW17" s="77"/>
      <c r="PAX17" s="77"/>
      <c r="PAY17" s="77"/>
      <c r="PAZ17" s="77"/>
      <c r="PBA17" s="77"/>
      <c r="PBB17" s="77"/>
      <c r="PBC17" s="77"/>
      <c r="PBD17" s="77"/>
      <c r="PBE17" s="77"/>
      <c r="PBF17" s="77"/>
      <c r="PBG17" s="77"/>
      <c r="PBH17" s="77"/>
      <c r="PBI17" s="77"/>
      <c r="PBJ17" s="77"/>
      <c r="PBK17" s="77"/>
      <c r="PBL17" s="77"/>
      <c r="PBM17" s="77"/>
      <c r="PBN17" s="77"/>
      <c r="PBO17" s="77"/>
      <c r="PBP17" s="77"/>
      <c r="PBQ17" s="77"/>
      <c r="PBR17" s="77"/>
      <c r="PBS17" s="77"/>
      <c r="PBT17" s="77"/>
      <c r="PBU17" s="77"/>
      <c r="PBV17" s="77"/>
      <c r="PBW17" s="77"/>
      <c r="PBX17" s="77"/>
      <c r="PBY17" s="77"/>
      <c r="PBZ17" s="77"/>
      <c r="PCA17" s="77"/>
      <c r="PCB17" s="77"/>
      <c r="PCC17" s="77"/>
      <c r="PCD17" s="77"/>
      <c r="PCE17" s="77"/>
      <c r="PCF17" s="77"/>
      <c r="PCG17" s="77"/>
      <c r="PCH17" s="77"/>
      <c r="PCI17" s="77"/>
      <c r="PCJ17" s="77"/>
      <c r="PCK17" s="77"/>
      <c r="PCL17" s="77"/>
      <c r="PCM17" s="77"/>
      <c r="PCN17" s="77"/>
      <c r="PCO17" s="77"/>
      <c r="PCP17" s="77"/>
      <c r="PCQ17" s="77"/>
      <c r="PCR17" s="77"/>
      <c r="PCS17" s="77"/>
      <c r="PCT17" s="77"/>
      <c r="PCU17" s="77"/>
      <c r="PCV17" s="77"/>
      <c r="PCW17" s="77"/>
      <c r="PCX17" s="77"/>
      <c r="PCY17" s="77"/>
      <c r="PCZ17" s="77"/>
      <c r="PDA17" s="77"/>
      <c r="PDB17" s="77"/>
      <c r="PDC17" s="77"/>
      <c r="PDD17" s="77"/>
      <c r="PDE17" s="77"/>
      <c r="PDF17" s="77"/>
      <c r="PDG17" s="77"/>
      <c r="PDH17" s="77"/>
      <c r="PDI17" s="77"/>
      <c r="PDJ17" s="77"/>
      <c r="PDK17" s="77"/>
      <c r="PDL17" s="77"/>
      <c r="PDM17" s="77"/>
      <c r="PDN17" s="77"/>
      <c r="PDO17" s="77"/>
      <c r="PDP17" s="77"/>
      <c r="PDQ17" s="77"/>
      <c r="PDR17" s="77"/>
      <c r="PDS17" s="77"/>
      <c r="PDT17" s="77"/>
      <c r="PDU17" s="77"/>
      <c r="PDV17" s="77"/>
      <c r="PDW17" s="77"/>
      <c r="PDX17" s="77"/>
      <c r="PDY17" s="77"/>
      <c r="PDZ17" s="77"/>
      <c r="PEA17" s="77"/>
      <c r="PEB17" s="77"/>
      <c r="PEC17" s="77"/>
      <c r="PED17" s="77"/>
      <c r="PEE17" s="77"/>
      <c r="PEF17" s="77"/>
      <c r="PEG17" s="77"/>
      <c r="PEH17" s="77"/>
      <c r="PEI17" s="77"/>
      <c r="PEJ17" s="77"/>
      <c r="PEK17" s="77"/>
      <c r="PEL17" s="77"/>
      <c r="PEM17" s="77"/>
      <c r="PEN17" s="77"/>
      <c r="PEO17" s="77"/>
      <c r="PEP17" s="77"/>
      <c r="PEQ17" s="77"/>
      <c r="PER17" s="77"/>
      <c r="PES17" s="77"/>
      <c r="PET17" s="77"/>
      <c r="PEU17" s="77"/>
      <c r="PEV17" s="77"/>
      <c r="PEW17" s="77"/>
      <c r="PEX17" s="77"/>
      <c r="PEY17" s="77"/>
      <c r="PEZ17" s="77"/>
      <c r="PFA17" s="77"/>
      <c r="PFB17" s="77"/>
      <c r="PFC17" s="77"/>
      <c r="PFD17" s="77"/>
      <c r="PFE17" s="77"/>
      <c r="PFF17" s="77"/>
      <c r="PFG17" s="77"/>
      <c r="PFH17" s="77"/>
      <c r="PFI17" s="77"/>
      <c r="PFJ17" s="77"/>
      <c r="PFK17" s="77"/>
      <c r="PFL17" s="77"/>
      <c r="PFM17" s="77"/>
      <c r="PFN17" s="77"/>
      <c r="PFO17" s="77"/>
      <c r="PFP17" s="77"/>
      <c r="PFQ17" s="77"/>
      <c r="PFR17" s="77"/>
      <c r="PFS17" s="77"/>
      <c r="PFT17" s="77"/>
      <c r="PFU17" s="77"/>
      <c r="PFV17" s="77"/>
      <c r="PFW17" s="77"/>
      <c r="PFX17" s="77"/>
      <c r="PFY17" s="77"/>
      <c r="PFZ17" s="77"/>
      <c r="PGA17" s="77"/>
      <c r="PGB17" s="77"/>
      <c r="PGC17" s="77"/>
      <c r="PGD17" s="77"/>
      <c r="PGE17" s="77"/>
      <c r="PGF17" s="77"/>
      <c r="PGG17" s="77"/>
      <c r="PGH17" s="77"/>
      <c r="PGI17" s="77"/>
      <c r="PGJ17" s="77"/>
      <c r="PGK17" s="77"/>
      <c r="PGL17" s="77"/>
      <c r="PGM17" s="77"/>
      <c r="PGN17" s="77"/>
      <c r="PGO17" s="77"/>
      <c r="PGP17" s="77"/>
      <c r="PGQ17" s="77"/>
      <c r="PGR17" s="77"/>
      <c r="PGS17" s="77"/>
      <c r="PGT17" s="77"/>
      <c r="PGU17" s="77"/>
      <c r="PGV17" s="77"/>
      <c r="PGW17" s="77"/>
      <c r="PGX17" s="77"/>
      <c r="PGY17" s="77"/>
      <c r="PGZ17" s="77"/>
      <c r="PHA17" s="77"/>
      <c r="PHB17" s="77"/>
      <c r="PHC17" s="77"/>
      <c r="PHD17" s="77"/>
      <c r="PHE17" s="77"/>
      <c r="PHF17" s="77"/>
      <c r="PHG17" s="77"/>
      <c r="PHH17" s="77"/>
      <c r="PHI17" s="77"/>
      <c r="PHJ17" s="77"/>
      <c r="PHK17" s="77"/>
      <c r="PHL17" s="77"/>
      <c r="PHM17" s="77"/>
      <c r="PHN17" s="77"/>
      <c r="PHO17" s="77"/>
      <c r="PHP17" s="77"/>
      <c r="PHQ17" s="77"/>
      <c r="PHR17" s="77"/>
      <c r="PHS17" s="77"/>
      <c r="PHT17" s="77"/>
      <c r="PHU17" s="77"/>
      <c r="PHV17" s="77"/>
      <c r="PHW17" s="77"/>
      <c r="PHX17" s="77"/>
      <c r="PHY17" s="77"/>
      <c r="PHZ17" s="77"/>
      <c r="PIA17" s="77"/>
      <c r="PIB17" s="77"/>
      <c r="PIC17" s="77"/>
      <c r="PID17" s="77"/>
      <c r="PIE17" s="77"/>
      <c r="PIF17" s="77"/>
      <c r="PIG17" s="77"/>
      <c r="PIH17" s="77"/>
      <c r="PII17" s="77"/>
      <c r="PIJ17" s="77"/>
      <c r="PIK17" s="77"/>
      <c r="PIL17" s="77"/>
      <c r="PIM17" s="77"/>
      <c r="PIN17" s="77"/>
      <c r="PIO17" s="77"/>
      <c r="PIP17" s="77"/>
      <c r="PIQ17" s="77"/>
      <c r="PIR17" s="77"/>
      <c r="PIS17" s="77"/>
      <c r="PIT17" s="77"/>
      <c r="PIU17" s="77"/>
      <c r="PIV17" s="77"/>
      <c r="PIW17" s="77"/>
      <c r="PIX17" s="77"/>
      <c r="PIY17" s="77"/>
      <c r="PIZ17" s="77"/>
      <c r="PJA17" s="77"/>
      <c r="PJB17" s="77"/>
      <c r="PJC17" s="77"/>
      <c r="PJD17" s="77"/>
      <c r="PJE17" s="77"/>
      <c r="PJF17" s="77"/>
      <c r="PJG17" s="77"/>
      <c r="PJH17" s="77"/>
      <c r="PJI17" s="77"/>
      <c r="PJJ17" s="77"/>
      <c r="PJK17" s="77"/>
      <c r="PJL17" s="77"/>
      <c r="PJM17" s="77"/>
      <c r="PJN17" s="77"/>
      <c r="PJO17" s="77"/>
      <c r="PJP17" s="77"/>
      <c r="PJQ17" s="77"/>
      <c r="PJR17" s="77"/>
      <c r="PJS17" s="77"/>
      <c r="PJT17" s="77"/>
      <c r="PJU17" s="77"/>
      <c r="PJV17" s="77"/>
      <c r="PJW17" s="77"/>
      <c r="PJX17" s="77"/>
      <c r="PJY17" s="77"/>
      <c r="PJZ17" s="77"/>
      <c r="PKA17" s="77"/>
      <c r="PKB17" s="77"/>
      <c r="PKC17" s="77"/>
      <c r="PKD17" s="77"/>
      <c r="PKE17" s="77"/>
      <c r="PKF17" s="77"/>
      <c r="PKG17" s="77"/>
      <c r="PKH17" s="77"/>
      <c r="PKI17" s="77"/>
      <c r="PKJ17" s="77"/>
      <c r="PKK17" s="77"/>
      <c r="PKL17" s="77"/>
      <c r="PKM17" s="77"/>
      <c r="PKN17" s="77"/>
      <c r="PKO17" s="77"/>
      <c r="PKP17" s="77"/>
      <c r="PKQ17" s="77"/>
      <c r="PKR17" s="77"/>
      <c r="PKS17" s="77"/>
      <c r="PKT17" s="77"/>
      <c r="PKU17" s="77"/>
      <c r="PKV17" s="77"/>
      <c r="PKW17" s="77"/>
      <c r="PKX17" s="77"/>
      <c r="PKY17" s="77"/>
      <c r="PKZ17" s="77"/>
      <c r="PLA17" s="77"/>
      <c r="PLB17" s="77"/>
      <c r="PLC17" s="77"/>
      <c r="PLD17" s="77"/>
      <c r="PLE17" s="77"/>
      <c r="PLF17" s="77"/>
      <c r="PLG17" s="77"/>
      <c r="PLH17" s="77"/>
      <c r="PLI17" s="77"/>
      <c r="PLJ17" s="77"/>
      <c r="PLK17" s="77"/>
      <c r="PLL17" s="77"/>
      <c r="PLM17" s="77"/>
      <c r="PLN17" s="77"/>
      <c r="PLO17" s="77"/>
      <c r="PLP17" s="77"/>
      <c r="PLQ17" s="77"/>
      <c r="PLR17" s="77"/>
      <c r="PLS17" s="77"/>
      <c r="PLT17" s="77"/>
      <c r="PLU17" s="77"/>
      <c r="PLV17" s="77"/>
      <c r="PLW17" s="77"/>
      <c r="PLX17" s="77"/>
      <c r="PLY17" s="77"/>
      <c r="PLZ17" s="77"/>
      <c r="PMA17" s="77"/>
      <c r="PMB17" s="77"/>
      <c r="PMC17" s="77"/>
      <c r="PMD17" s="77"/>
      <c r="PME17" s="77"/>
      <c r="PMF17" s="77"/>
      <c r="PMG17" s="77"/>
      <c r="PMH17" s="77"/>
      <c r="PMI17" s="77"/>
      <c r="PMJ17" s="77"/>
      <c r="PMK17" s="77"/>
      <c r="PML17" s="77"/>
      <c r="PMM17" s="77"/>
      <c r="PMN17" s="77"/>
      <c r="PMO17" s="77"/>
      <c r="PMP17" s="77"/>
      <c r="PMQ17" s="77"/>
      <c r="PMR17" s="77"/>
      <c r="PMS17" s="77"/>
      <c r="PMT17" s="77"/>
      <c r="PMU17" s="77"/>
      <c r="PMV17" s="77"/>
      <c r="PMW17" s="77"/>
      <c r="PMX17" s="77"/>
      <c r="PMY17" s="77"/>
      <c r="PMZ17" s="77"/>
      <c r="PNA17" s="77"/>
      <c r="PNB17" s="77"/>
      <c r="PNC17" s="77"/>
      <c r="PND17" s="77"/>
      <c r="PNE17" s="77"/>
      <c r="PNF17" s="77"/>
      <c r="PNG17" s="77"/>
      <c r="PNH17" s="77"/>
      <c r="PNI17" s="77"/>
      <c r="PNJ17" s="77"/>
      <c r="PNK17" s="77"/>
      <c r="PNL17" s="77"/>
      <c r="PNM17" s="77"/>
      <c r="PNN17" s="77"/>
      <c r="PNO17" s="77"/>
      <c r="PNP17" s="77"/>
      <c r="PNQ17" s="77"/>
      <c r="PNR17" s="77"/>
      <c r="PNS17" s="77"/>
      <c r="PNT17" s="77"/>
      <c r="PNU17" s="77"/>
      <c r="PNV17" s="77"/>
      <c r="PNW17" s="77"/>
      <c r="PNX17" s="77"/>
      <c r="PNY17" s="77"/>
      <c r="PNZ17" s="77"/>
      <c r="POA17" s="77"/>
      <c r="POB17" s="77"/>
      <c r="POC17" s="77"/>
      <c r="POD17" s="77"/>
      <c r="POE17" s="77"/>
      <c r="POF17" s="77"/>
      <c r="POG17" s="77"/>
      <c r="POH17" s="77"/>
      <c r="POI17" s="77"/>
      <c r="POJ17" s="77"/>
      <c r="POK17" s="77"/>
      <c r="POL17" s="77"/>
      <c r="POM17" s="77"/>
      <c r="PON17" s="77"/>
      <c r="POO17" s="77"/>
      <c r="POP17" s="77"/>
      <c r="POQ17" s="77"/>
      <c r="POR17" s="77"/>
      <c r="POS17" s="77"/>
      <c r="POT17" s="77"/>
      <c r="POU17" s="77"/>
      <c r="POV17" s="77"/>
      <c r="POW17" s="77"/>
      <c r="POX17" s="77"/>
      <c r="POY17" s="77"/>
      <c r="POZ17" s="77"/>
      <c r="PPA17" s="77"/>
      <c r="PPB17" s="77"/>
      <c r="PPC17" s="77"/>
      <c r="PPD17" s="77"/>
      <c r="PPE17" s="77"/>
      <c r="PPF17" s="77"/>
      <c r="PPG17" s="77"/>
      <c r="PPH17" s="77"/>
      <c r="PPI17" s="77"/>
      <c r="PPJ17" s="77"/>
      <c r="PPK17" s="77"/>
      <c r="PPL17" s="77"/>
      <c r="PPM17" s="77"/>
      <c r="PPN17" s="77"/>
      <c r="PPO17" s="77"/>
      <c r="PPP17" s="77"/>
      <c r="PPQ17" s="77"/>
      <c r="PPR17" s="77"/>
      <c r="PPS17" s="77"/>
      <c r="PPT17" s="77"/>
      <c r="PPU17" s="77"/>
      <c r="PPV17" s="77"/>
      <c r="PPW17" s="77"/>
      <c r="PPX17" s="77"/>
      <c r="PPY17" s="77"/>
      <c r="PPZ17" s="77"/>
      <c r="PQA17" s="77"/>
      <c r="PQB17" s="77"/>
      <c r="PQC17" s="77"/>
      <c r="PQD17" s="77"/>
      <c r="PQE17" s="77"/>
      <c r="PQF17" s="77"/>
      <c r="PQG17" s="77"/>
      <c r="PQH17" s="77"/>
      <c r="PQI17" s="77"/>
      <c r="PQJ17" s="77"/>
      <c r="PQK17" s="77"/>
      <c r="PQL17" s="77"/>
      <c r="PQM17" s="77"/>
      <c r="PQN17" s="77"/>
      <c r="PQO17" s="77"/>
      <c r="PQP17" s="77"/>
      <c r="PQQ17" s="77"/>
      <c r="PQR17" s="77"/>
      <c r="PQS17" s="77"/>
      <c r="PQT17" s="77"/>
      <c r="PQU17" s="77"/>
      <c r="PQV17" s="77"/>
      <c r="PQW17" s="77"/>
      <c r="PQX17" s="77"/>
      <c r="PQY17" s="77"/>
      <c r="PQZ17" s="77"/>
      <c r="PRA17" s="77"/>
      <c r="PRB17" s="77"/>
      <c r="PRC17" s="77"/>
      <c r="PRD17" s="77"/>
      <c r="PRE17" s="77"/>
      <c r="PRF17" s="77"/>
      <c r="PRG17" s="77"/>
      <c r="PRH17" s="77"/>
      <c r="PRI17" s="77"/>
      <c r="PRJ17" s="77"/>
      <c r="PRK17" s="77"/>
      <c r="PRL17" s="77"/>
      <c r="PRM17" s="77"/>
      <c r="PRN17" s="77"/>
      <c r="PRO17" s="77"/>
      <c r="PRP17" s="77"/>
      <c r="PRQ17" s="77"/>
      <c r="PRR17" s="77"/>
      <c r="PRS17" s="77"/>
      <c r="PRT17" s="77"/>
      <c r="PRU17" s="77"/>
      <c r="PRV17" s="77"/>
      <c r="PRW17" s="77"/>
      <c r="PRX17" s="77"/>
      <c r="PRY17" s="77"/>
      <c r="PRZ17" s="77"/>
      <c r="PSA17" s="77"/>
      <c r="PSB17" s="77"/>
      <c r="PSC17" s="77"/>
      <c r="PSD17" s="77"/>
      <c r="PSE17" s="77"/>
      <c r="PSF17" s="77"/>
      <c r="PSG17" s="77"/>
      <c r="PSH17" s="77"/>
      <c r="PSI17" s="77"/>
      <c r="PSJ17" s="77"/>
      <c r="PSK17" s="77"/>
      <c r="PSL17" s="77"/>
      <c r="PSM17" s="77"/>
      <c r="PSN17" s="77"/>
      <c r="PSO17" s="77"/>
      <c r="PSP17" s="77"/>
      <c r="PSQ17" s="77"/>
      <c r="PSR17" s="77"/>
      <c r="PSS17" s="77"/>
      <c r="PST17" s="77"/>
      <c r="PSU17" s="77"/>
      <c r="PSV17" s="77"/>
      <c r="PSW17" s="77"/>
      <c r="PSX17" s="77"/>
      <c r="PSY17" s="77"/>
      <c r="PSZ17" s="77"/>
      <c r="PTA17" s="77"/>
      <c r="PTB17" s="77"/>
      <c r="PTC17" s="77"/>
      <c r="PTD17" s="77"/>
      <c r="PTE17" s="77"/>
      <c r="PTF17" s="77"/>
      <c r="PTG17" s="77"/>
      <c r="PTH17" s="77"/>
      <c r="PTI17" s="77"/>
      <c r="PTJ17" s="77"/>
      <c r="PTK17" s="77"/>
      <c r="PTL17" s="77"/>
      <c r="PTM17" s="77"/>
      <c r="PTN17" s="77"/>
      <c r="PTO17" s="77"/>
      <c r="PTP17" s="77"/>
      <c r="PTQ17" s="77"/>
      <c r="PTR17" s="77"/>
      <c r="PTS17" s="77"/>
      <c r="PTT17" s="77"/>
      <c r="PTU17" s="77"/>
      <c r="PTV17" s="77"/>
      <c r="PTW17" s="77"/>
      <c r="PTX17" s="77"/>
      <c r="PTY17" s="77"/>
      <c r="PTZ17" s="77"/>
      <c r="PUA17" s="77"/>
      <c r="PUB17" s="77"/>
      <c r="PUC17" s="77"/>
      <c r="PUD17" s="77"/>
      <c r="PUE17" s="77"/>
      <c r="PUF17" s="77"/>
      <c r="PUG17" s="77"/>
      <c r="PUH17" s="77"/>
      <c r="PUI17" s="77"/>
      <c r="PUJ17" s="77"/>
      <c r="PUK17" s="77"/>
      <c r="PUL17" s="77"/>
      <c r="PUM17" s="77"/>
      <c r="PUN17" s="77"/>
      <c r="PUO17" s="77"/>
      <c r="PUP17" s="77"/>
      <c r="PUQ17" s="77"/>
      <c r="PUR17" s="77"/>
      <c r="PUS17" s="77"/>
      <c r="PUT17" s="77"/>
      <c r="PUU17" s="77"/>
      <c r="PUV17" s="77"/>
      <c r="PUW17" s="77"/>
      <c r="PUX17" s="77"/>
      <c r="PUY17" s="77"/>
      <c r="PUZ17" s="77"/>
      <c r="PVA17" s="77"/>
      <c r="PVB17" s="77"/>
      <c r="PVC17" s="77"/>
      <c r="PVD17" s="77"/>
      <c r="PVE17" s="77"/>
      <c r="PVF17" s="77"/>
      <c r="PVG17" s="77"/>
      <c r="PVH17" s="77"/>
      <c r="PVI17" s="77"/>
      <c r="PVJ17" s="77"/>
      <c r="PVK17" s="77"/>
      <c r="PVL17" s="77"/>
      <c r="PVM17" s="77"/>
      <c r="PVN17" s="77"/>
      <c r="PVO17" s="77"/>
      <c r="PVP17" s="77"/>
      <c r="PVQ17" s="77"/>
      <c r="PVR17" s="77"/>
      <c r="PVS17" s="77"/>
      <c r="PVT17" s="77"/>
      <c r="PVU17" s="77"/>
      <c r="PVV17" s="77"/>
      <c r="PVW17" s="77"/>
      <c r="PVX17" s="77"/>
      <c r="PVY17" s="77"/>
      <c r="PVZ17" s="77"/>
      <c r="PWA17" s="77"/>
      <c r="PWB17" s="77"/>
      <c r="PWC17" s="77"/>
      <c r="PWD17" s="77"/>
      <c r="PWE17" s="77"/>
      <c r="PWF17" s="77"/>
      <c r="PWG17" s="77"/>
      <c r="PWH17" s="77"/>
      <c r="PWI17" s="77"/>
      <c r="PWJ17" s="77"/>
      <c r="PWK17" s="77"/>
      <c r="PWL17" s="77"/>
      <c r="PWM17" s="77"/>
      <c r="PWN17" s="77"/>
      <c r="PWO17" s="77"/>
      <c r="PWP17" s="77"/>
      <c r="PWQ17" s="77"/>
      <c r="PWR17" s="77"/>
      <c r="PWS17" s="77"/>
      <c r="PWT17" s="77"/>
      <c r="PWU17" s="77"/>
      <c r="PWV17" s="77"/>
      <c r="PWW17" s="77"/>
      <c r="PWX17" s="77"/>
      <c r="PWY17" s="77"/>
      <c r="PWZ17" s="77"/>
      <c r="PXA17" s="77"/>
      <c r="PXB17" s="77"/>
      <c r="PXC17" s="77"/>
      <c r="PXD17" s="77"/>
      <c r="PXE17" s="77"/>
      <c r="PXF17" s="77"/>
      <c r="PXG17" s="77"/>
      <c r="PXH17" s="77"/>
      <c r="PXI17" s="77"/>
      <c r="PXJ17" s="77"/>
      <c r="PXK17" s="77"/>
      <c r="PXL17" s="77"/>
      <c r="PXM17" s="77"/>
      <c r="PXN17" s="77"/>
      <c r="PXO17" s="77"/>
      <c r="PXP17" s="77"/>
      <c r="PXQ17" s="77"/>
      <c r="PXR17" s="77"/>
      <c r="PXS17" s="77"/>
      <c r="PXT17" s="77"/>
      <c r="PXU17" s="77"/>
      <c r="PXV17" s="77"/>
      <c r="PXW17" s="77"/>
      <c r="PXX17" s="77"/>
      <c r="PXY17" s="77"/>
      <c r="PXZ17" s="77"/>
      <c r="PYA17" s="77"/>
      <c r="PYB17" s="77"/>
      <c r="PYC17" s="77"/>
      <c r="PYD17" s="77"/>
      <c r="PYE17" s="77"/>
      <c r="PYF17" s="77"/>
      <c r="PYG17" s="77"/>
      <c r="PYH17" s="77"/>
      <c r="PYI17" s="77"/>
      <c r="PYJ17" s="77"/>
      <c r="PYK17" s="77"/>
      <c r="PYL17" s="77"/>
      <c r="PYM17" s="77"/>
      <c r="PYN17" s="77"/>
      <c r="PYO17" s="77"/>
      <c r="PYP17" s="77"/>
      <c r="PYQ17" s="77"/>
      <c r="PYR17" s="77"/>
      <c r="PYS17" s="77"/>
      <c r="PYT17" s="77"/>
      <c r="PYU17" s="77"/>
      <c r="PYV17" s="77"/>
      <c r="PYW17" s="77"/>
      <c r="PYX17" s="77"/>
      <c r="PYY17" s="77"/>
      <c r="PYZ17" s="77"/>
      <c r="PZA17" s="77"/>
      <c r="PZB17" s="77"/>
      <c r="PZC17" s="77"/>
      <c r="PZD17" s="77"/>
      <c r="PZE17" s="77"/>
      <c r="PZF17" s="77"/>
      <c r="PZG17" s="77"/>
      <c r="PZH17" s="77"/>
      <c r="PZI17" s="77"/>
      <c r="PZJ17" s="77"/>
      <c r="PZK17" s="77"/>
      <c r="PZL17" s="77"/>
      <c r="PZM17" s="77"/>
      <c r="PZN17" s="77"/>
      <c r="PZO17" s="77"/>
      <c r="PZP17" s="77"/>
      <c r="PZQ17" s="77"/>
      <c r="PZR17" s="77"/>
      <c r="PZS17" s="77"/>
      <c r="PZT17" s="77"/>
      <c r="PZU17" s="77"/>
      <c r="PZV17" s="77"/>
      <c r="PZW17" s="77"/>
      <c r="PZX17" s="77"/>
      <c r="PZY17" s="77"/>
      <c r="PZZ17" s="77"/>
      <c r="QAA17" s="77"/>
      <c r="QAB17" s="77"/>
      <c r="QAC17" s="77"/>
      <c r="QAD17" s="77"/>
      <c r="QAE17" s="77"/>
      <c r="QAF17" s="77"/>
      <c r="QAG17" s="77"/>
      <c r="QAH17" s="77"/>
      <c r="QAI17" s="77"/>
      <c r="QAJ17" s="77"/>
      <c r="QAK17" s="77"/>
      <c r="QAL17" s="77"/>
      <c r="QAM17" s="77"/>
      <c r="QAN17" s="77"/>
      <c r="QAO17" s="77"/>
      <c r="QAP17" s="77"/>
      <c r="QAQ17" s="77"/>
      <c r="QAR17" s="77"/>
      <c r="QAS17" s="77"/>
      <c r="QAT17" s="77"/>
      <c r="QAU17" s="77"/>
      <c r="QAV17" s="77"/>
      <c r="QAW17" s="77"/>
      <c r="QAX17" s="77"/>
      <c r="QAY17" s="77"/>
      <c r="QAZ17" s="77"/>
      <c r="QBA17" s="77"/>
      <c r="QBB17" s="77"/>
      <c r="QBC17" s="77"/>
      <c r="QBD17" s="77"/>
      <c r="QBE17" s="77"/>
      <c r="QBF17" s="77"/>
      <c r="QBG17" s="77"/>
      <c r="QBH17" s="77"/>
      <c r="QBI17" s="77"/>
      <c r="QBJ17" s="77"/>
      <c r="QBK17" s="77"/>
      <c r="QBL17" s="77"/>
      <c r="QBM17" s="77"/>
      <c r="QBN17" s="77"/>
      <c r="QBO17" s="77"/>
      <c r="QBP17" s="77"/>
      <c r="QBQ17" s="77"/>
      <c r="QBR17" s="77"/>
      <c r="QBS17" s="77"/>
      <c r="QBT17" s="77"/>
      <c r="QBU17" s="77"/>
      <c r="QBV17" s="77"/>
      <c r="QBW17" s="77"/>
      <c r="QBX17" s="77"/>
      <c r="QBY17" s="77"/>
      <c r="QBZ17" s="77"/>
      <c r="QCA17" s="77"/>
      <c r="QCB17" s="77"/>
      <c r="QCC17" s="77"/>
      <c r="QCD17" s="77"/>
      <c r="QCE17" s="77"/>
      <c r="QCF17" s="77"/>
      <c r="QCG17" s="77"/>
      <c r="QCH17" s="77"/>
      <c r="QCI17" s="77"/>
      <c r="QCJ17" s="77"/>
      <c r="QCK17" s="77"/>
      <c r="QCL17" s="77"/>
      <c r="QCM17" s="77"/>
      <c r="QCN17" s="77"/>
      <c r="QCO17" s="77"/>
      <c r="QCP17" s="77"/>
      <c r="QCQ17" s="77"/>
      <c r="QCR17" s="77"/>
      <c r="QCS17" s="77"/>
      <c r="QCT17" s="77"/>
      <c r="QCU17" s="77"/>
      <c r="QCV17" s="77"/>
      <c r="QCW17" s="77"/>
      <c r="QCX17" s="77"/>
      <c r="QCY17" s="77"/>
      <c r="QCZ17" s="77"/>
      <c r="QDA17" s="77"/>
      <c r="QDB17" s="77"/>
      <c r="QDC17" s="77"/>
      <c r="QDD17" s="77"/>
      <c r="QDE17" s="77"/>
      <c r="QDF17" s="77"/>
      <c r="QDG17" s="77"/>
      <c r="QDH17" s="77"/>
      <c r="QDI17" s="77"/>
      <c r="QDJ17" s="77"/>
      <c r="QDK17" s="77"/>
      <c r="QDL17" s="77"/>
      <c r="QDM17" s="77"/>
      <c r="QDN17" s="77"/>
      <c r="QDO17" s="77"/>
      <c r="QDP17" s="77"/>
      <c r="QDQ17" s="77"/>
      <c r="QDR17" s="77"/>
      <c r="QDS17" s="77"/>
      <c r="QDT17" s="77"/>
      <c r="QDU17" s="77"/>
      <c r="QDV17" s="77"/>
      <c r="QDW17" s="77"/>
      <c r="QDX17" s="77"/>
      <c r="QDY17" s="77"/>
      <c r="QDZ17" s="77"/>
      <c r="QEA17" s="77"/>
      <c r="QEB17" s="77"/>
      <c r="QEC17" s="77"/>
      <c r="QED17" s="77"/>
      <c r="QEE17" s="77"/>
      <c r="QEF17" s="77"/>
      <c r="QEG17" s="77"/>
      <c r="QEH17" s="77"/>
      <c r="QEI17" s="77"/>
      <c r="QEJ17" s="77"/>
      <c r="QEK17" s="77"/>
      <c r="QEL17" s="77"/>
      <c r="QEM17" s="77"/>
      <c r="QEN17" s="77"/>
      <c r="QEO17" s="77"/>
      <c r="QEP17" s="77"/>
      <c r="QEQ17" s="77"/>
      <c r="QER17" s="77"/>
      <c r="QES17" s="77"/>
      <c r="QET17" s="77"/>
      <c r="QEU17" s="77"/>
      <c r="QEV17" s="77"/>
      <c r="QEW17" s="77"/>
      <c r="QEX17" s="77"/>
      <c r="QEY17" s="77"/>
      <c r="QEZ17" s="77"/>
      <c r="QFA17" s="77"/>
      <c r="QFB17" s="77"/>
      <c r="QFC17" s="77"/>
      <c r="QFD17" s="77"/>
      <c r="QFE17" s="77"/>
      <c r="QFF17" s="77"/>
      <c r="QFG17" s="77"/>
      <c r="QFH17" s="77"/>
      <c r="QFI17" s="77"/>
      <c r="QFJ17" s="77"/>
      <c r="QFK17" s="77"/>
      <c r="QFL17" s="77"/>
      <c r="QFM17" s="77"/>
      <c r="QFN17" s="77"/>
      <c r="QFO17" s="77"/>
      <c r="QFP17" s="77"/>
      <c r="QFQ17" s="77"/>
      <c r="QFR17" s="77"/>
      <c r="QFS17" s="77"/>
      <c r="QFT17" s="77"/>
      <c r="QFU17" s="77"/>
      <c r="QFV17" s="77"/>
      <c r="QFW17" s="77"/>
      <c r="QFX17" s="77"/>
      <c r="QFY17" s="77"/>
      <c r="QFZ17" s="77"/>
      <c r="QGA17" s="77"/>
      <c r="QGB17" s="77"/>
      <c r="QGC17" s="77"/>
      <c r="QGD17" s="77"/>
      <c r="QGE17" s="77"/>
      <c r="QGF17" s="77"/>
      <c r="QGG17" s="77"/>
      <c r="QGH17" s="77"/>
      <c r="QGI17" s="77"/>
      <c r="QGJ17" s="77"/>
      <c r="QGK17" s="77"/>
      <c r="QGL17" s="77"/>
      <c r="QGM17" s="77"/>
      <c r="QGN17" s="77"/>
      <c r="QGO17" s="77"/>
      <c r="QGP17" s="77"/>
      <c r="QGQ17" s="77"/>
      <c r="QGR17" s="77"/>
      <c r="QGS17" s="77"/>
      <c r="QGT17" s="77"/>
      <c r="QGU17" s="77"/>
      <c r="QGV17" s="77"/>
      <c r="QGW17" s="77"/>
      <c r="QGX17" s="77"/>
      <c r="QGY17" s="77"/>
      <c r="QGZ17" s="77"/>
      <c r="QHA17" s="77"/>
      <c r="QHB17" s="77"/>
      <c r="QHC17" s="77"/>
      <c r="QHD17" s="77"/>
      <c r="QHE17" s="77"/>
      <c r="QHF17" s="77"/>
      <c r="QHG17" s="77"/>
      <c r="QHH17" s="77"/>
      <c r="QHI17" s="77"/>
      <c r="QHJ17" s="77"/>
      <c r="QHK17" s="77"/>
      <c r="QHL17" s="77"/>
      <c r="QHM17" s="77"/>
      <c r="QHN17" s="77"/>
      <c r="QHO17" s="77"/>
      <c r="QHP17" s="77"/>
      <c r="QHQ17" s="77"/>
      <c r="QHR17" s="77"/>
      <c r="QHS17" s="77"/>
      <c r="QHT17" s="77"/>
      <c r="QHU17" s="77"/>
      <c r="QHV17" s="77"/>
      <c r="QHW17" s="77"/>
      <c r="QHX17" s="77"/>
      <c r="QHY17" s="77"/>
      <c r="QHZ17" s="77"/>
      <c r="QIA17" s="77"/>
      <c r="QIB17" s="77"/>
      <c r="QIC17" s="77"/>
      <c r="QID17" s="77"/>
      <c r="QIE17" s="77"/>
      <c r="QIF17" s="77"/>
      <c r="QIG17" s="77"/>
      <c r="QIH17" s="77"/>
      <c r="QII17" s="77"/>
      <c r="QIJ17" s="77"/>
      <c r="QIK17" s="77"/>
      <c r="QIL17" s="77"/>
      <c r="QIM17" s="77"/>
      <c r="QIN17" s="77"/>
      <c r="QIO17" s="77"/>
      <c r="QIP17" s="77"/>
      <c r="QIQ17" s="77"/>
      <c r="QIR17" s="77"/>
      <c r="QIS17" s="77"/>
      <c r="QIT17" s="77"/>
      <c r="QIU17" s="77"/>
      <c r="QIV17" s="77"/>
      <c r="QIW17" s="77"/>
      <c r="QIX17" s="77"/>
      <c r="QIY17" s="77"/>
      <c r="QIZ17" s="77"/>
      <c r="QJA17" s="77"/>
      <c r="QJB17" s="77"/>
      <c r="QJC17" s="77"/>
      <c r="QJD17" s="77"/>
      <c r="QJE17" s="77"/>
      <c r="QJF17" s="77"/>
      <c r="QJG17" s="77"/>
      <c r="QJH17" s="77"/>
      <c r="QJI17" s="77"/>
      <c r="QJJ17" s="77"/>
      <c r="QJK17" s="77"/>
      <c r="QJL17" s="77"/>
      <c r="QJM17" s="77"/>
      <c r="QJN17" s="77"/>
      <c r="QJO17" s="77"/>
      <c r="QJP17" s="77"/>
      <c r="QJQ17" s="77"/>
      <c r="QJR17" s="77"/>
      <c r="QJS17" s="77"/>
      <c r="QJT17" s="77"/>
      <c r="QJU17" s="77"/>
      <c r="QJV17" s="77"/>
      <c r="QJW17" s="77"/>
      <c r="QJX17" s="77"/>
      <c r="QJY17" s="77"/>
      <c r="QJZ17" s="77"/>
      <c r="QKA17" s="77"/>
      <c r="QKB17" s="77"/>
      <c r="QKC17" s="77"/>
      <c r="QKD17" s="77"/>
      <c r="QKE17" s="77"/>
      <c r="QKF17" s="77"/>
      <c r="QKG17" s="77"/>
      <c r="QKH17" s="77"/>
      <c r="QKI17" s="77"/>
      <c r="QKJ17" s="77"/>
      <c r="QKK17" s="77"/>
      <c r="QKL17" s="77"/>
      <c r="QKM17" s="77"/>
      <c r="QKN17" s="77"/>
      <c r="QKO17" s="77"/>
      <c r="QKP17" s="77"/>
      <c r="QKQ17" s="77"/>
      <c r="QKR17" s="77"/>
      <c r="QKS17" s="77"/>
      <c r="QKT17" s="77"/>
      <c r="QKU17" s="77"/>
      <c r="QKV17" s="77"/>
      <c r="QKW17" s="77"/>
      <c r="QKX17" s="77"/>
      <c r="QKY17" s="77"/>
      <c r="QKZ17" s="77"/>
      <c r="QLA17" s="77"/>
      <c r="QLB17" s="77"/>
      <c r="QLC17" s="77"/>
      <c r="QLD17" s="77"/>
      <c r="QLE17" s="77"/>
      <c r="QLF17" s="77"/>
      <c r="QLG17" s="77"/>
      <c r="QLH17" s="77"/>
      <c r="QLI17" s="77"/>
      <c r="QLJ17" s="77"/>
      <c r="QLK17" s="77"/>
      <c r="QLL17" s="77"/>
      <c r="QLM17" s="77"/>
      <c r="QLN17" s="77"/>
      <c r="QLO17" s="77"/>
      <c r="QLP17" s="77"/>
      <c r="QLQ17" s="77"/>
      <c r="QLR17" s="77"/>
      <c r="QLS17" s="77"/>
      <c r="QLT17" s="77"/>
      <c r="QLU17" s="77"/>
      <c r="QLV17" s="77"/>
      <c r="QLW17" s="77"/>
      <c r="QLX17" s="77"/>
      <c r="QLY17" s="77"/>
      <c r="QLZ17" s="77"/>
      <c r="QMA17" s="77"/>
      <c r="QMB17" s="77"/>
      <c r="QMC17" s="77"/>
      <c r="QMD17" s="77"/>
      <c r="QME17" s="77"/>
      <c r="QMF17" s="77"/>
      <c r="QMG17" s="77"/>
      <c r="QMH17" s="77"/>
      <c r="QMI17" s="77"/>
      <c r="QMJ17" s="77"/>
      <c r="QMK17" s="77"/>
      <c r="QML17" s="77"/>
      <c r="QMM17" s="77"/>
      <c r="QMN17" s="77"/>
      <c r="QMO17" s="77"/>
      <c r="QMP17" s="77"/>
      <c r="QMQ17" s="77"/>
      <c r="QMR17" s="77"/>
      <c r="QMS17" s="77"/>
      <c r="QMT17" s="77"/>
      <c r="QMU17" s="77"/>
      <c r="QMV17" s="77"/>
      <c r="QMW17" s="77"/>
      <c r="QMX17" s="77"/>
      <c r="QMY17" s="77"/>
      <c r="QMZ17" s="77"/>
      <c r="QNA17" s="77"/>
      <c r="QNB17" s="77"/>
      <c r="QNC17" s="77"/>
      <c r="QND17" s="77"/>
      <c r="QNE17" s="77"/>
      <c r="QNF17" s="77"/>
      <c r="QNG17" s="77"/>
      <c r="QNH17" s="77"/>
      <c r="QNI17" s="77"/>
      <c r="QNJ17" s="77"/>
      <c r="QNK17" s="77"/>
      <c r="QNL17" s="77"/>
      <c r="QNM17" s="77"/>
      <c r="QNN17" s="77"/>
      <c r="QNO17" s="77"/>
      <c r="QNP17" s="77"/>
      <c r="QNQ17" s="77"/>
      <c r="QNR17" s="77"/>
      <c r="QNS17" s="77"/>
      <c r="QNT17" s="77"/>
      <c r="QNU17" s="77"/>
      <c r="QNV17" s="77"/>
      <c r="QNW17" s="77"/>
      <c r="QNX17" s="77"/>
      <c r="QNY17" s="77"/>
      <c r="QNZ17" s="77"/>
      <c r="QOA17" s="77"/>
      <c r="QOB17" s="77"/>
      <c r="QOC17" s="77"/>
      <c r="QOD17" s="77"/>
      <c r="QOE17" s="77"/>
      <c r="QOF17" s="77"/>
      <c r="QOG17" s="77"/>
      <c r="QOH17" s="77"/>
      <c r="QOI17" s="77"/>
      <c r="QOJ17" s="77"/>
      <c r="QOK17" s="77"/>
      <c r="QOL17" s="77"/>
      <c r="QOM17" s="77"/>
      <c r="QON17" s="77"/>
      <c r="QOO17" s="77"/>
      <c r="QOP17" s="77"/>
      <c r="QOQ17" s="77"/>
      <c r="QOR17" s="77"/>
      <c r="QOS17" s="77"/>
      <c r="QOT17" s="77"/>
      <c r="QOU17" s="77"/>
      <c r="QOV17" s="77"/>
      <c r="QOW17" s="77"/>
      <c r="QOX17" s="77"/>
      <c r="QOY17" s="77"/>
      <c r="QOZ17" s="77"/>
      <c r="QPA17" s="77"/>
      <c r="QPB17" s="77"/>
      <c r="QPC17" s="77"/>
      <c r="QPD17" s="77"/>
      <c r="QPE17" s="77"/>
      <c r="QPF17" s="77"/>
      <c r="QPG17" s="77"/>
      <c r="QPH17" s="77"/>
      <c r="QPI17" s="77"/>
      <c r="QPJ17" s="77"/>
      <c r="QPK17" s="77"/>
      <c r="QPL17" s="77"/>
      <c r="QPM17" s="77"/>
      <c r="QPN17" s="77"/>
      <c r="QPO17" s="77"/>
      <c r="QPP17" s="77"/>
      <c r="QPQ17" s="77"/>
      <c r="QPR17" s="77"/>
      <c r="QPS17" s="77"/>
      <c r="QPT17" s="77"/>
      <c r="QPU17" s="77"/>
      <c r="QPV17" s="77"/>
      <c r="QPW17" s="77"/>
      <c r="QPX17" s="77"/>
      <c r="QPY17" s="77"/>
      <c r="QPZ17" s="77"/>
      <c r="QQA17" s="77"/>
      <c r="QQB17" s="77"/>
      <c r="QQC17" s="77"/>
      <c r="QQD17" s="77"/>
      <c r="QQE17" s="77"/>
      <c r="QQF17" s="77"/>
      <c r="QQG17" s="77"/>
      <c r="QQH17" s="77"/>
      <c r="QQI17" s="77"/>
      <c r="QQJ17" s="77"/>
      <c r="QQK17" s="77"/>
      <c r="QQL17" s="77"/>
      <c r="QQM17" s="77"/>
      <c r="QQN17" s="77"/>
      <c r="QQO17" s="77"/>
      <c r="QQP17" s="77"/>
      <c r="QQQ17" s="77"/>
      <c r="QQR17" s="77"/>
      <c r="QQS17" s="77"/>
      <c r="QQT17" s="77"/>
      <c r="QQU17" s="77"/>
      <c r="QQV17" s="77"/>
      <c r="QQW17" s="77"/>
      <c r="QQX17" s="77"/>
      <c r="QQY17" s="77"/>
      <c r="QQZ17" s="77"/>
      <c r="QRA17" s="77"/>
      <c r="QRB17" s="77"/>
      <c r="QRC17" s="77"/>
      <c r="QRD17" s="77"/>
      <c r="QRE17" s="77"/>
      <c r="QRF17" s="77"/>
      <c r="QRG17" s="77"/>
      <c r="QRH17" s="77"/>
      <c r="QRI17" s="77"/>
      <c r="QRJ17" s="77"/>
      <c r="QRK17" s="77"/>
      <c r="QRL17" s="77"/>
      <c r="QRM17" s="77"/>
      <c r="QRN17" s="77"/>
      <c r="QRO17" s="77"/>
      <c r="QRP17" s="77"/>
      <c r="QRQ17" s="77"/>
      <c r="QRR17" s="77"/>
      <c r="QRS17" s="77"/>
      <c r="QRT17" s="77"/>
      <c r="QRU17" s="77"/>
      <c r="QRV17" s="77"/>
      <c r="QRW17" s="77"/>
      <c r="QRX17" s="77"/>
      <c r="QRY17" s="77"/>
      <c r="QRZ17" s="77"/>
      <c r="QSA17" s="77"/>
      <c r="QSB17" s="77"/>
      <c r="QSC17" s="77"/>
      <c r="QSD17" s="77"/>
      <c r="QSE17" s="77"/>
      <c r="QSF17" s="77"/>
      <c r="QSG17" s="77"/>
      <c r="QSH17" s="77"/>
      <c r="QSI17" s="77"/>
      <c r="QSJ17" s="77"/>
      <c r="QSK17" s="77"/>
      <c r="QSL17" s="77"/>
      <c r="QSM17" s="77"/>
      <c r="QSN17" s="77"/>
      <c r="QSO17" s="77"/>
      <c r="QSP17" s="77"/>
      <c r="QSQ17" s="77"/>
      <c r="QSR17" s="77"/>
      <c r="QSS17" s="77"/>
      <c r="QST17" s="77"/>
      <c r="QSU17" s="77"/>
      <c r="QSV17" s="77"/>
      <c r="QSW17" s="77"/>
      <c r="QSX17" s="77"/>
      <c r="QSY17" s="77"/>
      <c r="QSZ17" s="77"/>
      <c r="QTA17" s="77"/>
      <c r="QTB17" s="77"/>
      <c r="QTC17" s="77"/>
      <c r="QTD17" s="77"/>
      <c r="QTE17" s="77"/>
      <c r="QTF17" s="77"/>
      <c r="QTG17" s="77"/>
      <c r="QTH17" s="77"/>
      <c r="QTI17" s="77"/>
      <c r="QTJ17" s="77"/>
      <c r="QTK17" s="77"/>
      <c r="QTL17" s="77"/>
      <c r="QTM17" s="77"/>
      <c r="QTN17" s="77"/>
      <c r="QTO17" s="77"/>
      <c r="QTP17" s="77"/>
      <c r="QTQ17" s="77"/>
      <c r="QTR17" s="77"/>
      <c r="QTS17" s="77"/>
      <c r="QTT17" s="77"/>
      <c r="QTU17" s="77"/>
      <c r="QTV17" s="77"/>
      <c r="QTW17" s="77"/>
      <c r="QTX17" s="77"/>
      <c r="QTY17" s="77"/>
      <c r="QTZ17" s="77"/>
      <c r="QUA17" s="77"/>
      <c r="QUB17" s="77"/>
      <c r="QUC17" s="77"/>
      <c r="QUD17" s="77"/>
      <c r="QUE17" s="77"/>
      <c r="QUF17" s="77"/>
      <c r="QUG17" s="77"/>
      <c r="QUH17" s="77"/>
      <c r="QUI17" s="77"/>
      <c r="QUJ17" s="77"/>
      <c r="QUK17" s="77"/>
      <c r="QUL17" s="77"/>
      <c r="QUM17" s="77"/>
      <c r="QUN17" s="77"/>
      <c r="QUO17" s="77"/>
      <c r="QUP17" s="77"/>
      <c r="QUQ17" s="77"/>
      <c r="QUR17" s="77"/>
      <c r="QUS17" s="77"/>
      <c r="QUT17" s="77"/>
      <c r="QUU17" s="77"/>
      <c r="QUV17" s="77"/>
      <c r="QUW17" s="77"/>
      <c r="QUX17" s="77"/>
      <c r="QUY17" s="77"/>
      <c r="QUZ17" s="77"/>
      <c r="QVA17" s="77"/>
      <c r="QVB17" s="77"/>
      <c r="QVC17" s="77"/>
      <c r="QVD17" s="77"/>
      <c r="QVE17" s="77"/>
      <c r="QVF17" s="77"/>
      <c r="QVG17" s="77"/>
      <c r="QVH17" s="77"/>
      <c r="QVI17" s="77"/>
      <c r="QVJ17" s="77"/>
      <c r="QVK17" s="77"/>
      <c r="QVL17" s="77"/>
      <c r="QVM17" s="77"/>
      <c r="QVN17" s="77"/>
      <c r="QVO17" s="77"/>
      <c r="QVP17" s="77"/>
      <c r="QVQ17" s="77"/>
      <c r="QVR17" s="77"/>
      <c r="QVS17" s="77"/>
      <c r="QVT17" s="77"/>
      <c r="QVU17" s="77"/>
      <c r="QVV17" s="77"/>
      <c r="QVW17" s="77"/>
      <c r="QVX17" s="77"/>
      <c r="QVY17" s="77"/>
      <c r="QVZ17" s="77"/>
      <c r="QWA17" s="77"/>
      <c r="QWB17" s="77"/>
      <c r="QWC17" s="77"/>
      <c r="QWD17" s="77"/>
      <c r="QWE17" s="77"/>
      <c r="QWF17" s="77"/>
      <c r="QWG17" s="77"/>
      <c r="QWH17" s="77"/>
      <c r="QWI17" s="77"/>
      <c r="QWJ17" s="77"/>
      <c r="QWK17" s="77"/>
      <c r="QWL17" s="77"/>
      <c r="QWM17" s="77"/>
      <c r="QWN17" s="77"/>
      <c r="QWO17" s="77"/>
      <c r="QWP17" s="77"/>
      <c r="QWQ17" s="77"/>
      <c r="QWR17" s="77"/>
      <c r="QWS17" s="77"/>
      <c r="QWT17" s="77"/>
      <c r="QWU17" s="77"/>
      <c r="QWV17" s="77"/>
      <c r="QWW17" s="77"/>
      <c r="QWX17" s="77"/>
      <c r="QWY17" s="77"/>
      <c r="QWZ17" s="77"/>
      <c r="QXA17" s="77"/>
      <c r="QXB17" s="77"/>
      <c r="QXC17" s="77"/>
      <c r="QXD17" s="77"/>
      <c r="QXE17" s="77"/>
      <c r="QXF17" s="77"/>
      <c r="QXG17" s="77"/>
      <c r="QXH17" s="77"/>
      <c r="QXI17" s="77"/>
      <c r="QXJ17" s="77"/>
      <c r="QXK17" s="77"/>
      <c r="QXL17" s="77"/>
      <c r="QXM17" s="77"/>
      <c r="QXN17" s="77"/>
      <c r="QXO17" s="77"/>
      <c r="QXP17" s="77"/>
      <c r="QXQ17" s="77"/>
      <c r="QXR17" s="77"/>
      <c r="QXS17" s="77"/>
      <c r="QXT17" s="77"/>
      <c r="QXU17" s="77"/>
      <c r="QXV17" s="77"/>
      <c r="QXW17" s="77"/>
      <c r="QXX17" s="77"/>
      <c r="QXY17" s="77"/>
      <c r="QXZ17" s="77"/>
      <c r="QYA17" s="77"/>
      <c r="QYB17" s="77"/>
      <c r="QYC17" s="77"/>
      <c r="QYD17" s="77"/>
      <c r="QYE17" s="77"/>
      <c r="QYF17" s="77"/>
      <c r="QYG17" s="77"/>
      <c r="QYH17" s="77"/>
      <c r="QYI17" s="77"/>
      <c r="QYJ17" s="77"/>
      <c r="QYK17" s="77"/>
      <c r="QYL17" s="77"/>
      <c r="QYM17" s="77"/>
      <c r="QYN17" s="77"/>
      <c r="QYO17" s="77"/>
      <c r="QYP17" s="77"/>
      <c r="QYQ17" s="77"/>
      <c r="QYR17" s="77"/>
      <c r="QYS17" s="77"/>
      <c r="QYT17" s="77"/>
      <c r="QYU17" s="77"/>
      <c r="QYV17" s="77"/>
      <c r="QYW17" s="77"/>
      <c r="QYX17" s="77"/>
      <c r="QYY17" s="77"/>
      <c r="QYZ17" s="77"/>
      <c r="QZA17" s="77"/>
      <c r="QZB17" s="77"/>
      <c r="QZC17" s="77"/>
      <c r="QZD17" s="77"/>
      <c r="QZE17" s="77"/>
      <c r="QZF17" s="77"/>
      <c r="QZG17" s="77"/>
      <c r="QZH17" s="77"/>
      <c r="QZI17" s="77"/>
      <c r="QZJ17" s="77"/>
      <c r="QZK17" s="77"/>
      <c r="QZL17" s="77"/>
      <c r="QZM17" s="77"/>
      <c r="QZN17" s="77"/>
      <c r="QZO17" s="77"/>
      <c r="QZP17" s="77"/>
      <c r="QZQ17" s="77"/>
      <c r="QZR17" s="77"/>
      <c r="QZS17" s="77"/>
      <c r="QZT17" s="77"/>
      <c r="QZU17" s="77"/>
      <c r="QZV17" s="77"/>
      <c r="QZW17" s="77"/>
      <c r="QZX17" s="77"/>
      <c r="QZY17" s="77"/>
      <c r="QZZ17" s="77"/>
      <c r="RAA17" s="77"/>
      <c r="RAB17" s="77"/>
      <c r="RAC17" s="77"/>
      <c r="RAD17" s="77"/>
      <c r="RAE17" s="77"/>
      <c r="RAF17" s="77"/>
      <c r="RAG17" s="77"/>
      <c r="RAH17" s="77"/>
      <c r="RAI17" s="77"/>
      <c r="RAJ17" s="77"/>
      <c r="RAK17" s="77"/>
      <c r="RAL17" s="77"/>
      <c r="RAM17" s="77"/>
      <c r="RAN17" s="77"/>
      <c r="RAO17" s="77"/>
      <c r="RAP17" s="77"/>
      <c r="RAQ17" s="77"/>
      <c r="RAR17" s="77"/>
      <c r="RAS17" s="77"/>
      <c r="RAT17" s="77"/>
      <c r="RAU17" s="77"/>
      <c r="RAV17" s="77"/>
      <c r="RAW17" s="77"/>
      <c r="RAX17" s="77"/>
      <c r="RAY17" s="77"/>
      <c r="RAZ17" s="77"/>
      <c r="RBA17" s="77"/>
      <c r="RBB17" s="77"/>
      <c r="RBC17" s="77"/>
      <c r="RBD17" s="77"/>
      <c r="RBE17" s="77"/>
      <c r="RBF17" s="77"/>
      <c r="RBG17" s="77"/>
      <c r="RBH17" s="77"/>
      <c r="RBI17" s="77"/>
      <c r="RBJ17" s="77"/>
      <c r="RBK17" s="77"/>
      <c r="RBL17" s="77"/>
      <c r="RBM17" s="77"/>
      <c r="RBN17" s="77"/>
      <c r="RBO17" s="77"/>
      <c r="RBP17" s="77"/>
      <c r="RBQ17" s="77"/>
      <c r="RBR17" s="77"/>
      <c r="RBS17" s="77"/>
      <c r="RBT17" s="77"/>
      <c r="RBU17" s="77"/>
      <c r="RBV17" s="77"/>
      <c r="RBW17" s="77"/>
      <c r="RBX17" s="77"/>
      <c r="RBY17" s="77"/>
      <c r="RBZ17" s="77"/>
      <c r="RCA17" s="77"/>
      <c r="RCB17" s="77"/>
      <c r="RCC17" s="77"/>
      <c r="RCD17" s="77"/>
      <c r="RCE17" s="77"/>
      <c r="RCF17" s="77"/>
      <c r="RCG17" s="77"/>
      <c r="RCH17" s="77"/>
      <c r="RCI17" s="77"/>
      <c r="RCJ17" s="77"/>
      <c r="RCK17" s="77"/>
      <c r="RCL17" s="77"/>
      <c r="RCM17" s="77"/>
      <c r="RCN17" s="77"/>
      <c r="RCO17" s="77"/>
      <c r="RCP17" s="77"/>
      <c r="RCQ17" s="77"/>
      <c r="RCR17" s="77"/>
      <c r="RCS17" s="77"/>
      <c r="RCT17" s="77"/>
      <c r="RCU17" s="77"/>
      <c r="RCV17" s="77"/>
      <c r="RCW17" s="77"/>
      <c r="RCX17" s="77"/>
      <c r="RCY17" s="77"/>
      <c r="RCZ17" s="77"/>
      <c r="RDA17" s="77"/>
      <c r="RDB17" s="77"/>
      <c r="RDC17" s="77"/>
      <c r="RDD17" s="77"/>
      <c r="RDE17" s="77"/>
      <c r="RDF17" s="77"/>
      <c r="RDG17" s="77"/>
      <c r="RDH17" s="77"/>
      <c r="RDI17" s="77"/>
      <c r="RDJ17" s="77"/>
      <c r="RDK17" s="77"/>
      <c r="RDL17" s="77"/>
      <c r="RDM17" s="77"/>
      <c r="RDN17" s="77"/>
      <c r="RDO17" s="77"/>
      <c r="RDP17" s="77"/>
      <c r="RDQ17" s="77"/>
      <c r="RDR17" s="77"/>
      <c r="RDS17" s="77"/>
      <c r="RDT17" s="77"/>
      <c r="RDU17" s="77"/>
      <c r="RDV17" s="77"/>
      <c r="RDW17" s="77"/>
      <c r="RDX17" s="77"/>
      <c r="RDY17" s="77"/>
      <c r="RDZ17" s="77"/>
      <c r="REA17" s="77"/>
      <c r="REB17" s="77"/>
      <c r="REC17" s="77"/>
      <c r="RED17" s="77"/>
      <c r="REE17" s="77"/>
      <c r="REF17" s="77"/>
      <c r="REG17" s="77"/>
      <c r="REH17" s="77"/>
      <c r="REI17" s="77"/>
      <c r="REJ17" s="77"/>
      <c r="REK17" s="77"/>
      <c r="REL17" s="77"/>
      <c r="REM17" s="77"/>
      <c r="REN17" s="77"/>
      <c r="REO17" s="77"/>
      <c r="REP17" s="77"/>
      <c r="REQ17" s="77"/>
      <c r="RER17" s="77"/>
      <c r="RES17" s="77"/>
      <c r="RET17" s="77"/>
      <c r="REU17" s="77"/>
      <c r="REV17" s="77"/>
      <c r="REW17" s="77"/>
      <c r="REX17" s="77"/>
      <c r="REY17" s="77"/>
      <c r="REZ17" s="77"/>
      <c r="RFA17" s="77"/>
      <c r="RFB17" s="77"/>
      <c r="RFC17" s="77"/>
      <c r="RFD17" s="77"/>
      <c r="RFE17" s="77"/>
      <c r="RFF17" s="77"/>
      <c r="RFG17" s="77"/>
      <c r="RFH17" s="77"/>
      <c r="RFI17" s="77"/>
      <c r="RFJ17" s="77"/>
      <c r="RFK17" s="77"/>
      <c r="RFL17" s="77"/>
      <c r="RFM17" s="77"/>
      <c r="RFN17" s="77"/>
      <c r="RFO17" s="77"/>
      <c r="RFP17" s="77"/>
      <c r="RFQ17" s="77"/>
      <c r="RFR17" s="77"/>
      <c r="RFS17" s="77"/>
      <c r="RFT17" s="77"/>
      <c r="RFU17" s="77"/>
      <c r="RFV17" s="77"/>
      <c r="RFW17" s="77"/>
      <c r="RFX17" s="77"/>
      <c r="RFY17" s="77"/>
      <c r="RFZ17" s="77"/>
      <c r="RGA17" s="77"/>
      <c r="RGB17" s="77"/>
      <c r="RGC17" s="77"/>
      <c r="RGD17" s="77"/>
      <c r="RGE17" s="77"/>
      <c r="RGF17" s="77"/>
      <c r="RGG17" s="77"/>
      <c r="RGH17" s="77"/>
      <c r="RGI17" s="77"/>
      <c r="RGJ17" s="77"/>
      <c r="RGK17" s="77"/>
      <c r="RGL17" s="77"/>
      <c r="RGM17" s="77"/>
      <c r="RGN17" s="77"/>
      <c r="RGO17" s="77"/>
      <c r="RGP17" s="77"/>
      <c r="RGQ17" s="77"/>
      <c r="RGR17" s="77"/>
      <c r="RGS17" s="77"/>
      <c r="RGT17" s="77"/>
      <c r="RGU17" s="77"/>
      <c r="RGV17" s="77"/>
      <c r="RGW17" s="77"/>
      <c r="RGX17" s="77"/>
      <c r="RGY17" s="77"/>
      <c r="RGZ17" s="77"/>
      <c r="RHA17" s="77"/>
      <c r="RHB17" s="77"/>
      <c r="RHC17" s="77"/>
      <c r="RHD17" s="77"/>
      <c r="RHE17" s="77"/>
      <c r="RHF17" s="77"/>
      <c r="RHG17" s="77"/>
      <c r="RHH17" s="77"/>
      <c r="RHI17" s="77"/>
      <c r="RHJ17" s="77"/>
      <c r="RHK17" s="77"/>
      <c r="RHL17" s="77"/>
      <c r="RHM17" s="77"/>
      <c r="RHN17" s="77"/>
      <c r="RHO17" s="77"/>
      <c r="RHP17" s="77"/>
      <c r="RHQ17" s="77"/>
      <c r="RHR17" s="77"/>
      <c r="RHS17" s="77"/>
      <c r="RHT17" s="77"/>
      <c r="RHU17" s="77"/>
      <c r="RHV17" s="77"/>
      <c r="RHW17" s="77"/>
      <c r="RHX17" s="77"/>
      <c r="RHY17" s="77"/>
      <c r="RHZ17" s="77"/>
      <c r="RIA17" s="77"/>
      <c r="RIB17" s="77"/>
      <c r="RIC17" s="77"/>
      <c r="RID17" s="77"/>
      <c r="RIE17" s="77"/>
      <c r="RIF17" s="77"/>
      <c r="RIG17" s="77"/>
      <c r="RIH17" s="77"/>
      <c r="RII17" s="77"/>
      <c r="RIJ17" s="77"/>
      <c r="RIK17" s="77"/>
      <c r="RIL17" s="77"/>
      <c r="RIM17" s="77"/>
      <c r="RIN17" s="77"/>
      <c r="RIO17" s="77"/>
      <c r="RIP17" s="77"/>
      <c r="RIQ17" s="77"/>
      <c r="RIR17" s="77"/>
      <c r="RIS17" s="77"/>
      <c r="RIT17" s="77"/>
      <c r="RIU17" s="77"/>
      <c r="RIV17" s="77"/>
      <c r="RIW17" s="77"/>
      <c r="RIX17" s="77"/>
      <c r="RIY17" s="77"/>
      <c r="RIZ17" s="77"/>
      <c r="RJA17" s="77"/>
      <c r="RJB17" s="77"/>
      <c r="RJC17" s="77"/>
      <c r="RJD17" s="77"/>
      <c r="RJE17" s="77"/>
      <c r="RJF17" s="77"/>
      <c r="RJG17" s="77"/>
      <c r="RJH17" s="77"/>
      <c r="RJI17" s="77"/>
      <c r="RJJ17" s="77"/>
      <c r="RJK17" s="77"/>
      <c r="RJL17" s="77"/>
      <c r="RJM17" s="77"/>
      <c r="RJN17" s="77"/>
      <c r="RJO17" s="77"/>
      <c r="RJP17" s="77"/>
      <c r="RJQ17" s="77"/>
      <c r="RJR17" s="77"/>
      <c r="RJS17" s="77"/>
      <c r="RJT17" s="77"/>
      <c r="RJU17" s="77"/>
      <c r="RJV17" s="77"/>
      <c r="RJW17" s="77"/>
      <c r="RJX17" s="77"/>
      <c r="RJY17" s="77"/>
      <c r="RJZ17" s="77"/>
      <c r="RKA17" s="77"/>
      <c r="RKB17" s="77"/>
      <c r="RKC17" s="77"/>
      <c r="RKD17" s="77"/>
      <c r="RKE17" s="77"/>
      <c r="RKF17" s="77"/>
      <c r="RKG17" s="77"/>
      <c r="RKH17" s="77"/>
      <c r="RKI17" s="77"/>
      <c r="RKJ17" s="77"/>
      <c r="RKK17" s="77"/>
      <c r="RKL17" s="77"/>
      <c r="RKM17" s="77"/>
      <c r="RKN17" s="77"/>
      <c r="RKO17" s="77"/>
      <c r="RKP17" s="77"/>
      <c r="RKQ17" s="77"/>
      <c r="RKR17" s="77"/>
      <c r="RKS17" s="77"/>
      <c r="RKT17" s="77"/>
      <c r="RKU17" s="77"/>
      <c r="RKV17" s="77"/>
      <c r="RKW17" s="77"/>
      <c r="RKX17" s="77"/>
      <c r="RKY17" s="77"/>
      <c r="RKZ17" s="77"/>
      <c r="RLA17" s="77"/>
      <c r="RLB17" s="77"/>
      <c r="RLC17" s="77"/>
      <c r="RLD17" s="77"/>
      <c r="RLE17" s="77"/>
      <c r="RLF17" s="77"/>
      <c r="RLG17" s="77"/>
      <c r="RLH17" s="77"/>
      <c r="RLI17" s="77"/>
      <c r="RLJ17" s="77"/>
      <c r="RLK17" s="77"/>
      <c r="RLL17" s="77"/>
      <c r="RLM17" s="77"/>
      <c r="RLN17" s="77"/>
      <c r="RLO17" s="77"/>
      <c r="RLP17" s="77"/>
      <c r="RLQ17" s="77"/>
      <c r="RLR17" s="77"/>
      <c r="RLS17" s="77"/>
      <c r="RLT17" s="77"/>
      <c r="RLU17" s="77"/>
      <c r="RLV17" s="77"/>
      <c r="RLW17" s="77"/>
      <c r="RLX17" s="77"/>
      <c r="RLY17" s="77"/>
      <c r="RLZ17" s="77"/>
      <c r="RMA17" s="77"/>
      <c r="RMB17" s="77"/>
      <c r="RMC17" s="77"/>
      <c r="RMD17" s="77"/>
      <c r="RME17" s="77"/>
      <c r="RMF17" s="77"/>
      <c r="RMG17" s="77"/>
      <c r="RMH17" s="77"/>
      <c r="RMI17" s="77"/>
      <c r="RMJ17" s="77"/>
      <c r="RMK17" s="77"/>
      <c r="RML17" s="77"/>
      <c r="RMM17" s="77"/>
      <c r="RMN17" s="77"/>
      <c r="RMO17" s="77"/>
      <c r="RMP17" s="77"/>
      <c r="RMQ17" s="77"/>
      <c r="RMR17" s="77"/>
      <c r="RMS17" s="77"/>
      <c r="RMT17" s="77"/>
      <c r="RMU17" s="77"/>
      <c r="RMV17" s="77"/>
      <c r="RMW17" s="77"/>
      <c r="RMX17" s="77"/>
      <c r="RMY17" s="77"/>
      <c r="RMZ17" s="77"/>
      <c r="RNA17" s="77"/>
      <c r="RNB17" s="77"/>
      <c r="RNC17" s="77"/>
      <c r="RND17" s="77"/>
      <c r="RNE17" s="77"/>
      <c r="RNF17" s="77"/>
      <c r="RNG17" s="77"/>
      <c r="RNH17" s="77"/>
      <c r="RNI17" s="77"/>
      <c r="RNJ17" s="77"/>
      <c r="RNK17" s="77"/>
      <c r="RNL17" s="77"/>
      <c r="RNM17" s="77"/>
      <c r="RNN17" s="77"/>
      <c r="RNO17" s="77"/>
      <c r="RNP17" s="77"/>
      <c r="RNQ17" s="77"/>
      <c r="RNR17" s="77"/>
      <c r="RNS17" s="77"/>
      <c r="RNT17" s="77"/>
      <c r="RNU17" s="77"/>
      <c r="RNV17" s="77"/>
      <c r="RNW17" s="77"/>
      <c r="RNX17" s="77"/>
      <c r="RNY17" s="77"/>
      <c r="RNZ17" s="77"/>
      <c r="ROA17" s="77"/>
      <c r="ROB17" s="77"/>
      <c r="ROC17" s="77"/>
      <c r="ROD17" s="77"/>
      <c r="ROE17" s="77"/>
      <c r="ROF17" s="77"/>
      <c r="ROG17" s="77"/>
      <c r="ROH17" s="77"/>
      <c r="ROI17" s="77"/>
      <c r="ROJ17" s="77"/>
      <c r="ROK17" s="77"/>
      <c r="ROL17" s="77"/>
      <c r="ROM17" s="77"/>
      <c r="RON17" s="77"/>
      <c r="ROO17" s="77"/>
      <c r="ROP17" s="77"/>
      <c r="ROQ17" s="77"/>
      <c r="ROR17" s="77"/>
      <c r="ROS17" s="77"/>
      <c r="ROT17" s="77"/>
      <c r="ROU17" s="77"/>
      <c r="ROV17" s="77"/>
      <c r="ROW17" s="77"/>
      <c r="ROX17" s="77"/>
      <c r="ROY17" s="77"/>
      <c r="ROZ17" s="77"/>
      <c r="RPA17" s="77"/>
      <c r="RPB17" s="77"/>
      <c r="RPC17" s="77"/>
      <c r="RPD17" s="77"/>
      <c r="RPE17" s="77"/>
      <c r="RPF17" s="77"/>
      <c r="RPG17" s="77"/>
      <c r="RPH17" s="77"/>
      <c r="RPI17" s="77"/>
      <c r="RPJ17" s="77"/>
      <c r="RPK17" s="77"/>
      <c r="RPL17" s="77"/>
      <c r="RPM17" s="77"/>
      <c r="RPN17" s="77"/>
      <c r="RPO17" s="77"/>
      <c r="RPP17" s="77"/>
      <c r="RPQ17" s="77"/>
      <c r="RPR17" s="77"/>
      <c r="RPS17" s="77"/>
      <c r="RPT17" s="77"/>
      <c r="RPU17" s="77"/>
      <c r="RPV17" s="77"/>
      <c r="RPW17" s="77"/>
      <c r="RPX17" s="77"/>
      <c r="RPY17" s="77"/>
      <c r="RPZ17" s="77"/>
      <c r="RQA17" s="77"/>
      <c r="RQB17" s="77"/>
      <c r="RQC17" s="77"/>
      <c r="RQD17" s="77"/>
      <c r="RQE17" s="77"/>
      <c r="RQF17" s="77"/>
      <c r="RQG17" s="77"/>
      <c r="RQH17" s="77"/>
      <c r="RQI17" s="77"/>
      <c r="RQJ17" s="77"/>
      <c r="RQK17" s="77"/>
      <c r="RQL17" s="77"/>
      <c r="RQM17" s="77"/>
      <c r="RQN17" s="77"/>
      <c r="RQO17" s="77"/>
      <c r="RQP17" s="77"/>
      <c r="RQQ17" s="77"/>
      <c r="RQR17" s="77"/>
      <c r="RQS17" s="77"/>
      <c r="RQT17" s="77"/>
      <c r="RQU17" s="77"/>
      <c r="RQV17" s="77"/>
      <c r="RQW17" s="77"/>
      <c r="RQX17" s="77"/>
      <c r="RQY17" s="77"/>
      <c r="RQZ17" s="77"/>
      <c r="RRA17" s="77"/>
      <c r="RRB17" s="77"/>
      <c r="RRC17" s="77"/>
      <c r="RRD17" s="77"/>
      <c r="RRE17" s="77"/>
      <c r="RRF17" s="77"/>
      <c r="RRG17" s="77"/>
      <c r="RRH17" s="77"/>
      <c r="RRI17" s="77"/>
      <c r="RRJ17" s="77"/>
      <c r="RRK17" s="77"/>
      <c r="RRL17" s="77"/>
      <c r="RRM17" s="77"/>
      <c r="RRN17" s="77"/>
      <c r="RRO17" s="77"/>
      <c r="RRP17" s="77"/>
      <c r="RRQ17" s="77"/>
      <c r="RRR17" s="77"/>
      <c r="RRS17" s="77"/>
      <c r="RRT17" s="77"/>
      <c r="RRU17" s="77"/>
      <c r="RRV17" s="77"/>
      <c r="RRW17" s="77"/>
      <c r="RRX17" s="77"/>
      <c r="RRY17" s="77"/>
      <c r="RRZ17" s="77"/>
      <c r="RSA17" s="77"/>
      <c r="RSB17" s="77"/>
      <c r="RSC17" s="77"/>
      <c r="RSD17" s="77"/>
      <c r="RSE17" s="77"/>
      <c r="RSF17" s="77"/>
      <c r="RSG17" s="77"/>
      <c r="RSH17" s="77"/>
      <c r="RSI17" s="77"/>
      <c r="RSJ17" s="77"/>
      <c r="RSK17" s="77"/>
      <c r="RSL17" s="77"/>
      <c r="RSM17" s="77"/>
      <c r="RSN17" s="77"/>
      <c r="RSO17" s="77"/>
      <c r="RSP17" s="77"/>
      <c r="RSQ17" s="77"/>
      <c r="RSR17" s="77"/>
      <c r="RSS17" s="77"/>
      <c r="RST17" s="77"/>
      <c r="RSU17" s="77"/>
      <c r="RSV17" s="77"/>
      <c r="RSW17" s="77"/>
      <c r="RSX17" s="77"/>
      <c r="RSY17" s="77"/>
      <c r="RSZ17" s="77"/>
      <c r="RTA17" s="77"/>
      <c r="RTB17" s="77"/>
      <c r="RTC17" s="77"/>
      <c r="RTD17" s="77"/>
      <c r="RTE17" s="77"/>
      <c r="RTF17" s="77"/>
      <c r="RTG17" s="77"/>
      <c r="RTH17" s="77"/>
      <c r="RTI17" s="77"/>
      <c r="RTJ17" s="77"/>
      <c r="RTK17" s="77"/>
      <c r="RTL17" s="77"/>
      <c r="RTM17" s="77"/>
      <c r="RTN17" s="77"/>
      <c r="RTO17" s="77"/>
      <c r="RTP17" s="77"/>
      <c r="RTQ17" s="77"/>
      <c r="RTR17" s="77"/>
      <c r="RTS17" s="77"/>
      <c r="RTT17" s="77"/>
      <c r="RTU17" s="77"/>
      <c r="RTV17" s="77"/>
      <c r="RTW17" s="77"/>
      <c r="RTX17" s="77"/>
      <c r="RTY17" s="77"/>
      <c r="RTZ17" s="77"/>
      <c r="RUA17" s="77"/>
      <c r="RUB17" s="77"/>
      <c r="RUC17" s="77"/>
      <c r="RUD17" s="77"/>
      <c r="RUE17" s="77"/>
      <c r="RUF17" s="77"/>
      <c r="RUG17" s="77"/>
      <c r="RUH17" s="77"/>
      <c r="RUI17" s="77"/>
      <c r="RUJ17" s="77"/>
      <c r="RUK17" s="77"/>
      <c r="RUL17" s="77"/>
      <c r="RUM17" s="77"/>
      <c r="RUN17" s="77"/>
      <c r="RUO17" s="77"/>
      <c r="RUP17" s="77"/>
      <c r="RUQ17" s="77"/>
      <c r="RUR17" s="77"/>
      <c r="RUS17" s="77"/>
      <c r="RUT17" s="77"/>
      <c r="RUU17" s="77"/>
      <c r="RUV17" s="77"/>
      <c r="RUW17" s="77"/>
      <c r="RUX17" s="77"/>
      <c r="RUY17" s="77"/>
      <c r="RUZ17" s="77"/>
      <c r="RVA17" s="77"/>
      <c r="RVB17" s="77"/>
      <c r="RVC17" s="77"/>
      <c r="RVD17" s="77"/>
      <c r="RVE17" s="77"/>
      <c r="RVF17" s="77"/>
      <c r="RVG17" s="77"/>
      <c r="RVH17" s="77"/>
      <c r="RVI17" s="77"/>
      <c r="RVJ17" s="77"/>
      <c r="RVK17" s="77"/>
      <c r="RVL17" s="77"/>
      <c r="RVM17" s="77"/>
      <c r="RVN17" s="77"/>
      <c r="RVO17" s="77"/>
      <c r="RVP17" s="77"/>
      <c r="RVQ17" s="77"/>
      <c r="RVR17" s="77"/>
      <c r="RVS17" s="77"/>
      <c r="RVT17" s="77"/>
      <c r="RVU17" s="77"/>
      <c r="RVV17" s="77"/>
      <c r="RVW17" s="77"/>
      <c r="RVX17" s="77"/>
      <c r="RVY17" s="77"/>
      <c r="RVZ17" s="77"/>
      <c r="RWA17" s="77"/>
      <c r="RWB17" s="77"/>
      <c r="RWC17" s="77"/>
      <c r="RWD17" s="77"/>
      <c r="RWE17" s="77"/>
      <c r="RWF17" s="77"/>
      <c r="RWG17" s="77"/>
      <c r="RWH17" s="77"/>
      <c r="RWI17" s="77"/>
      <c r="RWJ17" s="77"/>
      <c r="RWK17" s="77"/>
      <c r="RWL17" s="77"/>
      <c r="RWM17" s="77"/>
      <c r="RWN17" s="77"/>
      <c r="RWO17" s="77"/>
      <c r="RWP17" s="77"/>
      <c r="RWQ17" s="77"/>
      <c r="RWR17" s="77"/>
      <c r="RWS17" s="77"/>
      <c r="RWT17" s="77"/>
      <c r="RWU17" s="77"/>
      <c r="RWV17" s="77"/>
      <c r="RWW17" s="77"/>
      <c r="RWX17" s="77"/>
      <c r="RWY17" s="77"/>
      <c r="RWZ17" s="77"/>
      <c r="RXA17" s="77"/>
      <c r="RXB17" s="77"/>
      <c r="RXC17" s="77"/>
      <c r="RXD17" s="77"/>
      <c r="RXE17" s="77"/>
      <c r="RXF17" s="77"/>
      <c r="RXG17" s="77"/>
      <c r="RXH17" s="77"/>
      <c r="RXI17" s="77"/>
      <c r="RXJ17" s="77"/>
      <c r="RXK17" s="77"/>
      <c r="RXL17" s="77"/>
      <c r="RXM17" s="77"/>
      <c r="RXN17" s="77"/>
      <c r="RXO17" s="77"/>
      <c r="RXP17" s="77"/>
      <c r="RXQ17" s="77"/>
      <c r="RXR17" s="77"/>
      <c r="RXS17" s="77"/>
      <c r="RXT17" s="77"/>
      <c r="RXU17" s="77"/>
      <c r="RXV17" s="77"/>
      <c r="RXW17" s="77"/>
      <c r="RXX17" s="77"/>
      <c r="RXY17" s="77"/>
      <c r="RXZ17" s="77"/>
      <c r="RYA17" s="77"/>
      <c r="RYB17" s="77"/>
      <c r="RYC17" s="77"/>
      <c r="RYD17" s="77"/>
      <c r="RYE17" s="77"/>
      <c r="RYF17" s="77"/>
      <c r="RYG17" s="77"/>
      <c r="RYH17" s="77"/>
      <c r="RYI17" s="77"/>
      <c r="RYJ17" s="77"/>
      <c r="RYK17" s="77"/>
      <c r="RYL17" s="77"/>
      <c r="RYM17" s="77"/>
      <c r="RYN17" s="77"/>
      <c r="RYO17" s="77"/>
      <c r="RYP17" s="77"/>
      <c r="RYQ17" s="77"/>
      <c r="RYR17" s="77"/>
      <c r="RYS17" s="77"/>
      <c r="RYT17" s="77"/>
      <c r="RYU17" s="77"/>
      <c r="RYV17" s="77"/>
      <c r="RYW17" s="77"/>
      <c r="RYX17" s="77"/>
      <c r="RYY17" s="77"/>
      <c r="RYZ17" s="77"/>
      <c r="RZA17" s="77"/>
      <c r="RZB17" s="77"/>
      <c r="RZC17" s="77"/>
      <c r="RZD17" s="77"/>
      <c r="RZE17" s="77"/>
      <c r="RZF17" s="77"/>
      <c r="RZG17" s="77"/>
      <c r="RZH17" s="77"/>
      <c r="RZI17" s="77"/>
      <c r="RZJ17" s="77"/>
      <c r="RZK17" s="77"/>
      <c r="RZL17" s="77"/>
      <c r="RZM17" s="77"/>
      <c r="RZN17" s="77"/>
      <c r="RZO17" s="77"/>
      <c r="RZP17" s="77"/>
      <c r="RZQ17" s="77"/>
      <c r="RZR17" s="77"/>
      <c r="RZS17" s="77"/>
      <c r="RZT17" s="77"/>
      <c r="RZU17" s="77"/>
      <c r="RZV17" s="77"/>
      <c r="RZW17" s="77"/>
      <c r="RZX17" s="77"/>
      <c r="RZY17" s="77"/>
      <c r="RZZ17" s="77"/>
      <c r="SAA17" s="77"/>
      <c r="SAB17" s="77"/>
      <c r="SAC17" s="77"/>
      <c r="SAD17" s="77"/>
      <c r="SAE17" s="77"/>
      <c r="SAF17" s="77"/>
      <c r="SAG17" s="77"/>
      <c r="SAH17" s="77"/>
      <c r="SAI17" s="77"/>
      <c r="SAJ17" s="77"/>
      <c r="SAK17" s="77"/>
      <c r="SAL17" s="77"/>
      <c r="SAM17" s="77"/>
      <c r="SAN17" s="77"/>
      <c r="SAO17" s="77"/>
      <c r="SAP17" s="77"/>
      <c r="SAQ17" s="77"/>
      <c r="SAR17" s="77"/>
      <c r="SAS17" s="77"/>
      <c r="SAT17" s="77"/>
      <c r="SAU17" s="77"/>
      <c r="SAV17" s="77"/>
      <c r="SAW17" s="77"/>
      <c r="SAX17" s="77"/>
      <c r="SAY17" s="77"/>
      <c r="SAZ17" s="77"/>
      <c r="SBA17" s="77"/>
      <c r="SBB17" s="77"/>
      <c r="SBC17" s="77"/>
      <c r="SBD17" s="77"/>
      <c r="SBE17" s="77"/>
      <c r="SBF17" s="77"/>
      <c r="SBG17" s="77"/>
      <c r="SBH17" s="77"/>
      <c r="SBI17" s="77"/>
      <c r="SBJ17" s="77"/>
      <c r="SBK17" s="77"/>
      <c r="SBL17" s="77"/>
      <c r="SBM17" s="77"/>
      <c r="SBN17" s="77"/>
      <c r="SBO17" s="77"/>
      <c r="SBP17" s="77"/>
      <c r="SBQ17" s="77"/>
      <c r="SBR17" s="77"/>
      <c r="SBS17" s="77"/>
      <c r="SBT17" s="77"/>
      <c r="SBU17" s="77"/>
      <c r="SBV17" s="77"/>
      <c r="SBW17" s="77"/>
      <c r="SBX17" s="77"/>
      <c r="SBY17" s="77"/>
      <c r="SBZ17" s="77"/>
      <c r="SCA17" s="77"/>
      <c r="SCB17" s="77"/>
      <c r="SCC17" s="77"/>
      <c r="SCD17" s="77"/>
      <c r="SCE17" s="77"/>
      <c r="SCF17" s="77"/>
      <c r="SCG17" s="77"/>
      <c r="SCH17" s="77"/>
      <c r="SCI17" s="77"/>
      <c r="SCJ17" s="77"/>
      <c r="SCK17" s="77"/>
      <c r="SCL17" s="77"/>
      <c r="SCM17" s="77"/>
      <c r="SCN17" s="77"/>
      <c r="SCO17" s="77"/>
      <c r="SCP17" s="77"/>
      <c r="SCQ17" s="77"/>
      <c r="SCR17" s="77"/>
      <c r="SCS17" s="77"/>
      <c r="SCT17" s="77"/>
      <c r="SCU17" s="77"/>
      <c r="SCV17" s="77"/>
      <c r="SCW17" s="77"/>
      <c r="SCX17" s="77"/>
      <c r="SCY17" s="77"/>
      <c r="SCZ17" s="77"/>
      <c r="SDA17" s="77"/>
      <c r="SDB17" s="77"/>
      <c r="SDC17" s="77"/>
      <c r="SDD17" s="77"/>
      <c r="SDE17" s="77"/>
      <c r="SDF17" s="77"/>
      <c r="SDG17" s="77"/>
      <c r="SDH17" s="77"/>
      <c r="SDI17" s="77"/>
      <c r="SDJ17" s="77"/>
      <c r="SDK17" s="77"/>
      <c r="SDL17" s="77"/>
      <c r="SDM17" s="77"/>
      <c r="SDN17" s="77"/>
      <c r="SDO17" s="77"/>
      <c r="SDP17" s="77"/>
      <c r="SDQ17" s="77"/>
      <c r="SDR17" s="77"/>
      <c r="SDS17" s="77"/>
      <c r="SDT17" s="77"/>
      <c r="SDU17" s="77"/>
      <c r="SDV17" s="77"/>
      <c r="SDW17" s="77"/>
      <c r="SDX17" s="77"/>
      <c r="SDY17" s="77"/>
      <c r="SDZ17" s="77"/>
      <c r="SEA17" s="77"/>
      <c r="SEB17" s="77"/>
      <c r="SEC17" s="77"/>
      <c r="SED17" s="77"/>
      <c r="SEE17" s="77"/>
      <c r="SEF17" s="77"/>
      <c r="SEG17" s="77"/>
      <c r="SEH17" s="77"/>
      <c r="SEI17" s="77"/>
      <c r="SEJ17" s="77"/>
      <c r="SEK17" s="77"/>
      <c r="SEL17" s="77"/>
      <c r="SEM17" s="77"/>
      <c r="SEN17" s="77"/>
      <c r="SEO17" s="77"/>
      <c r="SEP17" s="77"/>
      <c r="SEQ17" s="77"/>
      <c r="SER17" s="77"/>
      <c r="SES17" s="77"/>
      <c r="SET17" s="77"/>
      <c r="SEU17" s="77"/>
      <c r="SEV17" s="77"/>
      <c r="SEW17" s="77"/>
      <c r="SEX17" s="77"/>
      <c r="SEY17" s="77"/>
      <c r="SEZ17" s="77"/>
      <c r="SFA17" s="77"/>
      <c r="SFB17" s="77"/>
      <c r="SFC17" s="77"/>
      <c r="SFD17" s="77"/>
      <c r="SFE17" s="77"/>
      <c r="SFF17" s="77"/>
      <c r="SFG17" s="77"/>
      <c r="SFH17" s="77"/>
      <c r="SFI17" s="77"/>
      <c r="SFJ17" s="77"/>
      <c r="SFK17" s="77"/>
      <c r="SFL17" s="77"/>
      <c r="SFM17" s="77"/>
      <c r="SFN17" s="77"/>
      <c r="SFO17" s="77"/>
      <c r="SFP17" s="77"/>
      <c r="SFQ17" s="77"/>
      <c r="SFR17" s="77"/>
      <c r="SFS17" s="77"/>
      <c r="SFT17" s="77"/>
      <c r="SFU17" s="77"/>
      <c r="SFV17" s="77"/>
      <c r="SFW17" s="77"/>
      <c r="SFX17" s="77"/>
      <c r="SFY17" s="77"/>
      <c r="SFZ17" s="77"/>
      <c r="SGA17" s="77"/>
      <c r="SGB17" s="77"/>
      <c r="SGC17" s="77"/>
      <c r="SGD17" s="77"/>
      <c r="SGE17" s="77"/>
      <c r="SGF17" s="77"/>
      <c r="SGG17" s="77"/>
      <c r="SGH17" s="77"/>
      <c r="SGI17" s="77"/>
      <c r="SGJ17" s="77"/>
      <c r="SGK17" s="77"/>
      <c r="SGL17" s="77"/>
      <c r="SGM17" s="77"/>
      <c r="SGN17" s="77"/>
      <c r="SGO17" s="77"/>
      <c r="SGP17" s="77"/>
      <c r="SGQ17" s="77"/>
      <c r="SGR17" s="77"/>
      <c r="SGS17" s="77"/>
      <c r="SGT17" s="77"/>
      <c r="SGU17" s="77"/>
      <c r="SGV17" s="77"/>
      <c r="SGW17" s="77"/>
      <c r="SGX17" s="77"/>
      <c r="SGY17" s="77"/>
      <c r="SGZ17" s="77"/>
      <c r="SHA17" s="77"/>
      <c r="SHB17" s="77"/>
      <c r="SHC17" s="77"/>
      <c r="SHD17" s="77"/>
      <c r="SHE17" s="77"/>
      <c r="SHF17" s="77"/>
      <c r="SHG17" s="77"/>
      <c r="SHH17" s="77"/>
      <c r="SHI17" s="77"/>
      <c r="SHJ17" s="77"/>
      <c r="SHK17" s="77"/>
      <c r="SHL17" s="77"/>
      <c r="SHM17" s="77"/>
      <c r="SHN17" s="77"/>
      <c r="SHO17" s="77"/>
      <c r="SHP17" s="77"/>
      <c r="SHQ17" s="77"/>
      <c r="SHR17" s="77"/>
      <c r="SHS17" s="77"/>
      <c r="SHT17" s="77"/>
      <c r="SHU17" s="77"/>
      <c r="SHV17" s="77"/>
      <c r="SHW17" s="77"/>
      <c r="SHX17" s="77"/>
      <c r="SHY17" s="77"/>
      <c r="SHZ17" s="77"/>
      <c r="SIA17" s="77"/>
      <c r="SIB17" s="77"/>
      <c r="SIC17" s="77"/>
      <c r="SID17" s="77"/>
      <c r="SIE17" s="77"/>
      <c r="SIF17" s="77"/>
      <c r="SIG17" s="77"/>
      <c r="SIH17" s="77"/>
      <c r="SII17" s="77"/>
      <c r="SIJ17" s="77"/>
      <c r="SIK17" s="77"/>
      <c r="SIL17" s="77"/>
      <c r="SIM17" s="77"/>
      <c r="SIN17" s="77"/>
      <c r="SIO17" s="77"/>
      <c r="SIP17" s="77"/>
      <c r="SIQ17" s="77"/>
      <c r="SIR17" s="77"/>
      <c r="SIS17" s="77"/>
      <c r="SIT17" s="77"/>
      <c r="SIU17" s="77"/>
      <c r="SIV17" s="77"/>
      <c r="SIW17" s="77"/>
      <c r="SIX17" s="77"/>
      <c r="SIY17" s="77"/>
      <c r="SIZ17" s="77"/>
      <c r="SJA17" s="77"/>
      <c r="SJB17" s="77"/>
      <c r="SJC17" s="77"/>
      <c r="SJD17" s="77"/>
      <c r="SJE17" s="77"/>
      <c r="SJF17" s="77"/>
      <c r="SJG17" s="77"/>
      <c r="SJH17" s="77"/>
      <c r="SJI17" s="77"/>
      <c r="SJJ17" s="77"/>
      <c r="SJK17" s="77"/>
      <c r="SJL17" s="77"/>
      <c r="SJM17" s="77"/>
      <c r="SJN17" s="77"/>
      <c r="SJO17" s="77"/>
      <c r="SJP17" s="77"/>
      <c r="SJQ17" s="77"/>
      <c r="SJR17" s="77"/>
      <c r="SJS17" s="77"/>
      <c r="SJT17" s="77"/>
      <c r="SJU17" s="77"/>
      <c r="SJV17" s="77"/>
      <c r="SJW17" s="77"/>
      <c r="SJX17" s="77"/>
      <c r="SJY17" s="77"/>
      <c r="SJZ17" s="77"/>
      <c r="SKA17" s="77"/>
      <c r="SKB17" s="77"/>
      <c r="SKC17" s="77"/>
      <c r="SKD17" s="77"/>
      <c r="SKE17" s="77"/>
      <c r="SKF17" s="77"/>
      <c r="SKG17" s="77"/>
      <c r="SKH17" s="77"/>
      <c r="SKI17" s="77"/>
      <c r="SKJ17" s="77"/>
      <c r="SKK17" s="77"/>
      <c r="SKL17" s="77"/>
      <c r="SKM17" s="77"/>
      <c r="SKN17" s="77"/>
      <c r="SKO17" s="77"/>
      <c r="SKP17" s="77"/>
      <c r="SKQ17" s="77"/>
      <c r="SKR17" s="77"/>
      <c r="SKS17" s="77"/>
      <c r="SKT17" s="77"/>
      <c r="SKU17" s="77"/>
      <c r="SKV17" s="77"/>
      <c r="SKW17" s="77"/>
      <c r="SKX17" s="77"/>
      <c r="SKY17" s="77"/>
      <c r="SKZ17" s="77"/>
      <c r="SLA17" s="77"/>
      <c r="SLB17" s="77"/>
      <c r="SLC17" s="77"/>
      <c r="SLD17" s="77"/>
      <c r="SLE17" s="77"/>
      <c r="SLF17" s="77"/>
      <c r="SLG17" s="77"/>
      <c r="SLH17" s="77"/>
      <c r="SLI17" s="77"/>
      <c r="SLJ17" s="77"/>
      <c r="SLK17" s="77"/>
      <c r="SLL17" s="77"/>
      <c r="SLM17" s="77"/>
      <c r="SLN17" s="77"/>
      <c r="SLO17" s="77"/>
      <c r="SLP17" s="77"/>
      <c r="SLQ17" s="77"/>
      <c r="SLR17" s="77"/>
      <c r="SLS17" s="77"/>
      <c r="SLT17" s="77"/>
      <c r="SLU17" s="77"/>
      <c r="SLV17" s="77"/>
      <c r="SLW17" s="77"/>
      <c r="SLX17" s="77"/>
      <c r="SLY17" s="77"/>
      <c r="SLZ17" s="77"/>
      <c r="SMA17" s="77"/>
      <c r="SMB17" s="77"/>
      <c r="SMC17" s="77"/>
      <c r="SMD17" s="77"/>
      <c r="SME17" s="77"/>
      <c r="SMF17" s="77"/>
      <c r="SMG17" s="77"/>
      <c r="SMH17" s="77"/>
      <c r="SMI17" s="77"/>
      <c r="SMJ17" s="77"/>
      <c r="SMK17" s="77"/>
      <c r="SML17" s="77"/>
      <c r="SMM17" s="77"/>
      <c r="SMN17" s="77"/>
      <c r="SMO17" s="77"/>
      <c r="SMP17" s="77"/>
      <c r="SMQ17" s="77"/>
      <c r="SMR17" s="77"/>
      <c r="SMS17" s="77"/>
      <c r="SMT17" s="77"/>
      <c r="SMU17" s="77"/>
      <c r="SMV17" s="77"/>
      <c r="SMW17" s="77"/>
      <c r="SMX17" s="77"/>
      <c r="SMY17" s="77"/>
      <c r="SMZ17" s="77"/>
      <c r="SNA17" s="77"/>
      <c r="SNB17" s="77"/>
      <c r="SNC17" s="77"/>
      <c r="SND17" s="77"/>
      <c r="SNE17" s="77"/>
      <c r="SNF17" s="77"/>
      <c r="SNG17" s="77"/>
      <c r="SNH17" s="77"/>
      <c r="SNI17" s="77"/>
      <c r="SNJ17" s="77"/>
      <c r="SNK17" s="77"/>
      <c r="SNL17" s="77"/>
      <c r="SNM17" s="77"/>
      <c r="SNN17" s="77"/>
      <c r="SNO17" s="77"/>
      <c r="SNP17" s="77"/>
      <c r="SNQ17" s="77"/>
      <c r="SNR17" s="77"/>
      <c r="SNS17" s="77"/>
      <c r="SNT17" s="77"/>
      <c r="SNU17" s="77"/>
      <c r="SNV17" s="77"/>
      <c r="SNW17" s="77"/>
      <c r="SNX17" s="77"/>
      <c r="SNY17" s="77"/>
      <c r="SNZ17" s="77"/>
      <c r="SOA17" s="77"/>
      <c r="SOB17" s="77"/>
      <c r="SOC17" s="77"/>
      <c r="SOD17" s="77"/>
      <c r="SOE17" s="77"/>
      <c r="SOF17" s="77"/>
      <c r="SOG17" s="77"/>
      <c r="SOH17" s="77"/>
      <c r="SOI17" s="77"/>
      <c r="SOJ17" s="77"/>
      <c r="SOK17" s="77"/>
      <c r="SOL17" s="77"/>
      <c r="SOM17" s="77"/>
      <c r="SON17" s="77"/>
      <c r="SOO17" s="77"/>
      <c r="SOP17" s="77"/>
      <c r="SOQ17" s="77"/>
      <c r="SOR17" s="77"/>
      <c r="SOS17" s="77"/>
      <c r="SOT17" s="77"/>
      <c r="SOU17" s="77"/>
      <c r="SOV17" s="77"/>
      <c r="SOW17" s="77"/>
      <c r="SOX17" s="77"/>
      <c r="SOY17" s="77"/>
      <c r="SOZ17" s="77"/>
      <c r="SPA17" s="77"/>
      <c r="SPB17" s="77"/>
      <c r="SPC17" s="77"/>
      <c r="SPD17" s="77"/>
      <c r="SPE17" s="77"/>
      <c r="SPF17" s="77"/>
      <c r="SPG17" s="77"/>
      <c r="SPH17" s="77"/>
      <c r="SPI17" s="77"/>
      <c r="SPJ17" s="77"/>
      <c r="SPK17" s="77"/>
      <c r="SPL17" s="77"/>
      <c r="SPM17" s="77"/>
      <c r="SPN17" s="77"/>
      <c r="SPO17" s="77"/>
      <c r="SPP17" s="77"/>
      <c r="SPQ17" s="77"/>
      <c r="SPR17" s="77"/>
      <c r="SPS17" s="77"/>
      <c r="SPT17" s="77"/>
      <c r="SPU17" s="77"/>
      <c r="SPV17" s="77"/>
      <c r="SPW17" s="77"/>
      <c r="SPX17" s="77"/>
      <c r="SPY17" s="77"/>
      <c r="SPZ17" s="77"/>
      <c r="SQA17" s="77"/>
      <c r="SQB17" s="77"/>
      <c r="SQC17" s="77"/>
      <c r="SQD17" s="77"/>
      <c r="SQE17" s="77"/>
      <c r="SQF17" s="77"/>
      <c r="SQG17" s="77"/>
      <c r="SQH17" s="77"/>
      <c r="SQI17" s="77"/>
      <c r="SQJ17" s="77"/>
      <c r="SQK17" s="77"/>
      <c r="SQL17" s="77"/>
      <c r="SQM17" s="77"/>
      <c r="SQN17" s="77"/>
      <c r="SQO17" s="77"/>
      <c r="SQP17" s="77"/>
      <c r="SQQ17" s="77"/>
      <c r="SQR17" s="77"/>
      <c r="SQS17" s="77"/>
      <c r="SQT17" s="77"/>
      <c r="SQU17" s="77"/>
      <c r="SQV17" s="77"/>
      <c r="SQW17" s="77"/>
      <c r="SQX17" s="77"/>
      <c r="SQY17" s="77"/>
      <c r="SQZ17" s="77"/>
      <c r="SRA17" s="77"/>
      <c r="SRB17" s="77"/>
      <c r="SRC17" s="77"/>
      <c r="SRD17" s="77"/>
      <c r="SRE17" s="77"/>
      <c r="SRF17" s="77"/>
      <c r="SRG17" s="77"/>
      <c r="SRH17" s="77"/>
      <c r="SRI17" s="77"/>
      <c r="SRJ17" s="77"/>
      <c r="SRK17" s="77"/>
      <c r="SRL17" s="77"/>
      <c r="SRM17" s="77"/>
      <c r="SRN17" s="77"/>
      <c r="SRO17" s="77"/>
      <c r="SRP17" s="77"/>
      <c r="SRQ17" s="77"/>
      <c r="SRR17" s="77"/>
      <c r="SRS17" s="77"/>
      <c r="SRT17" s="77"/>
      <c r="SRU17" s="77"/>
      <c r="SRV17" s="77"/>
      <c r="SRW17" s="77"/>
      <c r="SRX17" s="77"/>
      <c r="SRY17" s="77"/>
      <c r="SRZ17" s="77"/>
      <c r="SSA17" s="77"/>
      <c r="SSB17" s="77"/>
      <c r="SSC17" s="77"/>
      <c r="SSD17" s="77"/>
      <c r="SSE17" s="77"/>
      <c r="SSF17" s="77"/>
      <c r="SSG17" s="77"/>
      <c r="SSH17" s="77"/>
      <c r="SSI17" s="77"/>
      <c r="SSJ17" s="77"/>
      <c r="SSK17" s="77"/>
      <c r="SSL17" s="77"/>
      <c r="SSM17" s="77"/>
      <c r="SSN17" s="77"/>
      <c r="SSO17" s="77"/>
      <c r="SSP17" s="77"/>
      <c r="SSQ17" s="77"/>
      <c r="SSR17" s="77"/>
      <c r="SSS17" s="77"/>
      <c r="SST17" s="77"/>
      <c r="SSU17" s="77"/>
      <c r="SSV17" s="77"/>
      <c r="SSW17" s="77"/>
      <c r="SSX17" s="77"/>
      <c r="SSY17" s="77"/>
      <c r="SSZ17" s="77"/>
      <c r="STA17" s="77"/>
      <c r="STB17" s="77"/>
      <c r="STC17" s="77"/>
      <c r="STD17" s="77"/>
      <c r="STE17" s="77"/>
      <c r="STF17" s="77"/>
      <c r="STG17" s="77"/>
      <c r="STH17" s="77"/>
      <c r="STI17" s="77"/>
      <c r="STJ17" s="77"/>
      <c r="STK17" s="77"/>
      <c r="STL17" s="77"/>
      <c r="STM17" s="77"/>
      <c r="STN17" s="77"/>
      <c r="STO17" s="77"/>
      <c r="STP17" s="77"/>
      <c r="STQ17" s="77"/>
      <c r="STR17" s="77"/>
      <c r="STS17" s="77"/>
      <c r="STT17" s="77"/>
      <c r="STU17" s="77"/>
      <c r="STV17" s="77"/>
      <c r="STW17" s="77"/>
      <c r="STX17" s="77"/>
      <c r="STY17" s="77"/>
      <c r="STZ17" s="77"/>
      <c r="SUA17" s="77"/>
      <c r="SUB17" s="77"/>
      <c r="SUC17" s="77"/>
      <c r="SUD17" s="77"/>
      <c r="SUE17" s="77"/>
      <c r="SUF17" s="77"/>
      <c r="SUG17" s="77"/>
      <c r="SUH17" s="77"/>
      <c r="SUI17" s="77"/>
      <c r="SUJ17" s="77"/>
      <c r="SUK17" s="77"/>
      <c r="SUL17" s="77"/>
      <c r="SUM17" s="77"/>
      <c r="SUN17" s="77"/>
      <c r="SUO17" s="77"/>
      <c r="SUP17" s="77"/>
      <c r="SUQ17" s="77"/>
      <c r="SUR17" s="77"/>
      <c r="SUS17" s="77"/>
      <c r="SUT17" s="77"/>
      <c r="SUU17" s="77"/>
      <c r="SUV17" s="77"/>
      <c r="SUW17" s="77"/>
      <c r="SUX17" s="77"/>
      <c r="SUY17" s="77"/>
      <c r="SUZ17" s="77"/>
      <c r="SVA17" s="77"/>
      <c r="SVB17" s="77"/>
      <c r="SVC17" s="77"/>
      <c r="SVD17" s="77"/>
      <c r="SVE17" s="77"/>
      <c r="SVF17" s="77"/>
      <c r="SVG17" s="77"/>
      <c r="SVH17" s="77"/>
      <c r="SVI17" s="77"/>
      <c r="SVJ17" s="77"/>
      <c r="SVK17" s="77"/>
      <c r="SVL17" s="77"/>
      <c r="SVM17" s="77"/>
      <c r="SVN17" s="77"/>
      <c r="SVO17" s="77"/>
      <c r="SVP17" s="77"/>
      <c r="SVQ17" s="77"/>
      <c r="SVR17" s="77"/>
      <c r="SVS17" s="77"/>
      <c r="SVT17" s="77"/>
      <c r="SVU17" s="77"/>
      <c r="SVV17" s="77"/>
      <c r="SVW17" s="77"/>
      <c r="SVX17" s="77"/>
      <c r="SVY17" s="77"/>
      <c r="SVZ17" s="77"/>
      <c r="SWA17" s="77"/>
      <c r="SWB17" s="77"/>
      <c r="SWC17" s="77"/>
      <c r="SWD17" s="77"/>
      <c r="SWE17" s="77"/>
      <c r="SWF17" s="77"/>
      <c r="SWG17" s="77"/>
      <c r="SWH17" s="77"/>
      <c r="SWI17" s="77"/>
      <c r="SWJ17" s="77"/>
      <c r="SWK17" s="77"/>
      <c r="SWL17" s="77"/>
      <c r="SWM17" s="77"/>
      <c r="SWN17" s="77"/>
      <c r="SWO17" s="77"/>
      <c r="SWP17" s="77"/>
      <c r="SWQ17" s="77"/>
      <c r="SWR17" s="77"/>
      <c r="SWS17" s="77"/>
      <c r="SWT17" s="77"/>
      <c r="SWU17" s="77"/>
      <c r="SWV17" s="77"/>
      <c r="SWW17" s="77"/>
      <c r="SWX17" s="77"/>
      <c r="SWY17" s="77"/>
      <c r="SWZ17" s="77"/>
      <c r="SXA17" s="77"/>
      <c r="SXB17" s="77"/>
      <c r="SXC17" s="77"/>
      <c r="SXD17" s="77"/>
      <c r="SXE17" s="77"/>
      <c r="SXF17" s="77"/>
      <c r="SXG17" s="77"/>
      <c r="SXH17" s="77"/>
      <c r="SXI17" s="77"/>
      <c r="SXJ17" s="77"/>
      <c r="SXK17" s="77"/>
      <c r="SXL17" s="77"/>
      <c r="SXM17" s="77"/>
      <c r="SXN17" s="77"/>
      <c r="SXO17" s="77"/>
      <c r="SXP17" s="77"/>
      <c r="SXQ17" s="77"/>
      <c r="SXR17" s="77"/>
      <c r="SXS17" s="77"/>
      <c r="SXT17" s="77"/>
      <c r="SXU17" s="77"/>
      <c r="SXV17" s="77"/>
      <c r="SXW17" s="77"/>
      <c r="SXX17" s="77"/>
      <c r="SXY17" s="77"/>
      <c r="SXZ17" s="77"/>
      <c r="SYA17" s="77"/>
      <c r="SYB17" s="77"/>
      <c r="SYC17" s="77"/>
      <c r="SYD17" s="77"/>
      <c r="SYE17" s="77"/>
      <c r="SYF17" s="77"/>
      <c r="SYG17" s="77"/>
      <c r="SYH17" s="77"/>
      <c r="SYI17" s="77"/>
      <c r="SYJ17" s="77"/>
      <c r="SYK17" s="77"/>
      <c r="SYL17" s="77"/>
      <c r="SYM17" s="77"/>
      <c r="SYN17" s="77"/>
      <c r="SYO17" s="77"/>
      <c r="SYP17" s="77"/>
      <c r="SYQ17" s="77"/>
      <c r="SYR17" s="77"/>
      <c r="SYS17" s="77"/>
      <c r="SYT17" s="77"/>
      <c r="SYU17" s="77"/>
      <c r="SYV17" s="77"/>
      <c r="SYW17" s="77"/>
      <c r="SYX17" s="77"/>
      <c r="SYY17" s="77"/>
      <c r="SYZ17" s="77"/>
      <c r="SZA17" s="77"/>
      <c r="SZB17" s="77"/>
      <c r="SZC17" s="77"/>
      <c r="SZD17" s="77"/>
      <c r="SZE17" s="77"/>
      <c r="SZF17" s="77"/>
      <c r="SZG17" s="77"/>
      <c r="SZH17" s="77"/>
      <c r="SZI17" s="77"/>
      <c r="SZJ17" s="77"/>
      <c r="SZK17" s="77"/>
      <c r="SZL17" s="77"/>
      <c r="SZM17" s="77"/>
      <c r="SZN17" s="77"/>
      <c r="SZO17" s="77"/>
      <c r="SZP17" s="77"/>
      <c r="SZQ17" s="77"/>
      <c r="SZR17" s="77"/>
      <c r="SZS17" s="77"/>
      <c r="SZT17" s="77"/>
      <c r="SZU17" s="77"/>
      <c r="SZV17" s="77"/>
      <c r="SZW17" s="77"/>
      <c r="SZX17" s="77"/>
      <c r="SZY17" s="77"/>
      <c r="SZZ17" s="77"/>
      <c r="TAA17" s="77"/>
      <c r="TAB17" s="77"/>
      <c r="TAC17" s="77"/>
      <c r="TAD17" s="77"/>
      <c r="TAE17" s="77"/>
      <c r="TAF17" s="77"/>
      <c r="TAG17" s="77"/>
      <c r="TAH17" s="77"/>
      <c r="TAI17" s="77"/>
      <c r="TAJ17" s="77"/>
      <c r="TAK17" s="77"/>
      <c r="TAL17" s="77"/>
      <c r="TAM17" s="77"/>
      <c r="TAN17" s="77"/>
      <c r="TAO17" s="77"/>
      <c r="TAP17" s="77"/>
      <c r="TAQ17" s="77"/>
      <c r="TAR17" s="77"/>
      <c r="TAS17" s="77"/>
      <c r="TAT17" s="77"/>
      <c r="TAU17" s="77"/>
      <c r="TAV17" s="77"/>
      <c r="TAW17" s="77"/>
      <c r="TAX17" s="77"/>
      <c r="TAY17" s="77"/>
      <c r="TAZ17" s="77"/>
      <c r="TBA17" s="77"/>
      <c r="TBB17" s="77"/>
      <c r="TBC17" s="77"/>
      <c r="TBD17" s="77"/>
      <c r="TBE17" s="77"/>
      <c r="TBF17" s="77"/>
      <c r="TBG17" s="77"/>
      <c r="TBH17" s="77"/>
      <c r="TBI17" s="77"/>
      <c r="TBJ17" s="77"/>
      <c r="TBK17" s="77"/>
      <c r="TBL17" s="77"/>
      <c r="TBM17" s="77"/>
      <c r="TBN17" s="77"/>
      <c r="TBO17" s="77"/>
      <c r="TBP17" s="77"/>
      <c r="TBQ17" s="77"/>
      <c r="TBR17" s="77"/>
      <c r="TBS17" s="77"/>
      <c r="TBT17" s="77"/>
      <c r="TBU17" s="77"/>
      <c r="TBV17" s="77"/>
      <c r="TBW17" s="77"/>
      <c r="TBX17" s="77"/>
      <c r="TBY17" s="77"/>
      <c r="TBZ17" s="77"/>
      <c r="TCA17" s="77"/>
      <c r="TCB17" s="77"/>
      <c r="TCC17" s="77"/>
      <c r="TCD17" s="77"/>
      <c r="TCE17" s="77"/>
      <c r="TCF17" s="77"/>
      <c r="TCG17" s="77"/>
      <c r="TCH17" s="77"/>
      <c r="TCI17" s="77"/>
      <c r="TCJ17" s="77"/>
      <c r="TCK17" s="77"/>
      <c r="TCL17" s="77"/>
      <c r="TCM17" s="77"/>
      <c r="TCN17" s="77"/>
      <c r="TCO17" s="77"/>
      <c r="TCP17" s="77"/>
      <c r="TCQ17" s="77"/>
      <c r="TCR17" s="77"/>
      <c r="TCS17" s="77"/>
      <c r="TCT17" s="77"/>
      <c r="TCU17" s="77"/>
      <c r="TCV17" s="77"/>
      <c r="TCW17" s="77"/>
      <c r="TCX17" s="77"/>
      <c r="TCY17" s="77"/>
      <c r="TCZ17" s="77"/>
      <c r="TDA17" s="77"/>
      <c r="TDB17" s="77"/>
      <c r="TDC17" s="77"/>
      <c r="TDD17" s="77"/>
      <c r="TDE17" s="77"/>
      <c r="TDF17" s="77"/>
      <c r="TDG17" s="77"/>
      <c r="TDH17" s="77"/>
      <c r="TDI17" s="77"/>
      <c r="TDJ17" s="77"/>
      <c r="TDK17" s="77"/>
      <c r="TDL17" s="77"/>
      <c r="TDM17" s="77"/>
      <c r="TDN17" s="77"/>
      <c r="TDO17" s="77"/>
      <c r="TDP17" s="77"/>
      <c r="TDQ17" s="77"/>
      <c r="TDR17" s="77"/>
      <c r="TDS17" s="77"/>
      <c r="TDT17" s="77"/>
      <c r="TDU17" s="77"/>
      <c r="TDV17" s="77"/>
      <c r="TDW17" s="77"/>
      <c r="TDX17" s="77"/>
      <c r="TDY17" s="77"/>
      <c r="TDZ17" s="77"/>
      <c r="TEA17" s="77"/>
      <c r="TEB17" s="77"/>
      <c r="TEC17" s="77"/>
      <c r="TED17" s="77"/>
      <c r="TEE17" s="77"/>
      <c r="TEF17" s="77"/>
      <c r="TEG17" s="77"/>
      <c r="TEH17" s="77"/>
      <c r="TEI17" s="77"/>
      <c r="TEJ17" s="77"/>
      <c r="TEK17" s="77"/>
      <c r="TEL17" s="77"/>
      <c r="TEM17" s="77"/>
      <c r="TEN17" s="77"/>
      <c r="TEO17" s="77"/>
      <c r="TEP17" s="77"/>
      <c r="TEQ17" s="77"/>
      <c r="TER17" s="77"/>
      <c r="TES17" s="77"/>
      <c r="TET17" s="77"/>
      <c r="TEU17" s="77"/>
      <c r="TEV17" s="77"/>
      <c r="TEW17" s="77"/>
      <c r="TEX17" s="77"/>
      <c r="TEY17" s="77"/>
      <c r="TEZ17" s="77"/>
      <c r="TFA17" s="77"/>
      <c r="TFB17" s="77"/>
      <c r="TFC17" s="77"/>
      <c r="TFD17" s="77"/>
      <c r="TFE17" s="77"/>
      <c r="TFF17" s="77"/>
      <c r="TFG17" s="77"/>
      <c r="TFH17" s="77"/>
      <c r="TFI17" s="77"/>
      <c r="TFJ17" s="77"/>
      <c r="TFK17" s="77"/>
      <c r="TFL17" s="77"/>
      <c r="TFM17" s="77"/>
      <c r="TFN17" s="77"/>
      <c r="TFO17" s="77"/>
      <c r="TFP17" s="77"/>
      <c r="TFQ17" s="77"/>
      <c r="TFR17" s="77"/>
      <c r="TFS17" s="77"/>
      <c r="TFT17" s="77"/>
      <c r="TFU17" s="77"/>
      <c r="TFV17" s="77"/>
      <c r="TFW17" s="77"/>
      <c r="TFX17" s="77"/>
      <c r="TFY17" s="77"/>
      <c r="TFZ17" s="77"/>
      <c r="TGA17" s="77"/>
      <c r="TGB17" s="77"/>
      <c r="TGC17" s="77"/>
      <c r="TGD17" s="77"/>
      <c r="TGE17" s="77"/>
      <c r="TGF17" s="77"/>
      <c r="TGG17" s="77"/>
      <c r="TGH17" s="77"/>
      <c r="TGI17" s="77"/>
      <c r="TGJ17" s="77"/>
      <c r="TGK17" s="77"/>
      <c r="TGL17" s="77"/>
      <c r="TGM17" s="77"/>
      <c r="TGN17" s="77"/>
      <c r="TGO17" s="77"/>
      <c r="TGP17" s="77"/>
      <c r="TGQ17" s="77"/>
      <c r="TGR17" s="77"/>
      <c r="TGS17" s="77"/>
      <c r="TGT17" s="77"/>
      <c r="TGU17" s="77"/>
      <c r="TGV17" s="77"/>
      <c r="TGW17" s="77"/>
      <c r="TGX17" s="77"/>
      <c r="TGY17" s="77"/>
      <c r="TGZ17" s="77"/>
      <c r="THA17" s="77"/>
      <c r="THB17" s="77"/>
      <c r="THC17" s="77"/>
      <c r="THD17" s="77"/>
      <c r="THE17" s="77"/>
      <c r="THF17" s="77"/>
      <c r="THG17" s="77"/>
      <c r="THH17" s="77"/>
      <c r="THI17" s="77"/>
      <c r="THJ17" s="77"/>
      <c r="THK17" s="77"/>
      <c r="THL17" s="77"/>
      <c r="THM17" s="77"/>
      <c r="THN17" s="77"/>
      <c r="THO17" s="77"/>
      <c r="THP17" s="77"/>
      <c r="THQ17" s="77"/>
      <c r="THR17" s="77"/>
      <c r="THS17" s="77"/>
      <c r="THT17" s="77"/>
      <c r="THU17" s="77"/>
      <c r="THV17" s="77"/>
      <c r="THW17" s="77"/>
      <c r="THX17" s="77"/>
      <c r="THY17" s="77"/>
      <c r="THZ17" s="77"/>
      <c r="TIA17" s="77"/>
      <c r="TIB17" s="77"/>
      <c r="TIC17" s="77"/>
      <c r="TID17" s="77"/>
      <c r="TIE17" s="77"/>
      <c r="TIF17" s="77"/>
      <c r="TIG17" s="77"/>
      <c r="TIH17" s="77"/>
      <c r="TII17" s="77"/>
      <c r="TIJ17" s="77"/>
      <c r="TIK17" s="77"/>
      <c r="TIL17" s="77"/>
      <c r="TIM17" s="77"/>
      <c r="TIN17" s="77"/>
      <c r="TIO17" s="77"/>
      <c r="TIP17" s="77"/>
      <c r="TIQ17" s="77"/>
      <c r="TIR17" s="77"/>
      <c r="TIS17" s="77"/>
      <c r="TIT17" s="77"/>
      <c r="TIU17" s="77"/>
      <c r="TIV17" s="77"/>
      <c r="TIW17" s="77"/>
      <c r="TIX17" s="77"/>
      <c r="TIY17" s="77"/>
      <c r="TIZ17" s="77"/>
      <c r="TJA17" s="77"/>
      <c r="TJB17" s="77"/>
      <c r="TJC17" s="77"/>
      <c r="TJD17" s="77"/>
      <c r="TJE17" s="77"/>
      <c r="TJF17" s="77"/>
      <c r="TJG17" s="77"/>
      <c r="TJH17" s="77"/>
      <c r="TJI17" s="77"/>
      <c r="TJJ17" s="77"/>
      <c r="TJK17" s="77"/>
      <c r="TJL17" s="77"/>
      <c r="TJM17" s="77"/>
      <c r="TJN17" s="77"/>
      <c r="TJO17" s="77"/>
      <c r="TJP17" s="77"/>
      <c r="TJQ17" s="77"/>
      <c r="TJR17" s="77"/>
      <c r="TJS17" s="77"/>
      <c r="TJT17" s="77"/>
      <c r="TJU17" s="77"/>
      <c r="TJV17" s="77"/>
      <c r="TJW17" s="77"/>
      <c r="TJX17" s="77"/>
      <c r="TJY17" s="77"/>
      <c r="TJZ17" s="77"/>
      <c r="TKA17" s="77"/>
      <c r="TKB17" s="77"/>
      <c r="TKC17" s="77"/>
      <c r="TKD17" s="77"/>
      <c r="TKE17" s="77"/>
      <c r="TKF17" s="77"/>
      <c r="TKG17" s="77"/>
      <c r="TKH17" s="77"/>
      <c r="TKI17" s="77"/>
      <c r="TKJ17" s="77"/>
      <c r="TKK17" s="77"/>
      <c r="TKL17" s="77"/>
      <c r="TKM17" s="77"/>
      <c r="TKN17" s="77"/>
      <c r="TKO17" s="77"/>
      <c r="TKP17" s="77"/>
      <c r="TKQ17" s="77"/>
      <c r="TKR17" s="77"/>
      <c r="TKS17" s="77"/>
      <c r="TKT17" s="77"/>
      <c r="TKU17" s="77"/>
      <c r="TKV17" s="77"/>
      <c r="TKW17" s="77"/>
      <c r="TKX17" s="77"/>
      <c r="TKY17" s="77"/>
      <c r="TKZ17" s="77"/>
      <c r="TLA17" s="77"/>
      <c r="TLB17" s="77"/>
      <c r="TLC17" s="77"/>
      <c r="TLD17" s="77"/>
      <c r="TLE17" s="77"/>
      <c r="TLF17" s="77"/>
      <c r="TLG17" s="77"/>
      <c r="TLH17" s="77"/>
      <c r="TLI17" s="77"/>
      <c r="TLJ17" s="77"/>
      <c r="TLK17" s="77"/>
      <c r="TLL17" s="77"/>
      <c r="TLM17" s="77"/>
      <c r="TLN17" s="77"/>
      <c r="TLO17" s="77"/>
      <c r="TLP17" s="77"/>
      <c r="TLQ17" s="77"/>
      <c r="TLR17" s="77"/>
      <c r="TLS17" s="77"/>
      <c r="TLT17" s="77"/>
      <c r="TLU17" s="77"/>
      <c r="TLV17" s="77"/>
      <c r="TLW17" s="77"/>
      <c r="TLX17" s="77"/>
      <c r="TLY17" s="77"/>
      <c r="TLZ17" s="77"/>
      <c r="TMA17" s="77"/>
      <c r="TMB17" s="77"/>
      <c r="TMC17" s="77"/>
      <c r="TMD17" s="77"/>
      <c r="TME17" s="77"/>
      <c r="TMF17" s="77"/>
      <c r="TMG17" s="77"/>
      <c r="TMH17" s="77"/>
      <c r="TMI17" s="77"/>
      <c r="TMJ17" s="77"/>
      <c r="TMK17" s="77"/>
      <c r="TML17" s="77"/>
      <c r="TMM17" s="77"/>
      <c r="TMN17" s="77"/>
      <c r="TMO17" s="77"/>
      <c r="TMP17" s="77"/>
      <c r="TMQ17" s="77"/>
      <c r="TMR17" s="77"/>
      <c r="TMS17" s="77"/>
      <c r="TMT17" s="77"/>
      <c r="TMU17" s="77"/>
      <c r="TMV17" s="77"/>
      <c r="TMW17" s="77"/>
      <c r="TMX17" s="77"/>
      <c r="TMY17" s="77"/>
      <c r="TMZ17" s="77"/>
      <c r="TNA17" s="77"/>
      <c r="TNB17" s="77"/>
      <c r="TNC17" s="77"/>
      <c r="TND17" s="77"/>
      <c r="TNE17" s="77"/>
      <c r="TNF17" s="77"/>
      <c r="TNG17" s="77"/>
      <c r="TNH17" s="77"/>
      <c r="TNI17" s="77"/>
      <c r="TNJ17" s="77"/>
      <c r="TNK17" s="77"/>
      <c r="TNL17" s="77"/>
      <c r="TNM17" s="77"/>
      <c r="TNN17" s="77"/>
      <c r="TNO17" s="77"/>
      <c r="TNP17" s="77"/>
      <c r="TNQ17" s="77"/>
      <c r="TNR17" s="77"/>
      <c r="TNS17" s="77"/>
      <c r="TNT17" s="77"/>
      <c r="TNU17" s="77"/>
      <c r="TNV17" s="77"/>
      <c r="TNW17" s="77"/>
      <c r="TNX17" s="77"/>
      <c r="TNY17" s="77"/>
      <c r="TNZ17" s="77"/>
      <c r="TOA17" s="77"/>
      <c r="TOB17" s="77"/>
      <c r="TOC17" s="77"/>
      <c r="TOD17" s="77"/>
      <c r="TOE17" s="77"/>
      <c r="TOF17" s="77"/>
      <c r="TOG17" s="77"/>
      <c r="TOH17" s="77"/>
      <c r="TOI17" s="77"/>
      <c r="TOJ17" s="77"/>
      <c r="TOK17" s="77"/>
      <c r="TOL17" s="77"/>
      <c r="TOM17" s="77"/>
      <c r="TON17" s="77"/>
      <c r="TOO17" s="77"/>
      <c r="TOP17" s="77"/>
      <c r="TOQ17" s="77"/>
      <c r="TOR17" s="77"/>
      <c r="TOS17" s="77"/>
      <c r="TOT17" s="77"/>
      <c r="TOU17" s="77"/>
      <c r="TOV17" s="77"/>
      <c r="TOW17" s="77"/>
      <c r="TOX17" s="77"/>
      <c r="TOY17" s="77"/>
      <c r="TOZ17" s="77"/>
      <c r="TPA17" s="77"/>
      <c r="TPB17" s="77"/>
      <c r="TPC17" s="77"/>
      <c r="TPD17" s="77"/>
      <c r="TPE17" s="77"/>
      <c r="TPF17" s="77"/>
      <c r="TPG17" s="77"/>
      <c r="TPH17" s="77"/>
      <c r="TPI17" s="77"/>
      <c r="TPJ17" s="77"/>
      <c r="TPK17" s="77"/>
      <c r="TPL17" s="77"/>
      <c r="TPM17" s="77"/>
      <c r="TPN17" s="77"/>
      <c r="TPO17" s="77"/>
      <c r="TPP17" s="77"/>
      <c r="TPQ17" s="77"/>
      <c r="TPR17" s="77"/>
      <c r="TPS17" s="77"/>
      <c r="TPT17" s="77"/>
      <c r="TPU17" s="77"/>
      <c r="TPV17" s="77"/>
      <c r="TPW17" s="77"/>
      <c r="TPX17" s="77"/>
      <c r="TPY17" s="77"/>
      <c r="TPZ17" s="77"/>
      <c r="TQA17" s="77"/>
      <c r="TQB17" s="77"/>
      <c r="TQC17" s="77"/>
      <c r="TQD17" s="77"/>
      <c r="TQE17" s="77"/>
      <c r="TQF17" s="77"/>
      <c r="TQG17" s="77"/>
      <c r="TQH17" s="77"/>
      <c r="TQI17" s="77"/>
      <c r="TQJ17" s="77"/>
      <c r="TQK17" s="77"/>
      <c r="TQL17" s="77"/>
      <c r="TQM17" s="77"/>
      <c r="TQN17" s="77"/>
      <c r="TQO17" s="77"/>
      <c r="TQP17" s="77"/>
      <c r="TQQ17" s="77"/>
      <c r="TQR17" s="77"/>
      <c r="TQS17" s="77"/>
      <c r="TQT17" s="77"/>
      <c r="TQU17" s="77"/>
      <c r="TQV17" s="77"/>
      <c r="TQW17" s="77"/>
      <c r="TQX17" s="77"/>
      <c r="TQY17" s="77"/>
      <c r="TQZ17" s="77"/>
      <c r="TRA17" s="77"/>
      <c r="TRB17" s="77"/>
      <c r="TRC17" s="77"/>
      <c r="TRD17" s="77"/>
      <c r="TRE17" s="77"/>
      <c r="TRF17" s="77"/>
      <c r="TRG17" s="77"/>
      <c r="TRH17" s="77"/>
      <c r="TRI17" s="77"/>
      <c r="TRJ17" s="77"/>
      <c r="TRK17" s="77"/>
      <c r="TRL17" s="77"/>
      <c r="TRM17" s="77"/>
      <c r="TRN17" s="77"/>
      <c r="TRO17" s="77"/>
      <c r="TRP17" s="77"/>
      <c r="TRQ17" s="77"/>
      <c r="TRR17" s="77"/>
      <c r="TRS17" s="77"/>
      <c r="TRT17" s="77"/>
      <c r="TRU17" s="77"/>
      <c r="TRV17" s="77"/>
      <c r="TRW17" s="77"/>
      <c r="TRX17" s="77"/>
      <c r="TRY17" s="77"/>
      <c r="TRZ17" s="77"/>
      <c r="TSA17" s="77"/>
      <c r="TSB17" s="77"/>
      <c r="TSC17" s="77"/>
      <c r="TSD17" s="77"/>
      <c r="TSE17" s="77"/>
      <c r="TSF17" s="77"/>
      <c r="TSG17" s="77"/>
      <c r="TSH17" s="77"/>
      <c r="TSI17" s="77"/>
      <c r="TSJ17" s="77"/>
      <c r="TSK17" s="77"/>
      <c r="TSL17" s="77"/>
      <c r="TSM17" s="77"/>
      <c r="TSN17" s="77"/>
      <c r="TSO17" s="77"/>
      <c r="TSP17" s="77"/>
      <c r="TSQ17" s="77"/>
      <c r="TSR17" s="77"/>
      <c r="TSS17" s="77"/>
      <c r="TST17" s="77"/>
      <c r="TSU17" s="77"/>
      <c r="TSV17" s="77"/>
      <c r="TSW17" s="77"/>
      <c r="TSX17" s="77"/>
      <c r="TSY17" s="77"/>
      <c r="TSZ17" s="77"/>
      <c r="TTA17" s="77"/>
      <c r="TTB17" s="77"/>
      <c r="TTC17" s="77"/>
      <c r="TTD17" s="77"/>
      <c r="TTE17" s="77"/>
      <c r="TTF17" s="77"/>
      <c r="TTG17" s="77"/>
      <c r="TTH17" s="77"/>
      <c r="TTI17" s="77"/>
      <c r="TTJ17" s="77"/>
      <c r="TTK17" s="77"/>
      <c r="TTL17" s="77"/>
      <c r="TTM17" s="77"/>
      <c r="TTN17" s="77"/>
      <c r="TTO17" s="77"/>
      <c r="TTP17" s="77"/>
      <c r="TTQ17" s="77"/>
      <c r="TTR17" s="77"/>
      <c r="TTS17" s="77"/>
      <c r="TTT17" s="77"/>
      <c r="TTU17" s="77"/>
      <c r="TTV17" s="77"/>
      <c r="TTW17" s="77"/>
      <c r="TTX17" s="77"/>
      <c r="TTY17" s="77"/>
      <c r="TTZ17" s="77"/>
      <c r="TUA17" s="77"/>
      <c r="TUB17" s="77"/>
      <c r="TUC17" s="77"/>
      <c r="TUD17" s="77"/>
      <c r="TUE17" s="77"/>
      <c r="TUF17" s="77"/>
      <c r="TUG17" s="77"/>
      <c r="TUH17" s="77"/>
      <c r="TUI17" s="77"/>
      <c r="TUJ17" s="77"/>
      <c r="TUK17" s="77"/>
      <c r="TUL17" s="77"/>
      <c r="TUM17" s="77"/>
      <c r="TUN17" s="77"/>
      <c r="TUO17" s="77"/>
      <c r="TUP17" s="77"/>
      <c r="TUQ17" s="77"/>
      <c r="TUR17" s="77"/>
      <c r="TUS17" s="77"/>
      <c r="TUT17" s="77"/>
      <c r="TUU17" s="77"/>
      <c r="TUV17" s="77"/>
      <c r="TUW17" s="77"/>
      <c r="TUX17" s="77"/>
      <c r="TUY17" s="77"/>
      <c r="TUZ17" s="77"/>
      <c r="TVA17" s="77"/>
      <c r="TVB17" s="77"/>
      <c r="TVC17" s="77"/>
      <c r="TVD17" s="77"/>
      <c r="TVE17" s="77"/>
      <c r="TVF17" s="77"/>
      <c r="TVG17" s="77"/>
      <c r="TVH17" s="77"/>
      <c r="TVI17" s="77"/>
      <c r="TVJ17" s="77"/>
      <c r="TVK17" s="77"/>
      <c r="TVL17" s="77"/>
      <c r="TVM17" s="77"/>
      <c r="TVN17" s="77"/>
      <c r="TVO17" s="77"/>
      <c r="TVP17" s="77"/>
      <c r="TVQ17" s="77"/>
      <c r="TVR17" s="77"/>
      <c r="TVS17" s="77"/>
      <c r="TVT17" s="77"/>
      <c r="TVU17" s="77"/>
      <c r="TVV17" s="77"/>
      <c r="TVW17" s="77"/>
      <c r="TVX17" s="77"/>
      <c r="TVY17" s="77"/>
      <c r="TVZ17" s="77"/>
      <c r="TWA17" s="77"/>
      <c r="TWB17" s="77"/>
      <c r="TWC17" s="77"/>
      <c r="TWD17" s="77"/>
      <c r="TWE17" s="77"/>
      <c r="TWF17" s="77"/>
      <c r="TWG17" s="77"/>
      <c r="TWH17" s="77"/>
      <c r="TWI17" s="77"/>
      <c r="TWJ17" s="77"/>
      <c r="TWK17" s="77"/>
      <c r="TWL17" s="77"/>
      <c r="TWM17" s="77"/>
      <c r="TWN17" s="77"/>
      <c r="TWO17" s="77"/>
      <c r="TWP17" s="77"/>
      <c r="TWQ17" s="77"/>
      <c r="TWR17" s="77"/>
      <c r="TWS17" s="77"/>
      <c r="TWT17" s="77"/>
      <c r="TWU17" s="77"/>
      <c r="TWV17" s="77"/>
      <c r="TWW17" s="77"/>
      <c r="TWX17" s="77"/>
      <c r="TWY17" s="77"/>
      <c r="TWZ17" s="77"/>
      <c r="TXA17" s="77"/>
      <c r="TXB17" s="77"/>
      <c r="TXC17" s="77"/>
      <c r="TXD17" s="77"/>
      <c r="TXE17" s="77"/>
      <c r="TXF17" s="77"/>
      <c r="TXG17" s="77"/>
      <c r="TXH17" s="77"/>
      <c r="TXI17" s="77"/>
      <c r="TXJ17" s="77"/>
      <c r="TXK17" s="77"/>
      <c r="TXL17" s="77"/>
      <c r="TXM17" s="77"/>
      <c r="TXN17" s="77"/>
      <c r="TXO17" s="77"/>
      <c r="TXP17" s="77"/>
      <c r="TXQ17" s="77"/>
      <c r="TXR17" s="77"/>
      <c r="TXS17" s="77"/>
      <c r="TXT17" s="77"/>
      <c r="TXU17" s="77"/>
      <c r="TXV17" s="77"/>
      <c r="TXW17" s="77"/>
      <c r="TXX17" s="77"/>
      <c r="TXY17" s="77"/>
      <c r="TXZ17" s="77"/>
      <c r="TYA17" s="77"/>
      <c r="TYB17" s="77"/>
      <c r="TYC17" s="77"/>
      <c r="TYD17" s="77"/>
      <c r="TYE17" s="77"/>
      <c r="TYF17" s="77"/>
      <c r="TYG17" s="77"/>
      <c r="TYH17" s="77"/>
      <c r="TYI17" s="77"/>
      <c r="TYJ17" s="77"/>
      <c r="TYK17" s="77"/>
      <c r="TYL17" s="77"/>
      <c r="TYM17" s="77"/>
      <c r="TYN17" s="77"/>
      <c r="TYO17" s="77"/>
      <c r="TYP17" s="77"/>
      <c r="TYQ17" s="77"/>
      <c r="TYR17" s="77"/>
      <c r="TYS17" s="77"/>
      <c r="TYT17" s="77"/>
      <c r="TYU17" s="77"/>
      <c r="TYV17" s="77"/>
      <c r="TYW17" s="77"/>
      <c r="TYX17" s="77"/>
      <c r="TYY17" s="77"/>
      <c r="TYZ17" s="77"/>
      <c r="TZA17" s="77"/>
      <c r="TZB17" s="77"/>
      <c r="TZC17" s="77"/>
      <c r="TZD17" s="77"/>
      <c r="TZE17" s="77"/>
      <c r="TZF17" s="77"/>
      <c r="TZG17" s="77"/>
      <c r="TZH17" s="77"/>
      <c r="TZI17" s="77"/>
      <c r="TZJ17" s="77"/>
      <c r="TZK17" s="77"/>
      <c r="TZL17" s="77"/>
      <c r="TZM17" s="77"/>
      <c r="TZN17" s="77"/>
      <c r="TZO17" s="77"/>
      <c r="TZP17" s="77"/>
      <c r="TZQ17" s="77"/>
      <c r="TZR17" s="77"/>
      <c r="TZS17" s="77"/>
      <c r="TZT17" s="77"/>
      <c r="TZU17" s="77"/>
      <c r="TZV17" s="77"/>
      <c r="TZW17" s="77"/>
      <c r="TZX17" s="77"/>
      <c r="TZY17" s="77"/>
      <c r="TZZ17" s="77"/>
      <c r="UAA17" s="77"/>
      <c r="UAB17" s="77"/>
      <c r="UAC17" s="77"/>
      <c r="UAD17" s="77"/>
      <c r="UAE17" s="77"/>
      <c r="UAF17" s="77"/>
      <c r="UAG17" s="77"/>
      <c r="UAH17" s="77"/>
      <c r="UAI17" s="77"/>
      <c r="UAJ17" s="77"/>
      <c r="UAK17" s="77"/>
      <c r="UAL17" s="77"/>
      <c r="UAM17" s="77"/>
      <c r="UAN17" s="77"/>
      <c r="UAO17" s="77"/>
      <c r="UAP17" s="77"/>
      <c r="UAQ17" s="77"/>
      <c r="UAR17" s="77"/>
      <c r="UAS17" s="77"/>
      <c r="UAT17" s="77"/>
      <c r="UAU17" s="77"/>
      <c r="UAV17" s="77"/>
      <c r="UAW17" s="77"/>
      <c r="UAX17" s="77"/>
      <c r="UAY17" s="77"/>
      <c r="UAZ17" s="77"/>
      <c r="UBA17" s="77"/>
      <c r="UBB17" s="77"/>
      <c r="UBC17" s="77"/>
      <c r="UBD17" s="77"/>
      <c r="UBE17" s="77"/>
      <c r="UBF17" s="77"/>
      <c r="UBG17" s="77"/>
      <c r="UBH17" s="77"/>
      <c r="UBI17" s="77"/>
      <c r="UBJ17" s="77"/>
      <c r="UBK17" s="77"/>
      <c r="UBL17" s="77"/>
      <c r="UBM17" s="77"/>
      <c r="UBN17" s="77"/>
      <c r="UBO17" s="77"/>
      <c r="UBP17" s="77"/>
      <c r="UBQ17" s="77"/>
      <c r="UBR17" s="77"/>
      <c r="UBS17" s="77"/>
      <c r="UBT17" s="77"/>
      <c r="UBU17" s="77"/>
      <c r="UBV17" s="77"/>
      <c r="UBW17" s="77"/>
      <c r="UBX17" s="77"/>
      <c r="UBY17" s="77"/>
      <c r="UBZ17" s="77"/>
      <c r="UCA17" s="77"/>
      <c r="UCB17" s="77"/>
      <c r="UCC17" s="77"/>
      <c r="UCD17" s="77"/>
      <c r="UCE17" s="77"/>
      <c r="UCF17" s="77"/>
      <c r="UCG17" s="77"/>
      <c r="UCH17" s="77"/>
      <c r="UCI17" s="77"/>
      <c r="UCJ17" s="77"/>
      <c r="UCK17" s="77"/>
      <c r="UCL17" s="77"/>
      <c r="UCM17" s="77"/>
      <c r="UCN17" s="77"/>
      <c r="UCO17" s="77"/>
      <c r="UCP17" s="77"/>
      <c r="UCQ17" s="77"/>
      <c r="UCR17" s="77"/>
      <c r="UCS17" s="77"/>
      <c r="UCT17" s="77"/>
      <c r="UCU17" s="77"/>
      <c r="UCV17" s="77"/>
      <c r="UCW17" s="77"/>
      <c r="UCX17" s="77"/>
      <c r="UCY17" s="77"/>
      <c r="UCZ17" s="77"/>
      <c r="UDA17" s="77"/>
      <c r="UDB17" s="77"/>
      <c r="UDC17" s="77"/>
      <c r="UDD17" s="77"/>
      <c r="UDE17" s="77"/>
      <c r="UDF17" s="77"/>
      <c r="UDG17" s="77"/>
      <c r="UDH17" s="77"/>
      <c r="UDI17" s="77"/>
      <c r="UDJ17" s="77"/>
      <c r="UDK17" s="77"/>
      <c r="UDL17" s="77"/>
      <c r="UDM17" s="77"/>
      <c r="UDN17" s="77"/>
      <c r="UDO17" s="77"/>
      <c r="UDP17" s="77"/>
      <c r="UDQ17" s="77"/>
      <c r="UDR17" s="77"/>
      <c r="UDS17" s="77"/>
      <c r="UDT17" s="77"/>
      <c r="UDU17" s="77"/>
      <c r="UDV17" s="77"/>
      <c r="UDW17" s="77"/>
      <c r="UDX17" s="77"/>
      <c r="UDY17" s="77"/>
      <c r="UDZ17" s="77"/>
      <c r="UEA17" s="77"/>
      <c r="UEB17" s="77"/>
      <c r="UEC17" s="77"/>
      <c r="UED17" s="77"/>
      <c r="UEE17" s="77"/>
      <c r="UEF17" s="77"/>
      <c r="UEG17" s="77"/>
      <c r="UEH17" s="77"/>
      <c r="UEI17" s="77"/>
      <c r="UEJ17" s="77"/>
      <c r="UEK17" s="77"/>
      <c r="UEL17" s="77"/>
      <c r="UEM17" s="77"/>
      <c r="UEN17" s="77"/>
      <c r="UEO17" s="77"/>
      <c r="UEP17" s="77"/>
      <c r="UEQ17" s="77"/>
      <c r="UER17" s="77"/>
      <c r="UES17" s="77"/>
      <c r="UET17" s="77"/>
      <c r="UEU17" s="77"/>
      <c r="UEV17" s="77"/>
      <c r="UEW17" s="77"/>
      <c r="UEX17" s="77"/>
      <c r="UEY17" s="77"/>
      <c r="UEZ17" s="77"/>
      <c r="UFA17" s="77"/>
      <c r="UFB17" s="77"/>
      <c r="UFC17" s="77"/>
      <c r="UFD17" s="77"/>
      <c r="UFE17" s="77"/>
      <c r="UFF17" s="77"/>
      <c r="UFG17" s="77"/>
      <c r="UFH17" s="77"/>
      <c r="UFI17" s="77"/>
      <c r="UFJ17" s="77"/>
      <c r="UFK17" s="77"/>
      <c r="UFL17" s="77"/>
      <c r="UFM17" s="77"/>
      <c r="UFN17" s="77"/>
      <c r="UFO17" s="77"/>
      <c r="UFP17" s="77"/>
      <c r="UFQ17" s="77"/>
      <c r="UFR17" s="77"/>
      <c r="UFS17" s="77"/>
      <c r="UFT17" s="77"/>
      <c r="UFU17" s="77"/>
      <c r="UFV17" s="77"/>
      <c r="UFW17" s="77"/>
      <c r="UFX17" s="77"/>
      <c r="UFY17" s="77"/>
      <c r="UFZ17" s="77"/>
      <c r="UGA17" s="77"/>
      <c r="UGB17" s="77"/>
      <c r="UGC17" s="77"/>
      <c r="UGD17" s="77"/>
      <c r="UGE17" s="77"/>
      <c r="UGF17" s="77"/>
      <c r="UGG17" s="77"/>
      <c r="UGH17" s="77"/>
      <c r="UGI17" s="77"/>
      <c r="UGJ17" s="77"/>
      <c r="UGK17" s="77"/>
      <c r="UGL17" s="77"/>
      <c r="UGM17" s="77"/>
      <c r="UGN17" s="77"/>
      <c r="UGO17" s="77"/>
      <c r="UGP17" s="77"/>
      <c r="UGQ17" s="77"/>
      <c r="UGR17" s="77"/>
      <c r="UGS17" s="77"/>
      <c r="UGT17" s="77"/>
      <c r="UGU17" s="77"/>
      <c r="UGV17" s="77"/>
      <c r="UGW17" s="77"/>
      <c r="UGX17" s="77"/>
      <c r="UGY17" s="77"/>
      <c r="UGZ17" s="77"/>
      <c r="UHA17" s="77"/>
      <c r="UHB17" s="77"/>
      <c r="UHC17" s="77"/>
      <c r="UHD17" s="77"/>
      <c r="UHE17" s="77"/>
      <c r="UHF17" s="77"/>
      <c r="UHG17" s="77"/>
      <c r="UHH17" s="77"/>
      <c r="UHI17" s="77"/>
      <c r="UHJ17" s="77"/>
      <c r="UHK17" s="77"/>
      <c r="UHL17" s="77"/>
      <c r="UHM17" s="77"/>
      <c r="UHN17" s="77"/>
      <c r="UHO17" s="77"/>
      <c r="UHP17" s="77"/>
      <c r="UHQ17" s="77"/>
      <c r="UHR17" s="77"/>
      <c r="UHS17" s="77"/>
      <c r="UHT17" s="77"/>
      <c r="UHU17" s="77"/>
      <c r="UHV17" s="77"/>
      <c r="UHW17" s="77"/>
      <c r="UHX17" s="77"/>
      <c r="UHY17" s="77"/>
      <c r="UHZ17" s="77"/>
      <c r="UIA17" s="77"/>
      <c r="UIB17" s="77"/>
      <c r="UIC17" s="77"/>
      <c r="UID17" s="77"/>
      <c r="UIE17" s="77"/>
      <c r="UIF17" s="77"/>
      <c r="UIG17" s="77"/>
      <c r="UIH17" s="77"/>
      <c r="UII17" s="77"/>
      <c r="UIJ17" s="77"/>
      <c r="UIK17" s="77"/>
      <c r="UIL17" s="77"/>
      <c r="UIM17" s="77"/>
      <c r="UIN17" s="77"/>
      <c r="UIO17" s="77"/>
      <c r="UIP17" s="77"/>
      <c r="UIQ17" s="77"/>
      <c r="UIR17" s="77"/>
      <c r="UIS17" s="77"/>
      <c r="UIT17" s="77"/>
      <c r="UIU17" s="77"/>
      <c r="UIV17" s="77"/>
      <c r="UIW17" s="77"/>
      <c r="UIX17" s="77"/>
      <c r="UIY17" s="77"/>
      <c r="UIZ17" s="77"/>
      <c r="UJA17" s="77"/>
      <c r="UJB17" s="77"/>
      <c r="UJC17" s="77"/>
      <c r="UJD17" s="77"/>
      <c r="UJE17" s="77"/>
      <c r="UJF17" s="77"/>
      <c r="UJG17" s="77"/>
      <c r="UJH17" s="77"/>
      <c r="UJI17" s="77"/>
      <c r="UJJ17" s="77"/>
      <c r="UJK17" s="77"/>
      <c r="UJL17" s="77"/>
      <c r="UJM17" s="77"/>
      <c r="UJN17" s="77"/>
      <c r="UJO17" s="77"/>
      <c r="UJP17" s="77"/>
      <c r="UJQ17" s="77"/>
      <c r="UJR17" s="77"/>
      <c r="UJS17" s="77"/>
      <c r="UJT17" s="77"/>
      <c r="UJU17" s="77"/>
      <c r="UJV17" s="77"/>
      <c r="UJW17" s="77"/>
      <c r="UJX17" s="77"/>
      <c r="UJY17" s="77"/>
      <c r="UJZ17" s="77"/>
      <c r="UKA17" s="77"/>
      <c r="UKB17" s="77"/>
      <c r="UKC17" s="77"/>
      <c r="UKD17" s="77"/>
      <c r="UKE17" s="77"/>
      <c r="UKF17" s="77"/>
      <c r="UKG17" s="77"/>
      <c r="UKH17" s="77"/>
      <c r="UKI17" s="77"/>
      <c r="UKJ17" s="77"/>
      <c r="UKK17" s="77"/>
      <c r="UKL17" s="77"/>
      <c r="UKM17" s="77"/>
      <c r="UKN17" s="77"/>
      <c r="UKO17" s="77"/>
      <c r="UKP17" s="77"/>
      <c r="UKQ17" s="77"/>
      <c r="UKR17" s="77"/>
      <c r="UKS17" s="77"/>
      <c r="UKT17" s="77"/>
      <c r="UKU17" s="77"/>
      <c r="UKV17" s="77"/>
      <c r="UKW17" s="77"/>
      <c r="UKX17" s="77"/>
      <c r="UKY17" s="77"/>
      <c r="UKZ17" s="77"/>
      <c r="ULA17" s="77"/>
      <c r="ULB17" s="77"/>
      <c r="ULC17" s="77"/>
      <c r="ULD17" s="77"/>
      <c r="ULE17" s="77"/>
      <c r="ULF17" s="77"/>
      <c r="ULG17" s="77"/>
      <c r="ULH17" s="77"/>
      <c r="ULI17" s="77"/>
      <c r="ULJ17" s="77"/>
      <c r="ULK17" s="77"/>
      <c r="ULL17" s="77"/>
      <c r="ULM17" s="77"/>
      <c r="ULN17" s="77"/>
      <c r="ULO17" s="77"/>
      <c r="ULP17" s="77"/>
      <c r="ULQ17" s="77"/>
      <c r="ULR17" s="77"/>
      <c r="ULS17" s="77"/>
      <c r="ULT17" s="77"/>
      <c r="ULU17" s="77"/>
      <c r="ULV17" s="77"/>
      <c r="ULW17" s="77"/>
      <c r="ULX17" s="77"/>
      <c r="ULY17" s="77"/>
      <c r="ULZ17" s="77"/>
      <c r="UMA17" s="77"/>
      <c r="UMB17" s="77"/>
      <c r="UMC17" s="77"/>
      <c r="UMD17" s="77"/>
      <c r="UME17" s="77"/>
      <c r="UMF17" s="77"/>
      <c r="UMG17" s="77"/>
      <c r="UMH17" s="77"/>
      <c r="UMI17" s="77"/>
      <c r="UMJ17" s="77"/>
      <c r="UMK17" s="77"/>
      <c r="UML17" s="77"/>
      <c r="UMM17" s="77"/>
      <c r="UMN17" s="77"/>
      <c r="UMO17" s="77"/>
      <c r="UMP17" s="77"/>
      <c r="UMQ17" s="77"/>
      <c r="UMR17" s="77"/>
      <c r="UMS17" s="77"/>
      <c r="UMT17" s="77"/>
      <c r="UMU17" s="77"/>
      <c r="UMV17" s="77"/>
      <c r="UMW17" s="77"/>
      <c r="UMX17" s="77"/>
      <c r="UMY17" s="77"/>
      <c r="UMZ17" s="77"/>
      <c r="UNA17" s="77"/>
      <c r="UNB17" s="77"/>
      <c r="UNC17" s="77"/>
      <c r="UND17" s="77"/>
      <c r="UNE17" s="77"/>
      <c r="UNF17" s="77"/>
      <c r="UNG17" s="77"/>
      <c r="UNH17" s="77"/>
      <c r="UNI17" s="77"/>
      <c r="UNJ17" s="77"/>
      <c r="UNK17" s="77"/>
      <c r="UNL17" s="77"/>
      <c r="UNM17" s="77"/>
      <c r="UNN17" s="77"/>
      <c r="UNO17" s="77"/>
      <c r="UNP17" s="77"/>
      <c r="UNQ17" s="77"/>
      <c r="UNR17" s="77"/>
      <c r="UNS17" s="77"/>
      <c r="UNT17" s="77"/>
      <c r="UNU17" s="77"/>
      <c r="UNV17" s="77"/>
      <c r="UNW17" s="77"/>
      <c r="UNX17" s="77"/>
      <c r="UNY17" s="77"/>
      <c r="UNZ17" s="77"/>
      <c r="UOA17" s="77"/>
      <c r="UOB17" s="77"/>
      <c r="UOC17" s="77"/>
      <c r="UOD17" s="77"/>
      <c r="UOE17" s="77"/>
      <c r="UOF17" s="77"/>
      <c r="UOG17" s="77"/>
      <c r="UOH17" s="77"/>
      <c r="UOI17" s="77"/>
      <c r="UOJ17" s="77"/>
      <c r="UOK17" s="77"/>
      <c r="UOL17" s="77"/>
      <c r="UOM17" s="77"/>
      <c r="UON17" s="77"/>
      <c r="UOO17" s="77"/>
      <c r="UOP17" s="77"/>
      <c r="UOQ17" s="77"/>
      <c r="UOR17" s="77"/>
      <c r="UOS17" s="77"/>
      <c r="UOT17" s="77"/>
      <c r="UOU17" s="77"/>
      <c r="UOV17" s="77"/>
      <c r="UOW17" s="77"/>
      <c r="UOX17" s="77"/>
      <c r="UOY17" s="77"/>
      <c r="UOZ17" s="77"/>
      <c r="UPA17" s="77"/>
      <c r="UPB17" s="77"/>
      <c r="UPC17" s="77"/>
      <c r="UPD17" s="77"/>
      <c r="UPE17" s="77"/>
      <c r="UPF17" s="77"/>
      <c r="UPG17" s="77"/>
      <c r="UPH17" s="77"/>
      <c r="UPI17" s="77"/>
      <c r="UPJ17" s="77"/>
      <c r="UPK17" s="77"/>
      <c r="UPL17" s="77"/>
      <c r="UPM17" s="77"/>
      <c r="UPN17" s="77"/>
      <c r="UPO17" s="77"/>
      <c r="UPP17" s="77"/>
      <c r="UPQ17" s="77"/>
      <c r="UPR17" s="77"/>
      <c r="UPS17" s="77"/>
      <c r="UPT17" s="77"/>
      <c r="UPU17" s="77"/>
      <c r="UPV17" s="77"/>
      <c r="UPW17" s="77"/>
      <c r="UPX17" s="77"/>
      <c r="UPY17" s="77"/>
      <c r="UPZ17" s="77"/>
      <c r="UQA17" s="77"/>
      <c r="UQB17" s="77"/>
      <c r="UQC17" s="77"/>
      <c r="UQD17" s="77"/>
      <c r="UQE17" s="77"/>
      <c r="UQF17" s="77"/>
      <c r="UQG17" s="77"/>
      <c r="UQH17" s="77"/>
      <c r="UQI17" s="77"/>
      <c r="UQJ17" s="77"/>
      <c r="UQK17" s="77"/>
      <c r="UQL17" s="77"/>
      <c r="UQM17" s="77"/>
      <c r="UQN17" s="77"/>
      <c r="UQO17" s="77"/>
      <c r="UQP17" s="77"/>
      <c r="UQQ17" s="77"/>
      <c r="UQR17" s="77"/>
      <c r="UQS17" s="77"/>
      <c r="UQT17" s="77"/>
      <c r="UQU17" s="77"/>
      <c r="UQV17" s="77"/>
      <c r="UQW17" s="77"/>
      <c r="UQX17" s="77"/>
      <c r="UQY17" s="77"/>
      <c r="UQZ17" s="77"/>
      <c r="URA17" s="77"/>
      <c r="URB17" s="77"/>
      <c r="URC17" s="77"/>
      <c r="URD17" s="77"/>
      <c r="URE17" s="77"/>
      <c r="URF17" s="77"/>
      <c r="URG17" s="77"/>
      <c r="URH17" s="77"/>
      <c r="URI17" s="77"/>
      <c r="URJ17" s="77"/>
      <c r="URK17" s="77"/>
      <c r="URL17" s="77"/>
      <c r="URM17" s="77"/>
      <c r="URN17" s="77"/>
      <c r="URO17" s="77"/>
      <c r="URP17" s="77"/>
      <c r="URQ17" s="77"/>
      <c r="URR17" s="77"/>
      <c r="URS17" s="77"/>
      <c r="URT17" s="77"/>
      <c r="URU17" s="77"/>
      <c r="URV17" s="77"/>
      <c r="URW17" s="77"/>
      <c r="URX17" s="77"/>
      <c r="URY17" s="77"/>
      <c r="URZ17" s="77"/>
      <c r="USA17" s="77"/>
      <c r="USB17" s="77"/>
      <c r="USC17" s="77"/>
      <c r="USD17" s="77"/>
      <c r="USE17" s="77"/>
      <c r="USF17" s="77"/>
      <c r="USG17" s="77"/>
      <c r="USH17" s="77"/>
      <c r="USI17" s="77"/>
      <c r="USJ17" s="77"/>
      <c r="USK17" s="77"/>
      <c r="USL17" s="77"/>
      <c r="USM17" s="77"/>
      <c r="USN17" s="77"/>
      <c r="USO17" s="77"/>
      <c r="USP17" s="77"/>
      <c r="USQ17" s="77"/>
      <c r="USR17" s="77"/>
      <c r="USS17" s="77"/>
      <c r="UST17" s="77"/>
      <c r="USU17" s="77"/>
      <c r="USV17" s="77"/>
      <c r="USW17" s="77"/>
      <c r="USX17" s="77"/>
      <c r="USY17" s="77"/>
      <c r="USZ17" s="77"/>
      <c r="UTA17" s="77"/>
      <c r="UTB17" s="77"/>
      <c r="UTC17" s="77"/>
      <c r="UTD17" s="77"/>
      <c r="UTE17" s="77"/>
      <c r="UTF17" s="77"/>
      <c r="UTG17" s="77"/>
      <c r="UTH17" s="77"/>
      <c r="UTI17" s="77"/>
      <c r="UTJ17" s="77"/>
      <c r="UTK17" s="77"/>
      <c r="UTL17" s="77"/>
      <c r="UTM17" s="77"/>
      <c r="UTN17" s="77"/>
      <c r="UTO17" s="77"/>
      <c r="UTP17" s="77"/>
      <c r="UTQ17" s="77"/>
      <c r="UTR17" s="77"/>
      <c r="UTS17" s="77"/>
      <c r="UTT17" s="77"/>
      <c r="UTU17" s="77"/>
      <c r="UTV17" s="77"/>
      <c r="UTW17" s="77"/>
      <c r="UTX17" s="77"/>
      <c r="UTY17" s="77"/>
      <c r="UTZ17" s="77"/>
      <c r="UUA17" s="77"/>
      <c r="UUB17" s="77"/>
      <c r="UUC17" s="77"/>
      <c r="UUD17" s="77"/>
      <c r="UUE17" s="77"/>
      <c r="UUF17" s="77"/>
      <c r="UUG17" s="77"/>
      <c r="UUH17" s="77"/>
      <c r="UUI17" s="77"/>
      <c r="UUJ17" s="77"/>
      <c r="UUK17" s="77"/>
      <c r="UUL17" s="77"/>
      <c r="UUM17" s="77"/>
      <c r="UUN17" s="77"/>
      <c r="UUO17" s="77"/>
      <c r="UUP17" s="77"/>
      <c r="UUQ17" s="77"/>
      <c r="UUR17" s="77"/>
      <c r="UUS17" s="77"/>
      <c r="UUT17" s="77"/>
      <c r="UUU17" s="77"/>
      <c r="UUV17" s="77"/>
      <c r="UUW17" s="77"/>
      <c r="UUX17" s="77"/>
      <c r="UUY17" s="77"/>
      <c r="UUZ17" s="77"/>
      <c r="UVA17" s="77"/>
      <c r="UVB17" s="77"/>
      <c r="UVC17" s="77"/>
      <c r="UVD17" s="77"/>
      <c r="UVE17" s="77"/>
      <c r="UVF17" s="77"/>
      <c r="UVG17" s="77"/>
      <c r="UVH17" s="77"/>
      <c r="UVI17" s="77"/>
      <c r="UVJ17" s="77"/>
      <c r="UVK17" s="77"/>
      <c r="UVL17" s="77"/>
      <c r="UVM17" s="77"/>
      <c r="UVN17" s="77"/>
      <c r="UVO17" s="77"/>
      <c r="UVP17" s="77"/>
      <c r="UVQ17" s="77"/>
      <c r="UVR17" s="77"/>
      <c r="UVS17" s="77"/>
      <c r="UVT17" s="77"/>
      <c r="UVU17" s="77"/>
      <c r="UVV17" s="77"/>
      <c r="UVW17" s="77"/>
      <c r="UVX17" s="77"/>
      <c r="UVY17" s="77"/>
      <c r="UVZ17" s="77"/>
      <c r="UWA17" s="77"/>
      <c r="UWB17" s="77"/>
      <c r="UWC17" s="77"/>
      <c r="UWD17" s="77"/>
      <c r="UWE17" s="77"/>
      <c r="UWF17" s="77"/>
      <c r="UWG17" s="77"/>
      <c r="UWH17" s="77"/>
      <c r="UWI17" s="77"/>
      <c r="UWJ17" s="77"/>
      <c r="UWK17" s="77"/>
      <c r="UWL17" s="77"/>
      <c r="UWM17" s="77"/>
      <c r="UWN17" s="77"/>
      <c r="UWO17" s="77"/>
      <c r="UWP17" s="77"/>
      <c r="UWQ17" s="77"/>
      <c r="UWR17" s="77"/>
      <c r="UWS17" s="77"/>
      <c r="UWT17" s="77"/>
      <c r="UWU17" s="77"/>
      <c r="UWV17" s="77"/>
      <c r="UWW17" s="77"/>
      <c r="UWX17" s="77"/>
      <c r="UWY17" s="77"/>
      <c r="UWZ17" s="77"/>
      <c r="UXA17" s="77"/>
      <c r="UXB17" s="77"/>
      <c r="UXC17" s="77"/>
      <c r="UXD17" s="77"/>
      <c r="UXE17" s="77"/>
      <c r="UXF17" s="77"/>
      <c r="UXG17" s="77"/>
      <c r="UXH17" s="77"/>
      <c r="UXI17" s="77"/>
      <c r="UXJ17" s="77"/>
      <c r="UXK17" s="77"/>
      <c r="UXL17" s="77"/>
      <c r="UXM17" s="77"/>
      <c r="UXN17" s="77"/>
      <c r="UXO17" s="77"/>
      <c r="UXP17" s="77"/>
      <c r="UXQ17" s="77"/>
      <c r="UXR17" s="77"/>
      <c r="UXS17" s="77"/>
      <c r="UXT17" s="77"/>
      <c r="UXU17" s="77"/>
      <c r="UXV17" s="77"/>
      <c r="UXW17" s="77"/>
      <c r="UXX17" s="77"/>
      <c r="UXY17" s="77"/>
      <c r="UXZ17" s="77"/>
      <c r="UYA17" s="77"/>
      <c r="UYB17" s="77"/>
      <c r="UYC17" s="77"/>
      <c r="UYD17" s="77"/>
      <c r="UYE17" s="77"/>
      <c r="UYF17" s="77"/>
      <c r="UYG17" s="77"/>
      <c r="UYH17" s="77"/>
      <c r="UYI17" s="77"/>
      <c r="UYJ17" s="77"/>
      <c r="UYK17" s="77"/>
      <c r="UYL17" s="77"/>
      <c r="UYM17" s="77"/>
      <c r="UYN17" s="77"/>
      <c r="UYO17" s="77"/>
      <c r="UYP17" s="77"/>
      <c r="UYQ17" s="77"/>
      <c r="UYR17" s="77"/>
      <c r="UYS17" s="77"/>
      <c r="UYT17" s="77"/>
      <c r="UYU17" s="77"/>
      <c r="UYV17" s="77"/>
      <c r="UYW17" s="77"/>
      <c r="UYX17" s="77"/>
      <c r="UYY17" s="77"/>
      <c r="UYZ17" s="77"/>
      <c r="UZA17" s="77"/>
      <c r="UZB17" s="77"/>
      <c r="UZC17" s="77"/>
      <c r="UZD17" s="77"/>
      <c r="UZE17" s="77"/>
      <c r="UZF17" s="77"/>
      <c r="UZG17" s="77"/>
      <c r="UZH17" s="77"/>
      <c r="UZI17" s="77"/>
      <c r="UZJ17" s="77"/>
      <c r="UZK17" s="77"/>
      <c r="UZL17" s="77"/>
      <c r="UZM17" s="77"/>
      <c r="UZN17" s="77"/>
      <c r="UZO17" s="77"/>
      <c r="UZP17" s="77"/>
      <c r="UZQ17" s="77"/>
      <c r="UZR17" s="77"/>
      <c r="UZS17" s="77"/>
      <c r="UZT17" s="77"/>
      <c r="UZU17" s="77"/>
      <c r="UZV17" s="77"/>
      <c r="UZW17" s="77"/>
      <c r="UZX17" s="77"/>
      <c r="UZY17" s="77"/>
      <c r="UZZ17" s="77"/>
      <c r="VAA17" s="77"/>
      <c r="VAB17" s="77"/>
      <c r="VAC17" s="77"/>
      <c r="VAD17" s="77"/>
      <c r="VAE17" s="77"/>
      <c r="VAF17" s="77"/>
      <c r="VAG17" s="77"/>
      <c r="VAH17" s="77"/>
      <c r="VAI17" s="77"/>
      <c r="VAJ17" s="77"/>
      <c r="VAK17" s="77"/>
      <c r="VAL17" s="77"/>
      <c r="VAM17" s="77"/>
      <c r="VAN17" s="77"/>
      <c r="VAO17" s="77"/>
      <c r="VAP17" s="77"/>
      <c r="VAQ17" s="77"/>
      <c r="VAR17" s="77"/>
      <c r="VAS17" s="77"/>
      <c r="VAT17" s="77"/>
      <c r="VAU17" s="77"/>
      <c r="VAV17" s="77"/>
      <c r="VAW17" s="77"/>
      <c r="VAX17" s="77"/>
      <c r="VAY17" s="77"/>
      <c r="VAZ17" s="77"/>
      <c r="VBA17" s="77"/>
      <c r="VBB17" s="77"/>
      <c r="VBC17" s="77"/>
      <c r="VBD17" s="77"/>
      <c r="VBE17" s="77"/>
      <c r="VBF17" s="77"/>
      <c r="VBG17" s="77"/>
      <c r="VBH17" s="77"/>
      <c r="VBI17" s="77"/>
      <c r="VBJ17" s="77"/>
      <c r="VBK17" s="77"/>
      <c r="VBL17" s="77"/>
      <c r="VBM17" s="77"/>
      <c r="VBN17" s="77"/>
      <c r="VBO17" s="77"/>
      <c r="VBP17" s="77"/>
      <c r="VBQ17" s="77"/>
      <c r="VBR17" s="77"/>
      <c r="VBS17" s="77"/>
      <c r="VBT17" s="77"/>
      <c r="VBU17" s="77"/>
      <c r="VBV17" s="77"/>
      <c r="VBW17" s="77"/>
      <c r="VBX17" s="77"/>
      <c r="VBY17" s="77"/>
      <c r="VBZ17" s="77"/>
      <c r="VCA17" s="77"/>
      <c r="VCB17" s="77"/>
      <c r="VCC17" s="77"/>
      <c r="VCD17" s="77"/>
      <c r="VCE17" s="77"/>
      <c r="VCF17" s="77"/>
      <c r="VCG17" s="77"/>
      <c r="VCH17" s="77"/>
      <c r="VCI17" s="77"/>
      <c r="VCJ17" s="77"/>
      <c r="VCK17" s="77"/>
      <c r="VCL17" s="77"/>
      <c r="VCM17" s="77"/>
      <c r="VCN17" s="77"/>
      <c r="VCO17" s="77"/>
      <c r="VCP17" s="77"/>
      <c r="VCQ17" s="77"/>
      <c r="VCR17" s="77"/>
      <c r="VCS17" s="77"/>
      <c r="VCT17" s="77"/>
      <c r="VCU17" s="77"/>
      <c r="VCV17" s="77"/>
      <c r="VCW17" s="77"/>
      <c r="VCX17" s="77"/>
      <c r="VCY17" s="77"/>
      <c r="VCZ17" s="77"/>
      <c r="VDA17" s="77"/>
      <c r="VDB17" s="77"/>
      <c r="VDC17" s="77"/>
      <c r="VDD17" s="77"/>
      <c r="VDE17" s="77"/>
      <c r="VDF17" s="77"/>
      <c r="VDG17" s="77"/>
      <c r="VDH17" s="77"/>
      <c r="VDI17" s="77"/>
      <c r="VDJ17" s="77"/>
      <c r="VDK17" s="77"/>
      <c r="VDL17" s="77"/>
      <c r="VDM17" s="77"/>
      <c r="VDN17" s="77"/>
      <c r="VDO17" s="77"/>
      <c r="VDP17" s="77"/>
      <c r="VDQ17" s="77"/>
      <c r="VDR17" s="77"/>
      <c r="VDS17" s="77"/>
      <c r="VDT17" s="77"/>
      <c r="VDU17" s="77"/>
      <c r="VDV17" s="77"/>
      <c r="VDW17" s="77"/>
      <c r="VDX17" s="77"/>
      <c r="VDY17" s="77"/>
      <c r="VDZ17" s="77"/>
      <c r="VEA17" s="77"/>
      <c r="VEB17" s="77"/>
      <c r="VEC17" s="77"/>
      <c r="VED17" s="77"/>
      <c r="VEE17" s="77"/>
      <c r="VEF17" s="77"/>
      <c r="VEG17" s="77"/>
      <c r="VEH17" s="77"/>
      <c r="VEI17" s="77"/>
      <c r="VEJ17" s="77"/>
      <c r="VEK17" s="77"/>
      <c r="VEL17" s="77"/>
      <c r="VEM17" s="77"/>
      <c r="VEN17" s="77"/>
      <c r="VEO17" s="77"/>
      <c r="VEP17" s="77"/>
      <c r="VEQ17" s="77"/>
      <c r="VER17" s="77"/>
      <c r="VES17" s="77"/>
      <c r="VET17" s="77"/>
      <c r="VEU17" s="77"/>
      <c r="VEV17" s="77"/>
      <c r="VEW17" s="77"/>
      <c r="VEX17" s="77"/>
      <c r="VEY17" s="77"/>
      <c r="VEZ17" s="77"/>
      <c r="VFA17" s="77"/>
      <c r="VFB17" s="77"/>
      <c r="VFC17" s="77"/>
      <c r="VFD17" s="77"/>
      <c r="VFE17" s="77"/>
      <c r="VFF17" s="77"/>
      <c r="VFG17" s="77"/>
      <c r="VFH17" s="77"/>
      <c r="VFI17" s="77"/>
      <c r="VFJ17" s="77"/>
      <c r="VFK17" s="77"/>
      <c r="VFL17" s="77"/>
      <c r="VFM17" s="77"/>
      <c r="VFN17" s="77"/>
      <c r="VFO17" s="77"/>
      <c r="VFP17" s="77"/>
      <c r="VFQ17" s="77"/>
      <c r="VFR17" s="77"/>
      <c r="VFS17" s="77"/>
      <c r="VFT17" s="77"/>
      <c r="VFU17" s="77"/>
      <c r="VFV17" s="77"/>
      <c r="VFW17" s="77"/>
      <c r="VFX17" s="77"/>
      <c r="VFY17" s="77"/>
      <c r="VFZ17" s="77"/>
      <c r="VGA17" s="77"/>
      <c r="VGB17" s="77"/>
      <c r="VGC17" s="77"/>
      <c r="VGD17" s="77"/>
      <c r="VGE17" s="77"/>
      <c r="VGF17" s="77"/>
      <c r="VGG17" s="77"/>
      <c r="VGH17" s="77"/>
      <c r="VGI17" s="77"/>
      <c r="VGJ17" s="77"/>
      <c r="VGK17" s="77"/>
      <c r="VGL17" s="77"/>
      <c r="VGM17" s="77"/>
      <c r="VGN17" s="77"/>
      <c r="VGO17" s="77"/>
      <c r="VGP17" s="77"/>
      <c r="VGQ17" s="77"/>
      <c r="VGR17" s="77"/>
      <c r="VGS17" s="77"/>
      <c r="VGT17" s="77"/>
      <c r="VGU17" s="77"/>
      <c r="VGV17" s="77"/>
      <c r="VGW17" s="77"/>
      <c r="VGX17" s="77"/>
      <c r="VGY17" s="77"/>
      <c r="VGZ17" s="77"/>
      <c r="VHA17" s="77"/>
      <c r="VHB17" s="77"/>
      <c r="VHC17" s="77"/>
      <c r="VHD17" s="77"/>
      <c r="VHE17" s="77"/>
      <c r="VHF17" s="77"/>
      <c r="VHG17" s="77"/>
      <c r="VHH17" s="77"/>
      <c r="VHI17" s="77"/>
      <c r="VHJ17" s="77"/>
      <c r="VHK17" s="77"/>
      <c r="VHL17" s="77"/>
      <c r="VHM17" s="77"/>
      <c r="VHN17" s="77"/>
      <c r="VHO17" s="77"/>
      <c r="VHP17" s="77"/>
      <c r="VHQ17" s="77"/>
      <c r="VHR17" s="77"/>
      <c r="VHS17" s="77"/>
      <c r="VHT17" s="77"/>
      <c r="VHU17" s="77"/>
      <c r="VHV17" s="77"/>
      <c r="VHW17" s="77"/>
      <c r="VHX17" s="77"/>
      <c r="VHY17" s="77"/>
      <c r="VHZ17" s="77"/>
      <c r="VIA17" s="77"/>
      <c r="VIB17" s="77"/>
      <c r="VIC17" s="77"/>
      <c r="VID17" s="77"/>
      <c r="VIE17" s="77"/>
      <c r="VIF17" s="77"/>
      <c r="VIG17" s="77"/>
      <c r="VIH17" s="77"/>
      <c r="VII17" s="77"/>
      <c r="VIJ17" s="77"/>
      <c r="VIK17" s="77"/>
      <c r="VIL17" s="77"/>
      <c r="VIM17" s="77"/>
      <c r="VIN17" s="77"/>
      <c r="VIO17" s="77"/>
      <c r="VIP17" s="77"/>
      <c r="VIQ17" s="77"/>
      <c r="VIR17" s="77"/>
      <c r="VIS17" s="77"/>
      <c r="VIT17" s="77"/>
      <c r="VIU17" s="77"/>
      <c r="VIV17" s="77"/>
      <c r="VIW17" s="77"/>
      <c r="VIX17" s="77"/>
      <c r="VIY17" s="77"/>
      <c r="VIZ17" s="77"/>
      <c r="VJA17" s="77"/>
      <c r="VJB17" s="77"/>
      <c r="VJC17" s="77"/>
      <c r="VJD17" s="77"/>
      <c r="VJE17" s="77"/>
      <c r="VJF17" s="77"/>
      <c r="VJG17" s="77"/>
      <c r="VJH17" s="77"/>
      <c r="VJI17" s="77"/>
      <c r="VJJ17" s="77"/>
      <c r="VJK17" s="77"/>
      <c r="VJL17" s="77"/>
      <c r="VJM17" s="77"/>
      <c r="VJN17" s="77"/>
      <c r="VJO17" s="77"/>
      <c r="VJP17" s="77"/>
      <c r="VJQ17" s="77"/>
      <c r="VJR17" s="77"/>
      <c r="VJS17" s="77"/>
      <c r="VJT17" s="77"/>
      <c r="VJU17" s="77"/>
      <c r="VJV17" s="77"/>
      <c r="VJW17" s="77"/>
      <c r="VJX17" s="77"/>
      <c r="VJY17" s="77"/>
      <c r="VJZ17" s="77"/>
      <c r="VKA17" s="77"/>
      <c r="VKB17" s="77"/>
      <c r="VKC17" s="77"/>
      <c r="VKD17" s="77"/>
      <c r="VKE17" s="77"/>
      <c r="VKF17" s="77"/>
      <c r="VKG17" s="77"/>
      <c r="VKH17" s="77"/>
      <c r="VKI17" s="77"/>
      <c r="VKJ17" s="77"/>
      <c r="VKK17" s="77"/>
      <c r="VKL17" s="77"/>
      <c r="VKM17" s="77"/>
      <c r="VKN17" s="77"/>
      <c r="VKO17" s="77"/>
      <c r="VKP17" s="77"/>
      <c r="VKQ17" s="77"/>
      <c r="VKR17" s="77"/>
      <c r="VKS17" s="77"/>
      <c r="VKT17" s="77"/>
      <c r="VKU17" s="77"/>
      <c r="VKV17" s="77"/>
      <c r="VKW17" s="77"/>
      <c r="VKX17" s="77"/>
      <c r="VKY17" s="77"/>
      <c r="VKZ17" s="77"/>
      <c r="VLA17" s="77"/>
      <c r="VLB17" s="77"/>
      <c r="VLC17" s="77"/>
      <c r="VLD17" s="77"/>
      <c r="VLE17" s="77"/>
      <c r="VLF17" s="77"/>
      <c r="VLG17" s="77"/>
      <c r="VLH17" s="77"/>
      <c r="VLI17" s="77"/>
      <c r="VLJ17" s="77"/>
      <c r="VLK17" s="77"/>
      <c r="VLL17" s="77"/>
      <c r="VLM17" s="77"/>
      <c r="VLN17" s="77"/>
      <c r="VLO17" s="77"/>
      <c r="VLP17" s="77"/>
      <c r="VLQ17" s="77"/>
      <c r="VLR17" s="77"/>
      <c r="VLS17" s="77"/>
      <c r="VLT17" s="77"/>
      <c r="VLU17" s="77"/>
      <c r="VLV17" s="77"/>
      <c r="VLW17" s="77"/>
      <c r="VLX17" s="77"/>
      <c r="VLY17" s="77"/>
      <c r="VLZ17" s="77"/>
      <c r="VMA17" s="77"/>
      <c r="VMB17" s="77"/>
      <c r="VMC17" s="77"/>
      <c r="VMD17" s="77"/>
      <c r="VME17" s="77"/>
      <c r="VMF17" s="77"/>
      <c r="VMG17" s="77"/>
      <c r="VMH17" s="77"/>
      <c r="VMI17" s="77"/>
      <c r="VMJ17" s="77"/>
      <c r="VMK17" s="77"/>
      <c r="VML17" s="77"/>
      <c r="VMM17" s="77"/>
      <c r="VMN17" s="77"/>
      <c r="VMO17" s="77"/>
      <c r="VMP17" s="77"/>
      <c r="VMQ17" s="77"/>
      <c r="VMR17" s="77"/>
      <c r="VMS17" s="77"/>
      <c r="VMT17" s="77"/>
      <c r="VMU17" s="77"/>
      <c r="VMV17" s="77"/>
      <c r="VMW17" s="77"/>
      <c r="VMX17" s="77"/>
      <c r="VMY17" s="77"/>
      <c r="VMZ17" s="77"/>
      <c r="VNA17" s="77"/>
      <c r="VNB17" s="77"/>
      <c r="VNC17" s="77"/>
      <c r="VND17" s="77"/>
      <c r="VNE17" s="77"/>
      <c r="VNF17" s="77"/>
      <c r="VNG17" s="77"/>
      <c r="VNH17" s="77"/>
      <c r="VNI17" s="77"/>
      <c r="VNJ17" s="77"/>
      <c r="VNK17" s="77"/>
      <c r="VNL17" s="77"/>
      <c r="VNM17" s="77"/>
      <c r="VNN17" s="77"/>
      <c r="VNO17" s="77"/>
      <c r="VNP17" s="77"/>
      <c r="VNQ17" s="77"/>
      <c r="VNR17" s="77"/>
      <c r="VNS17" s="77"/>
      <c r="VNT17" s="77"/>
      <c r="VNU17" s="77"/>
      <c r="VNV17" s="77"/>
      <c r="VNW17" s="77"/>
      <c r="VNX17" s="77"/>
      <c r="VNY17" s="77"/>
      <c r="VNZ17" s="77"/>
      <c r="VOA17" s="77"/>
      <c r="VOB17" s="77"/>
      <c r="VOC17" s="77"/>
      <c r="VOD17" s="77"/>
      <c r="VOE17" s="77"/>
      <c r="VOF17" s="77"/>
      <c r="VOG17" s="77"/>
      <c r="VOH17" s="77"/>
      <c r="VOI17" s="77"/>
      <c r="VOJ17" s="77"/>
      <c r="VOK17" s="77"/>
      <c r="VOL17" s="77"/>
      <c r="VOM17" s="77"/>
      <c r="VON17" s="77"/>
      <c r="VOO17" s="77"/>
      <c r="VOP17" s="77"/>
      <c r="VOQ17" s="77"/>
      <c r="VOR17" s="77"/>
      <c r="VOS17" s="77"/>
      <c r="VOT17" s="77"/>
      <c r="VOU17" s="77"/>
      <c r="VOV17" s="77"/>
      <c r="VOW17" s="77"/>
      <c r="VOX17" s="77"/>
      <c r="VOY17" s="77"/>
      <c r="VOZ17" s="77"/>
      <c r="VPA17" s="77"/>
      <c r="VPB17" s="77"/>
      <c r="VPC17" s="77"/>
      <c r="VPD17" s="77"/>
      <c r="VPE17" s="77"/>
      <c r="VPF17" s="77"/>
      <c r="VPG17" s="77"/>
      <c r="VPH17" s="77"/>
      <c r="VPI17" s="77"/>
      <c r="VPJ17" s="77"/>
      <c r="VPK17" s="77"/>
      <c r="VPL17" s="77"/>
      <c r="VPM17" s="77"/>
      <c r="VPN17" s="77"/>
      <c r="VPO17" s="77"/>
      <c r="VPP17" s="77"/>
      <c r="VPQ17" s="77"/>
      <c r="VPR17" s="77"/>
      <c r="VPS17" s="77"/>
      <c r="VPT17" s="77"/>
      <c r="VPU17" s="77"/>
      <c r="VPV17" s="77"/>
      <c r="VPW17" s="77"/>
      <c r="VPX17" s="77"/>
      <c r="VPY17" s="77"/>
      <c r="VPZ17" s="77"/>
      <c r="VQA17" s="77"/>
      <c r="VQB17" s="77"/>
      <c r="VQC17" s="77"/>
      <c r="VQD17" s="77"/>
      <c r="VQE17" s="77"/>
      <c r="VQF17" s="77"/>
      <c r="VQG17" s="77"/>
      <c r="VQH17" s="77"/>
      <c r="VQI17" s="77"/>
      <c r="VQJ17" s="77"/>
      <c r="VQK17" s="77"/>
      <c r="VQL17" s="77"/>
      <c r="VQM17" s="77"/>
      <c r="VQN17" s="77"/>
      <c r="VQO17" s="77"/>
      <c r="VQP17" s="77"/>
      <c r="VQQ17" s="77"/>
      <c r="VQR17" s="77"/>
      <c r="VQS17" s="77"/>
      <c r="VQT17" s="77"/>
      <c r="VQU17" s="77"/>
      <c r="VQV17" s="77"/>
      <c r="VQW17" s="77"/>
      <c r="VQX17" s="77"/>
      <c r="VQY17" s="77"/>
      <c r="VQZ17" s="77"/>
      <c r="VRA17" s="77"/>
      <c r="VRB17" s="77"/>
      <c r="VRC17" s="77"/>
      <c r="VRD17" s="77"/>
      <c r="VRE17" s="77"/>
      <c r="VRF17" s="77"/>
      <c r="VRG17" s="77"/>
      <c r="VRH17" s="77"/>
      <c r="VRI17" s="77"/>
      <c r="VRJ17" s="77"/>
      <c r="VRK17" s="77"/>
      <c r="VRL17" s="77"/>
      <c r="VRM17" s="77"/>
      <c r="VRN17" s="77"/>
      <c r="VRO17" s="77"/>
      <c r="VRP17" s="77"/>
      <c r="VRQ17" s="77"/>
      <c r="VRR17" s="77"/>
      <c r="VRS17" s="77"/>
      <c r="VRT17" s="77"/>
      <c r="VRU17" s="77"/>
      <c r="VRV17" s="77"/>
      <c r="VRW17" s="77"/>
      <c r="VRX17" s="77"/>
      <c r="VRY17" s="77"/>
      <c r="VRZ17" s="77"/>
      <c r="VSA17" s="77"/>
      <c r="VSB17" s="77"/>
      <c r="VSC17" s="77"/>
      <c r="VSD17" s="77"/>
      <c r="VSE17" s="77"/>
      <c r="VSF17" s="77"/>
      <c r="VSG17" s="77"/>
      <c r="VSH17" s="77"/>
      <c r="VSI17" s="77"/>
      <c r="VSJ17" s="77"/>
      <c r="VSK17" s="77"/>
      <c r="VSL17" s="77"/>
      <c r="VSM17" s="77"/>
      <c r="VSN17" s="77"/>
      <c r="VSO17" s="77"/>
      <c r="VSP17" s="77"/>
      <c r="VSQ17" s="77"/>
      <c r="VSR17" s="77"/>
      <c r="VSS17" s="77"/>
      <c r="VST17" s="77"/>
      <c r="VSU17" s="77"/>
      <c r="VSV17" s="77"/>
      <c r="VSW17" s="77"/>
      <c r="VSX17" s="77"/>
      <c r="VSY17" s="77"/>
      <c r="VSZ17" s="77"/>
      <c r="VTA17" s="77"/>
      <c r="VTB17" s="77"/>
      <c r="VTC17" s="77"/>
      <c r="VTD17" s="77"/>
      <c r="VTE17" s="77"/>
      <c r="VTF17" s="77"/>
      <c r="VTG17" s="77"/>
      <c r="VTH17" s="77"/>
      <c r="VTI17" s="77"/>
      <c r="VTJ17" s="77"/>
      <c r="VTK17" s="77"/>
      <c r="VTL17" s="77"/>
      <c r="VTM17" s="77"/>
      <c r="VTN17" s="77"/>
      <c r="VTO17" s="77"/>
      <c r="VTP17" s="77"/>
      <c r="VTQ17" s="77"/>
      <c r="VTR17" s="77"/>
      <c r="VTS17" s="77"/>
      <c r="VTT17" s="77"/>
      <c r="VTU17" s="77"/>
      <c r="VTV17" s="77"/>
      <c r="VTW17" s="77"/>
      <c r="VTX17" s="77"/>
      <c r="VTY17" s="77"/>
      <c r="VTZ17" s="77"/>
      <c r="VUA17" s="77"/>
      <c r="VUB17" s="77"/>
      <c r="VUC17" s="77"/>
      <c r="VUD17" s="77"/>
      <c r="VUE17" s="77"/>
      <c r="VUF17" s="77"/>
      <c r="VUG17" s="77"/>
      <c r="VUH17" s="77"/>
      <c r="VUI17" s="77"/>
      <c r="VUJ17" s="77"/>
      <c r="VUK17" s="77"/>
      <c r="VUL17" s="77"/>
      <c r="VUM17" s="77"/>
      <c r="VUN17" s="77"/>
      <c r="VUO17" s="77"/>
      <c r="VUP17" s="77"/>
      <c r="VUQ17" s="77"/>
      <c r="VUR17" s="77"/>
      <c r="VUS17" s="77"/>
      <c r="VUT17" s="77"/>
      <c r="VUU17" s="77"/>
      <c r="VUV17" s="77"/>
      <c r="VUW17" s="77"/>
      <c r="VUX17" s="77"/>
      <c r="VUY17" s="77"/>
      <c r="VUZ17" s="77"/>
      <c r="VVA17" s="77"/>
      <c r="VVB17" s="77"/>
      <c r="VVC17" s="77"/>
      <c r="VVD17" s="77"/>
      <c r="VVE17" s="77"/>
      <c r="VVF17" s="77"/>
      <c r="VVG17" s="77"/>
      <c r="VVH17" s="77"/>
      <c r="VVI17" s="77"/>
      <c r="VVJ17" s="77"/>
      <c r="VVK17" s="77"/>
      <c r="VVL17" s="77"/>
      <c r="VVM17" s="77"/>
      <c r="VVN17" s="77"/>
      <c r="VVO17" s="77"/>
      <c r="VVP17" s="77"/>
      <c r="VVQ17" s="77"/>
      <c r="VVR17" s="77"/>
      <c r="VVS17" s="77"/>
      <c r="VVT17" s="77"/>
      <c r="VVU17" s="77"/>
      <c r="VVV17" s="77"/>
      <c r="VVW17" s="77"/>
      <c r="VVX17" s="77"/>
      <c r="VVY17" s="77"/>
      <c r="VVZ17" s="77"/>
      <c r="VWA17" s="77"/>
      <c r="VWB17" s="77"/>
      <c r="VWC17" s="77"/>
      <c r="VWD17" s="77"/>
      <c r="VWE17" s="77"/>
      <c r="VWF17" s="77"/>
      <c r="VWG17" s="77"/>
      <c r="VWH17" s="77"/>
      <c r="VWI17" s="77"/>
      <c r="VWJ17" s="77"/>
      <c r="VWK17" s="77"/>
      <c r="VWL17" s="77"/>
      <c r="VWM17" s="77"/>
      <c r="VWN17" s="77"/>
      <c r="VWO17" s="77"/>
      <c r="VWP17" s="77"/>
      <c r="VWQ17" s="77"/>
      <c r="VWR17" s="77"/>
      <c r="VWS17" s="77"/>
      <c r="VWT17" s="77"/>
      <c r="VWU17" s="77"/>
      <c r="VWV17" s="77"/>
      <c r="VWW17" s="77"/>
      <c r="VWX17" s="77"/>
      <c r="VWY17" s="77"/>
      <c r="VWZ17" s="77"/>
      <c r="VXA17" s="77"/>
      <c r="VXB17" s="77"/>
      <c r="VXC17" s="77"/>
      <c r="VXD17" s="77"/>
      <c r="VXE17" s="77"/>
      <c r="VXF17" s="77"/>
      <c r="VXG17" s="77"/>
      <c r="VXH17" s="77"/>
      <c r="VXI17" s="77"/>
      <c r="VXJ17" s="77"/>
      <c r="VXK17" s="77"/>
      <c r="VXL17" s="77"/>
      <c r="VXM17" s="77"/>
      <c r="VXN17" s="77"/>
      <c r="VXO17" s="77"/>
      <c r="VXP17" s="77"/>
      <c r="VXQ17" s="77"/>
      <c r="VXR17" s="77"/>
      <c r="VXS17" s="77"/>
      <c r="VXT17" s="77"/>
      <c r="VXU17" s="77"/>
      <c r="VXV17" s="77"/>
      <c r="VXW17" s="77"/>
      <c r="VXX17" s="77"/>
      <c r="VXY17" s="77"/>
      <c r="VXZ17" s="77"/>
      <c r="VYA17" s="77"/>
      <c r="VYB17" s="77"/>
      <c r="VYC17" s="77"/>
      <c r="VYD17" s="77"/>
      <c r="VYE17" s="77"/>
      <c r="VYF17" s="77"/>
      <c r="VYG17" s="77"/>
      <c r="VYH17" s="77"/>
      <c r="VYI17" s="77"/>
      <c r="VYJ17" s="77"/>
      <c r="VYK17" s="77"/>
      <c r="VYL17" s="77"/>
      <c r="VYM17" s="77"/>
      <c r="VYN17" s="77"/>
      <c r="VYO17" s="77"/>
      <c r="VYP17" s="77"/>
      <c r="VYQ17" s="77"/>
      <c r="VYR17" s="77"/>
      <c r="VYS17" s="77"/>
      <c r="VYT17" s="77"/>
      <c r="VYU17" s="77"/>
      <c r="VYV17" s="77"/>
      <c r="VYW17" s="77"/>
      <c r="VYX17" s="77"/>
      <c r="VYY17" s="77"/>
      <c r="VYZ17" s="77"/>
      <c r="VZA17" s="77"/>
      <c r="VZB17" s="77"/>
      <c r="VZC17" s="77"/>
      <c r="VZD17" s="77"/>
      <c r="VZE17" s="77"/>
      <c r="VZF17" s="77"/>
      <c r="VZG17" s="77"/>
      <c r="VZH17" s="77"/>
      <c r="VZI17" s="77"/>
      <c r="VZJ17" s="77"/>
      <c r="VZK17" s="77"/>
      <c r="VZL17" s="77"/>
      <c r="VZM17" s="77"/>
      <c r="VZN17" s="77"/>
      <c r="VZO17" s="77"/>
      <c r="VZP17" s="77"/>
      <c r="VZQ17" s="77"/>
      <c r="VZR17" s="77"/>
      <c r="VZS17" s="77"/>
      <c r="VZT17" s="77"/>
      <c r="VZU17" s="77"/>
      <c r="VZV17" s="77"/>
      <c r="VZW17" s="77"/>
      <c r="VZX17" s="77"/>
      <c r="VZY17" s="77"/>
      <c r="VZZ17" s="77"/>
      <c r="WAA17" s="77"/>
      <c r="WAB17" s="77"/>
      <c r="WAC17" s="77"/>
      <c r="WAD17" s="77"/>
      <c r="WAE17" s="77"/>
      <c r="WAF17" s="77"/>
      <c r="WAG17" s="77"/>
      <c r="WAH17" s="77"/>
      <c r="WAI17" s="77"/>
      <c r="WAJ17" s="77"/>
      <c r="WAK17" s="77"/>
      <c r="WAL17" s="77"/>
      <c r="WAM17" s="77"/>
      <c r="WAN17" s="77"/>
      <c r="WAO17" s="77"/>
      <c r="WAP17" s="77"/>
      <c r="WAQ17" s="77"/>
      <c r="WAR17" s="77"/>
      <c r="WAS17" s="77"/>
      <c r="WAT17" s="77"/>
      <c r="WAU17" s="77"/>
      <c r="WAV17" s="77"/>
      <c r="WAW17" s="77"/>
      <c r="WAX17" s="77"/>
      <c r="WAY17" s="77"/>
      <c r="WAZ17" s="77"/>
      <c r="WBA17" s="77"/>
      <c r="WBB17" s="77"/>
      <c r="WBC17" s="77"/>
      <c r="WBD17" s="77"/>
      <c r="WBE17" s="77"/>
      <c r="WBF17" s="77"/>
      <c r="WBG17" s="77"/>
      <c r="WBH17" s="77"/>
      <c r="WBI17" s="77"/>
      <c r="WBJ17" s="77"/>
      <c r="WBK17" s="77"/>
      <c r="WBL17" s="77"/>
      <c r="WBM17" s="77"/>
      <c r="WBN17" s="77"/>
      <c r="WBO17" s="77"/>
      <c r="WBP17" s="77"/>
      <c r="WBQ17" s="77"/>
      <c r="WBR17" s="77"/>
      <c r="WBS17" s="77"/>
      <c r="WBT17" s="77"/>
      <c r="WBU17" s="77"/>
      <c r="WBV17" s="77"/>
      <c r="WBW17" s="77"/>
      <c r="WBX17" s="77"/>
      <c r="WBY17" s="77"/>
      <c r="WBZ17" s="77"/>
      <c r="WCA17" s="77"/>
      <c r="WCB17" s="77"/>
      <c r="WCC17" s="77"/>
      <c r="WCD17" s="77"/>
      <c r="WCE17" s="77"/>
      <c r="WCF17" s="77"/>
      <c r="WCG17" s="77"/>
      <c r="WCH17" s="77"/>
      <c r="WCI17" s="77"/>
      <c r="WCJ17" s="77"/>
      <c r="WCK17" s="77"/>
      <c r="WCL17" s="77"/>
      <c r="WCM17" s="77"/>
      <c r="WCN17" s="77"/>
      <c r="WCO17" s="77"/>
      <c r="WCP17" s="77"/>
      <c r="WCQ17" s="77"/>
      <c r="WCR17" s="77"/>
      <c r="WCS17" s="77"/>
      <c r="WCT17" s="77"/>
      <c r="WCU17" s="77"/>
      <c r="WCV17" s="77"/>
      <c r="WCW17" s="77"/>
      <c r="WCX17" s="77"/>
      <c r="WCY17" s="77"/>
      <c r="WCZ17" s="77"/>
      <c r="WDA17" s="77"/>
      <c r="WDB17" s="77"/>
      <c r="WDC17" s="77"/>
      <c r="WDD17" s="77"/>
      <c r="WDE17" s="77"/>
      <c r="WDF17" s="77"/>
      <c r="WDG17" s="77"/>
      <c r="WDH17" s="77"/>
      <c r="WDI17" s="77"/>
      <c r="WDJ17" s="77"/>
      <c r="WDK17" s="77"/>
      <c r="WDL17" s="77"/>
      <c r="WDM17" s="77"/>
      <c r="WDN17" s="77"/>
      <c r="WDO17" s="77"/>
      <c r="WDP17" s="77"/>
      <c r="WDQ17" s="77"/>
      <c r="WDR17" s="77"/>
      <c r="WDS17" s="77"/>
      <c r="WDT17" s="77"/>
      <c r="WDU17" s="77"/>
      <c r="WDV17" s="77"/>
      <c r="WDW17" s="77"/>
      <c r="WDX17" s="77"/>
      <c r="WDY17" s="77"/>
      <c r="WDZ17" s="77"/>
      <c r="WEA17" s="77"/>
      <c r="WEB17" s="77"/>
      <c r="WEC17" s="77"/>
      <c r="WED17" s="77"/>
      <c r="WEE17" s="77"/>
      <c r="WEF17" s="77"/>
      <c r="WEG17" s="77"/>
      <c r="WEH17" s="77"/>
      <c r="WEI17" s="77"/>
      <c r="WEJ17" s="77"/>
      <c r="WEK17" s="77"/>
      <c r="WEL17" s="77"/>
      <c r="WEM17" s="77"/>
      <c r="WEN17" s="77"/>
      <c r="WEO17" s="77"/>
      <c r="WEP17" s="77"/>
      <c r="WEQ17" s="77"/>
      <c r="WER17" s="77"/>
      <c r="WES17" s="77"/>
      <c r="WET17" s="77"/>
      <c r="WEU17" s="77"/>
      <c r="WEV17" s="77"/>
      <c r="WEW17" s="77"/>
      <c r="WEX17" s="77"/>
      <c r="WEY17" s="77"/>
      <c r="WEZ17" s="77"/>
      <c r="WFA17" s="77"/>
      <c r="WFB17" s="77"/>
      <c r="WFC17" s="77"/>
      <c r="WFD17" s="77"/>
      <c r="WFE17" s="77"/>
      <c r="WFF17" s="77"/>
      <c r="WFG17" s="77"/>
      <c r="WFH17" s="77"/>
      <c r="WFI17" s="77"/>
      <c r="WFJ17" s="77"/>
      <c r="WFK17" s="77"/>
      <c r="WFL17" s="77"/>
      <c r="WFM17" s="77"/>
      <c r="WFN17" s="77"/>
      <c r="WFO17" s="77"/>
      <c r="WFP17" s="77"/>
      <c r="WFQ17" s="77"/>
      <c r="WFR17" s="77"/>
      <c r="WFS17" s="77"/>
      <c r="WFT17" s="77"/>
      <c r="WFU17" s="77"/>
      <c r="WFV17" s="77"/>
      <c r="WFW17" s="77"/>
      <c r="WFX17" s="77"/>
      <c r="WFY17" s="77"/>
      <c r="WFZ17" s="77"/>
      <c r="WGA17" s="77"/>
      <c r="WGB17" s="77"/>
      <c r="WGC17" s="77"/>
      <c r="WGD17" s="77"/>
      <c r="WGE17" s="77"/>
      <c r="WGF17" s="77"/>
      <c r="WGG17" s="77"/>
      <c r="WGH17" s="77"/>
      <c r="WGI17" s="77"/>
      <c r="WGJ17" s="77"/>
      <c r="WGK17" s="77"/>
      <c r="WGL17" s="77"/>
      <c r="WGM17" s="77"/>
      <c r="WGN17" s="77"/>
      <c r="WGO17" s="77"/>
      <c r="WGP17" s="77"/>
      <c r="WGQ17" s="77"/>
      <c r="WGR17" s="77"/>
      <c r="WGS17" s="77"/>
      <c r="WGT17" s="77"/>
      <c r="WGU17" s="77"/>
      <c r="WGV17" s="77"/>
      <c r="WGW17" s="77"/>
      <c r="WGX17" s="77"/>
      <c r="WGY17" s="77"/>
      <c r="WGZ17" s="77"/>
      <c r="WHA17" s="77"/>
      <c r="WHB17" s="77"/>
      <c r="WHC17" s="77"/>
      <c r="WHD17" s="77"/>
      <c r="WHE17" s="77"/>
      <c r="WHF17" s="77"/>
      <c r="WHG17" s="77"/>
      <c r="WHH17" s="77"/>
      <c r="WHI17" s="77"/>
      <c r="WHJ17" s="77"/>
      <c r="WHK17" s="77"/>
      <c r="WHL17" s="77"/>
      <c r="WHM17" s="77"/>
      <c r="WHN17" s="77"/>
      <c r="WHO17" s="77"/>
      <c r="WHP17" s="77"/>
      <c r="WHQ17" s="77"/>
      <c r="WHR17" s="77"/>
      <c r="WHS17" s="77"/>
      <c r="WHT17" s="77"/>
      <c r="WHU17" s="77"/>
      <c r="WHV17" s="77"/>
      <c r="WHW17" s="77"/>
      <c r="WHX17" s="77"/>
      <c r="WHY17" s="77"/>
      <c r="WHZ17" s="77"/>
      <c r="WIA17" s="77"/>
      <c r="WIB17" s="77"/>
      <c r="WIC17" s="77"/>
      <c r="WID17" s="77"/>
      <c r="WIE17" s="77"/>
      <c r="WIF17" s="77"/>
      <c r="WIG17" s="77"/>
      <c r="WIH17" s="77"/>
      <c r="WII17" s="77"/>
      <c r="WIJ17" s="77"/>
      <c r="WIK17" s="77"/>
      <c r="WIL17" s="77"/>
      <c r="WIM17" s="77"/>
      <c r="WIN17" s="77"/>
      <c r="WIO17" s="77"/>
      <c r="WIP17" s="77"/>
      <c r="WIQ17" s="77"/>
      <c r="WIR17" s="77"/>
      <c r="WIS17" s="77"/>
      <c r="WIT17" s="77"/>
      <c r="WIU17" s="77"/>
      <c r="WIV17" s="77"/>
      <c r="WIW17" s="77"/>
      <c r="WIX17" s="77"/>
      <c r="WIY17" s="77"/>
      <c r="WIZ17" s="77"/>
      <c r="WJA17" s="77"/>
      <c r="WJB17" s="77"/>
      <c r="WJC17" s="77"/>
      <c r="WJD17" s="77"/>
      <c r="WJE17" s="77"/>
      <c r="WJF17" s="77"/>
      <c r="WJG17" s="77"/>
      <c r="WJH17" s="77"/>
      <c r="WJI17" s="77"/>
      <c r="WJJ17" s="77"/>
      <c r="WJK17" s="77"/>
      <c r="WJL17" s="77"/>
      <c r="WJM17" s="77"/>
      <c r="WJN17" s="77"/>
      <c r="WJO17" s="77"/>
      <c r="WJP17" s="77"/>
      <c r="WJQ17" s="77"/>
      <c r="WJR17" s="77"/>
      <c r="WJS17" s="77"/>
      <c r="WJT17" s="77"/>
      <c r="WJU17" s="77"/>
      <c r="WJV17" s="77"/>
      <c r="WJW17" s="77"/>
      <c r="WJX17" s="77"/>
      <c r="WJY17" s="77"/>
      <c r="WJZ17" s="77"/>
      <c r="WKA17" s="77"/>
      <c r="WKB17" s="77"/>
      <c r="WKC17" s="77"/>
      <c r="WKD17" s="77"/>
      <c r="WKE17" s="77"/>
      <c r="WKF17" s="77"/>
      <c r="WKG17" s="77"/>
      <c r="WKH17" s="77"/>
      <c r="WKI17" s="77"/>
      <c r="WKJ17" s="77"/>
      <c r="WKK17" s="77"/>
      <c r="WKL17" s="77"/>
      <c r="WKM17" s="77"/>
      <c r="WKN17" s="77"/>
      <c r="WKO17" s="77"/>
      <c r="WKP17" s="77"/>
      <c r="WKQ17" s="77"/>
      <c r="WKR17" s="77"/>
      <c r="WKS17" s="77"/>
      <c r="WKT17" s="77"/>
      <c r="WKU17" s="77"/>
      <c r="WKV17" s="77"/>
      <c r="WKW17" s="77"/>
      <c r="WKX17" s="77"/>
      <c r="WKY17" s="77"/>
      <c r="WKZ17" s="77"/>
      <c r="WLA17" s="77"/>
      <c r="WLB17" s="77"/>
      <c r="WLC17" s="77"/>
      <c r="WLD17" s="77"/>
      <c r="WLE17" s="77"/>
      <c r="WLF17" s="77"/>
      <c r="WLG17" s="77"/>
      <c r="WLH17" s="77"/>
      <c r="WLI17" s="77"/>
      <c r="WLJ17" s="77"/>
      <c r="WLK17" s="77"/>
      <c r="WLL17" s="77"/>
      <c r="WLM17" s="77"/>
      <c r="WLN17" s="77"/>
      <c r="WLO17" s="77"/>
      <c r="WLP17" s="77"/>
      <c r="WLQ17" s="77"/>
      <c r="WLR17" s="77"/>
      <c r="WLS17" s="77"/>
      <c r="WLT17" s="77"/>
      <c r="WLU17" s="77"/>
      <c r="WLV17" s="77"/>
      <c r="WLW17" s="77"/>
      <c r="WLX17" s="77"/>
      <c r="WLY17" s="77"/>
      <c r="WLZ17" s="77"/>
      <c r="WMA17" s="77"/>
      <c r="WMB17" s="77"/>
      <c r="WMC17" s="77"/>
      <c r="WMD17" s="77"/>
      <c r="WME17" s="77"/>
      <c r="WMF17" s="77"/>
      <c r="WMG17" s="77"/>
      <c r="WMH17" s="77"/>
      <c r="WMI17" s="77"/>
      <c r="WMJ17" s="77"/>
      <c r="WMK17" s="77"/>
      <c r="WML17" s="77"/>
      <c r="WMM17" s="77"/>
      <c r="WMN17" s="77"/>
      <c r="WMO17" s="77"/>
      <c r="WMP17" s="77"/>
      <c r="WMQ17" s="77"/>
      <c r="WMR17" s="77"/>
      <c r="WMS17" s="77"/>
      <c r="WMT17" s="77"/>
      <c r="WMU17" s="77"/>
      <c r="WMV17" s="77"/>
      <c r="WMW17" s="77"/>
      <c r="WMX17" s="77"/>
      <c r="WMY17" s="77"/>
      <c r="WMZ17" s="77"/>
      <c r="WNA17" s="77"/>
      <c r="WNB17" s="77"/>
      <c r="WNC17" s="77"/>
      <c r="WND17" s="77"/>
      <c r="WNE17" s="77"/>
      <c r="WNF17" s="77"/>
      <c r="WNG17" s="77"/>
      <c r="WNH17" s="77"/>
      <c r="WNI17" s="77"/>
      <c r="WNJ17" s="77"/>
      <c r="WNK17" s="77"/>
      <c r="WNL17" s="77"/>
      <c r="WNM17" s="77"/>
      <c r="WNN17" s="77"/>
      <c r="WNO17" s="77"/>
      <c r="WNP17" s="77"/>
      <c r="WNQ17" s="77"/>
      <c r="WNR17" s="77"/>
      <c r="WNS17" s="77"/>
      <c r="WNT17" s="77"/>
      <c r="WNU17" s="77"/>
      <c r="WNV17" s="77"/>
      <c r="WNW17" s="77"/>
      <c r="WNX17" s="77"/>
      <c r="WNY17" s="77"/>
      <c r="WNZ17" s="77"/>
      <c r="WOA17" s="77"/>
      <c r="WOB17" s="77"/>
      <c r="WOC17" s="77"/>
      <c r="WOD17" s="77"/>
      <c r="WOE17" s="77"/>
      <c r="WOF17" s="77"/>
      <c r="WOG17" s="77"/>
      <c r="WOH17" s="77"/>
      <c r="WOI17" s="77"/>
      <c r="WOJ17" s="77"/>
      <c r="WOK17" s="77"/>
      <c r="WOL17" s="77"/>
      <c r="WOM17" s="77"/>
      <c r="WON17" s="77"/>
      <c r="WOO17" s="77"/>
      <c r="WOP17" s="77"/>
      <c r="WOQ17" s="77"/>
      <c r="WOR17" s="77"/>
      <c r="WOS17" s="77"/>
      <c r="WOT17" s="77"/>
      <c r="WOU17" s="77"/>
      <c r="WOV17" s="77"/>
      <c r="WOW17" s="77"/>
      <c r="WOX17" s="77"/>
      <c r="WOY17" s="77"/>
      <c r="WOZ17" s="77"/>
      <c r="WPA17" s="77"/>
      <c r="WPB17" s="77"/>
      <c r="WPC17" s="77"/>
      <c r="WPD17" s="77"/>
      <c r="WPE17" s="77"/>
      <c r="WPF17" s="77"/>
      <c r="WPG17" s="77"/>
      <c r="WPH17" s="77"/>
      <c r="WPI17" s="77"/>
      <c r="WPJ17" s="77"/>
      <c r="WPK17" s="77"/>
      <c r="WPL17" s="77"/>
      <c r="WPM17" s="77"/>
      <c r="WPN17" s="77"/>
      <c r="WPO17" s="77"/>
      <c r="WPP17" s="77"/>
      <c r="WPQ17" s="77"/>
      <c r="WPR17" s="77"/>
      <c r="WPS17" s="77"/>
      <c r="WPT17" s="77"/>
      <c r="WPU17" s="77"/>
      <c r="WPV17" s="77"/>
      <c r="WPW17" s="77"/>
      <c r="WPX17" s="77"/>
      <c r="WPY17" s="77"/>
      <c r="WPZ17" s="77"/>
      <c r="WQA17" s="77"/>
      <c r="WQB17" s="77"/>
      <c r="WQC17" s="77"/>
      <c r="WQD17" s="77"/>
      <c r="WQE17" s="77"/>
      <c r="WQF17" s="77"/>
      <c r="WQG17" s="77"/>
      <c r="WQH17" s="77"/>
      <c r="WQI17" s="77"/>
      <c r="WQJ17" s="77"/>
      <c r="WQK17" s="77"/>
      <c r="WQL17" s="77"/>
      <c r="WQM17" s="77"/>
      <c r="WQN17" s="77"/>
      <c r="WQO17" s="77"/>
      <c r="WQP17" s="77"/>
      <c r="WQQ17" s="77"/>
      <c r="WQR17" s="77"/>
      <c r="WQS17" s="77"/>
      <c r="WQT17" s="77"/>
      <c r="WQU17" s="77"/>
      <c r="WQV17" s="77"/>
      <c r="WQW17" s="77"/>
      <c r="WQX17" s="77"/>
      <c r="WQY17" s="77"/>
      <c r="WQZ17" s="77"/>
      <c r="WRA17" s="77"/>
      <c r="WRB17" s="77"/>
      <c r="WRC17" s="77"/>
      <c r="WRD17" s="77"/>
      <c r="WRE17" s="77"/>
      <c r="WRF17" s="77"/>
      <c r="WRG17" s="77"/>
      <c r="WRH17" s="77"/>
      <c r="WRI17" s="77"/>
      <c r="WRJ17" s="77"/>
      <c r="WRK17" s="77"/>
      <c r="WRL17" s="77"/>
      <c r="WRM17" s="77"/>
      <c r="WRN17" s="77"/>
      <c r="WRO17" s="77"/>
      <c r="WRP17" s="77"/>
      <c r="WRQ17" s="77"/>
      <c r="WRR17" s="77"/>
      <c r="WRS17" s="77"/>
      <c r="WRT17" s="77"/>
      <c r="WRU17" s="77"/>
      <c r="WRV17" s="77"/>
      <c r="WRW17" s="77"/>
      <c r="WRX17" s="77"/>
      <c r="WRY17" s="77"/>
      <c r="WRZ17" s="77"/>
      <c r="WSA17" s="77"/>
      <c r="WSB17" s="77"/>
      <c r="WSC17" s="77"/>
      <c r="WSD17" s="77"/>
      <c r="WSE17" s="77"/>
      <c r="WSF17" s="77"/>
      <c r="WSG17" s="77"/>
      <c r="WSH17" s="77"/>
      <c r="WSI17" s="77"/>
      <c r="WSJ17" s="77"/>
      <c r="WSK17" s="77"/>
      <c r="WSL17" s="77"/>
      <c r="WSM17" s="77"/>
      <c r="WSN17" s="77"/>
      <c r="WSO17" s="77"/>
      <c r="WSP17" s="77"/>
      <c r="WSQ17" s="77"/>
      <c r="WSR17" s="77"/>
      <c r="WSS17" s="77"/>
      <c r="WST17" s="77"/>
      <c r="WSU17" s="77"/>
      <c r="WSV17" s="77"/>
      <c r="WSW17" s="77"/>
      <c r="WSX17" s="77"/>
      <c r="WSY17" s="77"/>
      <c r="WSZ17" s="77"/>
      <c r="WTA17" s="77"/>
      <c r="WTB17" s="77"/>
      <c r="WTC17" s="77"/>
      <c r="WTD17" s="77"/>
      <c r="WTE17" s="77"/>
      <c r="WTF17" s="77"/>
      <c r="WTG17" s="77"/>
      <c r="WTH17" s="77"/>
      <c r="WTI17" s="77"/>
      <c r="WTJ17" s="77"/>
      <c r="WTK17" s="77"/>
      <c r="WTL17" s="77"/>
      <c r="WTM17" s="77"/>
      <c r="WTN17" s="77"/>
      <c r="WTO17" s="77"/>
      <c r="WTP17" s="77"/>
      <c r="WTQ17" s="77"/>
      <c r="WTR17" s="77"/>
      <c r="WTS17" s="77"/>
      <c r="WTT17" s="77"/>
      <c r="WTU17" s="77"/>
      <c r="WTV17" s="77"/>
      <c r="WTW17" s="77"/>
      <c r="WTX17" s="77"/>
      <c r="WTY17" s="77"/>
      <c r="WTZ17" s="77"/>
      <c r="WUA17" s="77"/>
      <c r="WUB17" s="77"/>
      <c r="WUC17" s="77"/>
      <c r="WUD17" s="77"/>
      <c r="WUE17" s="77"/>
      <c r="WUF17" s="77"/>
      <c r="WUG17" s="77"/>
      <c r="WUH17" s="77"/>
      <c r="WUI17" s="77"/>
      <c r="WUJ17" s="77"/>
      <c r="WUK17" s="77"/>
      <c r="WUL17" s="77"/>
      <c r="WUM17" s="77"/>
      <c r="WUN17" s="77"/>
      <c r="WUO17" s="77"/>
      <c r="WUP17" s="77"/>
      <c r="WUQ17" s="77"/>
      <c r="WUR17" s="77"/>
      <c r="WUS17" s="77"/>
      <c r="WUT17" s="77"/>
      <c r="WUU17" s="77"/>
      <c r="WUV17" s="77"/>
      <c r="WUW17" s="77"/>
      <c r="WUX17" s="77"/>
      <c r="WUY17" s="77"/>
      <c r="WUZ17" s="77"/>
      <c r="WVA17" s="77"/>
      <c r="WVB17" s="77"/>
      <c r="WVC17" s="77"/>
      <c r="WVD17" s="77"/>
      <c r="WVE17" s="77"/>
      <c r="WVF17" s="77"/>
      <c r="WVG17" s="77"/>
      <c r="WVH17" s="77"/>
      <c r="WVI17" s="77"/>
      <c r="WVJ17" s="77"/>
      <c r="WVK17" s="77"/>
      <c r="WVL17" s="77"/>
      <c r="WVM17" s="77"/>
      <c r="WVN17" s="77"/>
      <c r="WVO17" s="77"/>
      <c r="WVP17" s="77"/>
      <c r="WVQ17" s="77"/>
      <c r="WVR17" s="77"/>
      <c r="WVS17" s="77"/>
      <c r="WVT17" s="77"/>
      <c r="WVU17" s="77"/>
      <c r="WVV17" s="77"/>
      <c r="WVW17" s="77"/>
      <c r="WVX17" s="77"/>
      <c r="WVY17" s="77"/>
      <c r="WVZ17" s="77"/>
      <c r="WWA17" s="77"/>
      <c r="WWB17" s="77"/>
      <c r="WWC17" s="77"/>
      <c r="WWD17" s="77"/>
      <c r="WWE17" s="77"/>
      <c r="WWF17" s="77"/>
      <c r="WWG17" s="77"/>
      <c r="WWH17" s="77"/>
      <c r="WWI17" s="77"/>
      <c r="WWJ17" s="77"/>
      <c r="WWK17" s="77"/>
      <c r="WWL17" s="77"/>
      <c r="WWM17" s="77"/>
      <c r="WWN17" s="77"/>
      <c r="WWO17" s="77"/>
      <c r="WWP17" s="77"/>
      <c r="WWQ17" s="77"/>
      <c r="WWR17" s="77"/>
      <c r="WWS17" s="77"/>
      <c r="WWT17" s="77"/>
      <c r="WWU17" s="77"/>
      <c r="WWV17" s="77"/>
      <c r="WWW17" s="77"/>
      <c r="WWX17" s="77"/>
      <c r="WWY17" s="77"/>
      <c r="WWZ17" s="77"/>
      <c r="WXA17" s="77"/>
      <c r="WXB17" s="77"/>
      <c r="WXC17" s="77"/>
      <c r="WXD17" s="77"/>
      <c r="WXE17" s="77"/>
      <c r="WXF17" s="77"/>
      <c r="WXG17" s="77"/>
      <c r="WXH17" s="77"/>
      <c r="WXI17" s="77"/>
      <c r="WXJ17" s="77"/>
      <c r="WXK17" s="77"/>
      <c r="WXL17" s="77"/>
      <c r="WXM17" s="77"/>
      <c r="WXN17" s="77"/>
      <c r="WXO17" s="77"/>
      <c r="WXP17" s="77"/>
      <c r="WXQ17" s="77"/>
      <c r="WXR17" s="77"/>
      <c r="WXS17" s="77"/>
      <c r="WXT17" s="77"/>
      <c r="WXU17" s="77"/>
      <c r="WXV17" s="77"/>
      <c r="WXW17" s="77"/>
      <c r="WXX17" s="77"/>
      <c r="WXY17" s="77"/>
      <c r="WXZ17" s="77"/>
      <c r="WYA17" s="77"/>
      <c r="WYB17" s="77"/>
      <c r="WYC17" s="77"/>
      <c r="WYD17" s="77"/>
      <c r="WYE17" s="77"/>
      <c r="WYF17" s="77"/>
      <c r="WYG17" s="77"/>
      <c r="WYH17" s="77"/>
      <c r="WYI17" s="77"/>
      <c r="WYJ17" s="77"/>
      <c r="WYK17" s="77"/>
      <c r="WYL17" s="77"/>
      <c r="WYM17" s="77"/>
      <c r="WYN17" s="77"/>
      <c r="WYO17" s="77"/>
      <c r="WYP17" s="77"/>
      <c r="WYQ17" s="77"/>
      <c r="WYR17" s="77"/>
      <c r="WYS17" s="77"/>
      <c r="WYT17" s="77"/>
      <c r="WYU17" s="77"/>
      <c r="WYV17" s="77"/>
      <c r="WYW17" s="77"/>
      <c r="WYX17" s="77"/>
      <c r="WYY17" s="77"/>
      <c r="WYZ17" s="77"/>
      <c r="WZA17" s="77"/>
      <c r="WZB17" s="77"/>
      <c r="WZC17" s="77"/>
      <c r="WZD17" s="77"/>
      <c r="WZE17" s="77"/>
      <c r="WZF17" s="77"/>
      <c r="WZG17" s="77"/>
      <c r="WZH17" s="77"/>
      <c r="WZI17" s="77"/>
      <c r="WZJ17" s="77"/>
      <c r="WZK17" s="77"/>
      <c r="WZL17" s="77"/>
      <c r="WZM17" s="77"/>
      <c r="WZN17" s="77"/>
      <c r="WZO17" s="77"/>
      <c r="WZP17" s="77"/>
      <c r="WZQ17" s="77"/>
      <c r="WZR17" s="77"/>
      <c r="WZS17" s="77"/>
      <c r="WZT17" s="77"/>
      <c r="WZU17" s="77"/>
      <c r="WZV17" s="77"/>
      <c r="WZW17" s="77"/>
      <c r="WZX17" s="77"/>
      <c r="WZY17" s="77"/>
      <c r="WZZ17" s="77"/>
      <c r="XAA17" s="77"/>
      <c r="XAB17" s="77"/>
      <c r="XAC17" s="77"/>
      <c r="XAD17" s="77"/>
      <c r="XAE17" s="77"/>
      <c r="XAF17" s="77"/>
      <c r="XAG17" s="77"/>
      <c r="XAH17" s="77"/>
      <c r="XAI17" s="77"/>
      <c r="XAJ17" s="77"/>
      <c r="XAK17" s="77"/>
      <c r="XAL17" s="77"/>
      <c r="XAM17" s="77"/>
      <c r="XAN17" s="77"/>
      <c r="XAO17" s="77"/>
      <c r="XAP17" s="77"/>
      <c r="XAQ17" s="77"/>
      <c r="XAR17" s="77"/>
      <c r="XAS17" s="77"/>
      <c r="XAT17" s="77"/>
      <c r="XAU17" s="77"/>
      <c r="XAV17" s="77"/>
      <c r="XAW17" s="77"/>
      <c r="XAX17" s="77"/>
      <c r="XAY17" s="77"/>
      <c r="XAZ17" s="77"/>
      <c r="XBA17" s="77"/>
      <c r="XBB17" s="77"/>
      <c r="XBC17" s="77"/>
      <c r="XBD17" s="77"/>
      <c r="XBE17" s="77"/>
      <c r="XBF17" s="77"/>
      <c r="XBG17" s="77"/>
      <c r="XBH17" s="77"/>
      <c r="XBI17" s="77"/>
      <c r="XBJ17" s="77"/>
      <c r="XBK17" s="77"/>
      <c r="XBL17" s="77"/>
      <c r="XBM17" s="77"/>
      <c r="XBN17" s="77"/>
      <c r="XBO17" s="77"/>
      <c r="XBP17" s="77"/>
      <c r="XBQ17" s="77"/>
      <c r="XBR17" s="77"/>
      <c r="XBS17" s="77"/>
      <c r="XBT17" s="77"/>
      <c r="XBU17" s="77"/>
      <c r="XBV17" s="77"/>
      <c r="XBW17" s="77"/>
      <c r="XBX17" s="77"/>
      <c r="XBY17" s="77"/>
      <c r="XBZ17" s="77"/>
      <c r="XCA17" s="77"/>
      <c r="XCB17" s="77"/>
      <c r="XCC17" s="77"/>
      <c r="XCD17" s="77"/>
      <c r="XCE17" s="77"/>
      <c r="XCF17" s="77"/>
      <c r="XCG17" s="77"/>
      <c r="XCH17" s="77"/>
      <c r="XCI17" s="77"/>
      <c r="XCJ17" s="77"/>
      <c r="XCK17" s="77"/>
      <c r="XCL17" s="77"/>
      <c r="XCM17" s="77"/>
      <c r="XCN17" s="77"/>
      <c r="XCO17" s="77"/>
      <c r="XCP17" s="77"/>
      <c r="XCQ17" s="77"/>
      <c r="XCR17" s="77"/>
      <c r="XCS17" s="77"/>
      <c r="XCT17" s="77"/>
      <c r="XCU17" s="77"/>
      <c r="XCV17" s="77"/>
      <c r="XCW17" s="77"/>
      <c r="XCX17" s="77"/>
      <c r="XCY17" s="77"/>
      <c r="XCZ17" s="77"/>
      <c r="XDA17" s="77"/>
      <c r="XDB17" s="77"/>
      <c r="XDC17" s="77"/>
      <c r="XDD17" s="77"/>
      <c r="XDE17" s="77"/>
      <c r="XDF17" s="77"/>
      <c r="XDG17" s="77"/>
      <c r="XDH17" s="77"/>
      <c r="XDI17" s="77"/>
      <c r="XDJ17" s="77"/>
      <c r="XDK17" s="77"/>
      <c r="XDL17" s="77"/>
      <c r="XDM17" s="77"/>
      <c r="XDN17" s="77"/>
      <c r="XDO17" s="77"/>
      <c r="XDP17" s="77"/>
      <c r="XDQ17" s="77"/>
      <c r="XDR17" s="77"/>
      <c r="XDS17" s="77"/>
      <c r="XDT17" s="77"/>
      <c r="XDU17" s="77"/>
      <c r="XDV17" s="77"/>
      <c r="XDW17" s="77"/>
      <c r="XDX17" s="77"/>
      <c r="XDY17" s="77"/>
      <c r="XDZ17" s="77"/>
      <c r="XEA17" s="77"/>
      <c r="XEB17" s="77"/>
      <c r="XEC17" s="77"/>
      <c r="XED17" s="77"/>
      <c r="XEE17" s="77"/>
      <c r="XEF17" s="77"/>
      <c r="XEG17" s="77"/>
      <c r="XEH17" s="77"/>
      <c r="XEI17" s="77"/>
      <c r="XEJ17" s="77"/>
      <c r="XEK17" s="77"/>
      <c r="XEL17" s="77"/>
      <c r="XEM17" s="77"/>
      <c r="XEN17" s="77"/>
      <c r="XEO17" s="77"/>
      <c r="XEP17" s="77"/>
      <c r="XEQ17" s="77"/>
      <c r="XER17" s="77"/>
      <c r="XES17" s="77"/>
      <c r="XET17" s="77"/>
      <c r="XEU17" s="77"/>
      <c r="XEV17" s="77"/>
      <c r="XEW17" s="77"/>
      <c r="XEX17" s="77"/>
      <c r="XEY17" s="77"/>
      <c r="XEZ17" s="77"/>
      <c r="XFA17" s="77"/>
      <c r="XFB17" s="77"/>
      <c r="XFC17" s="77"/>
      <c r="XFD17" s="77"/>
    </row>
    <row r="18" spans="1:16384" s="6" customFormat="1" ht="11.25">
      <c r="A18" s="80"/>
      <c r="B18" s="368" t="s">
        <v>131</v>
      </c>
      <c r="C18" s="368"/>
      <c r="D18" s="368"/>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t="str">
        <f t="shared" si="0"/>
        <v/>
      </c>
      <c r="W18" s="9" t="str">
        <f t="shared" si="0"/>
        <v/>
      </c>
      <c r="X18" s="9" t="str">
        <f t="shared" si="0"/>
        <v/>
      </c>
      <c r="Y18" s="9" t="str">
        <f t="shared" si="0"/>
        <v/>
      </c>
      <c r="Z18" s="9" t="str">
        <f t="shared" si="0"/>
        <v/>
      </c>
      <c r="AA18" s="9" t="str">
        <f t="shared" si="0"/>
        <v/>
      </c>
      <c r="AB18" s="11"/>
    </row>
    <row r="19" spans="1:16384" s="25" customFormat="1">
      <c r="B19" s="91"/>
      <c r="C19" s="91"/>
      <c r="D19" s="91"/>
      <c r="G19" s="88"/>
      <c r="H19" s="93"/>
      <c r="I19" s="94"/>
      <c r="J19" s="94"/>
      <c r="K19" s="94"/>
      <c r="P19" s="88"/>
    </row>
    <row r="20" spans="1:16384" s="25" customFormat="1">
      <c r="G20" s="88"/>
      <c r="H20" s="95"/>
      <c r="I20" s="95"/>
      <c r="J20" s="95"/>
      <c r="K20" s="95"/>
      <c r="P20" s="88"/>
    </row>
    <row r="21" spans="1:16384" s="25" customFormat="1">
      <c r="H21" s="95"/>
      <c r="I21" s="95"/>
      <c r="J21" s="95"/>
      <c r="K21" s="95"/>
    </row>
    <row r="22" spans="1:16384" s="25" customFormat="1">
      <c r="H22" s="95"/>
      <c r="I22" s="95"/>
      <c r="J22" s="95"/>
      <c r="K22" s="95"/>
    </row>
    <row r="23" spans="1:16384" s="25" customFormat="1">
      <c r="H23" s="95"/>
      <c r="I23" s="95"/>
      <c r="J23" s="95"/>
      <c r="K23" s="95"/>
    </row>
    <row r="24" spans="1:16384" s="25" customFormat="1">
      <c r="H24" s="95"/>
      <c r="I24" s="95"/>
      <c r="J24" s="95"/>
      <c r="K24" s="95"/>
    </row>
    <row r="25" spans="1:16384" s="25" customFormat="1">
      <c r="H25" s="95"/>
      <c r="I25" s="95"/>
      <c r="J25" s="95"/>
      <c r="K25" s="95"/>
    </row>
    <row r="26" spans="1:16384" s="25" customFormat="1">
      <c r="H26" s="95"/>
      <c r="I26" s="95"/>
      <c r="J26" s="95"/>
      <c r="K26" s="95"/>
    </row>
    <row r="27" spans="1:16384" s="25" customFormat="1">
      <c r="B27" s="96"/>
      <c r="C27" s="96"/>
      <c r="H27" s="95"/>
      <c r="I27" s="95"/>
      <c r="J27" s="95"/>
      <c r="K27" s="95"/>
    </row>
    <row r="28" spans="1:16384" s="25" customFormat="1">
      <c r="H28" s="95"/>
      <c r="I28" s="95"/>
      <c r="J28" s="95"/>
      <c r="K28" s="95"/>
    </row>
    <row r="29" spans="1:16384" s="25" customFormat="1">
      <c r="H29" s="97"/>
      <c r="I29" s="97"/>
      <c r="J29" s="97"/>
      <c r="K29" s="95"/>
    </row>
    <row r="30" spans="1:16384" s="25" customFormat="1">
      <c r="H30" s="95"/>
      <c r="I30" s="95"/>
      <c r="J30" s="95"/>
      <c r="K30" s="95"/>
    </row>
    <row r="31" spans="1:16384" s="25" customFormat="1">
      <c r="H31" s="95"/>
      <c r="I31" s="95"/>
      <c r="J31" s="95"/>
      <c r="K31" s="95"/>
    </row>
    <row r="32" spans="1:16384" s="25" customFormat="1">
      <c r="H32" s="95"/>
      <c r="I32" s="95"/>
      <c r="J32" s="97"/>
      <c r="K32" s="95"/>
    </row>
    <row r="33" spans="8:15" s="25" customFormat="1">
      <c r="H33" s="95"/>
      <c r="I33" s="95"/>
      <c r="J33" s="95"/>
      <c r="K33" s="95"/>
      <c r="M33" s="98"/>
    </row>
    <row r="34" spans="8:15" hidden="1"/>
    <row r="35" spans="8:15" hidden="1"/>
    <row r="36" spans="8:15" hidden="1"/>
    <row r="37" spans="8:15" hidden="1"/>
    <row r="38" spans="8:15" hidden="1">
      <c r="K38" s="22"/>
      <c r="L38" s="36"/>
      <c r="M38" s="36"/>
      <c r="N38" s="36"/>
      <c r="O38" s="36"/>
    </row>
    <row r="39" spans="8:15" hidden="1">
      <c r="K39" s="22"/>
      <c r="L39" s="36"/>
      <c r="M39" s="36"/>
      <c r="N39" s="36"/>
      <c r="O39" s="36"/>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3:F3"/>
    <mergeCell ref="D15:D16"/>
    <mergeCell ref="B11:F11"/>
    <mergeCell ref="B17:F17"/>
    <mergeCell ref="C15:C16"/>
    <mergeCell ref="E6:E10"/>
    <mergeCell ref="F6:F7"/>
    <mergeCell ref="Q6:AA6"/>
    <mergeCell ref="H7:O7"/>
    <mergeCell ref="Q7:AA7"/>
    <mergeCell ref="AC16:AN16"/>
    <mergeCell ref="AC13:AN13"/>
    <mergeCell ref="H16:K16"/>
    <mergeCell ref="H13:K14"/>
    <mergeCell ref="B18:D18"/>
    <mergeCell ref="B6:B10"/>
    <mergeCell ref="C6:C10"/>
    <mergeCell ref="D6:D10"/>
    <mergeCell ref="H6:O6"/>
    <mergeCell ref="D13:D14"/>
    <mergeCell ref="C13:C14"/>
    <mergeCell ref="F12:F1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3" customWidth="1"/>
    <col min="5" max="5" width="13.1171875" style="3" customWidth="1"/>
    <col min="6" max="6" width="24.46875" style="3" customWidth="1"/>
    <col min="7" max="7" width="1.46875" customWidth="1"/>
    <col min="8" max="8" width="15.64453125" style="24" customWidth="1"/>
    <col min="9" max="9" width="12" style="24" customWidth="1"/>
    <col min="10" max="10" width="13.46875" style="24" customWidth="1"/>
    <col min="11" max="11" width="13.703125" style="24" customWidth="1"/>
    <col min="12" max="12" width="14.87890625" style="3" customWidth="1"/>
    <col min="13" max="13" width="15.64453125" style="3" customWidth="1"/>
    <col min="14" max="15" width="13.87890625" style="3" customWidth="1"/>
    <col min="16" max="16" width="1.46875" customWidth="1"/>
    <col min="17" max="27" width="15.6445312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259</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299" t="s">
        <v>24</v>
      </c>
      <c r="C6" s="354" t="s">
        <v>95</v>
      </c>
      <c r="D6" s="355" t="s">
        <v>25</v>
      </c>
      <c r="E6" s="354" t="s">
        <v>27</v>
      </c>
      <c r="F6" s="300"/>
      <c r="G6" s="66"/>
      <c r="H6" s="313" t="s">
        <v>232</v>
      </c>
      <c r="I6" s="314"/>
      <c r="J6" s="314"/>
      <c r="K6" s="314"/>
      <c r="L6" s="314"/>
      <c r="M6" s="314"/>
      <c r="N6" s="314"/>
      <c r="O6" s="315"/>
      <c r="P6" s="190"/>
      <c r="Q6" s="304" t="s">
        <v>233</v>
      </c>
      <c r="R6" s="305"/>
      <c r="S6" s="305"/>
      <c r="T6" s="305"/>
      <c r="U6" s="305"/>
      <c r="V6" s="305"/>
      <c r="W6" s="305"/>
      <c r="X6" s="305"/>
      <c r="Y6" s="305"/>
      <c r="Z6" s="305"/>
      <c r="AA6" s="306"/>
    </row>
    <row r="7" spans="1:27" ht="12.75" customHeight="1">
      <c r="A7" s="26"/>
      <c r="B7" s="299"/>
      <c r="C7" s="354"/>
      <c r="D7" s="355"/>
      <c r="E7" s="354"/>
      <c r="F7" s="300"/>
      <c r="G7" s="66"/>
      <c r="H7" s="307" t="s">
        <v>234</v>
      </c>
      <c r="I7" s="308"/>
      <c r="J7" s="308"/>
      <c r="K7" s="308"/>
      <c r="L7" s="308"/>
      <c r="M7" s="308"/>
      <c r="N7" s="308"/>
      <c r="O7" s="309"/>
      <c r="P7" s="190"/>
      <c r="Q7" s="310" t="s">
        <v>235</v>
      </c>
      <c r="R7" s="311"/>
      <c r="S7" s="311"/>
      <c r="T7" s="311"/>
      <c r="U7" s="311"/>
      <c r="V7" s="311"/>
      <c r="W7" s="311"/>
      <c r="X7" s="311"/>
      <c r="Y7" s="311"/>
      <c r="Z7" s="311"/>
      <c r="AA7" s="312"/>
    </row>
    <row r="8" spans="1:27" ht="22.5">
      <c r="A8" s="26"/>
      <c r="B8" s="299"/>
      <c r="C8" s="354"/>
      <c r="D8" s="355"/>
      <c r="E8" s="354"/>
      <c r="F8" s="78" t="s">
        <v>103</v>
      </c>
      <c r="G8" s="66"/>
      <c r="H8" s="45" t="s">
        <v>97</v>
      </c>
      <c r="I8" s="45" t="s">
        <v>99</v>
      </c>
      <c r="J8" s="45" t="s">
        <v>93</v>
      </c>
      <c r="K8" s="45" t="s">
        <v>94</v>
      </c>
      <c r="L8" s="45" t="s">
        <v>47</v>
      </c>
      <c r="M8" s="46" t="s">
        <v>46</v>
      </c>
      <c r="N8" s="45" t="s">
        <v>48</v>
      </c>
      <c r="O8" s="49" t="s">
        <v>169</v>
      </c>
      <c r="P8" s="66"/>
      <c r="Q8" s="45" t="s">
        <v>225</v>
      </c>
      <c r="R8" s="45" t="s">
        <v>2</v>
      </c>
      <c r="S8" s="45" t="s">
        <v>3</v>
      </c>
      <c r="T8" s="51" t="s">
        <v>4</v>
      </c>
      <c r="U8" s="45" t="s">
        <v>5</v>
      </c>
      <c r="V8" s="45" t="s">
        <v>6</v>
      </c>
      <c r="W8" s="45" t="s">
        <v>7</v>
      </c>
      <c r="X8" s="45" t="s">
        <v>8</v>
      </c>
      <c r="Y8" s="45" t="s">
        <v>9</v>
      </c>
      <c r="Z8" s="45" t="s">
        <v>10</v>
      </c>
      <c r="AA8" s="45" t="s">
        <v>11</v>
      </c>
    </row>
    <row r="9" spans="1:27" s="26" customFormat="1" ht="12.75" customHeight="1">
      <c r="B9" s="299"/>
      <c r="C9" s="354"/>
      <c r="D9" s="355"/>
      <c r="E9" s="354"/>
      <c r="F9" s="78" t="s">
        <v>49</v>
      </c>
      <c r="G9" s="66"/>
      <c r="H9" s="47" t="s">
        <v>98</v>
      </c>
      <c r="I9" s="47" t="s">
        <v>90</v>
      </c>
      <c r="J9" s="47" t="s">
        <v>91</v>
      </c>
      <c r="K9" s="47" t="s">
        <v>92</v>
      </c>
      <c r="L9" s="47" t="s">
        <v>50</v>
      </c>
      <c r="M9" s="48" t="s">
        <v>51</v>
      </c>
      <c r="N9" s="47" t="s">
        <v>18</v>
      </c>
      <c r="O9" s="47" t="s">
        <v>170</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299"/>
      <c r="C10" s="354"/>
      <c r="D10" s="355"/>
      <c r="E10" s="354"/>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352" t="s">
        <v>102</v>
      </c>
      <c r="C11" s="353"/>
      <c r="D11" s="353"/>
      <c r="E11" s="353"/>
      <c r="F11" s="353"/>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112" t="s">
        <v>56</v>
      </c>
      <c r="E12" s="5" t="s">
        <v>179</v>
      </c>
      <c r="F12" s="412"/>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70"/>
      <c r="X12" s="41"/>
      <c r="Y12" s="70"/>
      <c r="Z12" s="41"/>
      <c r="AA12" s="70"/>
    </row>
    <row r="13" spans="1:27" s="26" customFormat="1">
      <c r="B13" s="42" t="s">
        <v>58</v>
      </c>
      <c r="C13" s="416" t="s">
        <v>327</v>
      </c>
      <c r="D13" s="112" t="s">
        <v>56</v>
      </c>
      <c r="E13" s="5" t="s">
        <v>179</v>
      </c>
      <c r="F13" s="413"/>
      <c r="G13" s="66"/>
      <c r="H13" s="54">
        <v>2.1361000000000002E-2</v>
      </c>
      <c r="I13" s="410"/>
      <c r="J13" s="54">
        <v>2.1649000000000002E-2</v>
      </c>
      <c r="K13" s="408"/>
      <c r="L13" s="54">
        <v>2.3129E-2</v>
      </c>
      <c r="M13" s="406"/>
      <c r="N13" s="54">
        <v>2.3116000000000001E-2</v>
      </c>
      <c r="O13" s="406"/>
      <c r="P13" s="66"/>
      <c r="Q13" s="342"/>
      <c r="R13" s="54">
        <v>2.4527E-2</v>
      </c>
      <c r="S13" s="342"/>
      <c r="T13" s="54">
        <v>2.6270000000000002E-2</v>
      </c>
      <c r="U13" s="342"/>
      <c r="V13" s="54">
        <f>0.030446+0.012483</f>
        <v>4.2929000000000002E-2</v>
      </c>
      <c r="W13" s="342"/>
      <c r="X13" s="70"/>
      <c r="Y13" s="342"/>
      <c r="Z13" s="70"/>
      <c r="AA13" s="342"/>
    </row>
    <row r="14" spans="1:27" s="26" customFormat="1" ht="42" customHeight="1">
      <c r="B14" s="42" t="s">
        <v>111</v>
      </c>
      <c r="C14" s="417"/>
      <c r="D14" s="112" t="s">
        <v>110</v>
      </c>
      <c r="E14" s="5" t="s">
        <v>31</v>
      </c>
      <c r="F14" s="413"/>
      <c r="G14" s="66"/>
      <c r="H14" s="69">
        <v>3</v>
      </c>
      <c r="I14" s="411"/>
      <c r="J14" s="214">
        <v>2.4</v>
      </c>
      <c r="K14" s="409"/>
      <c r="L14" s="55">
        <v>1.8</v>
      </c>
      <c r="M14" s="407"/>
      <c r="N14" s="214">
        <v>3.8211141420510399</v>
      </c>
      <c r="O14" s="407"/>
      <c r="P14" s="66"/>
      <c r="Q14" s="343"/>
      <c r="R14" s="214">
        <v>3.3906618707162863</v>
      </c>
      <c r="S14" s="343"/>
      <c r="T14" s="214">
        <v>2.9462716452876094</v>
      </c>
      <c r="U14" s="343"/>
      <c r="V14" s="214">
        <v>1.1073457872565307</v>
      </c>
      <c r="W14" s="343"/>
      <c r="X14" s="70"/>
      <c r="Y14" s="343"/>
      <c r="Z14" s="70"/>
      <c r="AA14" s="343"/>
    </row>
    <row r="15" spans="1:27" s="26" customFormat="1">
      <c r="B15" s="352" t="s">
        <v>105</v>
      </c>
      <c r="C15" s="353"/>
      <c r="D15" s="353"/>
      <c r="E15" s="353"/>
      <c r="F15" s="353"/>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349" t="s">
        <v>112</v>
      </c>
      <c r="C16" s="350"/>
      <c r="D16" s="351"/>
      <c r="E16" s="15" t="s">
        <v>30</v>
      </c>
      <c r="F16" s="414"/>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f t="shared" si="1"/>
        <v>4.3404372473011356E-2</v>
      </c>
      <c r="W16" s="9" t="str">
        <f t="shared" si="1"/>
        <v/>
      </c>
      <c r="X16" s="9" t="str">
        <f>IF(X13="","",X13*(1+X14/100))</f>
        <v/>
      </c>
      <c r="Y16" s="9" t="str">
        <f t="shared" si="1"/>
        <v/>
      </c>
      <c r="Z16" s="9" t="str">
        <f t="shared" si="1"/>
        <v/>
      </c>
      <c r="AA16" s="9" t="str">
        <f t="shared" si="1"/>
        <v/>
      </c>
    </row>
    <row r="17" spans="1:28" s="6" customFormat="1" ht="11.25">
      <c r="A17" s="80"/>
      <c r="B17" s="339" t="s">
        <v>130</v>
      </c>
      <c r="C17" s="340"/>
      <c r="D17" s="341"/>
      <c r="E17" s="19" t="s">
        <v>173</v>
      </c>
      <c r="F17" s="415"/>
      <c r="G17" s="66"/>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f t="shared" si="3"/>
        <v>0.43404372473011354</v>
      </c>
      <c r="W17" s="9" t="str">
        <f t="shared" si="3"/>
        <v>-</v>
      </c>
      <c r="X17" s="9" t="str">
        <f t="shared" si="3"/>
        <v>-</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B16:D16"/>
    <mergeCell ref="F12:F14"/>
    <mergeCell ref="F16:F17"/>
    <mergeCell ref="B11:F11"/>
    <mergeCell ref="B15:F15"/>
    <mergeCell ref="B17:D17"/>
    <mergeCell ref="C13:C14"/>
    <mergeCell ref="E6:E10"/>
    <mergeCell ref="D6:D10"/>
    <mergeCell ref="C6:C10"/>
    <mergeCell ref="B6:B10"/>
    <mergeCell ref="F6:F7"/>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64453125" customWidth="1"/>
    <col min="3" max="3" width="9" customWidth="1"/>
    <col min="4" max="4" width="19.703125" customWidth="1"/>
    <col min="5" max="5" width="25" customWidth="1"/>
    <col min="6" max="6" width="2.46875" customWidth="1"/>
    <col min="7" max="14" width="15.64453125" customWidth="1"/>
    <col min="15" max="15" width="2.46875" customWidth="1"/>
    <col min="16" max="26" width="15.64453125" customWidth="1"/>
    <col min="27" max="27" width="9" customWidth="1"/>
  </cols>
  <sheetData>
    <row r="1" spans="1:27" s="2" customFormat="1" ht="12.75" customHeight="1"/>
    <row r="2" spans="1:27" s="2" customFormat="1" ht="18.75" customHeight="1">
      <c r="B2" s="57" t="s">
        <v>191</v>
      </c>
      <c r="C2" s="57"/>
      <c r="D2" s="57"/>
      <c r="E2" s="57"/>
      <c r="F2" s="57"/>
    </row>
    <row r="3" spans="1:27" s="2" customFormat="1" ht="28.5" customHeight="1">
      <c r="B3" s="295" t="s">
        <v>273</v>
      </c>
      <c r="C3" s="295"/>
      <c r="D3" s="295"/>
      <c r="E3" s="295"/>
      <c r="F3" s="295"/>
      <c r="G3" s="295"/>
      <c r="H3" s="295"/>
      <c r="I3" s="56"/>
      <c r="J3" s="56"/>
      <c r="K3" s="56"/>
      <c r="L3" s="56"/>
      <c r="M3" s="56"/>
      <c r="N3" s="56"/>
      <c r="O3" s="56"/>
      <c r="P3" s="56"/>
      <c r="Q3" s="56"/>
    </row>
    <row r="4" spans="1:27" s="2" customFormat="1" ht="12.75" customHeight="1"/>
    <row r="5" spans="1:27" s="25" customFormat="1">
      <c r="G5" s="88"/>
      <c r="H5" s="95"/>
      <c r="I5" s="95"/>
      <c r="J5" s="95"/>
      <c r="K5" s="95"/>
      <c r="L5" s="95"/>
      <c r="P5" s="88"/>
    </row>
    <row r="6" spans="1:27" s="25" customFormat="1"/>
    <row r="7" spans="1:27">
      <c r="A7" s="127"/>
      <c r="B7" s="128" t="s">
        <v>203</v>
      </c>
      <c r="C7" s="127"/>
      <c r="D7" s="127"/>
      <c r="E7" s="127"/>
      <c r="F7" s="127"/>
      <c r="G7" s="127"/>
      <c r="H7" s="127"/>
      <c r="I7" s="127"/>
      <c r="J7" s="127"/>
      <c r="K7" s="127"/>
      <c r="L7" s="127"/>
      <c r="M7" s="418"/>
      <c r="N7" s="418"/>
      <c r="O7" s="418"/>
      <c r="P7" s="418"/>
      <c r="Q7" s="418"/>
      <c r="R7" s="418"/>
      <c r="S7" s="418"/>
      <c r="T7" s="418"/>
      <c r="U7" s="418"/>
      <c r="V7" s="418"/>
      <c r="W7" s="418"/>
      <c r="X7" s="418"/>
      <c r="Y7" s="418"/>
      <c r="Z7" s="418"/>
      <c r="AA7" s="418"/>
    </row>
    <row r="8" spans="1:27" s="25" customFormat="1"/>
    <row r="9" spans="1:27">
      <c r="A9" s="25"/>
      <c r="B9" s="419" t="s">
        <v>274</v>
      </c>
      <c r="C9" s="420" t="s">
        <v>151</v>
      </c>
      <c r="D9" s="421" t="s">
        <v>230</v>
      </c>
      <c r="E9" s="422"/>
      <c r="F9" s="44"/>
      <c r="G9" s="313" t="s">
        <v>232</v>
      </c>
      <c r="H9" s="314"/>
      <c r="I9" s="314"/>
      <c r="J9" s="314"/>
      <c r="K9" s="314"/>
      <c r="L9" s="314"/>
      <c r="M9" s="314"/>
      <c r="N9" s="315"/>
      <c r="O9" s="190"/>
      <c r="P9" s="304" t="s">
        <v>233</v>
      </c>
      <c r="Q9" s="305"/>
      <c r="R9" s="305"/>
      <c r="S9" s="305"/>
      <c r="T9" s="305"/>
      <c r="U9" s="305"/>
      <c r="V9" s="305"/>
      <c r="W9" s="305"/>
      <c r="X9" s="305"/>
      <c r="Y9" s="305"/>
      <c r="Z9" s="306"/>
    </row>
    <row r="10" spans="1:27" ht="12.75" customHeight="1">
      <c r="A10" s="25"/>
      <c r="B10" s="419"/>
      <c r="C10" s="420"/>
      <c r="D10" s="421"/>
      <c r="E10" s="423"/>
      <c r="F10" s="44"/>
      <c r="G10" s="307" t="s">
        <v>234</v>
      </c>
      <c r="H10" s="308"/>
      <c r="I10" s="308"/>
      <c r="J10" s="308"/>
      <c r="K10" s="308"/>
      <c r="L10" s="308"/>
      <c r="M10" s="308"/>
      <c r="N10" s="309"/>
      <c r="O10" s="190"/>
      <c r="P10" s="310" t="s">
        <v>235</v>
      </c>
      <c r="Q10" s="311"/>
      <c r="R10" s="311"/>
      <c r="S10" s="311"/>
      <c r="T10" s="311"/>
      <c r="U10" s="311"/>
      <c r="V10" s="311"/>
      <c r="W10" s="311"/>
      <c r="X10" s="311"/>
      <c r="Y10" s="311"/>
      <c r="Z10" s="312"/>
    </row>
    <row r="11" spans="1:27" ht="25.5" customHeight="1">
      <c r="A11" s="25"/>
      <c r="B11" s="419"/>
      <c r="C11" s="420"/>
      <c r="D11" s="421"/>
      <c r="E11" s="134" t="s">
        <v>103</v>
      </c>
      <c r="F11" s="44"/>
      <c r="G11" s="49" t="s">
        <v>97</v>
      </c>
      <c r="H11" s="49" t="s">
        <v>99</v>
      </c>
      <c r="I11" s="49" t="s">
        <v>93</v>
      </c>
      <c r="J11" s="49" t="s">
        <v>94</v>
      </c>
      <c r="K11" s="49" t="s">
        <v>47</v>
      </c>
      <c r="L11" s="50" t="s">
        <v>46</v>
      </c>
      <c r="M11" s="49" t="s">
        <v>48</v>
      </c>
      <c r="N11" s="49" t="s">
        <v>169</v>
      </c>
      <c r="O11" s="44"/>
      <c r="P11" s="45" t="s">
        <v>225</v>
      </c>
      <c r="Q11" s="45" t="s">
        <v>2</v>
      </c>
      <c r="R11" s="45" t="s">
        <v>3</v>
      </c>
      <c r="S11" s="51" t="s">
        <v>4</v>
      </c>
      <c r="T11" s="45" t="s">
        <v>5</v>
      </c>
      <c r="U11" s="45" t="s">
        <v>6</v>
      </c>
      <c r="V11" s="45" t="s">
        <v>7</v>
      </c>
      <c r="W11" s="45" t="s">
        <v>8</v>
      </c>
      <c r="X11" s="45" t="s">
        <v>9</v>
      </c>
      <c r="Y11" s="45" t="s">
        <v>10</v>
      </c>
      <c r="Z11" s="45" t="s">
        <v>11</v>
      </c>
    </row>
    <row r="12" spans="1:27" ht="15" customHeight="1">
      <c r="A12" s="25"/>
      <c r="B12" s="419"/>
      <c r="C12" s="420"/>
      <c r="D12" s="421"/>
      <c r="E12" s="134" t="s">
        <v>49</v>
      </c>
      <c r="F12" s="44"/>
      <c r="G12" s="47" t="s">
        <v>98</v>
      </c>
      <c r="H12" s="47" t="s">
        <v>90</v>
      </c>
      <c r="I12" s="47" t="s">
        <v>91</v>
      </c>
      <c r="J12" s="47" t="s">
        <v>92</v>
      </c>
      <c r="K12" s="47" t="s">
        <v>50</v>
      </c>
      <c r="L12" s="48" t="s">
        <v>51</v>
      </c>
      <c r="M12" s="47" t="s">
        <v>18</v>
      </c>
      <c r="N12" s="47" t="s">
        <v>170</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419"/>
      <c r="C13" s="420"/>
      <c r="D13" s="421"/>
      <c r="E13" s="135"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424" t="s">
        <v>275</v>
      </c>
      <c r="C14" s="132">
        <v>1</v>
      </c>
      <c r="D14" s="133" t="s">
        <v>153</v>
      </c>
      <c r="E14" s="427"/>
      <c r="F14" s="44"/>
      <c r="G14" s="188">
        <v>1.0949858793281448</v>
      </c>
      <c r="H14" s="188">
        <v>1.0949858793281448</v>
      </c>
      <c r="I14" s="188">
        <v>1.0949858793281448</v>
      </c>
      <c r="J14" s="188">
        <v>1.0949858793281448</v>
      </c>
      <c r="K14" s="188">
        <v>1.0949858793281448</v>
      </c>
      <c r="L14" s="188">
        <v>1.0949858793281448</v>
      </c>
      <c r="M14" s="188">
        <v>1.0834385940745799</v>
      </c>
      <c r="N14" s="188">
        <v>1.0834385940745799</v>
      </c>
      <c r="O14" s="44"/>
      <c r="P14" s="188">
        <v>1.0834385940745799</v>
      </c>
      <c r="Q14" s="188">
        <v>1.0890285431507547</v>
      </c>
      <c r="R14" s="188">
        <v>1.089038749889933</v>
      </c>
      <c r="S14" s="188">
        <v>1.0874483229921645</v>
      </c>
      <c r="T14" s="188">
        <v>1.0875029312038718</v>
      </c>
      <c r="U14" s="124"/>
      <c r="V14" s="124"/>
      <c r="W14" s="124"/>
      <c r="X14" s="124"/>
      <c r="Y14" s="124"/>
      <c r="Z14" s="124"/>
    </row>
    <row r="15" spans="1:27">
      <c r="A15" s="25"/>
      <c r="B15" s="424"/>
      <c r="C15" s="132">
        <v>2</v>
      </c>
      <c r="D15" s="133" t="s">
        <v>154</v>
      </c>
      <c r="E15" s="427"/>
      <c r="F15" s="44"/>
      <c r="G15" s="188">
        <v>1.0708036775576268</v>
      </c>
      <c r="H15" s="188">
        <v>1.0708036775576268</v>
      </c>
      <c r="I15" s="188">
        <v>1.0708036775576268</v>
      </c>
      <c r="J15" s="188">
        <v>1.0708036775576268</v>
      </c>
      <c r="K15" s="188">
        <v>1.0708036775576268</v>
      </c>
      <c r="L15" s="188">
        <v>1.0708036775576268</v>
      </c>
      <c r="M15" s="188">
        <v>1.0708036775576268</v>
      </c>
      <c r="N15" s="188">
        <v>1.0708036775576268</v>
      </c>
      <c r="O15" s="44"/>
      <c r="P15" s="188">
        <v>1.0708036775576268</v>
      </c>
      <c r="Q15" s="188">
        <v>1.0679783265695075</v>
      </c>
      <c r="R15" s="188">
        <v>1.0679827167619282</v>
      </c>
      <c r="S15" s="188">
        <v>1.0679827167619282</v>
      </c>
      <c r="T15" s="188">
        <v>1.0679932251333426</v>
      </c>
      <c r="U15" s="124"/>
      <c r="V15" s="124"/>
      <c r="W15" s="124"/>
      <c r="X15" s="124"/>
      <c r="Y15" s="124"/>
      <c r="Z15" s="124"/>
    </row>
    <row r="16" spans="1:27">
      <c r="A16" s="25"/>
      <c r="B16" s="424"/>
      <c r="C16" s="132">
        <v>3</v>
      </c>
      <c r="D16" s="133" t="s">
        <v>155</v>
      </c>
      <c r="E16" s="427"/>
      <c r="F16" s="44"/>
      <c r="G16" s="188">
        <v>1.0817492877987211</v>
      </c>
      <c r="H16" s="188">
        <v>1.0817492877987211</v>
      </c>
      <c r="I16" s="188">
        <v>1.0817492877987211</v>
      </c>
      <c r="J16" s="188">
        <v>1.0817492877987211</v>
      </c>
      <c r="K16" s="188">
        <v>1.0817492877987211</v>
      </c>
      <c r="L16" s="188">
        <v>1.0817492877987211</v>
      </c>
      <c r="M16" s="188">
        <v>1.0832986726933644</v>
      </c>
      <c r="N16" s="188">
        <v>1.0832986726933644</v>
      </c>
      <c r="O16" s="44"/>
      <c r="P16" s="188">
        <v>1.0832986726933644</v>
      </c>
      <c r="Q16" s="188">
        <v>1.0826949605071026</v>
      </c>
      <c r="R16" s="188">
        <v>1.0827071120076854</v>
      </c>
      <c r="S16" s="188">
        <v>1.0809673614300677</v>
      </c>
      <c r="T16" s="188">
        <v>1.0810097968527648</v>
      </c>
      <c r="U16" s="124"/>
      <c r="V16" s="124"/>
      <c r="W16" s="124"/>
      <c r="X16" s="124"/>
      <c r="Y16" s="124"/>
      <c r="Z16" s="124"/>
    </row>
    <row r="17" spans="1:26">
      <c r="A17" s="25"/>
      <c r="B17" s="424"/>
      <c r="C17" s="132">
        <v>4</v>
      </c>
      <c r="D17" s="133" t="s">
        <v>156</v>
      </c>
      <c r="E17" s="427"/>
      <c r="F17" s="44"/>
      <c r="G17" s="188">
        <v>1.0949504131351664</v>
      </c>
      <c r="H17" s="188">
        <v>1.0949504131351664</v>
      </c>
      <c r="I17" s="188">
        <v>1.0949504131351664</v>
      </c>
      <c r="J17" s="188">
        <v>1.0949504131351664</v>
      </c>
      <c r="K17" s="188">
        <v>1.0949504131351664</v>
      </c>
      <c r="L17" s="188">
        <v>1.0949504131351664</v>
      </c>
      <c r="M17" s="188">
        <v>1.1027101049442916</v>
      </c>
      <c r="N17" s="188">
        <v>1.1027101049442916</v>
      </c>
      <c r="O17" s="44"/>
      <c r="P17" s="188">
        <v>1.1027101049442916</v>
      </c>
      <c r="Q17" s="188">
        <v>1.1047382103549057</v>
      </c>
      <c r="R17" s="188">
        <v>1.1047700847377127</v>
      </c>
      <c r="S17" s="188">
        <v>1.1117235831881356</v>
      </c>
      <c r="T17" s="188">
        <v>1.111788242398184</v>
      </c>
      <c r="U17" s="124"/>
      <c r="V17" s="124"/>
      <c r="W17" s="124"/>
      <c r="X17" s="124"/>
      <c r="Y17" s="124"/>
      <c r="Z17" s="124"/>
    </row>
    <row r="18" spans="1:26">
      <c r="A18" s="25"/>
      <c r="B18" s="424"/>
      <c r="C18" s="132">
        <v>5</v>
      </c>
      <c r="D18" s="133" t="s">
        <v>157</v>
      </c>
      <c r="E18" s="427"/>
      <c r="F18" s="44"/>
      <c r="G18" s="188">
        <v>1.0730548587765876</v>
      </c>
      <c r="H18" s="188">
        <v>1.0730548587765876</v>
      </c>
      <c r="I18" s="188">
        <v>1.0730548587765876</v>
      </c>
      <c r="J18" s="188">
        <v>1.0730548587765876</v>
      </c>
      <c r="K18" s="188">
        <v>1.0730548587765876</v>
      </c>
      <c r="L18" s="188">
        <v>1.0730548587765876</v>
      </c>
      <c r="M18" s="188">
        <v>1.0707055607528237</v>
      </c>
      <c r="N18" s="188">
        <v>1.0707055607528237</v>
      </c>
      <c r="O18" s="44"/>
      <c r="P18" s="188">
        <v>1.0707055607528237</v>
      </c>
      <c r="Q18" s="188">
        <v>1.0707055607528237</v>
      </c>
      <c r="R18" s="188">
        <v>1.0707118844597545</v>
      </c>
      <c r="S18" s="188">
        <v>1.076061726095664</v>
      </c>
      <c r="T18" s="188">
        <v>1.0760783378482837</v>
      </c>
      <c r="U18" s="124"/>
      <c r="V18" s="124"/>
      <c r="W18" s="124"/>
      <c r="X18" s="124"/>
      <c r="Y18" s="124"/>
      <c r="Z18" s="124"/>
    </row>
    <row r="19" spans="1:26">
      <c r="A19" s="25"/>
      <c r="B19" s="424"/>
      <c r="C19" s="132">
        <v>6</v>
      </c>
      <c r="D19" s="133" t="s">
        <v>158</v>
      </c>
      <c r="E19" s="427"/>
      <c r="F19" s="44"/>
      <c r="G19" s="188">
        <v>1.0817237587088393</v>
      </c>
      <c r="H19" s="188">
        <v>1.0817237587088393</v>
      </c>
      <c r="I19" s="188">
        <v>1.0817237587088393</v>
      </c>
      <c r="J19" s="188">
        <v>1.0817237587088393</v>
      </c>
      <c r="K19" s="188">
        <v>1.0817237587088393</v>
      </c>
      <c r="L19" s="188">
        <v>1.0817237587088393</v>
      </c>
      <c r="M19" s="188">
        <v>1.0767941226979461</v>
      </c>
      <c r="N19" s="188">
        <v>1.0767941226979461</v>
      </c>
      <c r="O19" s="44"/>
      <c r="P19" s="188">
        <v>1.0767941226979461</v>
      </c>
      <c r="Q19" s="188">
        <v>1.0710928235838431</v>
      </c>
      <c r="R19" s="188">
        <v>1.071099196605285</v>
      </c>
      <c r="S19" s="188">
        <v>1.067915659388986</v>
      </c>
      <c r="T19" s="188">
        <v>1.0679299736846177</v>
      </c>
      <c r="U19" s="124"/>
      <c r="V19" s="124"/>
      <c r="W19" s="124"/>
      <c r="X19" s="124"/>
      <c r="Y19" s="124"/>
      <c r="Z19" s="124"/>
    </row>
    <row r="20" spans="1:26">
      <c r="A20" s="25"/>
      <c r="B20" s="424"/>
      <c r="C20" s="132">
        <v>7</v>
      </c>
      <c r="D20" s="133" t="s">
        <v>159</v>
      </c>
      <c r="E20" s="427"/>
      <c r="F20" s="44"/>
      <c r="G20" s="188">
        <v>1.0867587611282226</v>
      </c>
      <c r="H20" s="188">
        <v>1.0867587611282226</v>
      </c>
      <c r="I20" s="188">
        <v>1.0867587611282226</v>
      </c>
      <c r="J20" s="188">
        <v>1.0867587611282226</v>
      </c>
      <c r="K20" s="188">
        <v>1.0867587611282226</v>
      </c>
      <c r="L20" s="188">
        <v>1.0867587611282226</v>
      </c>
      <c r="M20" s="188">
        <v>1.0916466768035786</v>
      </c>
      <c r="N20" s="188">
        <v>1.0916466768035786</v>
      </c>
      <c r="O20" s="44"/>
      <c r="P20" s="188">
        <v>1.0916466768035786</v>
      </c>
      <c r="Q20" s="188">
        <v>1.0916466768035786</v>
      </c>
      <c r="R20" s="188">
        <v>1.0916562803436576</v>
      </c>
      <c r="S20" s="188">
        <v>1.089990558113566</v>
      </c>
      <c r="T20" s="188">
        <v>1.0900260398378245</v>
      </c>
      <c r="U20" s="124"/>
      <c r="V20" s="124"/>
      <c r="W20" s="124"/>
      <c r="X20" s="124"/>
      <c r="Y20" s="124"/>
      <c r="Z20" s="124"/>
    </row>
    <row r="21" spans="1:26">
      <c r="A21" s="25"/>
      <c r="B21" s="424"/>
      <c r="C21" s="132">
        <v>8</v>
      </c>
      <c r="D21" s="133" t="s">
        <v>160</v>
      </c>
      <c r="E21" s="427"/>
      <c r="F21" s="44"/>
      <c r="G21" s="188">
        <v>1.0680311055811802</v>
      </c>
      <c r="H21" s="188">
        <v>1.0680311055811802</v>
      </c>
      <c r="I21" s="188">
        <v>1.0680311055811802</v>
      </c>
      <c r="J21" s="188">
        <v>1.0680311055811802</v>
      </c>
      <c r="K21" s="188">
        <v>1.0680311055811802</v>
      </c>
      <c r="L21" s="188">
        <v>1.0680311055811802</v>
      </c>
      <c r="M21" s="188">
        <v>1.0688564565692973</v>
      </c>
      <c r="N21" s="188">
        <v>1.0688564565692973</v>
      </c>
      <c r="O21" s="44"/>
      <c r="P21" s="188">
        <v>1.0688564565692973</v>
      </c>
      <c r="Q21" s="188">
        <v>1.0688564565692973</v>
      </c>
      <c r="R21" s="188">
        <v>1.0736224158915013</v>
      </c>
      <c r="S21" s="188">
        <v>1.0736224158915013</v>
      </c>
      <c r="T21" s="188">
        <v>1.077406104697348</v>
      </c>
      <c r="U21" s="124"/>
      <c r="V21" s="124"/>
      <c r="W21" s="124"/>
      <c r="X21" s="124"/>
      <c r="Y21" s="124"/>
      <c r="Z21" s="124"/>
    </row>
    <row r="22" spans="1:26">
      <c r="A22" s="25"/>
      <c r="B22" s="424"/>
      <c r="C22" s="132">
        <v>9</v>
      </c>
      <c r="D22" s="133" t="s">
        <v>161</v>
      </c>
      <c r="E22" s="427"/>
      <c r="F22" s="44"/>
      <c r="G22" s="188">
        <v>1.080351670843245</v>
      </c>
      <c r="H22" s="188">
        <v>1.080351670843245</v>
      </c>
      <c r="I22" s="188">
        <v>1.080351670843245</v>
      </c>
      <c r="J22" s="188">
        <v>1.080351670843245</v>
      </c>
      <c r="K22" s="188">
        <v>1.080351670843245</v>
      </c>
      <c r="L22" s="188">
        <v>1.080351670843245</v>
      </c>
      <c r="M22" s="188">
        <v>1.0756369005925197</v>
      </c>
      <c r="N22" s="188">
        <v>1.0756369005925197</v>
      </c>
      <c r="O22" s="44"/>
      <c r="P22" s="188">
        <v>1.0756369005925197</v>
      </c>
      <c r="Q22" s="188">
        <v>1.0774114382334907</v>
      </c>
      <c r="R22" s="188">
        <v>1.0774220296989658</v>
      </c>
      <c r="S22" s="188">
        <v>1.0798658355307653</v>
      </c>
      <c r="T22" s="188">
        <v>1.0799176512113269</v>
      </c>
      <c r="U22" s="124"/>
      <c r="V22" s="124"/>
      <c r="W22" s="124"/>
      <c r="X22" s="124"/>
      <c r="Y22" s="124"/>
      <c r="Z22" s="124"/>
    </row>
    <row r="23" spans="1:26">
      <c r="A23" s="25"/>
      <c r="B23" s="424"/>
      <c r="C23" s="132">
        <v>10</v>
      </c>
      <c r="D23" s="133" t="s">
        <v>162</v>
      </c>
      <c r="E23" s="427"/>
      <c r="F23" s="44"/>
      <c r="G23" s="188">
        <v>1.0742758754173296</v>
      </c>
      <c r="H23" s="188">
        <v>1.0742758754173296</v>
      </c>
      <c r="I23" s="188">
        <v>1.0742758754173296</v>
      </c>
      <c r="J23" s="188">
        <v>1.0742758754173296</v>
      </c>
      <c r="K23" s="188">
        <v>1.0742758754173296</v>
      </c>
      <c r="L23" s="188">
        <v>1.0742758754173296</v>
      </c>
      <c r="M23" s="188">
        <v>1.0694000273489142</v>
      </c>
      <c r="N23" s="188">
        <v>1.0694000273489142</v>
      </c>
      <c r="O23" s="44"/>
      <c r="P23" s="188">
        <v>1.0694000273489142</v>
      </c>
      <c r="Q23" s="188">
        <v>1.0694000273489142</v>
      </c>
      <c r="R23" s="188">
        <v>1.0694035133458974</v>
      </c>
      <c r="S23" s="188">
        <v>1.0654293985275314</v>
      </c>
      <c r="T23" s="188">
        <v>1.0654306319967486</v>
      </c>
      <c r="U23" s="124"/>
      <c r="V23" s="124"/>
      <c r="W23" s="124"/>
      <c r="X23" s="124"/>
      <c r="Y23" s="124"/>
      <c r="Z23" s="124"/>
    </row>
    <row r="24" spans="1:26">
      <c r="A24" s="25"/>
      <c r="B24" s="424"/>
      <c r="C24" s="132">
        <v>11</v>
      </c>
      <c r="D24" s="133" t="s">
        <v>163</v>
      </c>
      <c r="E24" s="427"/>
      <c r="F24" s="44"/>
      <c r="G24" s="188">
        <v>1.0565426394469863</v>
      </c>
      <c r="H24" s="188">
        <v>1.0565426394469863</v>
      </c>
      <c r="I24" s="188">
        <v>1.0565426394469863</v>
      </c>
      <c r="J24" s="188">
        <v>1.0565426394469863</v>
      </c>
      <c r="K24" s="188">
        <v>1.0565426394469863</v>
      </c>
      <c r="L24" s="188">
        <v>1.0565426394469863</v>
      </c>
      <c r="M24" s="188">
        <v>1.0565426394469863</v>
      </c>
      <c r="N24" s="188">
        <v>1.0565426394469863</v>
      </c>
      <c r="O24" s="44"/>
      <c r="P24" s="188">
        <v>1.0565426394469863</v>
      </c>
      <c r="Q24" s="188">
        <v>1.0623768777468365</v>
      </c>
      <c r="R24" s="188">
        <v>1.0623787320838187</v>
      </c>
      <c r="S24" s="188">
        <v>1.0623787320838187</v>
      </c>
      <c r="T24" s="188">
        <v>1.0623836213497835</v>
      </c>
      <c r="U24" s="124"/>
      <c r="V24" s="124"/>
      <c r="W24" s="124"/>
      <c r="X24" s="124"/>
      <c r="Y24" s="124"/>
      <c r="Z24" s="124"/>
    </row>
    <row r="25" spans="1:26">
      <c r="A25" s="25"/>
      <c r="B25" s="424"/>
      <c r="C25" s="132">
        <v>12</v>
      </c>
      <c r="D25" s="133" t="s">
        <v>164</v>
      </c>
      <c r="E25" s="427"/>
      <c r="F25" s="44"/>
      <c r="G25" s="188">
        <v>1.0956985955193892</v>
      </c>
      <c r="H25" s="188">
        <v>1.0956985955193892</v>
      </c>
      <c r="I25" s="188">
        <v>1.0956985955193892</v>
      </c>
      <c r="J25" s="188">
        <v>1.0956985955193892</v>
      </c>
      <c r="K25" s="188">
        <v>1.0956985955193892</v>
      </c>
      <c r="L25" s="188">
        <v>1.0956985955193892</v>
      </c>
      <c r="M25" s="188">
        <v>1.0864431465467139</v>
      </c>
      <c r="N25" s="188">
        <v>1.0864431465467139</v>
      </c>
      <c r="O25" s="44"/>
      <c r="P25" s="188">
        <v>1.0864431465467139</v>
      </c>
      <c r="Q25" s="188">
        <v>1.0860200708513319</v>
      </c>
      <c r="R25" s="188">
        <v>1.0860375000329994</v>
      </c>
      <c r="S25" s="188">
        <v>1.0921967722355264</v>
      </c>
      <c r="T25" s="188">
        <v>1.0922365269077137</v>
      </c>
      <c r="U25" s="124"/>
      <c r="V25" s="124"/>
      <c r="W25" s="124"/>
      <c r="X25" s="124"/>
      <c r="Y25" s="124"/>
      <c r="Z25" s="124"/>
    </row>
    <row r="26" spans="1:26">
      <c r="A26" s="25"/>
      <c r="B26" s="424"/>
      <c r="C26" s="132">
        <v>13</v>
      </c>
      <c r="D26" s="133" t="s">
        <v>165</v>
      </c>
      <c r="E26" s="427"/>
      <c r="F26" s="44"/>
      <c r="G26" s="188">
        <v>1.0883900439389949</v>
      </c>
      <c r="H26" s="188">
        <v>1.0883900439389949</v>
      </c>
      <c r="I26" s="188">
        <v>1.0883900439389949</v>
      </c>
      <c r="J26" s="188">
        <v>1.0883900439389949</v>
      </c>
      <c r="K26" s="188">
        <v>1.0883900439389949</v>
      </c>
      <c r="L26" s="188">
        <v>1.0883900439389949</v>
      </c>
      <c r="M26" s="188">
        <v>1.0979948305226443</v>
      </c>
      <c r="N26" s="188">
        <v>1.0979948305226443</v>
      </c>
      <c r="O26" s="44"/>
      <c r="P26" s="188">
        <v>1.0979948305226443</v>
      </c>
      <c r="Q26" s="188">
        <v>1.0974462547602135</v>
      </c>
      <c r="R26" s="188">
        <v>1.0974718912332098</v>
      </c>
      <c r="S26" s="188">
        <v>1.0982205595017869</v>
      </c>
      <c r="T26" s="188">
        <v>1.0982692248952142</v>
      </c>
      <c r="U26" s="124"/>
      <c r="V26" s="124"/>
      <c r="W26" s="124"/>
      <c r="X26" s="124"/>
      <c r="Y26" s="124"/>
      <c r="Z26" s="124"/>
    </row>
    <row r="27" spans="1:26">
      <c r="A27" s="25"/>
      <c r="B27" s="424"/>
      <c r="C27" s="132">
        <v>14</v>
      </c>
      <c r="D27" s="133" t="s">
        <v>166</v>
      </c>
      <c r="E27" s="427"/>
      <c r="F27" s="44"/>
      <c r="G27" s="188">
        <v>1.088775515935106</v>
      </c>
      <c r="H27" s="188">
        <v>1.088775515935106</v>
      </c>
      <c r="I27" s="188">
        <v>1.088775515935106</v>
      </c>
      <c r="J27" s="188">
        <v>1.088775515935106</v>
      </c>
      <c r="K27" s="188">
        <v>1.088775515935106</v>
      </c>
      <c r="L27" s="188">
        <v>1.088775515935106</v>
      </c>
      <c r="M27" s="188">
        <v>1.092418300179536</v>
      </c>
      <c r="N27" s="188">
        <v>1.092418300179536</v>
      </c>
      <c r="O27" s="44"/>
      <c r="P27" s="188">
        <v>1.092418300179536</v>
      </c>
      <c r="Q27" s="188">
        <v>1.092418300179536</v>
      </c>
      <c r="R27" s="188">
        <v>1.0872876840112828</v>
      </c>
      <c r="S27" s="188">
        <v>1.0872876840112828</v>
      </c>
      <c r="T27" s="188">
        <v>1.0964643498830797</v>
      </c>
      <c r="U27" s="124"/>
      <c r="V27" s="124"/>
      <c r="W27" s="124"/>
      <c r="X27" s="124"/>
      <c r="Y27" s="124"/>
      <c r="Z27" s="124"/>
    </row>
    <row r="28" spans="1:26">
      <c r="A28" s="25"/>
      <c r="B28" s="425" t="s">
        <v>276</v>
      </c>
      <c r="C28" s="132">
        <v>1</v>
      </c>
      <c r="D28" s="133" t="s">
        <v>153</v>
      </c>
      <c r="E28" s="427"/>
      <c r="F28" s="44"/>
      <c r="G28" s="188">
        <v>1.0929819558782343</v>
      </c>
      <c r="H28" s="188">
        <v>1.0929819558782343</v>
      </c>
      <c r="I28" s="188">
        <v>1.0929819558782343</v>
      </c>
      <c r="J28" s="188">
        <v>1.0929819558782343</v>
      </c>
      <c r="K28" s="188">
        <v>1.0929819558782343</v>
      </c>
      <c r="L28" s="188">
        <v>1.0929819558782343</v>
      </c>
      <c r="M28" s="188">
        <v>1.0814814628367599</v>
      </c>
      <c r="N28" s="188">
        <v>1.0814814628367599</v>
      </c>
      <c r="O28" s="44"/>
      <c r="P28" s="188">
        <v>1.0814814628367599</v>
      </c>
      <c r="Q28" s="188">
        <v>1.0862979473417027</v>
      </c>
      <c r="R28" s="188">
        <v>1.086176033127406</v>
      </c>
      <c r="S28" s="188">
        <v>1.0849110833782238</v>
      </c>
      <c r="T28" s="188">
        <v>1.0848508233828325</v>
      </c>
      <c r="U28" s="124"/>
      <c r="V28" s="124"/>
      <c r="W28" s="124"/>
      <c r="X28" s="124"/>
      <c r="Y28" s="124"/>
      <c r="Z28" s="124"/>
    </row>
    <row r="29" spans="1:26">
      <c r="A29" s="25"/>
      <c r="B29" s="425"/>
      <c r="C29" s="132">
        <v>2</v>
      </c>
      <c r="D29" s="133" t="s">
        <v>154</v>
      </c>
      <c r="E29" s="427"/>
      <c r="F29" s="44"/>
      <c r="G29" s="188">
        <v>1.0702269441411798</v>
      </c>
      <c r="H29" s="188">
        <v>1.0702269441411798</v>
      </c>
      <c r="I29" s="188">
        <v>1.0702269441411798</v>
      </c>
      <c r="J29" s="188">
        <v>1.0702269441411798</v>
      </c>
      <c r="K29" s="188">
        <v>1.0702269441411798</v>
      </c>
      <c r="L29" s="188">
        <v>1.0702269441411798</v>
      </c>
      <c r="M29" s="188">
        <v>1.0702269441411798</v>
      </c>
      <c r="N29" s="188">
        <v>1.0702269441411798</v>
      </c>
      <c r="O29" s="44"/>
      <c r="P29" s="188">
        <v>1.0702269441411798</v>
      </c>
      <c r="Q29" s="188">
        <v>1.0673651173302494</v>
      </c>
      <c r="R29" s="188">
        <v>1.0673385915884153</v>
      </c>
      <c r="S29" s="188">
        <v>1.0673385915884153</v>
      </c>
      <c r="T29" s="188">
        <v>1.0673244213509145</v>
      </c>
      <c r="U29" s="124"/>
      <c r="V29" s="124"/>
      <c r="W29" s="124"/>
      <c r="X29" s="124"/>
      <c r="Y29" s="124"/>
      <c r="Z29" s="124"/>
    </row>
    <row r="30" spans="1:26">
      <c r="A30" s="25"/>
      <c r="B30" s="425"/>
      <c r="C30" s="132">
        <v>3</v>
      </c>
      <c r="D30" s="133" t="s">
        <v>155</v>
      </c>
      <c r="E30" s="427"/>
      <c r="F30" s="44"/>
      <c r="G30" s="188">
        <v>1.0794702750020808</v>
      </c>
      <c r="H30" s="188">
        <v>1.0794702750020808</v>
      </c>
      <c r="I30" s="188">
        <v>1.0794702750020808</v>
      </c>
      <c r="J30" s="188">
        <v>1.0794702750020808</v>
      </c>
      <c r="K30" s="188">
        <v>1.0794702750020808</v>
      </c>
      <c r="L30" s="188">
        <v>1.0794702750020808</v>
      </c>
      <c r="M30" s="188">
        <v>1.0806862799422217</v>
      </c>
      <c r="N30" s="188">
        <v>1.0806862799422217</v>
      </c>
      <c r="O30" s="44"/>
      <c r="P30" s="188">
        <v>1.0806862799422217</v>
      </c>
      <c r="Q30" s="188">
        <v>1.0792718084943291</v>
      </c>
      <c r="R30" s="188">
        <v>1.0791302963588514</v>
      </c>
      <c r="S30" s="188">
        <v>1.0775445345864723</v>
      </c>
      <c r="T30" s="188">
        <v>1.0774334280571309</v>
      </c>
      <c r="U30" s="124"/>
      <c r="V30" s="124"/>
      <c r="W30" s="124"/>
      <c r="X30" s="124"/>
      <c r="Y30" s="124"/>
      <c r="Z30" s="124"/>
    </row>
    <row r="31" spans="1:26">
      <c r="A31" s="25"/>
      <c r="B31" s="425"/>
      <c r="C31" s="132">
        <v>4</v>
      </c>
      <c r="D31" s="133" t="s">
        <v>156</v>
      </c>
      <c r="E31" s="427"/>
      <c r="F31" s="44"/>
      <c r="G31" s="188">
        <v>1.0918650447973948</v>
      </c>
      <c r="H31" s="188">
        <v>1.0918650447973948</v>
      </c>
      <c r="I31" s="188">
        <v>1.0918650447973948</v>
      </c>
      <c r="J31" s="188">
        <v>1.0918650447973948</v>
      </c>
      <c r="K31" s="188">
        <v>1.0918650447973948</v>
      </c>
      <c r="L31" s="188">
        <v>1.0918650447973948</v>
      </c>
      <c r="M31" s="188">
        <v>1.0992619858752828</v>
      </c>
      <c r="N31" s="188">
        <v>1.0992619858752828</v>
      </c>
      <c r="O31" s="44"/>
      <c r="P31" s="188">
        <v>1.0992619858752828</v>
      </c>
      <c r="Q31" s="188">
        <v>1.101077853329788</v>
      </c>
      <c r="R31" s="188">
        <v>1.100933384402605</v>
      </c>
      <c r="S31" s="188">
        <v>1.1074675182084446</v>
      </c>
      <c r="T31" s="188">
        <v>1.1073255443478454</v>
      </c>
      <c r="U31" s="124"/>
      <c r="V31" s="124"/>
      <c r="W31" s="124"/>
      <c r="X31" s="124"/>
      <c r="Y31" s="124"/>
      <c r="Z31" s="124"/>
    </row>
    <row r="32" spans="1:26">
      <c r="A32" s="25"/>
      <c r="B32" s="425"/>
      <c r="C32" s="132">
        <v>5</v>
      </c>
      <c r="D32" s="133" t="s">
        <v>157</v>
      </c>
      <c r="E32" s="427"/>
      <c r="F32" s="44"/>
      <c r="G32" s="188">
        <v>1.0718136626355232</v>
      </c>
      <c r="H32" s="188">
        <v>1.0718136626355232</v>
      </c>
      <c r="I32" s="188">
        <v>1.0718136626355232</v>
      </c>
      <c r="J32" s="188">
        <v>1.0718136626355232</v>
      </c>
      <c r="K32" s="188">
        <v>1.0718136626355232</v>
      </c>
      <c r="L32" s="188">
        <v>1.0718136626355232</v>
      </c>
      <c r="M32" s="188">
        <v>1.0695373162573705</v>
      </c>
      <c r="N32" s="188">
        <v>1.0695373162573705</v>
      </c>
      <c r="O32" s="44"/>
      <c r="P32" s="188">
        <v>1.0695373162573705</v>
      </c>
      <c r="Q32" s="188">
        <v>1.0695373162573705</v>
      </c>
      <c r="R32" s="188">
        <v>1.0694935607140168</v>
      </c>
      <c r="S32" s="188">
        <v>1.0747661653287264</v>
      </c>
      <c r="T32" s="188">
        <v>1.0747338083640094</v>
      </c>
      <c r="U32" s="124"/>
      <c r="V32" s="124"/>
      <c r="W32" s="124"/>
      <c r="X32" s="124"/>
      <c r="Y32" s="124"/>
      <c r="Z32" s="124"/>
    </row>
    <row r="33" spans="1:27">
      <c r="A33" s="25"/>
      <c r="B33" s="425"/>
      <c r="C33" s="132">
        <v>6</v>
      </c>
      <c r="D33" s="133" t="s">
        <v>158</v>
      </c>
      <c r="E33" s="427"/>
      <c r="F33" s="44"/>
      <c r="G33" s="188">
        <v>1.0795324874413401</v>
      </c>
      <c r="H33" s="188">
        <v>1.0795324874413401</v>
      </c>
      <c r="I33" s="188">
        <v>1.0795324874413401</v>
      </c>
      <c r="J33" s="188">
        <v>1.0795324874413401</v>
      </c>
      <c r="K33" s="188">
        <v>1.0795324874413401</v>
      </c>
      <c r="L33" s="188">
        <v>1.0795324874413401</v>
      </c>
      <c r="M33" s="188">
        <v>1.0752001682715286</v>
      </c>
      <c r="N33" s="188">
        <v>1.0752001682715286</v>
      </c>
      <c r="O33" s="44"/>
      <c r="P33" s="188">
        <v>1.0752001682715286</v>
      </c>
      <c r="Q33" s="188">
        <v>1.0700483553578828</v>
      </c>
      <c r="R33" s="188">
        <v>1.0700092036052256</v>
      </c>
      <c r="S33" s="188">
        <v>1.0670771715792171</v>
      </c>
      <c r="T33" s="188">
        <v>1.0670602529065194</v>
      </c>
      <c r="U33" s="124"/>
      <c r="V33" s="124"/>
      <c r="W33" s="124"/>
      <c r="X33" s="124"/>
      <c r="Y33" s="124"/>
      <c r="Z33" s="124"/>
    </row>
    <row r="34" spans="1:27">
      <c r="A34" s="25"/>
      <c r="B34" s="425"/>
      <c r="C34" s="132">
        <v>7</v>
      </c>
      <c r="D34" s="133" t="s">
        <v>159</v>
      </c>
      <c r="E34" s="427"/>
      <c r="F34" s="44"/>
      <c r="G34" s="188">
        <v>1.085452733436888</v>
      </c>
      <c r="H34" s="188">
        <v>1.085452733436888</v>
      </c>
      <c r="I34" s="188">
        <v>1.085452733436888</v>
      </c>
      <c r="J34" s="188">
        <v>1.085452733436888</v>
      </c>
      <c r="K34" s="188">
        <v>1.085452733436888</v>
      </c>
      <c r="L34" s="188">
        <v>1.085452733436888</v>
      </c>
      <c r="M34" s="188">
        <v>1.090168180084981</v>
      </c>
      <c r="N34" s="188">
        <v>1.090168180084981</v>
      </c>
      <c r="O34" s="44"/>
      <c r="P34" s="188">
        <v>1.090168180084981</v>
      </c>
      <c r="Q34" s="188">
        <v>1.090168180084981</v>
      </c>
      <c r="R34" s="188">
        <v>1.0901114729358925</v>
      </c>
      <c r="S34" s="188">
        <v>1.0877931386948556</v>
      </c>
      <c r="T34" s="188">
        <v>1.0877232184882555</v>
      </c>
      <c r="U34" s="124"/>
      <c r="V34" s="124"/>
      <c r="W34" s="124"/>
      <c r="X34" s="124"/>
      <c r="Y34" s="124"/>
      <c r="Z34" s="124"/>
    </row>
    <row r="35" spans="1:27">
      <c r="A35" s="25"/>
      <c r="B35" s="425"/>
      <c r="C35" s="132">
        <v>8</v>
      </c>
      <c r="D35" s="133" t="s">
        <v>160</v>
      </c>
      <c r="E35" s="427"/>
      <c r="F35" s="44"/>
      <c r="G35" s="188">
        <v>1.0674066698772735</v>
      </c>
      <c r="H35" s="188">
        <v>1.0674066698772735</v>
      </c>
      <c r="I35" s="188">
        <v>1.0674066698772735</v>
      </c>
      <c r="J35" s="188">
        <v>1.0674066698772735</v>
      </c>
      <c r="K35" s="188">
        <v>1.0674066698772735</v>
      </c>
      <c r="L35" s="188">
        <v>1.0674066698772735</v>
      </c>
      <c r="M35" s="188">
        <v>1.0682684966881959</v>
      </c>
      <c r="N35" s="188">
        <v>1.0682684966881959</v>
      </c>
      <c r="O35" s="44"/>
      <c r="P35" s="188">
        <v>1.0682684966881959</v>
      </c>
      <c r="Q35" s="188">
        <v>1.0682684966881959</v>
      </c>
      <c r="R35" s="188">
        <v>1.0726239973978122</v>
      </c>
      <c r="S35" s="188">
        <v>1.0726239973978122</v>
      </c>
      <c r="T35" s="188">
        <v>1.0761993198070865</v>
      </c>
      <c r="U35" s="124"/>
      <c r="V35" s="124"/>
      <c r="W35" s="124"/>
      <c r="X35" s="124"/>
      <c r="Y35" s="124"/>
      <c r="Z35" s="124"/>
    </row>
    <row r="36" spans="1:27">
      <c r="A36" s="25"/>
      <c r="B36" s="425"/>
      <c r="C36" s="132">
        <v>9</v>
      </c>
      <c r="D36" s="133" t="s">
        <v>161</v>
      </c>
      <c r="E36" s="427"/>
      <c r="F36" s="44"/>
      <c r="G36" s="188">
        <v>1.0774654762193439</v>
      </c>
      <c r="H36" s="188">
        <v>1.0774654762193439</v>
      </c>
      <c r="I36" s="188">
        <v>1.0774654762193439</v>
      </c>
      <c r="J36" s="188">
        <v>1.0774654762193439</v>
      </c>
      <c r="K36" s="188">
        <v>1.0774654762193439</v>
      </c>
      <c r="L36" s="188">
        <v>1.0774654762193439</v>
      </c>
      <c r="M36" s="188">
        <v>1.0738360384983456</v>
      </c>
      <c r="N36" s="188">
        <v>1.0738360384983456</v>
      </c>
      <c r="O36" s="44"/>
      <c r="P36" s="188">
        <v>1.0738360384983456</v>
      </c>
      <c r="Q36" s="188">
        <v>1.0749970312119093</v>
      </c>
      <c r="R36" s="188">
        <v>1.0748937452388276</v>
      </c>
      <c r="S36" s="188">
        <v>1.0772508512545704</v>
      </c>
      <c r="T36" s="188">
        <v>1.0771808652862276</v>
      </c>
      <c r="U36" s="124"/>
      <c r="V36" s="124"/>
      <c r="W36" s="124"/>
      <c r="X36" s="124"/>
      <c r="Y36" s="124"/>
      <c r="Z36" s="124"/>
    </row>
    <row r="37" spans="1:27">
      <c r="A37" s="25"/>
      <c r="B37" s="425"/>
      <c r="C37" s="132">
        <v>10</v>
      </c>
      <c r="D37" s="133" t="s">
        <v>162</v>
      </c>
      <c r="E37" s="427"/>
      <c r="F37" s="44"/>
      <c r="G37" s="188">
        <v>1.0733996094318452</v>
      </c>
      <c r="H37" s="188">
        <v>1.0733996094318452</v>
      </c>
      <c r="I37" s="188">
        <v>1.0733996094318452</v>
      </c>
      <c r="J37" s="188">
        <v>1.0733996094318452</v>
      </c>
      <c r="K37" s="188">
        <v>1.0733996094318452</v>
      </c>
      <c r="L37" s="188">
        <v>1.0733996094318452</v>
      </c>
      <c r="M37" s="188">
        <v>1.0689063256170588</v>
      </c>
      <c r="N37" s="188">
        <v>1.0689063256170588</v>
      </c>
      <c r="O37" s="44"/>
      <c r="P37" s="188">
        <v>1.0689063256170588</v>
      </c>
      <c r="Q37" s="188">
        <v>1.0689063256170588</v>
      </c>
      <c r="R37" s="188">
        <v>1.0688855498479561</v>
      </c>
      <c r="S37" s="188">
        <v>1.0655429324585941</v>
      </c>
      <c r="T37" s="188">
        <v>1.0655481946707537</v>
      </c>
      <c r="U37" s="124"/>
      <c r="V37" s="124"/>
      <c r="W37" s="124"/>
      <c r="X37" s="124"/>
      <c r="Y37" s="124"/>
      <c r="Z37" s="124"/>
    </row>
    <row r="38" spans="1:27">
      <c r="A38" s="25"/>
      <c r="B38" s="425"/>
      <c r="C38" s="132">
        <v>11</v>
      </c>
      <c r="D38" s="133" t="s">
        <v>163</v>
      </c>
      <c r="E38" s="427"/>
      <c r="F38" s="44"/>
      <c r="G38" s="188">
        <v>1.0564421023082484</v>
      </c>
      <c r="H38" s="188">
        <v>1.0564421023082484</v>
      </c>
      <c r="I38" s="188">
        <v>1.0564421023082484</v>
      </c>
      <c r="J38" s="188">
        <v>1.0564421023082484</v>
      </c>
      <c r="K38" s="188">
        <v>1.0564421023082484</v>
      </c>
      <c r="L38" s="188">
        <v>1.0564421023082484</v>
      </c>
      <c r="M38" s="188">
        <v>1.0564421023082484</v>
      </c>
      <c r="N38" s="188">
        <v>1.0564421023082484</v>
      </c>
      <c r="O38" s="44"/>
      <c r="P38" s="188">
        <v>1.0564421023082484</v>
      </c>
      <c r="Q38" s="188">
        <v>1.0623041562481781</v>
      </c>
      <c r="R38" s="188">
        <v>1.0622972759370308</v>
      </c>
      <c r="S38" s="188">
        <v>1.0622972759370308</v>
      </c>
      <c r="T38" s="188">
        <v>1.0622948436434854</v>
      </c>
      <c r="U38" s="124"/>
      <c r="V38" s="124"/>
      <c r="W38" s="124"/>
      <c r="X38" s="124"/>
      <c r="Y38" s="124"/>
      <c r="Z38" s="124"/>
    </row>
    <row r="39" spans="1:27">
      <c r="A39" s="25"/>
      <c r="B39" s="425"/>
      <c r="C39" s="132">
        <v>12</v>
      </c>
      <c r="D39" s="133" t="s">
        <v>164</v>
      </c>
      <c r="E39" s="427"/>
      <c r="F39" s="44"/>
      <c r="G39" s="188">
        <v>1.093046755459234</v>
      </c>
      <c r="H39" s="188">
        <v>1.093046755459234</v>
      </c>
      <c r="I39" s="188">
        <v>1.093046755459234</v>
      </c>
      <c r="J39" s="188">
        <v>1.093046755459234</v>
      </c>
      <c r="K39" s="188">
        <v>1.093046755459234</v>
      </c>
      <c r="L39" s="188">
        <v>1.093046755459234</v>
      </c>
      <c r="M39" s="188">
        <v>1.0844223757094351</v>
      </c>
      <c r="N39" s="188">
        <v>1.0844223757094351</v>
      </c>
      <c r="O39" s="44"/>
      <c r="P39" s="188">
        <v>1.0844223757094351</v>
      </c>
      <c r="Q39" s="188">
        <v>1.0840810256610449</v>
      </c>
      <c r="R39" s="188">
        <v>1.0840014833163434</v>
      </c>
      <c r="S39" s="188">
        <v>1.089729151712139</v>
      </c>
      <c r="T39" s="188">
        <v>1.0896568330775738</v>
      </c>
      <c r="U39" s="124"/>
      <c r="V39" s="124"/>
      <c r="W39" s="124"/>
      <c r="X39" s="124"/>
      <c r="Y39" s="124"/>
      <c r="Z39" s="124"/>
    </row>
    <row r="40" spans="1:27">
      <c r="A40" s="25"/>
      <c r="B40" s="425"/>
      <c r="C40" s="132">
        <v>13</v>
      </c>
      <c r="D40" s="133" t="s">
        <v>165</v>
      </c>
      <c r="E40" s="427"/>
      <c r="F40" s="44"/>
      <c r="G40" s="188">
        <v>1.0858319620011085</v>
      </c>
      <c r="H40" s="188">
        <v>1.0858319620011085</v>
      </c>
      <c r="I40" s="188">
        <v>1.0858319620011085</v>
      </c>
      <c r="J40" s="188">
        <v>1.0858319620011085</v>
      </c>
      <c r="K40" s="188">
        <v>1.0858319620011085</v>
      </c>
      <c r="L40" s="188">
        <v>1.0858319620011085</v>
      </c>
      <c r="M40" s="188">
        <v>1.094694427799904</v>
      </c>
      <c r="N40" s="188">
        <v>1.094694427799904</v>
      </c>
      <c r="O40" s="44"/>
      <c r="P40" s="188">
        <v>1.094694427799904</v>
      </c>
      <c r="Q40" s="188">
        <v>1.0944636969101207</v>
      </c>
      <c r="R40" s="188">
        <v>1.0943447054059863</v>
      </c>
      <c r="S40" s="188">
        <v>1.0949350854172193</v>
      </c>
      <c r="T40" s="188">
        <v>1.0948303212449852</v>
      </c>
      <c r="U40" s="124"/>
      <c r="V40" s="124"/>
      <c r="W40" s="124"/>
      <c r="X40" s="124"/>
      <c r="Y40" s="124"/>
      <c r="Z40" s="124"/>
    </row>
    <row r="41" spans="1:27">
      <c r="A41" s="25"/>
      <c r="B41" s="426"/>
      <c r="C41" s="132">
        <v>14</v>
      </c>
      <c r="D41" s="133" t="s">
        <v>166</v>
      </c>
      <c r="E41" s="427"/>
      <c r="F41" s="44"/>
      <c r="G41" s="188">
        <v>1.0890162916795407</v>
      </c>
      <c r="H41" s="188">
        <v>1.0890162916795407</v>
      </c>
      <c r="I41" s="188">
        <v>1.0890162916795407</v>
      </c>
      <c r="J41" s="188">
        <v>1.0890162916795407</v>
      </c>
      <c r="K41" s="188">
        <v>1.0890162916795407</v>
      </c>
      <c r="L41" s="188">
        <v>1.0890162916795407</v>
      </c>
      <c r="M41" s="188">
        <v>1.0929376143819718</v>
      </c>
      <c r="N41" s="188">
        <v>1.0929376143819718</v>
      </c>
      <c r="O41" s="44"/>
      <c r="P41" s="188">
        <v>1.0929376143819718</v>
      </c>
      <c r="Q41" s="188">
        <v>1.0929376143819718</v>
      </c>
      <c r="R41" s="188">
        <v>1.088056236726862</v>
      </c>
      <c r="S41" s="188">
        <v>1.088056236726862</v>
      </c>
      <c r="T41" s="188">
        <v>1.0976703486960437</v>
      </c>
      <c r="U41" s="124"/>
      <c r="V41" s="124"/>
      <c r="W41" s="124"/>
      <c r="X41" s="124"/>
      <c r="Y41" s="124"/>
      <c r="Z41" s="124"/>
    </row>
    <row r="42" spans="1:27" s="95" customFormat="1">
      <c r="B42" s="125"/>
      <c r="C42" s="129"/>
      <c r="D42" s="130"/>
      <c r="E42" s="131"/>
    </row>
    <row r="43" spans="1:27" s="95" customFormat="1">
      <c r="B43" s="125"/>
      <c r="C43" s="129"/>
      <c r="D43" s="130"/>
      <c r="E43" s="131"/>
    </row>
    <row r="44" spans="1:27" s="25" customFormat="1"/>
    <row r="45" spans="1:27">
      <c r="A45" s="127"/>
      <c r="B45" s="128" t="s">
        <v>247</v>
      </c>
      <c r="C45" s="127"/>
      <c r="D45" s="127"/>
      <c r="E45" s="127"/>
      <c r="F45" s="127"/>
      <c r="G45" s="127"/>
      <c r="H45" s="127"/>
      <c r="I45" s="127"/>
      <c r="J45" s="127"/>
      <c r="K45" s="127"/>
      <c r="L45" s="127"/>
      <c r="M45" s="418"/>
      <c r="N45" s="418"/>
      <c r="O45" s="418"/>
      <c r="P45" s="418"/>
      <c r="Q45" s="418"/>
      <c r="R45" s="418"/>
      <c r="S45" s="418"/>
      <c r="T45" s="418"/>
      <c r="U45" s="418"/>
      <c r="V45" s="418"/>
      <c r="W45" s="418"/>
      <c r="X45" s="418"/>
      <c r="Y45" s="418"/>
      <c r="Z45" s="418"/>
      <c r="AA45" s="418"/>
    </row>
    <row r="46" spans="1:27" s="25" customFormat="1"/>
    <row r="47" spans="1:27" s="25" customFormat="1">
      <c r="B47" s="136"/>
    </row>
    <row r="48" spans="1:27">
      <c r="A48" s="25"/>
      <c r="B48" s="419" t="s">
        <v>274</v>
      </c>
      <c r="C48" s="420" t="s">
        <v>151</v>
      </c>
      <c r="D48" s="421" t="s">
        <v>230</v>
      </c>
      <c r="E48" s="422"/>
      <c r="F48" s="44"/>
      <c r="G48" s="313" t="s">
        <v>232</v>
      </c>
      <c r="H48" s="314"/>
      <c r="I48" s="314"/>
      <c r="J48" s="314"/>
      <c r="K48" s="314"/>
      <c r="L48" s="314"/>
      <c r="M48" s="314"/>
      <c r="N48" s="315"/>
      <c r="O48" s="190"/>
      <c r="P48" s="304" t="s">
        <v>233</v>
      </c>
      <c r="Q48" s="305"/>
      <c r="R48" s="305"/>
      <c r="S48" s="305"/>
      <c r="T48" s="305"/>
      <c r="U48" s="305"/>
      <c r="V48" s="305"/>
      <c r="W48" s="305"/>
      <c r="X48" s="305"/>
      <c r="Y48" s="305"/>
      <c r="Z48" s="306"/>
    </row>
    <row r="49" spans="1:26" ht="12.75" customHeight="1">
      <c r="A49" s="25"/>
      <c r="B49" s="419"/>
      <c r="C49" s="420"/>
      <c r="D49" s="421"/>
      <c r="E49" s="423"/>
      <c r="F49" s="44"/>
      <c r="G49" s="307" t="s">
        <v>234</v>
      </c>
      <c r="H49" s="308"/>
      <c r="I49" s="308"/>
      <c r="J49" s="308"/>
      <c r="K49" s="308"/>
      <c r="L49" s="308"/>
      <c r="M49" s="308"/>
      <c r="N49" s="309"/>
      <c r="O49" s="190"/>
      <c r="P49" s="310" t="s">
        <v>235</v>
      </c>
      <c r="Q49" s="311"/>
      <c r="R49" s="311"/>
      <c r="S49" s="311"/>
      <c r="T49" s="311"/>
      <c r="U49" s="311"/>
      <c r="V49" s="311"/>
      <c r="W49" s="311"/>
      <c r="X49" s="311"/>
      <c r="Y49" s="311"/>
      <c r="Z49" s="312"/>
    </row>
    <row r="50" spans="1:26" ht="25.5" customHeight="1">
      <c r="A50" s="25"/>
      <c r="B50" s="419"/>
      <c r="C50" s="420"/>
      <c r="D50" s="421"/>
      <c r="E50" s="134" t="s">
        <v>103</v>
      </c>
      <c r="F50" s="44"/>
      <c r="G50" s="49" t="s">
        <v>97</v>
      </c>
      <c r="H50" s="49" t="s">
        <v>99</v>
      </c>
      <c r="I50" s="49" t="s">
        <v>93</v>
      </c>
      <c r="J50" s="49" t="s">
        <v>94</v>
      </c>
      <c r="K50" s="49" t="s">
        <v>47</v>
      </c>
      <c r="L50" s="50" t="s">
        <v>46</v>
      </c>
      <c r="M50" s="49" t="s">
        <v>48</v>
      </c>
      <c r="N50" s="49" t="s">
        <v>169</v>
      </c>
      <c r="O50" s="44"/>
      <c r="P50" s="45" t="s">
        <v>225</v>
      </c>
      <c r="Q50" s="45" t="s">
        <v>2</v>
      </c>
      <c r="R50" s="45" t="s">
        <v>3</v>
      </c>
      <c r="S50" s="51" t="s">
        <v>4</v>
      </c>
      <c r="T50" s="45" t="s">
        <v>5</v>
      </c>
      <c r="U50" s="45" t="s">
        <v>6</v>
      </c>
      <c r="V50" s="45" t="s">
        <v>7</v>
      </c>
      <c r="W50" s="45" t="s">
        <v>8</v>
      </c>
      <c r="X50" s="45" t="s">
        <v>9</v>
      </c>
      <c r="Y50" s="45" t="s">
        <v>10</v>
      </c>
      <c r="Z50" s="45" t="s">
        <v>11</v>
      </c>
    </row>
    <row r="51" spans="1:26" ht="15" customHeight="1">
      <c r="A51" s="25"/>
      <c r="B51" s="419"/>
      <c r="C51" s="420"/>
      <c r="D51" s="421"/>
      <c r="E51" s="134" t="s">
        <v>49</v>
      </c>
      <c r="F51" s="44"/>
      <c r="G51" s="47" t="s">
        <v>98</v>
      </c>
      <c r="H51" s="47" t="s">
        <v>90</v>
      </c>
      <c r="I51" s="47" t="s">
        <v>91</v>
      </c>
      <c r="J51" s="47" t="s">
        <v>92</v>
      </c>
      <c r="K51" s="47" t="s">
        <v>50</v>
      </c>
      <c r="L51" s="48" t="s">
        <v>51</v>
      </c>
      <c r="M51" s="47" t="s">
        <v>18</v>
      </c>
      <c r="N51" s="47" t="s">
        <v>170</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419"/>
      <c r="C52" s="420"/>
      <c r="D52" s="421"/>
      <c r="E52" s="135" t="s">
        <v>140</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424" t="s">
        <v>275</v>
      </c>
      <c r="C53" s="132">
        <v>1</v>
      </c>
      <c r="D53" s="133" t="s">
        <v>153</v>
      </c>
      <c r="E53" s="376"/>
      <c r="F53" s="44"/>
      <c r="G53" s="188">
        <v>1.1082751765306995</v>
      </c>
      <c r="H53" s="188">
        <v>1.1082751765306995</v>
      </c>
      <c r="I53" s="188">
        <v>1.1082751765306995</v>
      </c>
      <c r="J53" s="188">
        <v>1.1082751765306995</v>
      </c>
      <c r="K53" s="188">
        <v>1.1082751765306995</v>
      </c>
      <c r="L53" s="188">
        <v>1.1082751765306995</v>
      </c>
      <c r="M53" s="188">
        <v>1.0962941259136452</v>
      </c>
      <c r="N53" s="188">
        <v>1.0962941259136501</v>
      </c>
      <c r="O53" s="44"/>
      <c r="P53" s="188">
        <v>1.0962941259136501</v>
      </c>
      <c r="Q53" s="188">
        <v>1.1020877060792158</v>
      </c>
      <c r="R53" s="188">
        <v>1.102086537112434</v>
      </c>
      <c r="S53" s="188">
        <v>1.1008085096500069</v>
      </c>
      <c r="T53" s="188">
        <v>1.1008554861984023</v>
      </c>
      <c r="U53" s="124"/>
      <c r="V53" s="124"/>
      <c r="W53" s="124"/>
      <c r="X53" s="124"/>
      <c r="Y53" s="124"/>
      <c r="Z53" s="124"/>
    </row>
    <row r="54" spans="1:26">
      <c r="A54" s="25"/>
      <c r="B54" s="424"/>
      <c r="C54" s="132">
        <v>2</v>
      </c>
      <c r="D54" s="133" t="s">
        <v>154</v>
      </c>
      <c r="E54" s="377"/>
      <c r="F54" s="44"/>
      <c r="G54" s="188">
        <v>1.0837988378926746</v>
      </c>
      <c r="H54" s="188">
        <v>1.0837988378926746</v>
      </c>
      <c r="I54" s="188">
        <v>1.0837988378926746</v>
      </c>
      <c r="J54" s="188">
        <v>1.0837988378926746</v>
      </c>
      <c r="K54" s="188">
        <v>1.0837988378926746</v>
      </c>
      <c r="L54" s="188">
        <v>1.0837988378926746</v>
      </c>
      <c r="M54" s="188">
        <v>1.0826127770893348</v>
      </c>
      <c r="N54" s="188">
        <v>1.0826127770893348</v>
      </c>
      <c r="O54" s="44"/>
      <c r="P54" s="188">
        <v>1.0826127770893348</v>
      </c>
      <c r="Q54" s="188">
        <v>1.0807457548736179</v>
      </c>
      <c r="R54" s="188">
        <v>1.0807488377754195</v>
      </c>
      <c r="S54" s="188">
        <v>1.0825587765619737</v>
      </c>
      <c r="T54" s="188">
        <v>1.082567487327361</v>
      </c>
      <c r="U54" s="124"/>
      <c r="V54" s="124"/>
      <c r="W54" s="124"/>
      <c r="X54" s="124"/>
      <c r="Y54" s="124"/>
      <c r="Z54" s="124"/>
    </row>
    <row r="55" spans="1:26">
      <c r="A55" s="25"/>
      <c r="B55" s="424"/>
      <c r="C55" s="132">
        <v>3</v>
      </c>
      <c r="D55" s="133" t="s">
        <v>155</v>
      </c>
      <c r="E55" s="377"/>
      <c r="F55" s="44"/>
      <c r="G55" s="188">
        <v>1.0948785296625481</v>
      </c>
      <c r="H55" s="188">
        <v>1.0948785296625481</v>
      </c>
      <c r="I55" s="188">
        <v>1.0948785296625481</v>
      </c>
      <c r="J55" s="188">
        <v>1.0948785296625481</v>
      </c>
      <c r="K55" s="188">
        <v>1.0948785296625481</v>
      </c>
      <c r="L55" s="188">
        <v>1.0948785296625481</v>
      </c>
      <c r="M55" s="188">
        <v>1.1057052358138901</v>
      </c>
      <c r="N55" s="188">
        <v>1.1057052358138901</v>
      </c>
      <c r="O55" s="44"/>
      <c r="P55" s="188">
        <v>1.1057052358138901</v>
      </c>
      <c r="Q55" s="188">
        <v>1.1077569948447401</v>
      </c>
      <c r="R55" s="188">
        <v>1.1077543868230559</v>
      </c>
      <c r="S55" s="188">
        <v>1.1099371986653026</v>
      </c>
      <c r="T55" s="188">
        <v>1.1099847783652514</v>
      </c>
      <c r="U55" s="124"/>
      <c r="V55" s="124"/>
      <c r="W55" s="124"/>
      <c r="X55" s="124"/>
      <c r="Y55" s="124"/>
      <c r="Z55" s="124"/>
    </row>
    <row r="56" spans="1:26">
      <c r="A56" s="25"/>
      <c r="B56" s="424"/>
      <c r="C56" s="132">
        <v>4</v>
      </c>
      <c r="D56" s="133" t="s">
        <v>156</v>
      </c>
      <c r="E56" s="377"/>
      <c r="F56" s="44"/>
      <c r="G56" s="188">
        <v>1.1082400177964147</v>
      </c>
      <c r="H56" s="188">
        <v>1.1082400177964147</v>
      </c>
      <c r="I56" s="188">
        <v>1.1082400177964147</v>
      </c>
      <c r="J56" s="188">
        <v>1.1082400177964147</v>
      </c>
      <c r="K56" s="188">
        <v>1.1082400177964147</v>
      </c>
      <c r="L56" s="188">
        <v>1.1082400177964147</v>
      </c>
      <c r="M56" s="188">
        <v>1.1137302838399852</v>
      </c>
      <c r="N56" s="188">
        <v>1.1137302838399852</v>
      </c>
      <c r="O56" s="44"/>
      <c r="P56" s="188">
        <v>1.1137302838399852</v>
      </c>
      <c r="Q56" s="188">
        <v>1.1161232550150133</v>
      </c>
      <c r="R56" s="188">
        <v>1.116177142601277</v>
      </c>
      <c r="S56" s="188">
        <v>1.1201050590155441</v>
      </c>
      <c r="T56" s="188">
        <v>1.1201616242871231</v>
      </c>
      <c r="U56" s="124"/>
      <c r="V56" s="124"/>
      <c r="W56" s="124"/>
      <c r="X56" s="124"/>
      <c r="Y56" s="124"/>
      <c r="Z56" s="124"/>
    </row>
    <row r="57" spans="1:26">
      <c r="A57" s="25"/>
      <c r="B57" s="424"/>
      <c r="C57" s="132">
        <v>5</v>
      </c>
      <c r="D57" s="133" t="s">
        <v>157</v>
      </c>
      <c r="E57" s="377"/>
      <c r="F57" s="44"/>
      <c r="G57" s="188">
        <v>1.0860779021532081</v>
      </c>
      <c r="H57" s="188">
        <v>1.0860779021532081</v>
      </c>
      <c r="I57" s="188">
        <v>1.0860779021532081</v>
      </c>
      <c r="J57" s="188">
        <v>1.0860779021532081</v>
      </c>
      <c r="K57" s="188">
        <v>1.0860779021532081</v>
      </c>
      <c r="L57" s="188">
        <v>1.0860779021532081</v>
      </c>
      <c r="M57" s="188">
        <v>1.0905110719759183</v>
      </c>
      <c r="N57" s="188">
        <v>1.0905110719759183</v>
      </c>
      <c r="O57" s="44"/>
      <c r="P57" s="188">
        <v>1.0905110719759183</v>
      </c>
      <c r="Q57" s="188">
        <v>1.0928473850570546</v>
      </c>
      <c r="R57" s="188">
        <v>1.0928522200009185</v>
      </c>
      <c r="S57" s="188">
        <v>1.1000097293050248</v>
      </c>
      <c r="T57" s="188">
        <v>1.1000252612108359</v>
      </c>
      <c r="U57" s="124"/>
      <c r="V57" s="124"/>
      <c r="W57" s="124"/>
      <c r="X57" s="124"/>
      <c r="Y57" s="124"/>
      <c r="Z57" s="124"/>
    </row>
    <row r="58" spans="1:26">
      <c r="A58" s="25"/>
      <c r="B58" s="424"/>
      <c r="C58" s="132">
        <v>6</v>
      </c>
      <c r="D58" s="133" t="s">
        <v>158</v>
      </c>
      <c r="E58" s="377"/>
      <c r="F58" s="44"/>
      <c r="G58" s="188">
        <v>1.094852391746465</v>
      </c>
      <c r="H58" s="188">
        <v>1.094852391746465</v>
      </c>
      <c r="I58" s="188">
        <v>1.094852391746465</v>
      </c>
      <c r="J58" s="188">
        <v>1.094852391746465</v>
      </c>
      <c r="K58" s="188">
        <v>1.094852391746465</v>
      </c>
      <c r="L58" s="188">
        <v>1.094852391746465</v>
      </c>
      <c r="M58" s="188">
        <v>1.0773575096550672</v>
      </c>
      <c r="N58" s="188">
        <v>1.0773575096550672</v>
      </c>
      <c r="O58" s="44"/>
      <c r="P58" s="188">
        <v>1.0773575096550672</v>
      </c>
      <c r="Q58" s="188">
        <v>1.0724967922647921</v>
      </c>
      <c r="R58" s="188">
        <v>1.0725130210185927</v>
      </c>
      <c r="S58" s="188">
        <v>1.0697649223888157</v>
      </c>
      <c r="T58" s="188">
        <v>1.069770531228077</v>
      </c>
      <c r="U58" s="124"/>
      <c r="V58" s="124"/>
      <c r="W58" s="124"/>
      <c r="X58" s="124"/>
      <c r="Y58" s="124"/>
      <c r="Z58" s="124"/>
    </row>
    <row r="59" spans="1:26">
      <c r="A59" s="25"/>
      <c r="B59" s="424"/>
      <c r="C59" s="132">
        <v>7</v>
      </c>
      <c r="D59" s="133" t="s">
        <v>159</v>
      </c>
      <c r="E59" s="377"/>
      <c r="F59" s="44"/>
      <c r="G59" s="188">
        <v>1.0999480117934572</v>
      </c>
      <c r="H59" s="188">
        <v>1.0999480117934572</v>
      </c>
      <c r="I59" s="188">
        <v>1.0999480117934572</v>
      </c>
      <c r="J59" s="188">
        <v>1.0999480117934572</v>
      </c>
      <c r="K59" s="188">
        <v>1.0999480117934572</v>
      </c>
      <c r="L59" s="188">
        <v>1.0999480117934572</v>
      </c>
      <c r="M59" s="188">
        <v>1.0956375189010796</v>
      </c>
      <c r="N59" s="188">
        <v>1.0956375189010796</v>
      </c>
      <c r="O59" s="44"/>
      <c r="P59" s="188">
        <v>1.0956375189010796</v>
      </c>
      <c r="Q59" s="188">
        <v>1.096789585311424</v>
      </c>
      <c r="R59" s="188">
        <v>1.0968202066737762</v>
      </c>
      <c r="S59" s="188">
        <v>1.0918185797000604</v>
      </c>
      <c r="T59" s="188">
        <v>1.0918426221070865</v>
      </c>
      <c r="U59" s="124"/>
      <c r="V59" s="124"/>
      <c r="W59" s="124"/>
      <c r="X59" s="124"/>
      <c r="Y59" s="124"/>
      <c r="Z59" s="124"/>
    </row>
    <row r="60" spans="1:26">
      <c r="A60" s="25"/>
      <c r="B60" s="424"/>
      <c r="C60" s="132">
        <v>8</v>
      </c>
      <c r="D60" s="133" t="s">
        <v>160</v>
      </c>
      <c r="E60" s="377"/>
      <c r="F60" s="44"/>
      <c r="G60" s="188">
        <v>1.0809927855833659</v>
      </c>
      <c r="H60" s="188">
        <v>1.0809927855833659</v>
      </c>
      <c r="I60" s="188">
        <v>1.0809927855833659</v>
      </c>
      <c r="J60" s="188">
        <v>1.0809927855833659</v>
      </c>
      <c r="K60" s="188">
        <v>1.0809927855833659</v>
      </c>
      <c r="L60" s="188">
        <v>1.0809927855833659</v>
      </c>
      <c r="M60" s="188">
        <v>1.0872295202637048</v>
      </c>
      <c r="N60" s="188">
        <v>1.0872295202637048</v>
      </c>
      <c r="O60" s="44"/>
      <c r="P60" s="188">
        <v>1.0872295202637048</v>
      </c>
      <c r="Q60" s="188">
        <v>1.0910196449110867</v>
      </c>
      <c r="R60" s="188">
        <v>1.0958720594808411</v>
      </c>
      <c r="S60" s="188">
        <v>1.0990694591124965</v>
      </c>
      <c r="T60" s="188">
        <v>1.1029442818506248</v>
      </c>
      <c r="U60" s="124"/>
      <c r="V60" s="124"/>
      <c r="W60" s="124"/>
      <c r="X60" s="124"/>
      <c r="Y60" s="124"/>
      <c r="Z60" s="124"/>
    </row>
    <row r="61" spans="1:26">
      <c r="A61" s="25"/>
      <c r="B61" s="424"/>
      <c r="C61" s="132">
        <v>9</v>
      </c>
      <c r="D61" s="133" t="s">
        <v>161</v>
      </c>
      <c r="E61" s="377"/>
      <c r="F61" s="44"/>
      <c r="G61" s="188">
        <v>1.0934633347985263</v>
      </c>
      <c r="H61" s="188">
        <v>1.0934633347985263</v>
      </c>
      <c r="I61" s="188">
        <v>1.0934633347985263</v>
      </c>
      <c r="J61" s="188">
        <v>1.0934633347985263</v>
      </c>
      <c r="K61" s="188">
        <v>1.0934633347985263</v>
      </c>
      <c r="L61" s="188">
        <v>1.0934633347985263</v>
      </c>
      <c r="M61" s="188">
        <v>1.0896876623107732</v>
      </c>
      <c r="N61" s="188">
        <v>1.0896876623107732</v>
      </c>
      <c r="O61" s="44"/>
      <c r="P61" s="188">
        <v>1.0896876623107732</v>
      </c>
      <c r="Q61" s="188">
        <v>1.0932122322128535</v>
      </c>
      <c r="R61" s="188">
        <v>1.0932077922934291</v>
      </c>
      <c r="S61" s="188">
        <v>1.0996397096706614</v>
      </c>
      <c r="T61" s="188">
        <v>1.099691011305435</v>
      </c>
      <c r="U61" s="124"/>
      <c r="V61" s="124"/>
      <c r="W61" s="124"/>
      <c r="X61" s="124"/>
      <c r="Y61" s="124"/>
      <c r="Z61" s="124"/>
    </row>
    <row r="62" spans="1:26">
      <c r="A62" s="25"/>
      <c r="B62" s="424"/>
      <c r="C62" s="132">
        <v>10</v>
      </c>
      <c r="D62" s="133" t="s">
        <v>162</v>
      </c>
      <c r="E62" s="377"/>
      <c r="F62" s="44"/>
      <c r="G62" s="188">
        <v>1.0873130429556868</v>
      </c>
      <c r="H62" s="188">
        <v>1.0873130429556868</v>
      </c>
      <c r="I62" s="188">
        <v>1.0873130429556868</v>
      </c>
      <c r="J62" s="188">
        <v>1.0873130429556868</v>
      </c>
      <c r="K62" s="188">
        <v>1.0873130429556868</v>
      </c>
      <c r="L62" s="188">
        <v>1.0873130429556868</v>
      </c>
      <c r="M62" s="188">
        <v>1.074696162122331</v>
      </c>
      <c r="N62" s="188">
        <v>1.074696162122331</v>
      </c>
      <c r="O62" s="44"/>
      <c r="P62" s="188">
        <v>1.074696162122331</v>
      </c>
      <c r="Q62" s="188">
        <v>1.0832647432785332</v>
      </c>
      <c r="R62" s="188">
        <v>1.0832564137687937</v>
      </c>
      <c r="S62" s="188">
        <v>1.0842535535285609</v>
      </c>
      <c r="T62" s="188">
        <v>1.084257743126694</v>
      </c>
      <c r="U62" s="124"/>
      <c r="V62" s="124"/>
      <c r="W62" s="124"/>
      <c r="X62" s="124"/>
      <c r="Y62" s="124"/>
      <c r="Z62" s="124"/>
    </row>
    <row r="63" spans="1:26">
      <c r="A63" s="25"/>
      <c r="B63" s="424"/>
      <c r="C63" s="132">
        <v>11</v>
      </c>
      <c r="D63" s="133" t="s">
        <v>163</v>
      </c>
      <c r="E63" s="377"/>
      <c r="F63" s="44"/>
      <c r="G63" s="188">
        <v>1.0693642960677636</v>
      </c>
      <c r="H63" s="188">
        <v>1.0693642960677636</v>
      </c>
      <c r="I63" s="188">
        <v>1.0693642960677636</v>
      </c>
      <c r="J63" s="188">
        <v>1.0693642960677636</v>
      </c>
      <c r="K63" s="188">
        <v>1.0693642960677636</v>
      </c>
      <c r="L63" s="188">
        <v>1.0693642960677636</v>
      </c>
      <c r="M63" s="188">
        <v>1.0699074924914858</v>
      </c>
      <c r="N63" s="188">
        <v>1.0699074924914858</v>
      </c>
      <c r="O63" s="44"/>
      <c r="P63" s="188">
        <v>1.0699074924914858</v>
      </c>
      <c r="Q63" s="188">
        <v>1.0817559335850342</v>
      </c>
      <c r="R63" s="188">
        <v>1.0817450553956962</v>
      </c>
      <c r="S63" s="188">
        <v>1.0860675408860634</v>
      </c>
      <c r="T63" s="188">
        <v>1.0860770128436275</v>
      </c>
      <c r="U63" s="124"/>
      <c r="V63" s="124"/>
      <c r="W63" s="124"/>
      <c r="X63" s="124"/>
      <c r="Y63" s="124"/>
      <c r="Z63" s="124"/>
    </row>
    <row r="64" spans="1:26">
      <c r="A64" s="25"/>
      <c r="B64" s="424"/>
      <c r="C64" s="132">
        <v>12</v>
      </c>
      <c r="D64" s="133" t="s">
        <v>164</v>
      </c>
      <c r="E64" s="377"/>
      <c r="F64" s="44"/>
      <c r="G64" s="188">
        <v>1.1089971761061153</v>
      </c>
      <c r="H64" s="188">
        <v>1.1089971761061153</v>
      </c>
      <c r="I64" s="188">
        <v>1.1089971761061153</v>
      </c>
      <c r="J64" s="188">
        <v>1.1089971761061153</v>
      </c>
      <c r="K64" s="188">
        <v>1.1089971761061153</v>
      </c>
      <c r="L64" s="188">
        <v>1.1089971761061153</v>
      </c>
      <c r="M64" s="188">
        <v>1.0911008356225356</v>
      </c>
      <c r="N64" s="188">
        <v>1.0911008356225356</v>
      </c>
      <c r="O64" s="44"/>
      <c r="P64" s="188">
        <v>1.0911008356225356</v>
      </c>
      <c r="Q64" s="188">
        <v>1.091666375250262</v>
      </c>
      <c r="R64" s="188">
        <v>1.0916904333931368</v>
      </c>
      <c r="S64" s="188">
        <v>1.0988625367136806</v>
      </c>
      <c r="T64" s="188">
        <v>1.0988960341922946</v>
      </c>
      <c r="U64" s="124"/>
      <c r="V64" s="124"/>
      <c r="W64" s="124"/>
      <c r="X64" s="124"/>
      <c r="Y64" s="124"/>
      <c r="Z64" s="124"/>
    </row>
    <row r="65" spans="1:26">
      <c r="A65" s="25"/>
      <c r="B65" s="424"/>
      <c r="C65" s="132">
        <v>13</v>
      </c>
      <c r="D65" s="133" t="s">
        <v>165</v>
      </c>
      <c r="E65" s="377"/>
      <c r="F65" s="44"/>
      <c r="G65" s="188">
        <v>1.1015998978747492</v>
      </c>
      <c r="H65" s="188">
        <v>1.1015998978747492</v>
      </c>
      <c r="I65" s="188">
        <v>1.1015998978747492</v>
      </c>
      <c r="J65" s="188">
        <v>1.1015998978747492</v>
      </c>
      <c r="K65" s="188">
        <v>1.1015998978747492</v>
      </c>
      <c r="L65" s="188">
        <v>1.1015998978747492</v>
      </c>
      <c r="M65" s="188">
        <v>1.0919579787548133</v>
      </c>
      <c r="N65" s="188">
        <v>1.0919579787548133</v>
      </c>
      <c r="O65" s="44"/>
      <c r="P65" s="188">
        <v>1.0919579787548133</v>
      </c>
      <c r="Q65" s="188">
        <v>1.0927569427483486</v>
      </c>
      <c r="R65" s="188">
        <v>1.092808854753953</v>
      </c>
      <c r="S65" s="188">
        <v>1.0894956425535909</v>
      </c>
      <c r="T65" s="188">
        <v>1.0895352260046862</v>
      </c>
      <c r="U65" s="124"/>
      <c r="V65" s="124"/>
      <c r="W65" s="124"/>
      <c r="X65" s="124"/>
      <c r="Y65" s="124"/>
      <c r="Z65" s="124"/>
    </row>
    <row r="66" spans="1:26">
      <c r="A66" s="25"/>
      <c r="B66" s="424"/>
      <c r="C66" s="132">
        <v>14</v>
      </c>
      <c r="D66" s="133" t="s">
        <v>166</v>
      </c>
      <c r="E66" s="377"/>
      <c r="F66" s="44"/>
      <c r="G66" s="188">
        <v>1.1019888347943605</v>
      </c>
      <c r="H66" s="188">
        <v>1.1019888347943605</v>
      </c>
      <c r="I66" s="188">
        <v>1.1019888347943605</v>
      </c>
      <c r="J66" s="188">
        <v>1.1019888347943605</v>
      </c>
      <c r="K66" s="188">
        <v>1.1019888347943605</v>
      </c>
      <c r="L66" s="188">
        <v>1.1019888347943605</v>
      </c>
      <c r="M66" s="188">
        <v>1.0792020153293562</v>
      </c>
      <c r="N66" s="188">
        <v>1.0792020153293562</v>
      </c>
      <c r="O66" s="44"/>
      <c r="P66" s="188">
        <v>1.0792020153293562</v>
      </c>
      <c r="Q66" s="188">
        <v>1.0689837711289418</v>
      </c>
      <c r="R66" s="188">
        <v>1.0640139065733756</v>
      </c>
      <c r="S66" s="188">
        <v>1.0551588009306099</v>
      </c>
      <c r="T66" s="188">
        <v>1.0640281002402654</v>
      </c>
      <c r="U66" s="124"/>
      <c r="V66" s="124"/>
      <c r="W66" s="124"/>
      <c r="X66" s="124"/>
      <c r="Y66" s="124"/>
      <c r="Z66" s="124"/>
    </row>
    <row r="67" spans="1:26" ht="12.75" customHeight="1">
      <c r="A67" s="25"/>
      <c r="B67" s="425" t="s">
        <v>276</v>
      </c>
      <c r="C67" s="132">
        <v>1</v>
      </c>
      <c r="D67" s="133" t="s">
        <v>153</v>
      </c>
      <c r="E67" s="427"/>
      <c r="F67" s="44"/>
      <c r="G67" s="188">
        <v>1.1062978438213138</v>
      </c>
      <c r="H67" s="188">
        <v>1.1062978438213138</v>
      </c>
      <c r="I67" s="188">
        <v>1.1062978438213138</v>
      </c>
      <c r="J67" s="188">
        <v>1.1062978438213138</v>
      </c>
      <c r="K67" s="188">
        <v>1.1062978438213138</v>
      </c>
      <c r="L67" s="188">
        <v>1.1062978438213138</v>
      </c>
      <c r="M67" s="188">
        <v>1.0943802478750884</v>
      </c>
      <c r="N67" s="188">
        <v>1.0943802478750884</v>
      </c>
      <c r="O67" s="44"/>
      <c r="P67" s="188">
        <v>1.0943802478750884</v>
      </c>
      <c r="Q67" s="188">
        <v>1.0994052673611516</v>
      </c>
      <c r="R67" s="188">
        <v>1.0992843764313971</v>
      </c>
      <c r="S67" s="188">
        <v>1.0980904009260661</v>
      </c>
      <c r="T67" s="188">
        <v>1.0980017224539009</v>
      </c>
      <c r="U67" s="124"/>
      <c r="V67" s="124"/>
      <c r="W67" s="124"/>
      <c r="X67" s="124"/>
      <c r="Y67" s="124"/>
      <c r="Z67" s="124"/>
    </row>
    <row r="68" spans="1:26">
      <c r="A68" s="25"/>
      <c r="B68" s="425"/>
      <c r="C68" s="132">
        <v>2</v>
      </c>
      <c r="D68" s="133" t="s">
        <v>154</v>
      </c>
      <c r="E68" s="427"/>
      <c r="F68" s="44"/>
      <c r="G68" s="188">
        <v>1.0832653620518802</v>
      </c>
      <c r="H68" s="188">
        <v>1.0832653620518802</v>
      </c>
      <c r="I68" s="188">
        <v>1.0832653620518802</v>
      </c>
      <c r="J68" s="188">
        <v>1.0832653620518802</v>
      </c>
      <c r="K68" s="188">
        <v>1.0832653620518802</v>
      </c>
      <c r="L68" s="188">
        <v>1.0832653620518802</v>
      </c>
      <c r="M68" s="188">
        <v>1.0819319239023764</v>
      </c>
      <c r="N68" s="188">
        <v>1.0819319239023764</v>
      </c>
      <c r="O68" s="44"/>
      <c r="P68" s="188">
        <v>1.0819319239023764</v>
      </c>
      <c r="Q68" s="188">
        <v>1.0800678542951025</v>
      </c>
      <c r="R68" s="188">
        <v>1.0800364696115277</v>
      </c>
      <c r="S68" s="188">
        <v>1.0817926971398641</v>
      </c>
      <c r="T68" s="188">
        <v>1.0817784097264935</v>
      </c>
      <c r="U68" s="124"/>
      <c r="V68" s="124"/>
      <c r="W68" s="124"/>
      <c r="X68" s="124"/>
      <c r="Y68" s="124"/>
      <c r="Z68" s="124"/>
    </row>
    <row r="69" spans="1:26">
      <c r="A69" s="25"/>
      <c r="B69" s="425"/>
      <c r="C69" s="132">
        <v>3</v>
      </c>
      <c r="D69" s="133" t="s">
        <v>155</v>
      </c>
      <c r="E69" s="427"/>
      <c r="F69" s="44"/>
      <c r="G69" s="188">
        <v>1.0926219515561375</v>
      </c>
      <c r="H69" s="188">
        <v>1.0926219515561375</v>
      </c>
      <c r="I69" s="188">
        <v>1.0926219515561375</v>
      </c>
      <c r="J69" s="188">
        <v>1.0926219515561375</v>
      </c>
      <c r="K69" s="188">
        <v>1.0926219515561375</v>
      </c>
      <c r="L69" s="188">
        <v>1.0926219515561375</v>
      </c>
      <c r="M69" s="188">
        <v>1.103201734141227</v>
      </c>
      <c r="N69" s="188">
        <v>1.103201734141227</v>
      </c>
      <c r="O69" s="44"/>
      <c r="P69" s="188">
        <v>1.103201734141227</v>
      </c>
      <c r="Q69" s="188">
        <v>1.1044196117508469</v>
      </c>
      <c r="R69" s="188">
        <v>1.1042815354202522</v>
      </c>
      <c r="S69" s="188">
        <v>1.1064070319652477</v>
      </c>
      <c r="T69" s="188">
        <v>1.1062886876332332</v>
      </c>
      <c r="U69" s="124"/>
      <c r="V69" s="124"/>
      <c r="W69" s="124"/>
      <c r="X69" s="124"/>
      <c r="Y69" s="124"/>
      <c r="Z69" s="124"/>
    </row>
    <row r="70" spans="1:26">
      <c r="A70" s="25"/>
      <c r="B70" s="425"/>
      <c r="C70" s="132">
        <v>4</v>
      </c>
      <c r="D70" s="133" t="s">
        <v>156</v>
      </c>
      <c r="E70" s="427"/>
      <c r="F70" s="44"/>
      <c r="G70" s="188">
        <v>1.1051676780069883</v>
      </c>
      <c r="H70" s="188">
        <v>1.1051676780069883</v>
      </c>
      <c r="I70" s="188">
        <v>1.1051676780069883</v>
      </c>
      <c r="J70" s="188">
        <v>1.1051676780069883</v>
      </c>
      <c r="K70" s="188">
        <v>1.1051676780069883</v>
      </c>
      <c r="L70" s="188">
        <v>1.1051676780069883</v>
      </c>
      <c r="M70" s="188">
        <v>1.1101095174841473</v>
      </c>
      <c r="N70" s="188">
        <v>1.1101095174841473</v>
      </c>
      <c r="O70" s="44"/>
      <c r="P70" s="188">
        <v>1.1101095174841473</v>
      </c>
      <c r="Q70" s="188">
        <v>1.1120763804581766</v>
      </c>
      <c r="R70" s="188">
        <v>1.1119109417977875</v>
      </c>
      <c r="S70" s="188">
        <v>1.115649304493167</v>
      </c>
      <c r="T70" s="188">
        <v>1.1155101507605159</v>
      </c>
      <c r="U70" s="124"/>
      <c r="V70" s="124"/>
      <c r="W70" s="124"/>
      <c r="X70" s="124"/>
      <c r="Y70" s="124"/>
      <c r="Z70" s="124"/>
    </row>
    <row r="71" spans="1:26">
      <c r="A71" s="25"/>
      <c r="B71" s="425"/>
      <c r="C71" s="132">
        <v>5</v>
      </c>
      <c r="D71" s="133" t="s">
        <v>157</v>
      </c>
      <c r="E71" s="427"/>
      <c r="F71" s="44"/>
      <c r="G71" s="188">
        <v>1.0848717288497522</v>
      </c>
      <c r="H71" s="188">
        <v>1.0848717288497522</v>
      </c>
      <c r="I71" s="188">
        <v>1.0848717288497522</v>
      </c>
      <c r="J71" s="188">
        <v>1.0848717288497522</v>
      </c>
      <c r="K71" s="188">
        <v>1.0848717288497522</v>
      </c>
      <c r="L71" s="188">
        <v>1.0848717288497522</v>
      </c>
      <c r="M71" s="188">
        <v>1.0893235635483312</v>
      </c>
      <c r="N71" s="188">
        <v>1.0893235635483312</v>
      </c>
      <c r="O71" s="44"/>
      <c r="P71" s="188">
        <v>1.0893235635483312</v>
      </c>
      <c r="Q71" s="188">
        <v>1.0916553540610554</v>
      </c>
      <c r="R71" s="188">
        <v>1.0916092082280198</v>
      </c>
      <c r="S71" s="188">
        <v>1.098638839184598</v>
      </c>
      <c r="T71" s="188">
        <v>1.0986097959873247</v>
      </c>
      <c r="U71" s="124"/>
      <c r="V71" s="124"/>
      <c r="W71" s="124"/>
      <c r="X71" s="124"/>
      <c r="Y71" s="124"/>
      <c r="Z71" s="124"/>
    </row>
    <row r="72" spans="1:26">
      <c r="A72" s="25"/>
      <c r="B72" s="425"/>
      <c r="C72" s="132">
        <v>6</v>
      </c>
      <c r="D72" s="133" t="s">
        <v>158</v>
      </c>
      <c r="E72" s="427"/>
      <c r="F72" s="44"/>
      <c r="G72" s="188">
        <v>1.0926847114127742</v>
      </c>
      <c r="H72" s="188">
        <v>1.0926847114127742</v>
      </c>
      <c r="I72" s="188">
        <v>1.0926847114127742</v>
      </c>
      <c r="J72" s="188">
        <v>1.0926847114127742</v>
      </c>
      <c r="K72" s="188">
        <v>1.0926847114127742</v>
      </c>
      <c r="L72" s="188">
        <v>1.0926847114127742</v>
      </c>
      <c r="M72" s="188">
        <v>1.075614245325172</v>
      </c>
      <c r="N72" s="188">
        <v>1.075614245325172</v>
      </c>
      <c r="O72" s="44"/>
      <c r="P72" s="188">
        <v>1.075614245325172</v>
      </c>
      <c r="Q72" s="188">
        <v>1.0714257690016857</v>
      </c>
      <c r="R72" s="188">
        <v>1.071386103673915</v>
      </c>
      <c r="S72" s="188">
        <v>1.0688039208503246</v>
      </c>
      <c r="T72" s="188">
        <v>1.0687666245600851</v>
      </c>
      <c r="U72" s="124"/>
      <c r="V72" s="124"/>
      <c r="W72" s="124"/>
      <c r="X72" s="124"/>
      <c r="Y72" s="124"/>
      <c r="Z72" s="124"/>
    </row>
    <row r="73" spans="1:26">
      <c r="A73" s="25"/>
      <c r="B73" s="425"/>
      <c r="C73" s="132">
        <v>7</v>
      </c>
      <c r="D73" s="133" t="s">
        <v>159</v>
      </c>
      <c r="E73" s="427"/>
      <c r="F73" s="44"/>
      <c r="G73" s="188">
        <v>1.0986768716799604</v>
      </c>
      <c r="H73" s="188">
        <v>1.0986768716799604</v>
      </c>
      <c r="I73" s="188">
        <v>1.0986768716799604</v>
      </c>
      <c r="J73" s="188">
        <v>1.0986768716799604</v>
      </c>
      <c r="K73" s="188">
        <v>1.0986768716799604</v>
      </c>
      <c r="L73" s="188">
        <v>1.0986768716799604</v>
      </c>
      <c r="M73" s="188">
        <v>1.09403388284785</v>
      </c>
      <c r="N73" s="188">
        <v>1.09403388284785</v>
      </c>
      <c r="O73" s="44"/>
      <c r="P73" s="188">
        <v>1.09403388284785</v>
      </c>
      <c r="Q73" s="188">
        <v>1.0950188547584121</v>
      </c>
      <c r="R73" s="188">
        <v>1.0949458719782394</v>
      </c>
      <c r="S73" s="188">
        <v>1.0894937668868687</v>
      </c>
      <c r="T73" s="188">
        <v>1.0894067865864363</v>
      </c>
      <c r="U73" s="124"/>
      <c r="V73" s="124"/>
      <c r="W73" s="124"/>
      <c r="X73" s="124"/>
      <c r="Y73" s="124"/>
      <c r="Z73" s="124"/>
    </row>
    <row r="74" spans="1:26">
      <c r="A74" s="25"/>
      <c r="B74" s="425"/>
      <c r="C74" s="132">
        <v>8</v>
      </c>
      <c r="D74" s="133" t="s">
        <v>160</v>
      </c>
      <c r="E74" s="427"/>
      <c r="F74" s="44"/>
      <c r="G74" s="188">
        <v>1.0804108522497773</v>
      </c>
      <c r="H74" s="188">
        <v>1.0804108522497773</v>
      </c>
      <c r="I74" s="188">
        <v>1.0804108522497773</v>
      </c>
      <c r="J74" s="188">
        <v>1.0804108522497773</v>
      </c>
      <c r="K74" s="188">
        <v>1.0804108522497773</v>
      </c>
      <c r="L74" s="188">
        <v>1.0804108522497773</v>
      </c>
      <c r="M74" s="188">
        <v>1.0867795714704855</v>
      </c>
      <c r="N74" s="188">
        <v>1.0867795714704855</v>
      </c>
      <c r="O74" s="44"/>
      <c r="P74" s="188">
        <v>1.0867795714704855</v>
      </c>
      <c r="Q74" s="188">
        <v>1.0906159770959118</v>
      </c>
      <c r="R74" s="188">
        <v>1.0950736926856965</v>
      </c>
      <c r="S74" s="188">
        <v>1.0980420778450359</v>
      </c>
      <c r="T74" s="188">
        <v>1.1016988425276408</v>
      </c>
      <c r="U74" s="124"/>
      <c r="V74" s="124"/>
      <c r="W74" s="124"/>
      <c r="X74" s="124"/>
      <c r="Y74" s="124"/>
      <c r="Z74" s="124"/>
    </row>
    <row r="75" spans="1:26">
      <c r="A75" s="25"/>
      <c r="B75" s="425"/>
      <c r="C75" s="132">
        <v>9</v>
      </c>
      <c r="D75" s="133" t="s">
        <v>161</v>
      </c>
      <c r="E75" s="427"/>
      <c r="F75" s="44"/>
      <c r="G75" s="188">
        <v>1.0905921107412628</v>
      </c>
      <c r="H75" s="188">
        <v>1.0905921107412628</v>
      </c>
      <c r="I75" s="188">
        <v>1.0905921107412628</v>
      </c>
      <c r="J75" s="188">
        <v>1.0905921107412628</v>
      </c>
      <c r="K75" s="188">
        <v>1.0905921107412628</v>
      </c>
      <c r="L75" s="188">
        <v>1.0905921107412628</v>
      </c>
      <c r="M75" s="188">
        <v>1.088068751008813</v>
      </c>
      <c r="N75" s="188">
        <v>1.088068751008813</v>
      </c>
      <c r="O75" s="44"/>
      <c r="P75" s="188">
        <v>1.088068751008813</v>
      </c>
      <c r="Q75" s="188">
        <v>1.0908891887124332</v>
      </c>
      <c r="R75" s="188">
        <v>1.090789742082191</v>
      </c>
      <c r="S75" s="188">
        <v>1.0969047061954511</v>
      </c>
      <c r="T75" s="188">
        <v>1.0968163025422557</v>
      </c>
      <c r="U75" s="124"/>
      <c r="V75" s="124"/>
      <c r="W75" s="124"/>
      <c r="X75" s="124"/>
      <c r="Y75" s="124"/>
      <c r="Z75" s="124"/>
    </row>
    <row r="76" spans="1:26">
      <c r="A76" s="25"/>
      <c r="B76" s="425"/>
      <c r="C76" s="132">
        <v>10</v>
      </c>
      <c r="D76" s="133" t="s">
        <v>162</v>
      </c>
      <c r="E76" s="427"/>
      <c r="F76" s="44"/>
      <c r="G76" s="188">
        <v>1.086476515584232</v>
      </c>
      <c r="H76" s="188">
        <v>1.086476515584232</v>
      </c>
      <c r="I76" s="188">
        <v>1.086476515584232</v>
      </c>
      <c r="J76" s="188">
        <v>1.086476515584232</v>
      </c>
      <c r="K76" s="188">
        <v>1.086476515584232</v>
      </c>
      <c r="L76" s="188">
        <v>1.086476515584232</v>
      </c>
      <c r="M76" s="188">
        <v>1.074045749802232</v>
      </c>
      <c r="N76" s="188">
        <v>1.074045749802232</v>
      </c>
      <c r="O76" s="44"/>
      <c r="P76" s="188">
        <v>1.074045749802232</v>
      </c>
      <c r="Q76" s="188">
        <v>1.0828812033076147</v>
      </c>
      <c r="R76" s="188">
        <v>1.0828655102829698</v>
      </c>
      <c r="S76" s="188">
        <v>1.0842497853844897</v>
      </c>
      <c r="T76" s="188">
        <v>1.0842587276457616</v>
      </c>
      <c r="U76" s="124"/>
      <c r="V76" s="124"/>
      <c r="W76" s="124"/>
      <c r="X76" s="124"/>
      <c r="Y76" s="124"/>
      <c r="Z76" s="124"/>
    </row>
    <row r="77" spans="1:26">
      <c r="A77" s="25"/>
      <c r="B77" s="425"/>
      <c r="C77" s="132">
        <v>11</v>
      </c>
      <c r="D77" s="133" t="s">
        <v>163</v>
      </c>
      <c r="E77" s="427"/>
      <c r="F77" s="44"/>
      <c r="G77" s="188">
        <v>1.0693123354069614</v>
      </c>
      <c r="H77" s="188">
        <v>1.0693123354069614</v>
      </c>
      <c r="I77" s="188">
        <v>1.0693123354069614</v>
      </c>
      <c r="J77" s="188">
        <v>1.0693123354069614</v>
      </c>
      <c r="K77" s="188">
        <v>1.0693123354069614</v>
      </c>
      <c r="L77" s="188">
        <v>1.0693123354069614</v>
      </c>
      <c r="M77" s="188">
        <v>1.0699455637845936</v>
      </c>
      <c r="N77" s="188">
        <v>1.0699455637845936</v>
      </c>
      <c r="O77" s="44"/>
      <c r="P77" s="188">
        <v>1.0699455637845936</v>
      </c>
      <c r="Q77" s="188">
        <v>1.0819394370877082</v>
      </c>
      <c r="R77" s="188">
        <v>1.081946225496015</v>
      </c>
      <c r="S77" s="188">
        <v>1.0860332496609546</v>
      </c>
      <c r="T77" s="188">
        <v>1.0860385386008695</v>
      </c>
      <c r="U77" s="124"/>
      <c r="V77" s="124"/>
      <c r="W77" s="124"/>
      <c r="X77" s="124"/>
      <c r="Y77" s="124"/>
      <c r="Z77" s="124"/>
    </row>
    <row r="78" spans="1:26">
      <c r="A78" s="25"/>
      <c r="B78" s="425"/>
      <c r="C78" s="132">
        <v>12</v>
      </c>
      <c r="D78" s="133" t="s">
        <v>164</v>
      </c>
      <c r="E78" s="427"/>
      <c r="F78" s="44"/>
      <c r="G78" s="188">
        <v>1.1063638048080044</v>
      </c>
      <c r="H78" s="188">
        <v>1.1063638048080044</v>
      </c>
      <c r="I78" s="188">
        <v>1.1063638048080044</v>
      </c>
      <c r="J78" s="188">
        <v>1.1063638048080044</v>
      </c>
      <c r="K78" s="188">
        <v>1.1063638048080044</v>
      </c>
      <c r="L78" s="188">
        <v>1.1063638048080044</v>
      </c>
      <c r="M78" s="188">
        <v>1.0888726443606354</v>
      </c>
      <c r="N78" s="188">
        <v>1.0888726443606354</v>
      </c>
      <c r="O78" s="44"/>
      <c r="P78" s="188">
        <v>1.0888726443606354</v>
      </c>
      <c r="Q78" s="188">
        <v>1.0895710028324384</v>
      </c>
      <c r="R78" s="188">
        <v>1.0894823194830803</v>
      </c>
      <c r="S78" s="188">
        <v>1.0962435614505206</v>
      </c>
      <c r="T78" s="188">
        <v>1.0961652302049636</v>
      </c>
      <c r="U78" s="124"/>
      <c r="V78" s="124"/>
      <c r="W78" s="124"/>
      <c r="X78" s="124"/>
      <c r="Y78" s="124"/>
      <c r="Z78" s="124"/>
    </row>
    <row r="79" spans="1:26">
      <c r="A79" s="25"/>
      <c r="B79" s="425"/>
      <c r="C79" s="132">
        <v>13</v>
      </c>
      <c r="D79" s="133" t="s">
        <v>165</v>
      </c>
      <c r="E79" s="427"/>
      <c r="F79" s="44"/>
      <c r="G79" s="188">
        <v>1.0990610956528519</v>
      </c>
      <c r="H79" s="188">
        <v>1.0990610956528519</v>
      </c>
      <c r="I79" s="188">
        <v>1.0990610956528519</v>
      </c>
      <c r="J79" s="188">
        <v>1.0990610956528519</v>
      </c>
      <c r="K79" s="188">
        <v>1.0990610956528519</v>
      </c>
      <c r="L79" s="188">
        <v>1.0990610956528519</v>
      </c>
      <c r="M79" s="188">
        <v>1.0885300645953844</v>
      </c>
      <c r="N79" s="188">
        <v>1.0885300645953844</v>
      </c>
      <c r="O79" s="44"/>
      <c r="P79" s="188">
        <v>1.0885300645953844</v>
      </c>
      <c r="Q79" s="188">
        <v>1.0897285160865351</v>
      </c>
      <c r="R79" s="188">
        <v>1.0896083691766705</v>
      </c>
      <c r="S79" s="188">
        <v>1.0861443738311234</v>
      </c>
      <c r="T79" s="188">
        <v>1.085988724757829</v>
      </c>
      <c r="U79" s="124"/>
      <c r="V79" s="124"/>
      <c r="W79" s="124"/>
      <c r="X79" s="124"/>
      <c r="Y79" s="124"/>
      <c r="Z79" s="124"/>
    </row>
    <row r="80" spans="1:26">
      <c r="A80" s="25"/>
      <c r="B80" s="426"/>
      <c r="C80" s="132">
        <v>14</v>
      </c>
      <c r="D80" s="133" t="s">
        <v>166</v>
      </c>
      <c r="E80" s="427"/>
      <c r="F80" s="44"/>
      <c r="G80" s="188">
        <v>1.1022838239390342</v>
      </c>
      <c r="H80" s="188">
        <v>1.1022838239390342</v>
      </c>
      <c r="I80" s="188">
        <v>1.1022838239390342</v>
      </c>
      <c r="J80" s="188">
        <v>1.1022838239390342</v>
      </c>
      <c r="K80" s="188">
        <v>1.1022838239390342</v>
      </c>
      <c r="L80" s="188">
        <v>1.1022838239390342</v>
      </c>
      <c r="M80" s="188">
        <v>1.0793406922068645</v>
      </c>
      <c r="N80" s="188">
        <v>1.0793406922068645</v>
      </c>
      <c r="O80" s="44"/>
      <c r="P80" s="188">
        <v>1.0793406922068645</v>
      </c>
      <c r="Q80" s="188">
        <v>1.0691809004923407</v>
      </c>
      <c r="R80" s="188">
        <v>1.0643929790286373</v>
      </c>
      <c r="S80" s="188">
        <v>1.0555239077231648</v>
      </c>
      <c r="T80" s="188">
        <v>1.0647354243887845</v>
      </c>
      <c r="U80" s="124"/>
      <c r="V80" s="124"/>
      <c r="W80" s="124"/>
      <c r="X80" s="124"/>
      <c r="Y80" s="124"/>
      <c r="Z80" s="124"/>
    </row>
    <row r="81" spans="2:2" s="25" customFormat="1">
      <c r="B81" s="136"/>
    </row>
    <row r="82" spans="2:2" s="25" customFormat="1" hidden="1">
      <c r="B82" s="136"/>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67:B80"/>
    <mergeCell ref="E67:E80"/>
    <mergeCell ref="E14:E41"/>
    <mergeCell ref="B53:B66"/>
    <mergeCell ref="E53:E66"/>
    <mergeCell ref="W45:AA45"/>
    <mergeCell ref="M45:Q45"/>
    <mergeCell ref="D9:D13"/>
    <mergeCell ref="C9:C13"/>
    <mergeCell ref="G9:N9"/>
    <mergeCell ref="P9:Z9"/>
    <mergeCell ref="G10:N10"/>
    <mergeCell ref="P10:Z10"/>
    <mergeCell ref="E9:E1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XT153"/>
  <sheetViews>
    <sheetView zoomScale="50" zoomScaleNormal="50" workbookViewId="0"/>
  </sheetViews>
  <sheetFormatPr defaultRowHeight="12.4"/>
  <cols>
    <col min="2" max="2" width="17.46875" customWidth="1"/>
    <col min="3" max="3" width="15.17578125" customWidth="1"/>
    <col min="4" max="4" width="31.46875" customWidth="1"/>
    <col min="5" max="5" width="30.17578125" customWidth="1"/>
    <col min="6" max="6" width="13.64453125" customWidth="1"/>
    <col min="7" max="7" width="17.1171875" customWidth="1"/>
    <col min="8" max="8" width="14.46875" customWidth="1"/>
    <col min="9" max="9" width="15.46875" customWidth="1"/>
    <col min="10" max="10" width="14.46875" customWidth="1"/>
    <col min="11" max="11" width="15.1171875" customWidth="1"/>
    <col min="12" max="12" width="14.46875" customWidth="1"/>
    <col min="13" max="13" width="15.1171875" customWidth="1"/>
    <col min="14" max="14" width="17.64453125" bestFit="1" customWidth="1"/>
    <col min="15" max="15" width="15.64453125" customWidth="1"/>
    <col min="16" max="16" width="12.3515625" bestFit="1" customWidth="1"/>
    <col min="17" max="17" width="14.64453125" bestFit="1" customWidth="1"/>
    <col min="18" max="18" width="12.46875" customWidth="1"/>
    <col min="19" max="19" width="16.17578125" customWidth="1"/>
    <col min="20" max="20" width="15.46875" customWidth="1"/>
  </cols>
  <sheetData>
    <row r="1" spans="1:181" ht="17" customHeight="1">
      <c r="A1" s="2"/>
      <c r="B1" s="218"/>
      <c r="C1" s="218"/>
      <c r="D1" s="218"/>
      <c r="E1" s="218"/>
      <c r="F1" s="218"/>
      <c r="G1" s="218"/>
      <c r="H1" s="218"/>
      <c r="I1" s="218"/>
      <c r="J1" s="218"/>
      <c r="K1" s="218"/>
      <c r="L1" s="218"/>
      <c r="M1" s="218"/>
      <c r="N1" s="218"/>
      <c r="O1" s="218"/>
      <c r="P1" s="218"/>
      <c r="Q1" s="218"/>
      <c r="R1" s="218"/>
      <c r="S1" s="218"/>
      <c r="T1" s="218"/>
      <c r="U1" s="218"/>
      <c r="V1" s="218"/>
      <c r="W1" s="218"/>
      <c r="X1" s="218"/>
    </row>
    <row r="2" spans="1:181" ht="19.05" customHeight="1">
      <c r="A2" s="2"/>
      <c r="B2" s="57" t="s">
        <v>321</v>
      </c>
      <c r="C2" s="57"/>
      <c r="D2" s="57"/>
      <c r="E2" s="57"/>
      <c r="F2" s="57"/>
      <c r="G2" s="2"/>
      <c r="H2" s="2"/>
      <c r="I2" s="2"/>
      <c r="J2" s="2"/>
      <c r="K2" s="2"/>
      <c r="L2" s="2"/>
      <c r="M2" s="2"/>
      <c r="N2" s="2"/>
      <c r="O2" s="2"/>
      <c r="P2" s="218"/>
      <c r="Q2" s="218"/>
      <c r="R2" s="218"/>
      <c r="S2" s="218"/>
      <c r="T2" s="218"/>
      <c r="U2" s="218"/>
      <c r="V2" s="218"/>
      <c r="W2" s="218"/>
      <c r="X2" s="218"/>
    </row>
    <row r="3" spans="1:181" ht="29.2" customHeight="1">
      <c r="A3" s="2"/>
      <c r="B3" s="428" t="s">
        <v>364</v>
      </c>
      <c r="C3" s="428"/>
      <c r="D3" s="428"/>
      <c r="E3" s="428"/>
      <c r="F3" s="428"/>
      <c r="G3" s="428"/>
      <c r="H3" s="428"/>
      <c r="I3" s="428"/>
      <c r="J3" s="428"/>
      <c r="K3" s="428"/>
      <c r="L3" s="428"/>
      <c r="M3" s="428"/>
      <c r="N3" s="428"/>
      <c r="O3" s="428"/>
      <c r="P3" s="219"/>
      <c r="Q3" s="219"/>
      <c r="R3" s="219"/>
      <c r="S3" s="218"/>
      <c r="T3" s="218"/>
      <c r="U3" s="218"/>
      <c r="V3" s="218"/>
      <c r="W3" s="218"/>
      <c r="X3" s="218"/>
    </row>
    <row r="4" spans="1:181" s="80" customFormat="1" ht="21" customHeight="1"/>
    <row r="5" spans="1:181" s="121" customFormat="1" ht="28.05" customHeight="1">
      <c r="B5" s="122" t="s">
        <v>341</v>
      </c>
      <c r="C5" s="122"/>
    </row>
    <row r="6" spans="1:181" s="80" customFormat="1" ht="22.05" customHeight="1"/>
    <row r="7" spans="1:181" s="256" customFormat="1" ht="17.95" customHeight="1">
      <c r="B7" s="257" t="s">
        <v>356</v>
      </c>
    </row>
    <row r="8" spans="1:181" s="224" customFormat="1" ht="21" customHeight="1">
      <c r="B8" s="266" t="s">
        <v>357</v>
      </c>
      <c r="C8" s="226"/>
    </row>
    <row r="9" spans="1:181" s="269" customFormat="1" ht="22.05" customHeight="1">
      <c r="B9" s="266" t="s">
        <v>359</v>
      </c>
    </row>
    <row r="10" spans="1:181" s="20" customFormat="1" ht="22.05" customHeight="1"/>
    <row r="11" spans="1:181" s="80" customFormat="1" ht="40.049999999999997" customHeight="1">
      <c r="A11" s="20"/>
      <c r="B11" s="227" t="s">
        <v>304</v>
      </c>
      <c r="C11" s="228" t="s">
        <v>241</v>
      </c>
      <c r="D11" s="228" t="s">
        <v>351</v>
      </c>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row>
    <row r="12" spans="1:181" s="80" customFormat="1" ht="22.05" customHeight="1">
      <c r="A12" s="20"/>
      <c r="B12" s="248">
        <v>7</v>
      </c>
      <c r="C12" s="248" t="s">
        <v>335</v>
      </c>
      <c r="D12" s="264">
        <v>8117254</v>
      </c>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row>
    <row r="13" spans="1:181" s="20" customFormat="1" ht="22.05" customHeight="1"/>
    <row r="14" spans="1:181" s="80" customFormat="1" ht="22.05" customHeight="1">
      <c r="A14" s="20"/>
      <c r="B14" s="227" t="s">
        <v>358</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row>
    <row r="15" spans="1:181" s="80" customFormat="1" ht="22.05" customHeight="1">
      <c r="A15" s="20"/>
      <c r="B15" s="270">
        <v>0.1</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row>
    <row r="16" spans="1:181" s="20" customFormat="1" ht="21" customHeight="1"/>
    <row r="17" spans="1:1320" s="256" customFormat="1" ht="19.45" customHeight="1">
      <c r="B17" s="271" t="s">
        <v>360</v>
      </c>
      <c r="C17" s="271"/>
    </row>
    <row r="18" spans="1:1320" s="224" customFormat="1" ht="24.5" customHeight="1">
      <c r="B18" s="266" t="s">
        <v>363</v>
      </c>
      <c r="C18" s="226"/>
    </row>
    <row r="19" spans="1:1320" s="224" customFormat="1" ht="27" customHeight="1">
      <c r="B19" s="266" t="s">
        <v>353</v>
      </c>
      <c r="C19" s="226"/>
    </row>
    <row r="20" spans="1:1320" s="20" customFormat="1" ht="17" customHeight="1"/>
    <row r="21" spans="1:1320" s="80" customFormat="1" ht="50.2" customHeight="1">
      <c r="A21" s="20"/>
      <c r="B21" s="227" t="s">
        <v>304</v>
      </c>
      <c r="C21" s="228" t="s">
        <v>241</v>
      </c>
      <c r="D21" s="228" t="s">
        <v>351</v>
      </c>
      <c r="E21" s="228" t="s">
        <v>354</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c r="IW21" s="20"/>
      <c r="IX21" s="20"/>
      <c r="IY21" s="20"/>
      <c r="IZ21" s="20"/>
      <c r="JA21" s="20"/>
      <c r="JB21" s="20"/>
      <c r="JC21" s="20"/>
      <c r="JD21" s="20"/>
      <c r="JE21" s="20"/>
      <c r="JF21" s="20"/>
      <c r="JG21" s="20"/>
      <c r="JH21" s="20"/>
      <c r="JI21" s="20"/>
      <c r="JJ21" s="20"/>
      <c r="JK21" s="20"/>
      <c r="JL21" s="20"/>
      <c r="JM21" s="20"/>
      <c r="JN21" s="20"/>
      <c r="JO21" s="20"/>
      <c r="JP21" s="20"/>
      <c r="JQ21" s="20"/>
      <c r="JR21" s="20"/>
      <c r="JS21" s="20"/>
      <c r="JT21" s="20"/>
      <c r="JU21" s="20"/>
      <c r="JV21" s="20"/>
      <c r="JW21" s="20"/>
      <c r="JX21" s="20"/>
      <c r="JY21" s="20"/>
      <c r="JZ21" s="20"/>
      <c r="KA21" s="20"/>
      <c r="KB21" s="20"/>
      <c r="KC21" s="20"/>
      <c r="KD21" s="20"/>
      <c r="KE21" s="20"/>
      <c r="KF21" s="20"/>
      <c r="KG21" s="20"/>
      <c r="KH21" s="20"/>
      <c r="KI21" s="20"/>
      <c r="KJ21" s="20"/>
      <c r="KK21" s="20"/>
      <c r="KL21" s="20"/>
      <c r="KM21" s="20"/>
      <c r="KN21" s="20"/>
      <c r="KO21" s="20"/>
      <c r="KP21" s="20"/>
      <c r="KQ21" s="20"/>
      <c r="KR21" s="20"/>
      <c r="KS21" s="20"/>
      <c r="KT21" s="20"/>
      <c r="KU21" s="20"/>
      <c r="KV21" s="20"/>
      <c r="KW21" s="20"/>
      <c r="KX21" s="20"/>
      <c r="KY21" s="20"/>
      <c r="KZ21" s="20"/>
      <c r="LA21" s="20"/>
      <c r="LB21" s="20"/>
      <c r="LC21" s="20"/>
      <c r="LD21" s="20"/>
      <c r="LE21" s="20"/>
      <c r="LF21" s="20"/>
      <c r="LG21" s="20"/>
      <c r="LH21" s="20"/>
      <c r="LI21" s="20"/>
      <c r="LJ21" s="20"/>
      <c r="LK21" s="20"/>
      <c r="LL21" s="20"/>
      <c r="LM21" s="20"/>
      <c r="LN21" s="20"/>
      <c r="LO21" s="20"/>
      <c r="LP21" s="20"/>
      <c r="LQ21" s="20"/>
      <c r="LR21" s="20"/>
      <c r="LS21" s="20"/>
      <c r="LT21" s="20"/>
      <c r="LU21" s="20"/>
      <c r="LV21" s="20"/>
      <c r="LW21" s="20"/>
      <c r="LX21" s="20"/>
      <c r="LY21" s="20"/>
      <c r="LZ21" s="20"/>
      <c r="MA21" s="20"/>
      <c r="MB21" s="20"/>
      <c r="MC21" s="20"/>
      <c r="MD21" s="20"/>
      <c r="ME21" s="20"/>
      <c r="MF21" s="20"/>
      <c r="MG21" s="20"/>
      <c r="MH21" s="20"/>
      <c r="MI21" s="20"/>
      <c r="MJ21" s="20"/>
      <c r="MK21" s="20"/>
      <c r="ML21" s="20"/>
      <c r="MM21" s="20"/>
      <c r="MN21" s="20"/>
      <c r="MO21" s="20"/>
      <c r="MP21" s="20"/>
      <c r="MQ21" s="20"/>
      <c r="MR21" s="20"/>
      <c r="MS21" s="20"/>
      <c r="MT21" s="20"/>
      <c r="MU21" s="20"/>
      <c r="MV21" s="20"/>
      <c r="MW21" s="20"/>
      <c r="MX21" s="20"/>
      <c r="MY21" s="20"/>
      <c r="MZ21" s="20"/>
      <c r="NA21" s="20"/>
      <c r="NB21" s="20"/>
      <c r="NC21" s="20"/>
      <c r="ND21" s="20"/>
      <c r="NE21" s="20"/>
      <c r="NF21" s="20"/>
      <c r="NG21" s="20"/>
      <c r="NH21" s="20"/>
      <c r="NI21" s="20"/>
      <c r="NJ21" s="20"/>
      <c r="NK21" s="20"/>
      <c r="NL21" s="20"/>
      <c r="NM21" s="20"/>
      <c r="NN21" s="20"/>
      <c r="NO21" s="20"/>
      <c r="NP21" s="20"/>
      <c r="NQ21" s="20"/>
      <c r="NR21" s="20"/>
      <c r="NS21" s="20"/>
      <c r="NT21" s="20"/>
      <c r="NU21" s="20"/>
      <c r="NV21" s="20"/>
      <c r="NW21" s="20"/>
      <c r="NX21" s="20"/>
      <c r="NY21" s="20"/>
      <c r="NZ21" s="20"/>
      <c r="OA21" s="20"/>
      <c r="OB21" s="20"/>
      <c r="OC21" s="20"/>
      <c r="OD21" s="20"/>
      <c r="OE21" s="20"/>
      <c r="OF21" s="20"/>
      <c r="OG21" s="20"/>
      <c r="OH21" s="20"/>
      <c r="OI21" s="20"/>
      <c r="OJ21" s="20"/>
      <c r="OK21" s="20"/>
      <c r="OL21" s="20"/>
      <c r="OM21" s="20"/>
      <c r="ON21" s="20"/>
      <c r="OO21" s="20"/>
      <c r="OP21" s="20"/>
      <c r="OQ21" s="20"/>
      <c r="OR21" s="20"/>
      <c r="OS21" s="20"/>
      <c r="OT21" s="20"/>
      <c r="OU21" s="20"/>
      <c r="OV21" s="20"/>
      <c r="OW21" s="20"/>
      <c r="OX21" s="20"/>
      <c r="OY21" s="20"/>
      <c r="OZ21" s="20"/>
      <c r="PA21" s="20"/>
      <c r="PB21" s="20"/>
      <c r="PC21" s="20"/>
      <c r="PD21" s="20"/>
      <c r="PE21" s="20"/>
      <c r="PF21" s="20"/>
      <c r="PG21" s="20"/>
      <c r="PH21" s="20"/>
      <c r="PI21" s="20"/>
      <c r="PJ21" s="20"/>
      <c r="PK21" s="20"/>
      <c r="PL21" s="20"/>
      <c r="PM21" s="20"/>
      <c r="PN21" s="20"/>
      <c r="PO21" s="20"/>
      <c r="PP21" s="20"/>
      <c r="PQ21" s="20"/>
      <c r="PR21" s="20"/>
      <c r="PS21" s="20"/>
      <c r="PT21" s="20"/>
      <c r="PU21" s="20"/>
      <c r="PV21" s="20"/>
      <c r="PW21" s="20"/>
      <c r="PX21" s="20"/>
      <c r="PY21" s="20"/>
      <c r="PZ21" s="20"/>
      <c r="QA21" s="20"/>
      <c r="QB21" s="20"/>
      <c r="QC21" s="20"/>
      <c r="QD21" s="20"/>
      <c r="QE21" s="20"/>
      <c r="QF21" s="20"/>
      <c r="QG21" s="20"/>
      <c r="QH21" s="20"/>
      <c r="QI21" s="20"/>
      <c r="QJ21" s="20"/>
      <c r="QK21" s="20"/>
      <c r="QL21" s="20"/>
      <c r="QM21" s="20"/>
      <c r="QN21" s="20"/>
      <c r="QO21" s="20"/>
      <c r="QP21" s="20"/>
      <c r="QQ21" s="20"/>
      <c r="QR21" s="20"/>
      <c r="QS21" s="20"/>
      <c r="QT21" s="20"/>
      <c r="QU21" s="20"/>
      <c r="QV21" s="20"/>
      <c r="QW21" s="20"/>
      <c r="QX21" s="20"/>
      <c r="QY21" s="20"/>
      <c r="QZ21" s="20"/>
      <c r="RA21" s="20"/>
      <c r="RB21" s="20"/>
      <c r="RC21" s="20"/>
      <c r="RD21" s="20"/>
      <c r="RE21" s="20"/>
      <c r="RF21" s="20"/>
      <c r="RG21" s="20"/>
      <c r="RH21" s="20"/>
      <c r="RI21" s="20"/>
      <c r="RJ21" s="20"/>
      <c r="RK21" s="20"/>
      <c r="RL21" s="20"/>
      <c r="RM21" s="20"/>
      <c r="RN21" s="20"/>
      <c r="RO21" s="20"/>
      <c r="RP21" s="20"/>
      <c r="RQ21" s="20"/>
      <c r="RR21" s="20"/>
      <c r="RS21" s="20"/>
      <c r="RT21" s="20"/>
      <c r="RU21" s="20"/>
      <c r="RV21" s="20"/>
      <c r="RW21" s="20"/>
      <c r="RX21" s="20"/>
      <c r="RY21" s="20"/>
      <c r="RZ21" s="20"/>
      <c r="SA21" s="20"/>
      <c r="SB21" s="20"/>
      <c r="SC21" s="20"/>
      <c r="SD21" s="20"/>
      <c r="SE21" s="20"/>
      <c r="SF21" s="20"/>
      <c r="SG21" s="20"/>
      <c r="SH21" s="20"/>
      <c r="SI21" s="20"/>
      <c r="SJ21" s="20"/>
      <c r="SK21" s="20"/>
      <c r="SL21" s="20"/>
      <c r="SM21" s="20"/>
      <c r="SN21" s="20"/>
      <c r="SO21" s="20"/>
      <c r="SP21" s="20"/>
      <c r="SQ21" s="20"/>
      <c r="SR21" s="20"/>
      <c r="SS21" s="20"/>
      <c r="ST21" s="20"/>
      <c r="SU21" s="20"/>
      <c r="SV21" s="20"/>
      <c r="SW21" s="20"/>
      <c r="SX21" s="20"/>
      <c r="SY21" s="20"/>
      <c r="SZ21" s="20"/>
      <c r="TA21" s="20"/>
      <c r="TB21" s="20"/>
      <c r="TC21" s="20"/>
      <c r="TD21" s="20"/>
      <c r="TE21" s="20"/>
      <c r="TF21" s="20"/>
      <c r="TG21" s="20"/>
      <c r="TH21" s="20"/>
      <c r="TI21" s="20"/>
      <c r="TJ21" s="20"/>
      <c r="TK21" s="20"/>
      <c r="TL21" s="20"/>
      <c r="TM21" s="20"/>
      <c r="TN21" s="20"/>
      <c r="TO21" s="20"/>
      <c r="TP21" s="20"/>
      <c r="TQ21" s="20"/>
      <c r="TR21" s="20"/>
      <c r="TS21" s="20"/>
      <c r="TT21" s="20"/>
      <c r="TU21" s="20"/>
      <c r="TV21" s="20"/>
      <c r="TW21" s="20"/>
      <c r="TX21" s="20"/>
      <c r="TY21" s="20"/>
      <c r="TZ21" s="20"/>
      <c r="UA21" s="20"/>
      <c r="UB21" s="20"/>
      <c r="UC21" s="20"/>
      <c r="UD21" s="20"/>
      <c r="UE21" s="20"/>
      <c r="UF21" s="20"/>
      <c r="UG21" s="20"/>
      <c r="UH21" s="20"/>
      <c r="UI21" s="20"/>
      <c r="UJ21" s="20"/>
      <c r="UK21" s="20"/>
      <c r="UL21" s="20"/>
      <c r="UM21" s="20"/>
      <c r="UN21" s="20"/>
      <c r="UO21" s="20"/>
      <c r="UP21" s="20"/>
      <c r="UQ21" s="20"/>
      <c r="UR21" s="20"/>
      <c r="US21" s="20"/>
      <c r="UT21" s="20"/>
      <c r="UU21" s="20"/>
      <c r="UV21" s="20"/>
      <c r="UW21" s="20"/>
      <c r="UX21" s="20"/>
      <c r="UY21" s="20"/>
      <c r="UZ21" s="20"/>
      <c r="VA21" s="20"/>
      <c r="VB21" s="20"/>
      <c r="VC21" s="20"/>
      <c r="VD21" s="20"/>
      <c r="VE21" s="20"/>
      <c r="VF21" s="20"/>
      <c r="VG21" s="20"/>
      <c r="VH21" s="20"/>
      <c r="VI21" s="20"/>
      <c r="VJ21" s="20"/>
      <c r="VK21" s="20"/>
      <c r="VL21" s="20"/>
      <c r="VM21" s="20"/>
      <c r="VN21" s="20"/>
      <c r="VO21" s="20"/>
      <c r="VP21" s="20"/>
      <c r="VQ21" s="20"/>
      <c r="VR21" s="20"/>
      <c r="VS21" s="20"/>
      <c r="VT21" s="20"/>
      <c r="VU21" s="20"/>
      <c r="VV21" s="20"/>
      <c r="VW21" s="20"/>
      <c r="VX21" s="20"/>
      <c r="VY21" s="20"/>
      <c r="VZ21" s="20"/>
      <c r="WA21" s="20"/>
      <c r="WB21" s="20"/>
      <c r="WC21" s="20"/>
      <c r="WD21" s="20"/>
      <c r="WE21" s="20"/>
      <c r="WF21" s="20"/>
      <c r="WG21" s="20"/>
      <c r="WH21" s="20"/>
      <c r="WI21" s="20"/>
      <c r="WJ21" s="20"/>
      <c r="WK21" s="20"/>
      <c r="WL21" s="20"/>
      <c r="WM21" s="20"/>
      <c r="WN21" s="20"/>
      <c r="WO21" s="20"/>
      <c r="WP21" s="20"/>
      <c r="WQ21" s="20"/>
      <c r="WR21" s="20"/>
      <c r="WS21" s="20"/>
      <c r="WT21" s="20"/>
      <c r="WU21" s="20"/>
      <c r="WV21" s="20"/>
      <c r="WW21" s="20"/>
      <c r="WX21" s="20"/>
      <c r="WY21" s="20"/>
      <c r="WZ21" s="20"/>
      <c r="XA21" s="20"/>
      <c r="XB21" s="20"/>
      <c r="XC21" s="20"/>
      <c r="XD21" s="20"/>
      <c r="XE21" s="20"/>
      <c r="XF21" s="20"/>
      <c r="XG21" s="20"/>
      <c r="XH21" s="20"/>
      <c r="XI21" s="20"/>
      <c r="XJ21" s="20"/>
      <c r="XK21" s="20"/>
      <c r="XL21" s="20"/>
      <c r="XM21" s="20"/>
      <c r="XN21" s="20"/>
      <c r="XO21" s="20"/>
      <c r="XP21" s="20"/>
      <c r="XQ21" s="20"/>
      <c r="XR21" s="20"/>
      <c r="XS21" s="20"/>
      <c r="XT21" s="20"/>
      <c r="XU21" s="20"/>
      <c r="XV21" s="20"/>
      <c r="XW21" s="20"/>
      <c r="XX21" s="20"/>
      <c r="XY21" s="20"/>
      <c r="XZ21" s="20"/>
      <c r="YA21" s="20"/>
      <c r="YB21" s="20"/>
      <c r="YC21" s="20"/>
      <c r="YD21" s="20"/>
      <c r="YE21" s="20"/>
      <c r="YF21" s="20"/>
      <c r="YG21" s="20"/>
      <c r="YH21" s="20"/>
      <c r="YI21" s="20"/>
      <c r="YJ21" s="20"/>
      <c r="YK21" s="20"/>
      <c r="YL21" s="20"/>
      <c r="YM21" s="20"/>
      <c r="YN21" s="20"/>
      <c r="YO21" s="20"/>
      <c r="YP21" s="20"/>
      <c r="YQ21" s="20"/>
      <c r="YR21" s="20"/>
      <c r="YS21" s="20"/>
      <c r="YT21" s="20"/>
      <c r="YU21" s="20"/>
      <c r="YV21" s="20"/>
      <c r="YW21" s="20"/>
      <c r="YX21" s="20"/>
      <c r="YY21" s="20"/>
      <c r="YZ21" s="20"/>
      <c r="ZA21" s="20"/>
      <c r="ZB21" s="20"/>
      <c r="ZC21" s="20"/>
      <c r="ZD21" s="20"/>
      <c r="ZE21" s="20"/>
      <c r="ZF21" s="20"/>
      <c r="ZG21" s="20"/>
      <c r="ZH21" s="20"/>
      <c r="ZI21" s="20"/>
      <c r="ZJ21" s="20"/>
      <c r="ZK21" s="20"/>
      <c r="ZL21" s="20"/>
      <c r="ZM21" s="20"/>
      <c r="ZN21" s="20"/>
      <c r="ZO21" s="20"/>
      <c r="ZP21" s="20"/>
      <c r="ZQ21" s="20"/>
      <c r="ZR21" s="20"/>
      <c r="ZS21" s="20"/>
      <c r="ZT21" s="20"/>
      <c r="ZU21" s="20"/>
      <c r="ZV21" s="20"/>
      <c r="ZW21" s="20"/>
      <c r="ZX21" s="20"/>
      <c r="ZY21" s="20"/>
      <c r="ZZ21" s="20"/>
      <c r="AAA21" s="20"/>
      <c r="AAB21" s="20"/>
      <c r="AAC21" s="20"/>
      <c r="AAD21" s="20"/>
      <c r="AAE21" s="20"/>
      <c r="AAF21" s="20"/>
      <c r="AAG21" s="20"/>
      <c r="AAH21" s="20"/>
      <c r="AAI21" s="20"/>
      <c r="AAJ21" s="20"/>
      <c r="AAK21" s="20"/>
      <c r="AAL21" s="20"/>
      <c r="AAM21" s="20"/>
      <c r="AAN21" s="20"/>
      <c r="AAO21" s="20"/>
      <c r="AAP21" s="20"/>
      <c r="AAQ21" s="20"/>
      <c r="AAR21" s="20"/>
      <c r="AAS21" s="20"/>
      <c r="AAT21" s="20"/>
      <c r="AAU21" s="20"/>
      <c r="AAV21" s="20"/>
      <c r="AAW21" s="20"/>
      <c r="AAX21" s="20"/>
      <c r="AAY21" s="20"/>
      <c r="AAZ21" s="20"/>
      <c r="ABA21" s="20"/>
      <c r="ABB21" s="20"/>
      <c r="ABC21" s="20"/>
      <c r="ABD21" s="20"/>
      <c r="ABE21" s="20"/>
      <c r="ABF21" s="20"/>
      <c r="ABG21" s="20"/>
      <c r="ABH21" s="20"/>
      <c r="ABI21" s="20"/>
      <c r="ABJ21" s="20"/>
      <c r="ABK21" s="20"/>
      <c r="ABL21" s="20"/>
      <c r="ABM21" s="20"/>
      <c r="ABN21" s="20"/>
      <c r="ABO21" s="20"/>
      <c r="ABP21" s="20"/>
      <c r="ABQ21" s="20"/>
      <c r="ABR21" s="20"/>
      <c r="ABS21" s="20"/>
      <c r="ABT21" s="20"/>
      <c r="ABU21" s="20"/>
      <c r="ABV21" s="20"/>
      <c r="ABW21" s="20"/>
      <c r="ABX21" s="20"/>
      <c r="ABY21" s="20"/>
      <c r="ABZ21" s="20"/>
      <c r="ACA21" s="20"/>
      <c r="ACB21" s="20"/>
      <c r="ACC21" s="20"/>
      <c r="ACD21" s="20"/>
      <c r="ACE21" s="20"/>
      <c r="ACF21" s="20"/>
      <c r="ACG21" s="20"/>
      <c r="ACH21" s="20"/>
      <c r="ACI21" s="20"/>
      <c r="ACJ21" s="20"/>
      <c r="ACK21" s="20"/>
      <c r="ACL21" s="20"/>
      <c r="ACM21" s="20"/>
      <c r="ACN21" s="20"/>
      <c r="ACO21" s="20"/>
      <c r="ACP21" s="20"/>
      <c r="ACQ21" s="20"/>
      <c r="ACR21" s="20"/>
      <c r="ACS21" s="20"/>
      <c r="ACT21" s="20"/>
      <c r="ACU21" s="20"/>
      <c r="ACV21" s="20"/>
      <c r="ACW21" s="20"/>
      <c r="ACX21" s="20"/>
      <c r="ACY21" s="20"/>
      <c r="ACZ21" s="20"/>
      <c r="ADA21" s="20"/>
      <c r="ADB21" s="20"/>
      <c r="ADC21" s="20"/>
      <c r="ADD21" s="20"/>
      <c r="ADE21" s="20"/>
      <c r="ADF21" s="20"/>
      <c r="ADG21" s="20"/>
      <c r="ADH21" s="20"/>
      <c r="ADI21" s="20"/>
      <c r="ADJ21" s="20"/>
      <c r="ADK21" s="20"/>
      <c r="ADL21" s="20"/>
      <c r="ADM21" s="20"/>
      <c r="ADN21" s="20"/>
      <c r="ADO21" s="20"/>
      <c r="ADP21" s="20"/>
      <c r="ADQ21" s="20"/>
      <c r="ADR21" s="20"/>
      <c r="ADS21" s="20"/>
      <c r="ADT21" s="20"/>
      <c r="ADU21" s="20"/>
      <c r="ADV21" s="20"/>
      <c r="ADW21" s="20"/>
      <c r="ADX21" s="20"/>
      <c r="ADY21" s="20"/>
      <c r="ADZ21" s="20"/>
      <c r="AEA21" s="20"/>
      <c r="AEB21" s="20"/>
      <c r="AEC21" s="20"/>
      <c r="AED21" s="20"/>
      <c r="AEE21" s="20"/>
      <c r="AEF21" s="20"/>
      <c r="AEG21" s="20"/>
      <c r="AEH21" s="20"/>
      <c r="AEI21" s="20"/>
      <c r="AEJ21" s="20"/>
      <c r="AEK21" s="20"/>
      <c r="AEL21" s="20"/>
      <c r="AEM21" s="20"/>
      <c r="AEN21" s="20"/>
      <c r="AEO21" s="20"/>
      <c r="AEP21" s="20"/>
      <c r="AEQ21" s="20"/>
      <c r="AER21" s="20"/>
      <c r="AES21" s="20"/>
      <c r="AET21" s="20"/>
      <c r="AEU21" s="20"/>
      <c r="AEV21" s="20"/>
      <c r="AEW21" s="20"/>
      <c r="AEX21" s="20"/>
      <c r="AEY21" s="20"/>
      <c r="AEZ21" s="20"/>
      <c r="AFA21" s="20"/>
      <c r="AFB21" s="20"/>
      <c r="AFC21" s="20"/>
      <c r="AFD21" s="20"/>
      <c r="AFE21" s="20"/>
      <c r="AFF21" s="20"/>
      <c r="AFG21" s="20"/>
      <c r="AFH21" s="20"/>
      <c r="AFI21" s="20"/>
      <c r="AFJ21" s="20"/>
      <c r="AFK21" s="20"/>
      <c r="AFL21" s="20"/>
      <c r="AFM21" s="20"/>
      <c r="AFN21" s="20"/>
      <c r="AFO21" s="20"/>
      <c r="AFP21" s="20"/>
      <c r="AFQ21" s="20"/>
      <c r="AFR21" s="20"/>
      <c r="AFS21" s="20"/>
      <c r="AFT21" s="20"/>
      <c r="AFU21" s="20"/>
      <c r="AFV21" s="20"/>
      <c r="AFW21" s="20"/>
      <c r="AFX21" s="20"/>
      <c r="AFY21" s="20"/>
      <c r="AFZ21" s="20"/>
      <c r="AGA21" s="20"/>
      <c r="AGB21" s="20"/>
      <c r="AGC21" s="20"/>
      <c r="AGD21" s="20"/>
      <c r="AGE21" s="20"/>
      <c r="AGF21" s="20"/>
      <c r="AGG21" s="20"/>
      <c r="AGH21" s="20"/>
      <c r="AGI21" s="20"/>
      <c r="AGJ21" s="20"/>
      <c r="AGK21" s="20"/>
      <c r="AGL21" s="20"/>
      <c r="AGM21" s="20"/>
      <c r="AGN21" s="20"/>
      <c r="AGO21" s="20"/>
      <c r="AGP21" s="20"/>
      <c r="AGQ21" s="20"/>
      <c r="AGR21" s="20"/>
      <c r="AGS21" s="20"/>
      <c r="AGT21" s="20"/>
      <c r="AGU21" s="20"/>
      <c r="AGV21" s="20"/>
      <c r="AGW21" s="20"/>
      <c r="AGX21" s="20"/>
      <c r="AGY21" s="20"/>
      <c r="AGZ21" s="20"/>
      <c r="AHA21" s="20"/>
      <c r="AHB21" s="20"/>
      <c r="AHC21" s="20"/>
      <c r="AHD21" s="20"/>
      <c r="AHE21" s="20"/>
      <c r="AHF21" s="20"/>
      <c r="AHG21" s="20"/>
      <c r="AHH21" s="20"/>
      <c r="AHI21" s="20"/>
      <c r="AHJ21" s="20"/>
      <c r="AHK21" s="20"/>
      <c r="AHL21" s="20"/>
      <c r="AHM21" s="20"/>
      <c r="AHN21" s="20"/>
      <c r="AHO21" s="20"/>
      <c r="AHP21" s="20"/>
      <c r="AHQ21" s="20"/>
      <c r="AHR21" s="20"/>
      <c r="AHS21" s="20"/>
      <c r="AHT21" s="20"/>
      <c r="AHU21" s="20"/>
      <c r="AHV21" s="20"/>
      <c r="AHW21" s="20"/>
      <c r="AHX21" s="20"/>
      <c r="AHY21" s="20"/>
      <c r="AHZ21" s="20"/>
      <c r="AIA21" s="20"/>
      <c r="AIB21" s="20"/>
      <c r="AIC21" s="20"/>
      <c r="AID21" s="20"/>
      <c r="AIE21" s="20"/>
      <c r="AIF21" s="20"/>
      <c r="AIG21" s="20"/>
      <c r="AIH21" s="20"/>
      <c r="AII21" s="20"/>
      <c r="AIJ21" s="20"/>
      <c r="AIK21" s="20"/>
      <c r="AIL21" s="20"/>
      <c r="AIM21" s="20"/>
      <c r="AIN21" s="20"/>
      <c r="AIO21" s="20"/>
      <c r="AIP21" s="20"/>
      <c r="AIQ21" s="20"/>
      <c r="AIR21" s="20"/>
      <c r="AIS21" s="20"/>
      <c r="AIT21" s="20"/>
      <c r="AIU21" s="20"/>
      <c r="AIV21" s="20"/>
      <c r="AIW21" s="20"/>
      <c r="AIX21" s="20"/>
      <c r="AIY21" s="20"/>
      <c r="AIZ21" s="20"/>
      <c r="AJA21" s="20"/>
      <c r="AJB21" s="20"/>
      <c r="AJC21" s="20"/>
      <c r="AJD21" s="20"/>
      <c r="AJE21" s="20"/>
      <c r="AJF21" s="20"/>
      <c r="AJG21" s="20"/>
      <c r="AJH21" s="20"/>
      <c r="AJI21" s="20"/>
      <c r="AJJ21" s="20"/>
      <c r="AJK21" s="20"/>
      <c r="AJL21" s="20"/>
      <c r="AJM21" s="20"/>
      <c r="AJN21" s="20"/>
      <c r="AJO21" s="20"/>
      <c r="AJP21" s="20"/>
      <c r="AJQ21" s="20"/>
      <c r="AJR21" s="20"/>
      <c r="AJS21" s="20"/>
      <c r="AJT21" s="20"/>
      <c r="AJU21" s="20"/>
      <c r="AJV21" s="20"/>
      <c r="AJW21" s="20"/>
      <c r="AJX21" s="20"/>
      <c r="AJY21" s="20"/>
      <c r="AJZ21" s="20"/>
      <c r="AKA21" s="20"/>
      <c r="AKB21" s="20"/>
      <c r="AKC21" s="20"/>
      <c r="AKD21" s="20"/>
      <c r="AKE21" s="20"/>
      <c r="AKF21" s="20"/>
      <c r="AKG21" s="20"/>
      <c r="AKH21" s="20"/>
      <c r="AKI21" s="20"/>
      <c r="AKJ21" s="20"/>
      <c r="AKK21" s="20"/>
      <c r="AKL21" s="20"/>
      <c r="AKM21" s="20"/>
      <c r="AKN21" s="20"/>
      <c r="AKO21" s="20"/>
      <c r="AKP21" s="20"/>
      <c r="AKQ21" s="20"/>
      <c r="AKR21" s="20"/>
      <c r="AKS21" s="20"/>
      <c r="AKT21" s="20"/>
      <c r="AKU21" s="20"/>
      <c r="AKV21" s="20"/>
      <c r="AKW21" s="20"/>
      <c r="AKX21" s="20"/>
      <c r="AKY21" s="20"/>
      <c r="AKZ21" s="20"/>
      <c r="ALA21" s="20"/>
      <c r="ALB21" s="20"/>
      <c r="ALC21" s="20"/>
      <c r="ALD21" s="20"/>
      <c r="ALE21" s="20"/>
      <c r="ALF21" s="20"/>
      <c r="ALG21" s="20"/>
      <c r="ALH21" s="20"/>
      <c r="ALI21" s="20"/>
      <c r="ALJ21" s="20"/>
      <c r="ALK21" s="20"/>
      <c r="ALL21" s="20"/>
      <c r="ALM21" s="20"/>
      <c r="ALN21" s="20"/>
      <c r="ALO21" s="20"/>
      <c r="ALP21" s="20"/>
      <c r="ALQ21" s="20"/>
      <c r="ALR21" s="20"/>
      <c r="ALS21" s="20"/>
      <c r="ALT21" s="20"/>
      <c r="ALU21" s="20"/>
      <c r="ALV21" s="20"/>
      <c r="ALW21" s="20"/>
      <c r="ALX21" s="20"/>
      <c r="ALY21" s="20"/>
      <c r="ALZ21" s="20"/>
      <c r="AMA21" s="20"/>
      <c r="AMB21" s="20"/>
      <c r="AMC21" s="20"/>
      <c r="AMD21" s="20"/>
      <c r="AME21" s="20"/>
      <c r="AMF21" s="20"/>
      <c r="AMG21" s="20"/>
      <c r="AMH21" s="20"/>
      <c r="AMI21" s="20"/>
      <c r="AMJ21" s="20"/>
      <c r="AMK21" s="20"/>
      <c r="AML21" s="20"/>
      <c r="AMM21" s="20"/>
      <c r="AMN21" s="20"/>
      <c r="AMO21" s="20"/>
      <c r="AMP21" s="20"/>
      <c r="AMQ21" s="20"/>
      <c r="AMR21" s="20"/>
      <c r="AMS21" s="20"/>
      <c r="AMT21" s="20"/>
      <c r="AMU21" s="20"/>
      <c r="AMV21" s="20"/>
      <c r="AMW21" s="20"/>
      <c r="AMX21" s="20"/>
      <c r="AMY21" s="20"/>
      <c r="AMZ21" s="20"/>
      <c r="ANA21" s="20"/>
      <c r="ANB21" s="20"/>
      <c r="ANC21" s="20"/>
      <c r="AND21" s="20"/>
      <c r="ANE21" s="20"/>
      <c r="ANF21" s="20"/>
      <c r="ANG21" s="20"/>
      <c r="ANH21" s="20"/>
      <c r="ANI21" s="20"/>
      <c r="ANJ21" s="20"/>
      <c r="ANK21" s="20"/>
      <c r="ANL21" s="20"/>
      <c r="ANM21" s="20"/>
      <c r="ANN21" s="20"/>
      <c r="ANO21" s="20"/>
      <c r="ANP21" s="20"/>
      <c r="ANQ21" s="20"/>
      <c r="ANR21" s="20"/>
      <c r="ANS21" s="20"/>
      <c r="ANT21" s="20"/>
      <c r="ANU21" s="20"/>
      <c r="ANV21" s="20"/>
      <c r="ANW21" s="20"/>
      <c r="ANX21" s="20"/>
      <c r="ANY21" s="20"/>
      <c r="ANZ21" s="20"/>
      <c r="AOA21" s="20"/>
      <c r="AOB21" s="20"/>
      <c r="AOC21" s="20"/>
      <c r="AOD21" s="20"/>
      <c r="AOE21" s="20"/>
      <c r="AOF21" s="20"/>
      <c r="AOG21" s="20"/>
      <c r="AOH21" s="20"/>
      <c r="AOI21" s="20"/>
      <c r="AOJ21" s="20"/>
      <c r="AOK21" s="20"/>
      <c r="AOL21" s="20"/>
      <c r="AOM21" s="20"/>
      <c r="AON21" s="20"/>
      <c r="AOO21" s="20"/>
      <c r="AOP21" s="20"/>
      <c r="AOQ21" s="20"/>
      <c r="AOR21" s="20"/>
      <c r="AOS21" s="20"/>
      <c r="AOT21" s="20"/>
      <c r="AOU21" s="20"/>
      <c r="AOV21" s="20"/>
      <c r="AOW21" s="20"/>
      <c r="AOX21" s="20"/>
      <c r="AOY21" s="20"/>
      <c r="AOZ21" s="20"/>
      <c r="APA21" s="20"/>
      <c r="APB21" s="20"/>
      <c r="APC21" s="20"/>
      <c r="APD21" s="20"/>
      <c r="APE21" s="20"/>
      <c r="APF21" s="20"/>
      <c r="APG21" s="20"/>
      <c r="APH21" s="20"/>
      <c r="API21" s="20"/>
      <c r="APJ21" s="20"/>
      <c r="APK21" s="20"/>
      <c r="APL21" s="20"/>
      <c r="APM21" s="20"/>
      <c r="APN21" s="20"/>
      <c r="APO21" s="20"/>
      <c r="APP21" s="20"/>
      <c r="APQ21" s="20"/>
      <c r="APR21" s="20"/>
      <c r="APS21" s="20"/>
      <c r="APT21" s="20"/>
      <c r="APU21" s="20"/>
      <c r="APV21" s="20"/>
      <c r="APW21" s="20"/>
      <c r="APX21" s="20"/>
      <c r="APY21" s="20"/>
      <c r="APZ21" s="20"/>
      <c r="AQA21" s="20"/>
      <c r="AQB21" s="20"/>
      <c r="AQC21" s="20"/>
      <c r="AQD21" s="20"/>
      <c r="AQE21" s="20"/>
      <c r="AQF21" s="20"/>
      <c r="AQG21" s="20"/>
      <c r="AQH21" s="20"/>
      <c r="AQI21" s="20"/>
      <c r="AQJ21" s="20"/>
      <c r="AQK21" s="20"/>
      <c r="AQL21" s="20"/>
      <c r="AQM21" s="20"/>
      <c r="AQN21" s="20"/>
      <c r="AQO21" s="20"/>
      <c r="AQP21" s="20"/>
      <c r="AQQ21" s="20"/>
      <c r="AQR21" s="20"/>
      <c r="AQS21" s="20"/>
      <c r="AQT21" s="20"/>
      <c r="AQU21" s="20"/>
      <c r="AQV21" s="20"/>
      <c r="AQW21" s="20"/>
      <c r="AQX21" s="20"/>
      <c r="AQY21" s="20"/>
      <c r="AQZ21" s="20"/>
      <c r="ARA21" s="20"/>
      <c r="ARB21" s="20"/>
      <c r="ARC21" s="20"/>
      <c r="ARD21" s="20"/>
      <c r="ARE21" s="20"/>
      <c r="ARF21" s="20"/>
      <c r="ARG21" s="20"/>
      <c r="ARH21" s="20"/>
      <c r="ARI21" s="20"/>
      <c r="ARJ21" s="20"/>
      <c r="ARK21" s="20"/>
      <c r="ARL21" s="20"/>
      <c r="ARM21" s="20"/>
      <c r="ARN21" s="20"/>
      <c r="ARO21" s="20"/>
      <c r="ARP21" s="20"/>
      <c r="ARQ21" s="20"/>
      <c r="ARR21" s="20"/>
      <c r="ARS21" s="20"/>
      <c r="ART21" s="20"/>
      <c r="ARU21" s="20"/>
      <c r="ARV21" s="20"/>
      <c r="ARW21" s="20"/>
      <c r="ARX21" s="20"/>
      <c r="ARY21" s="20"/>
      <c r="ARZ21" s="20"/>
      <c r="ASA21" s="20"/>
      <c r="ASB21" s="20"/>
      <c r="ASC21" s="20"/>
      <c r="ASD21" s="20"/>
      <c r="ASE21" s="20"/>
      <c r="ASF21" s="20"/>
      <c r="ASG21" s="20"/>
      <c r="ASH21" s="20"/>
      <c r="ASI21" s="20"/>
      <c r="ASJ21" s="20"/>
      <c r="ASK21" s="20"/>
      <c r="ASL21" s="20"/>
      <c r="ASM21" s="20"/>
      <c r="ASN21" s="20"/>
      <c r="ASO21" s="20"/>
      <c r="ASP21" s="20"/>
      <c r="ASQ21" s="20"/>
      <c r="ASR21" s="20"/>
      <c r="ASS21" s="20"/>
      <c r="AST21" s="20"/>
      <c r="ASU21" s="20"/>
      <c r="ASV21" s="20"/>
      <c r="ASW21" s="20"/>
      <c r="ASX21" s="20"/>
      <c r="ASY21" s="20"/>
      <c r="ASZ21" s="20"/>
      <c r="ATA21" s="20"/>
      <c r="ATB21" s="20"/>
      <c r="ATC21" s="20"/>
      <c r="ATD21" s="20"/>
      <c r="ATE21" s="20"/>
      <c r="ATF21" s="20"/>
      <c r="ATG21" s="20"/>
      <c r="ATH21" s="20"/>
      <c r="ATI21" s="20"/>
      <c r="ATJ21" s="20"/>
      <c r="ATK21" s="20"/>
      <c r="ATL21" s="20"/>
      <c r="ATM21" s="20"/>
      <c r="ATN21" s="20"/>
      <c r="ATO21" s="20"/>
      <c r="ATP21" s="20"/>
      <c r="ATQ21" s="20"/>
      <c r="ATR21" s="20"/>
      <c r="ATS21" s="20"/>
      <c r="ATT21" s="20"/>
      <c r="ATU21" s="20"/>
      <c r="ATV21" s="20"/>
      <c r="ATW21" s="20"/>
      <c r="ATX21" s="20"/>
      <c r="ATY21" s="20"/>
      <c r="ATZ21" s="20"/>
      <c r="AUA21" s="20"/>
      <c r="AUB21" s="20"/>
      <c r="AUC21" s="20"/>
      <c r="AUD21" s="20"/>
      <c r="AUE21" s="20"/>
      <c r="AUF21" s="20"/>
      <c r="AUG21" s="20"/>
      <c r="AUH21" s="20"/>
      <c r="AUI21" s="20"/>
      <c r="AUJ21" s="20"/>
      <c r="AUK21" s="20"/>
      <c r="AUL21" s="20"/>
      <c r="AUM21" s="20"/>
      <c r="AUN21" s="20"/>
      <c r="AUO21" s="20"/>
      <c r="AUP21" s="20"/>
      <c r="AUQ21" s="20"/>
      <c r="AUR21" s="20"/>
      <c r="AUS21" s="20"/>
      <c r="AUT21" s="20"/>
      <c r="AUU21" s="20"/>
      <c r="AUV21" s="20"/>
      <c r="AUW21" s="20"/>
      <c r="AUX21" s="20"/>
      <c r="AUY21" s="20"/>
      <c r="AUZ21" s="20"/>
      <c r="AVA21" s="20"/>
      <c r="AVB21" s="20"/>
      <c r="AVC21" s="20"/>
      <c r="AVD21" s="20"/>
      <c r="AVE21" s="20"/>
      <c r="AVF21" s="20"/>
      <c r="AVG21" s="20"/>
      <c r="AVH21" s="20"/>
      <c r="AVI21" s="20"/>
      <c r="AVJ21" s="20"/>
      <c r="AVK21" s="20"/>
      <c r="AVL21" s="20"/>
      <c r="AVM21" s="20"/>
      <c r="AVN21" s="20"/>
      <c r="AVO21" s="20"/>
      <c r="AVP21" s="20"/>
      <c r="AVQ21" s="20"/>
      <c r="AVR21" s="20"/>
      <c r="AVS21" s="20"/>
      <c r="AVT21" s="20"/>
      <c r="AVU21" s="20"/>
      <c r="AVV21" s="20"/>
      <c r="AVW21" s="20"/>
      <c r="AVX21" s="20"/>
      <c r="AVY21" s="20"/>
      <c r="AVZ21" s="20"/>
      <c r="AWA21" s="20"/>
      <c r="AWB21" s="20"/>
      <c r="AWC21" s="20"/>
      <c r="AWD21" s="20"/>
      <c r="AWE21" s="20"/>
      <c r="AWF21" s="20"/>
      <c r="AWG21" s="20"/>
      <c r="AWH21" s="20"/>
      <c r="AWI21" s="20"/>
      <c r="AWJ21" s="20"/>
      <c r="AWK21" s="20"/>
      <c r="AWL21" s="20"/>
      <c r="AWM21" s="20"/>
      <c r="AWN21" s="20"/>
      <c r="AWO21" s="20"/>
      <c r="AWP21" s="20"/>
      <c r="AWQ21" s="20"/>
      <c r="AWR21" s="20"/>
      <c r="AWS21" s="20"/>
      <c r="AWT21" s="20"/>
      <c r="AWU21" s="20"/>
      <c r="AWV21" s="20"/>
      <c r="AWW21" s="20"/>
      <c r="AWX21" s="20"/>
      <c r="AWY21" s="20"/>
      <c r="AWZ21" s="20"/>
      <c r="AXA21" s="20"/>
      <c r="AXB21" s="20"/>
      <c r="AXC21" s="20"/>
      <c r="AXD21" s="20"/>
      <c r="AXE21" s="20"/>
      <c r="AXF21" s="20"/>
      <c r="AXG21" s="20"/>
      <c r="AXH21" s="20"/>
      <c r="AXI21" s="20"/>
      <c r="AXJ21" s="20"/>
      <c r="AXK21" s="20"/>
      <c r="AXL21" s="20"/>
      <c r="AXM21" s="20"/>
      <c r="AXN21" s="20"/>
      <c r="AXO21" s="20"/>
      <c r="AXP21" s="20"/>
      <c r="AXQ21" s="20"/>
      <c r="AXR21" s="20"/>
      <c r="AXS21" s="20"/>
      <c r="AXT21" s="20"/>
    </row>
    <row r="22" spans="1:1320" s="80" customFormat="1" ht="17" customHeight="1">
      <c r="A22" s="20"/>
      <c r="B22" s="267">
        <v>6</v>
      </c>
      <c r="C22" s="267" t="s">
        <v>334</v>
      </c>
      <c r="D22" s="267"/>
      <c r="E22" s="268" t="str">
        <f>IF(D22="","",D22/4)</f>
        <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c r="IW22" s="20"/>
      <c r="IX22" s="20"/>
      <c r="IY22" s="20"/>
      <c r="IZ22" s="20"/>
      <c r="JA22" s="20"/>
      <c r="JB22" s="20"/>
      <c r="JC22" s="20"/>
      <c r="JD22" s="20"/>
      <c r="JE22" s="20"/>
      <c r="JF22" s="20"/>
      <c r="JG22" s="20"/>
      <c r="JH22" s="20"/>
      <c r="JI22" s="20"/>
      <c r="JJ22" s="20"/>
      <c r="JK22" s="20"/>
      <c r="JL22" s="20"/>
      <c r="JM22" s="20"/>
      <c r="JN22" s="20"/>
      <c r="JO22" s="20"/>
      <c r="JP22" s="20"/>
      <c r="JQ22" s="20"/>
      <c r="JR22" s="20"/>
      <c r="JS22" s="20"/>
      <c r="JT22" s="20"/>
      <c r="JU22" s="20"/>
      <c r="JV22" s="20"/>
      <c r="JW22" s="20"/>
      <c r="JX22" s="20"/>
      <c r="JY22" s="20"/>
      <c r="JZ22" s="20"/>
      <c r="KA22" s="20"/>
      <c r="KB22" s="20"/>
      <c r="KC22" s="20"/>
      <c r="KD22" s="20"/>
      <c r="KE22" s="20"/>
      <c r="KF22" s="20"/>
      <c r="KG22" s="20"/>
      <c r="KH22" s="20"/>
      <c r="KI22" s="20"/>
      <c r="KJ22" s="20"/>
      <c r="KK22" s="20"/>
      <c r="KL22" s="20"/>
      <c r="KM22" s="20"/>
      <c r="KN22" s="20"/>
      <c r="KO22" s="20"/>
      <c r="KP22" s="20"/>
      <c r="KQ22" s="20"/>
      <c r="KR22" s="20"/>
      <c r="KS22" s="20"/>
      <c r="KT22" s="20"/>
      <c r="KU22" s="20"/>
      <c r="KV22" s="20"/>
      <c r="KW22" s="20"/>
      <c r="KX22" s="20"/>
      <c r="KY22" s="20"/>
      <c r="KZ22" s="20"/>
      <c r="LA22" s="20"/>
      <c r="LB22" s="20"/>
      <c r="LC22" s="20"/>
      <c r="LD22" s="20"/>
      <c r="LE22" s="20"/>
      <c r="LF22" s="20"/>
      <c r="LG22" s="20"/>
      <c r="LH22" s="20"/>
      <c r="LI22" s="20"/>
      <c r="LJ22" s="20"/>
      <c r="LK22" s="20"/>
      <c r="LL22" s="20"/>
      <c r="LM22" s="20"/>
      <c r="LN22" s="20"/>
      <c r="LO22" s="20"/>
      <c r="LP22" s="20"/>
      <c r="LQ22" s="20"/>
      <c r="LR22" s="20"/>
      <c r="LS22" s="20"/>
      <c r="LT22" s="20"/>
      <c r="LU22" s="20"/>
      <c r="LV22" s="20"/>
      <c r="LW22" s="20"/>
      <c r="LX22" s="20"/>
      <c r="LY22" s="20"/>
      <c r="LZ22" s="20"/>
      <c r="MA22" s="20"/>
      <c r="MB22" s="20"/>
      <c r="MC22" s="20"/>
      <c r="MD22" s="20"/>
      <c r="ME22" s="20"/>
      <c r="MF22" s="20"/>
      <c r="MG22" s="20"/>
      <c r="MH22" s="20"/>
      <c r="MI22" s="20"/>
      <c r="MJ22" s="20"/>
      <c r="MK22" s="20"/>
      <c r="ML22" s="20"/>
      <c r="MM22" s="20"/>
      <c r="MN22" s="20"/>
      <c r="MO22" s="20"/>
      <c r="MP22" s="20"/>
      <c r="MQ22" s="20"/>
      <c r="MR22" s="20"/>
      <c r="MS22" s="20"/>
      <c r="MT22" s="20"/>
      <c r="MU22" s="20"/>
      <c r="MV22" s="20"/>
      <c r="MW22" s="20"/>
      <c r="MX22" s="20"/>
      <c r="MY22" s="20"/>
      <c r="MZ22" s="20"/>
      <c r="NA22" s="20"/>
      <c r="NB22" s="20"/>
      <c r="NC22" s="20"/>
      <c r="ND22" s="20"/>
      <c r="NE22" s="20"/>
      <c r="NF22" s="20"/>
      <c r="NG22" s="20"/>
      <c r="NH22" s="20"/>
      <c r="NI22" s="20"/>
      <c r="NJ22" s="20"/>
      <c r="NK22" s="20"/>
      <c r="NL22" s="20"/>
      <c r="NM22" s="20"/>
      <c r="NN22" s="20"/>
      <c r="NO22" s="20"/>
      <c r="NP22" s="20"/>
      <c r="NQ22" s="20"/>
      <c r="NR22" s="20"/>
      <c r="NS22" s="20"/>
      <c r="NT22" s="20"/>
      <c r="NU22" s="20"/>
      <c r="NV22" s="20"/>
      <c r="NW22" s="20"/>
      <c r="NX22" s="20"/>
      <c r="NY22" s="20"/>
      <c r="NZ22" s="20"/>
      <c r="OA22" s="20"/>
      <c r="OB22" s="20"/>
      <c r="OC22" s="20"/>
      <c r="OD22" s="20"/>
      <c r="OE22" s="20"/>
      <c r="OF22" s="20"/>
      <c r="OG22" s="20"/>
      <c r="OH22" s="20"/>
      <c r="OI22" s="20"/>
      <c r="OJ22" s="20"/>
      <c r="OK22" s="20"/>
      <c r="OL22" s="20"/>
      <c r="OM22" s="20"/>
      <c r="ON22" s="20"/>
      <c r="OO22" s="20"/>
      <c r="OP22" s="20"/>
      <c r="OQ22" s="20"/>
      <c r="OR22" s="20"/>
      <c r="OS22" s="20"/>
      <c r="OT22" s="20"/>
      <c r="OU22" s="20"/>
      <c r="OV22" s="20"/>
      <c r="OW22" s="20"/>
      <c r="OX22" s="20"/>
      <c r="OY22" s="20"/>
      <c r="OZ22" s="20"/>
      <c r="PA22" s="20"/>
      <c r="PB22" s="20"/>
      <c r="PC22" s="20"/>
      <c r="PD22" s="20"/>
      <c r="PE22" s="20"/>
      <c r="PF22" s="20"/>
      <c r="PG22" s="20"/>
      <c r="PH22" s="20"/>
      <c r="PI22" s="20"/>
      <c r="PJ22" s="20"/>
      <c r="PK22" s="20"/>
      <c r="PL22" s="20"/>
      <c r="PM22" s="20"/>
      <c r="PN22" s="20"/>
      <c r="PO22" s="20"/>
      <c r="PP22" s="20"/>
      <c r="PQ22" s="20"/>
      <c r="PR22" s="20"/>
      <c r="PS22" s="20"/>
      <c r="PT22" s="20"/>
      <c r="PU22" s="20"/>
      <c r="PV22" s="20"/>
      <c r="PW22" s="20"/>
      <c r="PX22" s="20"/>
      <c r="PY22" s="20"/>
      <c r="PZ22" s="20"/>
      <c r="QA22" s="20"/>
      <c r="QB22" s="20"/>
      <c r="QC22" s="20"/>
      <c r="QD22" s="20"/>
      <c r="QE22" s="20"/>
      <c r="QF22" s="20"/>
      <c r="QG22" s="20"/>
      <c r="QH22" s="20"/>
      <c r="QI22" s="20"/>
      <c r="QJ22" s="20"/>
      <c r="QK22" s="20"/>
      <c r="QL22" s="20"/>
      <c r="QM22" s="20"/>
      <c r="QN22" s="20"/>
      <c r="QO22" s="20"/>
      <c r="QP22" s="20"/>
      <c r="QQ22" s="20"/>
      <c r="QR22" s="20"/>
      <c r="QS22" s="20"/>
      <c r="QT22" s="20"/>
      <c r="QU22" s="20"/>
      <c r="QV22" s="20"/>
      <c r="QW22" s="20"/>
      <c r="QX22" s="20"/>
      <c r="QY22" s="20"/>
      <c r="QZ22" s="20"/>
      <c r="RA22" s="20"/>
      <c r="RB22" s="20"/>
      <c r="RC22" s="20"/>
      <c r="RD22" s="20"/>
      <c r="RE22" s="20"/>
      <c r="RF22" s="20"/>
      <c r="RG22" s="20"/>
      <c r="RH22" s="20"/>
      <c r="RI22" s="20"/>
      <c r="RJ22" s="20"/>
      <c r="RK22" s="20"/>
      <c r="RL22" s="20"/>
      <c r="RM22" s="20"/>
      <c r="RN22" s="20"/>
      <c r="RO22" s="20"/>
      <c r="RP22" s="20"/>
      <c r="RQ22" s="20"/>
      <c r="RR22" s="20"/>
      <c r="RS22" s="20"/>
      <c r="RT22" s="20"/>
      <c r="RU22" s="20"/>
      <c r="RV22" s="20"/>
      <c r="RW22" s="20"/>
      <c r="RX22" s="20"/>
      <c r="RY22" s="20"/>
      <c r="RZ22" s="20"/>
      <c r="SA22" s="20"/>
      <c r="SB22" s="20"/>
      <c r="SC22" s="20"/>
      <c r="SD22" s="20"/>
      <c r="SE22" s="20"/>
      <c r="SF22" s="20"/>
      <c r="SG22" s="20"/>
      <c r="SH22" s="20"/>
      <c r="SI22" s="20"/>
      <c r="SJ22" s="20"/>
      <c r="SK22" s="20"/>
      <c r="SL22" s="20"/>
      <c r="SM22" s="20"/>
      <c r="SN22" s="20"/>
      <c r="SO22" s="20"/>
      <c r="SP22" s="20"/>
      <c r="SQ22" s="20"/>
      <c r="SR22" s="20"/>
      <c r="SS22" s="20"/>
      <c r="ST22" s="20"/>
      <c r="SU22" s="20"/>
      <c r="SV22" s="20"/>
      <c r="SW22" s="20"/>
      <c r="SX22" s="20"/>
      <c r="SY22" s="20"/>
      <c r="SZ22" s="20"/>
      <c r="TA22" s="20"/>
      <c r="TB22" s="20"/>
      <c r="TC22" s="20"/>
      <c r="TD22" s="20"/>
      <c r="TE22" s="20"/>
      <c r="TF22" s="20"/>
      <c r="TG22" s="20"/>
      <c r="TH22" s="20"/>
      <c r="TI22" s="20"/>
      <c r="TJ22" s="20"/>
      <c r="TK22" s="20"/>
      <c r="TL22" s="20"/>
      <c r="TM22" s="20"/>
      <c r="TN22" s="20"/>
      <c r="TO22" s="20"/>
      <c r="TP22" s="20"/>
      <c r="TQ22" s="20"/>
      <c r="TR22" s="20"/>
      <c r="TS22" s="20"/>
      <c r="TT22" s="20"/>
      <c r="TU22" s="20"/>
      <c r="TV22" s="20"/>
      <c r="TW22" s="20"/>
      <c r="TX22" s="20"/>
      <c r="TY22" s="20"/>
      <c r="TZ22" s="20"/>
      <c r="UA22" s="20"/>
      <c r="UB22" s="20"/>
      <c r="UC22" s="20"/>
      <c r="UD22" s="20"/>
      <c r="UE22" s="20"/>
      <c r="UF22" s="20"/>
      <c r="UG22" s="20"/>
      <c r="UH22" s="20"/>
      <c r="UI22" s="20"/>
      <c r="UJ22" s="20"/>
      <c r="UK22" s="20"/>
      <c r="UL22" s="20"/>
      <c r="UM22" s="20"/>
      <c r="UN22" s="20"/>
      <c r="UO22" s="20"/>
      <c r="UP22" s="20"/>
      <c r="UQ22" s="20"/>
      <c r="UR22" s="20"/>
      <c r="US22" s="20"/>
      <c r="UT22" s="20"/>
      <c r="UU22" s="20"/>
      <c r="UV22" s="20"/>
      <c r="UW22" s="20"/>
      <c r="UX22" s="20"/>
      <c r="UY22" s="20"/>
      <c r="UZ22" s="20"/>
      <c r="VA22" s="20"/>
      <c r="VB22" s="20"/>
      <c r="VC22" s="20"/>
      <c r="VD22" s="20"/>
      <c r="VE22" s="20"/>
      <c r="VF22" s="20"/>
      <c r="VG22" s="20"/>
      <c r="VH22" s="20"/>
      <c r="VI22" s="20"/>
      <c r="VJ22" s="20"/>
      <c r="VK22" s="20"/>
      <c r="VL22" s="20"/>
      <c r="VM22" s="20"/>
      <c r="VN22" s="20"/>
      <c r="VO22" s="20"/>
      <c r="VP22" s="20"/>
      <c r="VQ22" s="20"/>
      <c r="VR22" s="20"/>
      <c r="VS22" s="20"/>
      <c r="VT22" s="20"/>
      <c r="VU22" s="20"/>
      <c r="VV22" s="20"/>
      <c r="VW22" s="20"/>
      <c r="VX22" s="20"/>
      <c r="VY22" s="20"/>
      <c r="VZ22" s="20"/>
      <c r="WA22" s="20"/>
      <c r="WB22" s="20"/>
      <c r="WC22" s="20"/>
      <c r="WD22" s="20"/>
      <c r="WE22" s="20"/>
      <c r="WF22" s="20"/>
      <c r="WG22" s="20"/>
      <c r="WH22" s="20"/>
      <c r="WI22" s="20"/>
      <c r="WJ22" s="20"/>
      <c r="WK22" s="20"/>
      <c r="WL22" s="20"/>
      <c r="WM22" s="20"/>
      <c r="WN22" s="20"/>
      <c r="WO22" s="20"/>
      <c r="WP22" s="20"/>
      <c r="WQ22" s="20"/>
      <c r="WR22" s="20"/>
      <c r="WS22" s="20"/>
      <c r="WT22" s="20"/>
      <c r="WU22" s="20"/>
      <c r="WV22" s="20"/>
      <c r="WW22" s="20"/>
      <c r="WX22" s="20"/>
      <c r="WY22" s="20"/>
      <c r="WZ22" s="20"/>
      <c r="XA22" s="20"/>
      <c r="XB22" s="20"/>
      <c r="XC22" s="20"/>
      <c r="XD22" s="20"/>
      <c r="XE22" s="20"/>
      <c r="XF22" s="20"/>
      <c r="XG22" s="20"/>
      <c r="XH22" s="20"/>
      <c r="XI22" s="20"/>
      <c r="XJ22" s="20"/>
      <c r="XK22" s="20"/>
      <c r="XL22" s="20"/>
      <c r="XM22" s="20"/>
      <c r="XN22" s="20"/>
      <c r="XO22" s="20"/>
      <c r="XP22" s="20"/>
      <c r="XQ22" s="20"/>
      <c r="XR22" s="20"/>
      <c r="XS22" s="20"/>
      <c r="XT22" s="20"/>
      <c r="XU22" s="20"/>
      <c r="XV22" s="20"/>
      <c r="XW22" s="20"/>
      <c r="XX22" s="20"/>
      <c r="XY22" s="20"/>
      <c r="XZ22" s="20"/>
      <c r="YA22" s="20"/>
      <c r="YB22" s="20"/>
      <c r="YC22" s="20"/>
      <c r="YD22" s="20"/>
      <c r="YE22" s="20"/>
      <c r="YF22" s="20"/>
      <c r="YG22" s="20"/>
      <c r="YH22" s="20"/>
      <c r="YI22" s="20"/>
      <c r="YJ22" s="20"/>
      <c r="YK22" s="20"/>
      <c r="YL22" s="20"/>
      <c r="YM22" s="20"/>
      <c r="YN22" s="20"/>
      <c r="YO22" s="20"/>
      <c r="YP22" s="20"/>
      <c r="YQ22" s="20"/>
      <c r="YR22" s="20"/>
      <c r="YS22" s="20"/>
      <c r="YT22" s="20"/>
      <c r="YU22" s="20"/>
      <c r="YV22" s="20"/>
      <c r="YW22" s="20"/>
      <c r="YX22" s="20"/>
      <c r="YY22" s="20"/>
      <c r="YZ22" s="20"/>
      <c r="ZA22" s="20"/>
      <c r="ZB22" s="20"/>
      <c r="ZC22" s="20"/>
      <c r="ZD22" s="20"/>
      <c r="ZE22" s="20"/>
      <c r="ZF22" s="20"/>
      <c r="ZG22" s="20"/>
      <c r="ZH22" s="20"/>
      <c r="ZI22" s="20"/>
      <c r="ZJ22" s="20"/>
      <c r="ZK22" s="20"/>
      <c r="ZL22" s="20"/>
      <c r="ZM22" s="20"/>
      <c r="ZN22" s="20"/>
      <c r="ZO22" s="20"/>
      <c r="ZP22" s="20"/>
      <c r="ZQ22" s="20"/>
      <c r="ZR22" s="20"/>
      <c r="ZS22" s="20"/>
      <c r="ZT22" s="20"/>
      <c r="ZU22" s="20"/>
      <c r="ZV22" s="20"/>
      <c r="ZW22" s="20"/>
      <c r="ZX22" s="20"/>
      <c r="ZY22" s="20"/>
      <c r="ZZ22" s="20"/>
      <c r="AAA22" s="20"/>
      <c r="AAB22" s="20"/>
      <c r="AAC22" s="20"/>
      <c r="AAD22" s="20"/>
      <c r="AAE22" s="20"/>
      <c r="AAF22" s="20"/>
      <c r="AAG22" s="20"/>
      <c r="AAH22" s="20"/>
      <c r="AAI22" s="20"/>
      <c r="AAJ22" s="20"/>
      <c r="AAK22" s="20"/>
      <c r="AAL22" s="20"/>
      <c r="AAM22" s="20"/>
      <c r="AAN22" s="20"/>
      <c r="AAO22" s="20"/>
      <c r="AAP22" s="20"/>
      <c r="AAQ22" s="20"/>
      <c r="AAR22" s="20"/>
      <c r="AAS22" s="20"/>
      <c r="AAT22" s="20"/>
      <c r="AAU22" s="20"/>
      <c r="AAV22" s="20"/>
      <c r="AAW22" s="20"/>
      <c r="AAX22" s="20"/>
      <c r="AAY22" s="20"/>
      <c r="AAZ22" s="20"/>
      <c r="ABA22" s="20"/>
      <c r="ABB22" s="20"/>
      <c r="ABC22" s="20"/>
      <c r="ABD22" s="20"/>
      <c r="ABE22" s="20"/>
      <c r="ABF22" s="20"/>
      <c r="ABG22" s="20"/>
      <c r="ABH22" s="20"/>
      <c r="ABI22" s="20"/>
      <c r="ABJ22" s="20"/>
      <c r="ABK22" s="20"/>
      <c r="ABL22" s="20"/>
      <c r="ABM22" s="20"/>
      <c r="ABN22" s="20"/>
      <c r="ABO22" s="20"/>
      <c r="ABP22" s="20"/>
      <c r="ABQ22" s="20"/>
      <c r="ABR22" s="20"/>
      <c r="ABS22" s="20"/>
      <c r="ABT22" s="20"/>
      <c r="ABU22" s="20"/>
      <c r="ABV22" s="20"/>
      <c r="ABW22" s="20"/>
      <c r="ABX22" s="20"/>
      <c r="ABY22" s="20"/>
      <c r="ABZ22" s="20"/>
      <c r="ACA22" s="20"/>
      <c r="ACB22" s="20"/>
      <c r="ACC22" s="20"/>
      <c r="ACD22" s="20"/>
      <c r="ACE22" s="20"/>
      <c r="ACF22" s="20"/>
      <c r="ACG22" s="20"/>
      <c r="ACH22" s="20"/>
      <c r="ACI22" s="20"/>
      <c r="ACJ22" s="20"/>
      <c r="ACK22" s="20"/>
      <c r="ACL22" s="20"/>
      <c r="ACM22" s="20"/>
      <c r="ACN22" s="20"/>
      <c r="ACO22" s="20"/>
      <c r="ACP22" s="20"/>
      <c r="ACQ22" s="20"/>
      <c r="ACR22" s="20"/>
      <c r="ACS22" s="20"/>
      <c r="ACT22" s="20"/>
      <c r="ACU22" s="20"/>
      <c r="ACV22" s="20"/>
      <c r="ACW22" s="20"/>
      <c r="ACX22" s="20"/>
      <c r="ACY22" s="20"/>
      <c r="ACZ22" s="20"/>
      <c r="ADA22" s="20"/>
      <c r="ADB22" s="20"/>
      <c r="ADC22" s="20"/>
      <c r="ADD22" s="20"/>
      <c r="ADE22" s="20"/>
      <c r="ADF22" s="20"/>
      <c r="ADG22" s="20"/>
      <c r="ADH22" s="20"/>
      <c r="ADI22" s="20"/>
      <c r="ADJ22" s="20"/>
      <c r="ADK22" s="20"/>
      <c r="ADL22" s="20"/>
      <c r="ADM22" s="20"/>
      <c r="ADN22" s="20"/>
      <c r="ADO22" s="20"/>
      <c r="ADP22" s="20"/>
      <c r="ADQ22" s="20"/>
      <c r="ADR22" s="20"/>
      <c r="ADS22" s="20"/>
      <c r="ADT22" s="20"/>
      <c r="ADU22" s="20"/>
      <c r="ADV22" s="20"/>
      <c r="ADW22" s="20"/>
      <c r="ADX22" s="20"/>
      <c r="ADY22" s="20"/>
      <c r="ADZ22" s="20"/>
      <c r="AEA22" s="20"/>
      <c r="AEB22" s="20"/>
      <c r="AEC22" s="20"/>
      <c r="AED22" s="20"/>
      <c r="AEE22" s="20"/>
      <c r="AEF22" s="20"/>
      <c r="AEG22" s="20"/>
      <c r="AEH22" s="20"/>
      <c r="AEI22" s="20"/>
      <c r="AEJ22" s="20"/>
      <c r="AEK22" s="20"/>
      <c r="AEL22" s="20"/>
      <c r="AEM22" s="20"/>
      <c r="AEN22" s="20"/>
      <c r="AEO22" s="20"/>
      <c r="AEP22" s="20"/>
      <c r="AEQ22" s="20"/>
      <c r="AER22" s="20"/>
      <c r="AES22" s="20"/>
      <c r="AET22" s="20"/>
      <c r="AEU22" s="20"/>
      <c r="AEV22" s="20"/>
      <c r="AEW22" s="20"/>
      <c r="AEX22" s="20"/>
      <c r="AEY22" s="20"/>
      <c r="AEZ22" s="20"/>
      <c r="AFA22" s="20"/>
      <c r="AFB22" s="20"/>
      <c r="AFC22" s="20"/>
      <c r="AFD22" s="20"/>
      <c r="AFE22" s="20"/>
      <c r="AFF22" s="20"/>
      <c r="AFG22" s="20"/>
      <c r="AFH22" s="20"/>
      <c r="AFI22" s="20"/>
      <c r="AFJ22" s="20"/>
      <c r="AFK22" s="20"/>
      <c r="AFL22" s="20"/>
      <c r="AFM22" s="20"/>
      <c r="AFN22" s="20"/>
      <c r="AFO22" s="20"/>
      <c r="AFP22" s="20"/>
      <c r="AFQ22" s="20"/>
      <c r="AFR22" s="20"/>
      <c r="AFS22" s="20"/>
      <c r="AFT22" s="20"/>
      <c r="AFU22" s="20"/>
      <c r="AFV22" s="20"/>
      <c r="AFW22" s="20"/>
      <c r="AFX22" s="20"/>
      <c r="AFY22" s="20"/>
      <c r="AFZ22" s="20"/>
      <c r="AGA22" s="20"/>
      <c r="AGB22" s="20"/>
      <c r="AGC22" s="20"/>
      <c r="AGD22" s="20"/>
      <c r="AGE22" s="20"/>
      <c r="AGF22" s="20"/>
      <c r="AGG22" s="20"/>
      <c r="AGH22" s="20"/>
      <c r="AGI22" s="20"/>
      <c r="AGJ22" s="20"/>
      <c r="AGK22" s="20"/>
      <c r="AGL22" s="20"/>
      <c r="AGM22" s="20"/>
      <c r="AGN22" s="20"/>
      <c r="AGO22" s="20"/>
      <c r="AGP22" s="20"/>
      <c r="AGQ22" s="20"/>
      <c r="AGR22" s="20"/>
      <c r="AGS22" s="20"/>
      <c r="AGT22" s="20"/>
      <c r="AGU22" s="20"/>
      <c r="AGV22" s="20"/>
      <c r="AGW22" s="20"/>
      <c r="AGX22" s="20"/>
      <c r="AGY22" s="20"/>
      <c r="AGZ22" s="20"/>
      <c r="AHA22" s="20"/>
      <c r="AHB22" s="20"/>
      <c r="AHC22" s="20"/>
      <c r="AHD22" s="20"/>
      <c r="AHE22" s="20"/>
      <c r="AHF22" s="20"/>
      <c r="AHG22" s="20"/>
      <c r="AHH22" s="20"/>
      <c r="AHI22" s="20"/>
      <c r="AHJ22" s="20"/>
      <c r="AHK22" s="20"/>
      <c r="AHL22" s="20"/>
      <c r="AHM22" s="20"/>
      <c r="AHN22" s="20"/>
      <c r="AHO22" s="20"/>
      <c r="AHP22" s="20"/>
      <c r="AHQ22" s="20"/>
      <c r="AHR22" s="20"/>
      <c r="AHS22" s="20"/>
      <c r="AHT22" s="20"/>
      <c r="AHU22" s="20"/>
      <c r="AHV22" s="20"/>
      <c r="AHW22" s="20"/>
      <c r="AHX22" s="20"/>
      <c r="AHY22" s="20"/>
      <c r="AHZ22" s="20"/>
      <c r="AIA22" s="20"/>
      <c r="AIB22" s="20"/>
      <c r="AIC22" s="20"/>
      <c r="AID22" s="20"/>
      <c r="AIE22" s="20"/>
      <c r="AIF22" s="20"/>
      <c r="AIG22" s="20"/>
      <c r="AIH22" s="20"/>
      <c r="AII22" s="20"/>
      <c r="AIJ22" s="20"/>
      <c r="AIK22" s="20"/>
      <c r="AIL22" s="20"/>
      <c r="AIM22" s="20"/>
      <c r="AIN22" s="20"/>
      <c r="AIO22" s="20"/>
      <c r="AIP22" s="20"/>
      <c r="AIQ22" s="20"/>
      <c r="AIR22" s="20"/>
      <c r="AIS22" s="20"/>
      <c r="AIT22" s="20"/>
      <c r="AIU22" s="20"/>
      <c r="AIV22" s="20"/>
      <c r="AIW22" s="20"/>
      <c r="AIX22" s="20"/>
      <c r="AIY22" s="20"/>
      <c r="AIZ22" s="20"/>
      <c r="AJA22" s="20"/>
      <c r="AJB22" s="20"/>
      <c r="AJC22" s="20"/>
      <c r="AJD22" s="20"/>
      <c r="AJE22" s="20"/>
      <c r="AJF22" s="20"/>
      <c r="AJG22" s="20"/>
      <c r="AJH22" s="20"/>
      <c r="AJI22" s="20"/>
      <c r="AJJ22" s="20"/>
      <c r="AJK22" s="20"/>
      <c r="AJL22" s="20"/>
      <c r="AJM22" s="20"/>
      <c r="AJN22" s="20"/>
      <c r="AJO22" s="20"/>
      <c r="AJP22" s="20"/>
      <c r="AJQ22" s="20"/>
      <c r="AJR22" s="20"/>
      <c r="AJS22" s="20"/>
      <c r="AJT22" s="20"/>
      <c r="AJU22" s="20"/>
      <c r="AJV22" s="20"/>
      <c r="AJW22" s="20"/>
      <c r="AJX22" s="20"/>
      <c r="AJY22" s="20"/>
      <c r="AJZ22" s="20"/>
      <c r="AKA22" s="20"/>
      <c r="AKB22" s="20"/>
      <c r="AKC22" s="20"/>
      <c r="AKD22" s="20"/>
      <c r="AKE22" s="20"/>
      <c r="AKF22" s="20"/>
      <c r="AKG22" s="20"/>
      <c r="AKH22" s="20"/>
      <c r="AKI22" s="20"/>
      <c r="AKJ22" s="20"/>
      <c r="AKK22" s="20"/>
      <c r="AKL22" s="20"/>
      <c r="AKM22" s="20"/>
      <c r="AKN22" s="20"/>
      <c r="AKO22" s="20"/>
      <c r="AKP22" s="20"/>
      <c r="AKQ22" s="20"/>
      <c r="AKR22" s="20"/>
      <c r="AKS22" s="20"/>
      <c r="AKT22" s="20"/>
      <c r="AKU22" s="20"/>
      <c r="AKV22" s="20"/>
      <c r="AKW22" s="20"/>
      <c r="AKX22" s="20"/>
      <c r="AKY22" s="20"/>
      <c r="AKZ22" s="20"/>
      <c r="ALA22" s="20"/>
      <c r="ALB22" s="20"/>
      <c r="ALC22" s="20"/>
      <c r="ALD22" s="20"/>
      <c r="ALE22" s="20"/>
      <c r="ALF22" s="20"/>
      <c r="ALG22" s="20"/>
      <c r="ALH22" s="20"/>
      <c r="ALI22" s="20"/>
      <c r="ALJ22" s="20"/>
      <c r="ALK22" s="20"/>
      <c r="ALL22" s="20"/>
      <c r="ALM22" s="20"/>
      <c r="ALN22" s="20"/>
      <c r="ALO22" s="20"/>
      <c r="ALP22" s="20"/>
      <c r="ALQ22" s="20"/>
      <c r="ALR22" s="20"/>
      <c r="ALS22" s="20"/>
      <c r="ALT22" s="20"/>
      <c r="ALU22" s="20"/>
      <c r="ALV22" s="20"/>
      <c r="ALW22" s="20"/>
      <c r="ALX22" s="20"/>
      <c r="ALY22" s="20"/>
      <c r="ALZ22" s="20"/>
      <c r="AMA22" s="20"/>
      <c r="AMB22" s="20"/>
      <c r="AMC22" s="20"/>
      <c r="AMD22" s="20"/>
      <c r="AME22" s="20"/>
      <c r="AMF22" s="20"/>
      <c r="AMG22" s="20"/>
      <c r="AMH22" s="20"/>
      <c r="AMI22" s="20"/>
      <c r="AMJ22" s="20"/>
      <c r="AMK22" s="20"/>
      <c r="AML22" s="20"/>
      <c r="AMM22" s="20"/>
      <c r="AMN22" s="20"/>
      <c r="AMO22" s="20"/>
      <c r="AMP22" s="20"/>
      <c r="AMQ22" s="20"/>
      <c r="AMR22" s="20"/>
      <c r="AMS22" s="20"/>
      <c r="AMT22" s="20"/>
      <c r="AMU22" s="20"/>
      <c r="AMV22" s="20"/>
      <c r="AMW22" s="20"/>
      <c r="AMX22" s="20"/>
      <c r="AMY22" s="20"/>
      <c r="AMZ22" s="20"/>
      <c r="ANA22" s="20"/>
      <c r="ANB22" s="20"/>
      <c r="ANC22" s="20"/>
      <c r="AND22" s="20"/>
      <c r="ANE22" s="20"/>
      <c r="ANF22" s="20"/>
      <c r="ANG22" s="20"/>
      <c r="ANH22" s="20"/>
      <c r="ANI22" s="20"/>
      <c r="ANJ22" s="20"/>
      <c r="ANK22" s="20"/>
      <c r="ANL22" s="20"/>
      <c r="ANM22" s="20"/>
      <c r="ANN22" s="20"/>
      <c r="ANO22" s="20"/>
      <c r="ANP22" s="20"/>
      <c r="ANQ22" s="20"/>
      <c r="ANR22" s="20"/>
      <c r="ANS22" s="20"/>
      <c r="ANT22" s="20"/>
      <c r="ANU22" s="20"/>
      <c r="ANV22" s="20"/>
      <c r="ANW22" s="20"/>
      <c r="ANX22" s="20"/>
      <c r="ANY22" s="20"/>
      <c r="ANZ22" s="20"/>
      <c r="AOA22" s="20"/>
      <c r="AOB22" s="20"/>
      <c r="AOC22" s="20"/>
      <c r="AOD22" s="20"/>
      <c r="AOE22" s="20"/>
      <c r="AOF22" s="20"/>
      <c r="AOG22" s="20"/>
      <c r="AOH22" s="20"/>
      <c r="AOI22" s="20"/>
      <c r="AOJ22" s="20"/>
      <c r="AOK22" s="20"/>
      <c r="AOL22" s="20"/>
      <c r="AOM22" s="20"/>
      <c r="AON22" s="20"/>
      <c r="AOO22" s="20"/>
      <c r="AOP22" s="20"/>
      <c r="AOQ22" s="20"/>
      <c r="AOR22" s="20"/>
      <c r="AOS22" s="20"/>
      <c r="AOT22" s="20"/>
      <c r="AOU22" s="20"/>
      <c r="AOV22" s="20"/>
      <c r="AOW22" s="20"/>
      <c r="AOX22" s="20"/>
      <c r="AOY22" s="20"/>
      <c r="AOZ22" s="20"/>
      <c r="APA22" s="20"/>
      <c r="APB22" s="20"/>
      <c r="APC22" s="20"/>
      <c r="APD22" s="20"/>
      <c r="APE22" s="20"/>
      <c r="APF22" s="20"/>
      <c r="APG22" s="20"/>
      <c r="APH22" s="20"/>
      <c r="API22" s="20"/>
      <c r="APJ22" s="20"/>
      <c r="APK22" s="20"/>
      <c r="APL22" s="20"/>
      <c r="APM22" s="20"/>
      <c r="APN22" s="20"/>
      <c r="APO22" s="20"/>
      <c r="APP22" s="20"/>
      <c r="APQ22" s="20"/>
      <c r="APR22" s="20"/>
      <c r="APS22" s="20"/>
      <c r="APT22" s="20"/>
      <c r="APU22" s="20"/>
      <c r="APV22" s="20"/>
      <c r="APW22" s="20"/>
      <c r="APX22" s="20"/>
      <c r="APY22" s="20"/>
      <c r="APZ22" s="20"/>
      <c r="AQA22" s="20"/>
      <c r="AQB22" s="20"/>
      <c r="AQC22" s="20"/>
      <c r="AQD22" s="20"/>
      <c r="AQE22" s="20"/>
      <c r="AQF22" s="20"/>
      <c r="AQG22" s="20"/>
      <c r="AQH22" s="20"/>
      <c r="AQI22" s="20"/>
      <c r="AQJ22" s="20"/>
      <c r="AQK22" s="20"/>
      <c r="AQL22" s="20"/>
      <c r="AQM22" s="20"/>
      <c r="AQN22" s="20"/>
      <c r="AQO22" s="20"/>
      <c r="AQP22" s="20"/>
      <c r="AQQ22" s="20"/>
      <c r="AQR22" s="20"/>
      <c r="AQS22" s="20"/>
      <c r="AQT22" s="20"/>
      <c r="AQU22" s="20"/>
      <c r="AQV22" s="20"/>
      <c r="AQW22" s="20"/>
      <c r="AQX22" s="20"/>
      <c r="AQY22" s="20"/>
      <c r="AQZ22" s="20"/>
      <c r="ARA22" s="20"/>
      <c r="ARB22" s="20"/>
      <c r="ARC22" s="20"/>
      <c r="ARD22" s="20"/>
      <c r="ARE22" s="20"/>
      <c r="ARF22" s="20"/>
      <c r="ARG22" s="20"/>
      <c r="ARH22" s="20"/>
      <c r="ARI22" s="20"/>
      <c r="ARJ22" s="20"/>
      <c r="ARK22" s="20"/>
      <c r="ARL22" s="20"/>
      <c r="ARM22" s="20"/>
      <c r="ARN22" s="20"/>
      <c r="ARO22" s="20"/>
      <c r="ARP22" s="20"/>
      <c r="ARQ22" s="20"/>
      <c r="ARR22" s="20"/>
      <c r="ARS22" s="20"/>
      <c r="ART22" s="20"/>
      <c r="ARU22" s="20"/>
      <c r="ARV22" s="20"/>
      <c r="ARW22" s="20"/>
      <c r="ARX22" s="20"/>
      <c r="ARY22" s="20"/>
      <c r="ARZ22" s="20"/>
      <c r="ASA22" s="20"/>
      <c r="ASB22" s="20"/>
      <c r="ASC22" s="20"/>
      <c r="ASD22" s="20"/>
      <c r="ASE22" s="20"/>
      <c r="ASF22" s="20"/>
      <c r="ASG22" s="20"/>
      <c r="ASH22" s="20"/>
      <c r="ASI22" s="20"/>
      <c r="ASJ22" s="20"/>
      <c r="ASK22" s="20"/>
      <c r="ASL22" s="20"/>
      <c r="ASM22" s="20"/>
      <c r="ASN22" s="20"/>
      <c r="ASO22" s="20"/>
      <c r="ASP22" s="20"/>
      <c r="ASQ22" s="20"/>
      <c r="ASR22" s="20"/>
      <c r="ASS22" s="20"/>
      <c r="AST22" s="20"/>
      <c r="ASU22" s="20"/>
      <c r="ASV22" s="20"/>
      <c r="ASW22" s="20"/>
      <c r="ASX22" s="20"/>
      <c r="ASY22" s="20"/>
      <c r="ASZ22" s="20"/>
      <c r="ATA22" s="20"/>
      <c r="ATB22" s="20"/>
      <c r="ATC22" s="20"/>
      <c r="ATD22" s="20"/>
      <c r="ATE22" s="20"/>
      <c r="ATF22" s="20"/>
      <c r="ATG22" s="20"/>
      <c r="ATH22" s="20"/>
      <c r="ATI22" s="20"/>
      <c r="ATJ22" s="20"/>
      <c r="ATK22" s="20"/>
      <c r="ATL22" s="20"/>
      <c r="ATM22" s="20"/>
      <c r="ATN22" s="20"/>
      <c r="ATO22" s="20"/>
      <c r="ATP22" s="20"/>
      <c r="ATQ22" s="20"/>
      <c r="ATR22" s="20"/>
      <c r="ATS22" s="20"/>
      <c r="ATT22" s="20"/>
      <c r="ATU22" s="20"/>
      <c r="ATV22" s="20"/>
      <c r="ATW22" s="20"/>
      <c r="ATX22" s="20"/>
      <c r="ATY22" s="20"/>
      <c r="ATZ22" s="20"/>
      <c r="AUA22" s="20"/>
      <c r="AUB22" s="20"/>
      <c r="AUC22" s="20"/>
      <c r="AUD22" s="20"/>
      <c r="AUE22" s="20"/>
      <c r="AUF22" s="20"/>
      <c r="AUG22" s="20"/>
      <c r="AUH22" s="20"/>
      <c r="AUI22" s="20"/>
      <c r="AUJ22" s="20"/>
      <c r="AUK22" s="20"/>
      <c r="AUL22" s="20"/>
      <c r="AUM22" s="20"/>
      <c r="AUN22" s="20"/>
      <c r="AUO22" s="20"/>
      <c r="AUP22" s="20"/>
      <c r="AUQ22" s="20"/>
      <c r="AUR22" s="20"/>
      <c r="AUS22" s="20"/>
      <c r="AUT22" s="20"/>
      <c r="AUU22" s="20"/>
      <c r="AUV22" s="20"/>
      <c r="AUW22" s="20"/>
      <c r="AUX22" s="20"/>
      <c r="AUY22" s="20"/>
      <c r="AUZ22" s="20"/>
      <c r="AVA22" s="20"/>
      <c r="AVB22" s="20"/>
      <c r="AVC22" s="20"/>
      <c r="AVD22" s="20"/>
      <c r="AVE22" s="20"/>
      <c r="AVF22" s="20"/>
      <c r="AVG22" s="20"/>
      <c r="AVH22" s="20"/>
      <c r="AVI22" s="20"/>
      <c r="AVJ22" s="20"/>
      <c r="AVK22" s="20"/>
      <c r="AVL22" s="20"/>
      <c r="AVM22" s="20"/>
      <c r="AVN22" s="20"/>
      <c r="AVO22" s="20"/>
      <c r="AVP22" s="20"/>
      <c r="AVQ22" s="20"/>
      <c r="AVR22" s="20"/>
      <c r="AVS22" s="20"/>
      <c r="AVT22" s="20"/>
      <c r="AVU22" s="20"/>
      <c r="AVV22" s="20"/>
      <c r="AVW22" s="20"/>
      <c r="AVX22" s="20"/>
      <c r="AVY22" s="20"/>
      <c r="AVZ22" s="20"/>
      <c r="AWA22" s="20"/>
      <c r="AWB22" s="20"/>
      <c r="AWC22" s="20"/>
      <c r="AWD22" s="20"/>
      <c r="AWE22" s="20"/>
      <c r="AWF22" s="20"/>
      <c r="AWG22" s="20"/>
      <c r="AWH22" s="20"/>
      <c r="AWI22" s="20"/>
      <c r="AWJ22" s="20"/>
      <c r="AWK22" s="20"/>
      <c r="AWL22" s="20"/>
      <c r="AWM22" s="20"/>
      <c r="AWN22" s="20"/>
      <c r="AWO22" s="20"/>
      <c r="AWP22" s="20"/>
      <c r="AWQ22" s="20"/>
      <c r="AWR22" s="20"/>
      <c r="AWS22" s="20"/>
      <c r="AWT22" s="20"/>
      <c r="AWU22" s="20"/>
      <c r="AWV22" s="20"/>
      <c r="AWW22" s="20"/>
      <c r="AWX22" s="20"/>
      <c r="AWY22" s="20"/>
      <c r="AWZ22" s="20"/>
      <c r="AXA22" s="20"/>
      <c r="AXB22" s="20"/>
      <c r="AXC22" s="20"/>
      <c r="AXD22" s="20"/>
      <c r="AXE22" s="20"/>
      <c r="AXF22" s="20"/>
      <c r="AXG22" s="20"/>
      <c r="AXH22" s="20"/>
      <c r="AXI22" s="20"/>
      <c r="AXJ22" s="20"/>
      <c r="AXK22" s="20"/>
      <c r="AXL22" s="20"/>
      <c r="AXM22" s="20"/>
      <c r="AXN22" s="20"/>
      <c r="AXO22" s="20"/>
      <c r="AXP22" s="20"/>
      <c r="AXQ22" s="20"/>
      <c r="AXR22" s="20"/>
      <c r="AXS22" s="20"/>
      <c r="AXT22" s="20"/>
    </row>
    <row r="23" spans="1:1320" s="80" customFormat="1" ht="17" customHeight="1">
      <c r="A23" s="20"/>
      <c r="B23" s="248">
        <v>7</v>
      </c>
      <c r="C23" s="248" t="s">
        <v>335</v>
      </c>
      <c r="D23" s="265">
        <f>IF(B23=$B$12,$D$12,D22*(1+$B$15))</f>
        <v>8117254</v>
      </c>
      <c r="E23" s="265">
        <f t="shared" ref="E23:E29" si="0">IF(D23="","",D23/4)</f>
        <v>2029313.5</v>
      </c>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c r="IW23" s="20"/>
      <c r="IX23" s="20"/>
      <c r="IY23" s="20"/>
      <c r="IZ23" s="20"/>
      <c r="JA23" s="20"/>
      <c r="JB23" s="20"/>
      <c r="JC23" s="20"/>
      <c r="JD23" s="20"/>
      <c r="JE23" s="20"/>
      <c r="JF23" s="20"/>
      <c r="JG23" s="20"/>
      <c r="JH23" s="20"/>
      <c r="JI23" s="20"/>
      <c r="JJ23" s="20"/>
      <c r="JK23" s="20"/>
      <c r="JL23" s="20"/>
      <c r="JM23" s="20"/>
      <c r="JN23" s="20"/>
      <c r="JO23" s="20"/>
      <c r="JP23" s="20"/>
      <c r="JQ23" s="20"/>
      <c r="JR23" s="20"/>
      <c r="JS23" s="20"/>
      <c r="JT23" s="20"/>
      <c r="JU23" s="20"/>
      <c r="JV23" s="20"/>
      <c r="JW23" s="20"/>
      <c r="JX23" s="20"/>
      <c r="JY23" s="20"/>
      <c r="JZ23" s="20"/>
      <c r="KA23" s="20"/>
      <c r="KB23" s="20"/>
      <c r="KC23" s="20"/>
      <c r="KD23" s="20"/>
      <c r="KE23" s="20"/>
      <c r="KF23" s="20"/>
      <c r="KG23" s="20"/>
      <c r="KH23" s="20"/>
      <c r="KI23" s="20"/>
      <c r="KJ23" s="20"/>
      <c r="KK23" s="20"/>
      <c r="KL23" s="20"/>
      <c r="KM23" s="20"/>
      <c r="KN23" s="20"/>
      <c r="KO23" s="20"/>
      <c r="KP23" s="20"/>
      <c r="KQ23" s="20"/>
      <c r="KR23" s="20"/>
      <c r="KS23" s="20"/>
      <c r="KT23" s="20"/>
      <c r="KU23" s="20"/>
      <c r="KV23" s="20"/>
      <c r="KW23" s="20"/>
      <c r="KX23" s="20"/>
      <c r="KY23" s="20"/>
      <c r="KZ23" s="20"/>
      <c r="LA23" s="20"/>
      <c r="LB23" s="20"/>
      <c r="LC23" s="20"/>
      <c r="LD23" s="20"/>
      <c r="LE23" s="20"/>
      <c r="LF23" s="20"/>
      <c r="LG23" s="20"/>
      <c r="LH23" s="20"/>
      <c r="LI23" s="20"/>
      <c r="LJ23" s="20"/>
      <c r="LK23" s="20"/>
      <c r="LL23" s="20"/>
      <c r="LM23" s="20"/>
      <c r="LN23" s="20"/>
      <c r="LO23" s="20"/>
      <c r="LP23" s="20"/>
      <c r="LQ23" s="20"/>
      <c r="LR23" s="20"/>
      <c r="LS23" s="20"/>
      <c r="LT23" s="20"/>
      <c r="LU23" s="20"/>
      <c r="LV23" s="20"/>
      <c r="LW23" s="20"/>
      <c r="LX23" s="20"/>
      <c r="LY23" s="20"/>
      <c r="LZ23" s="20"/>
      <c r="MA23" s="20"/>
      <c r="MB23" s="20"/>
      <c r="MC23" s="20"/>
      <c r="MD23" s="20"/>
      <c r="ME23" s="20"/>
      <c r="MF23" s="20"/>
      <c r="MG23" s="20"/>
      <c r="MH23" s="20"/>
      <c r="MI23" s="20"/>
      <c r="MJ23" s="20"/>
      <c r="MK23" s="20"/>
      <c r="ML23" s="20"/>
      <c r="MM23" s="20"/>
      <c r="MN23" s="20"/>
      <c r="MO23" s="20"/>
      <c r="MP23" s="20"/>
      <c r="MQ23" s="20"/>
      <c r="MR23" s="20"/>
      <c r="MS23" s="20"/>
      <c r="MT23" s="20"/>
      <c r="MU23" s="20"/>
      <c r="MV23" s="20"/>
      <c r="MW23" s="20"/>
      <c r="MX23" s="20"/>
      <c r="MY23" s="20"/>
      <c r="MZ23" s="20"/>
      <c r="NA23" s="20"/>
      <c r="NB23" s="20"/>
      <c r="NC23" s="20"/>
      <c r="ND23" s="20"/>
      <c r="NE23" s="20"/>
      <c r="NF23" s="20"/>
      <c r="NG23" s="20"/>
      <c r="NH23" s="20"/>
      <c r="NI23" s="20"/>
      <c r="NJ23" s="20"/>
      <c r="NK23" s="20"/>
      <c r="NL23" s="20"/>
      <c r="NM23" s="20"/>
      <c r="NN23" s="20"/>
      <c r="NO23" s="20"/>
      <c r="NP23" s="20"/>
      <c r="NQ23" s="20"/>
      <c r="NR23" s="20"/>
      <c r="NS23" s="20"/>
      <c r="NT23" s="20"/>
      <c r="NU23" s="20"/>
      <c r="NV23" s="20"/>
      <c r="NW23" s="20"/>
      <c r="NX23" s="20"/>
      <c r="NY23" s="20"/>
      <c r="NZ23" s="20"/>
      <c r="OA23" s="20"/>
      <c r="OB23" s="20"/>
      <c r="OC23" s="20"/>
      <c r="OD23" s="20"/>
      <c r="OE23" s="20"/>
      <c r="OF23" s="20"/>
      <c r="OG23" s="20"/>
      <c r="OH23" s="20"/>
      <c r="OI23" s="20"/>
      <c r="OJ23" s="20"/>
      <c r="OK23" s="20"/>
      <c r="OL23" s="20"/>
      <c r="OM23" s="20"/>
      <c r="ON23" s="20"/>
      <c r="OO23" s="20"/>
      <c r="OP23" s="20"/>
      <c r="OQ23" s="20"/>
      <c r="OR23" s="20"/>
      <c r="OS23" s="20"/>
      <c r="OT23" s="20"/>
      <c r="OU23" s="20"/>
      <c r="OV23" s="20"/>
      <c r="OW23" s="20"/>
      <c r="OX23" s="20"/>
      <c r="OY23" s="20"/>
      <c r="OZ23" s="20"/>
      <c r="PA23" s="20"/>
      <c r="PB23" s="20"/>
      <c r="PC23" s="20"/>
      <c r="PD23" s="20"/>
      <c r="PE23" s="20"/>
      <c r="PF23" s="20"/>
      <c r="PG23" s="20"/>
      <c r="PH23" s="20"/>
      <c r="PI23" s="20"/>
      <c r="PJ23" s="20"/>
      <c r="PK23" s="20"/>
      <c r="PL23" s="20"/>
      <c r="PM23" s="20"/>
      <c r="PN23" s="20"/>
      <c r="PO23" s="20"/>
      <c r="PP23" s="20"/>
      <c r="PQ23" s="20"/>
      <c r="PR23" s="20"/>
      <c r="PS23" s="20"/>
      <c r="PT23" s="20"/>
      <c r="PU23" s="20"/>
      <c r="PV23" s="20"/>
      <c r="PW23" s="20"/>
      <c r="PX23" s="20"/>
      <c r="PY23" s="20"/>
      <c r="PZ23" s="20"/>
      <c r="QA23" s="20"/>
      <c r="QB23" s="20"/>
      <c r="QC23" s="20"/>
      <c r="QD23" s="20"/>
      <c r="QE23" s="20"/>
      <c r="QF23" s="20"/>
      <c r="QG23" s="20"/>
      <c r="QH23" s="20"/>
      <c r="QI23" s="20"/>
      <c r="QJ23" s="20"/>
      <c r="QK23" s="20"/>
      <c r="QL23" s="20"/>
      <c r="QM23" s="20"/>
      <c r="QN23" s="20"/>
      <c r="QO23" s="20"/>
      <c r="QP23" s="20"/>
      <c r="QQ23" s="20"/>
      <c r="QR23" s="20"/>
      <c r="QS23" s="20"/>
      <c r="QT23" s="20"/>
      <c r="QU23" s="20"/>
      <c r="QV23" s="20"/>
      <c r="QW23" s="20"/>
      <c r="QX23" s="20"/>
      <c r="QY23" s="20"/>
      <c r="QZ23" s="20"/>
      <c r="RA23" s="20"/>
      <c r="RB23" s="20"/>
      <c r="RC23" s="20"/>
      <c r="RD23" s="20"/>
      <c r="RE23" s="20"/>
      <c r="RF23" s="20"/>
      <c r="RG23" s="20"/>
      <c r="RH23" s="20"/>
      <c r="RI23" s="20"/>
      <c r="RJ23" s="20"/>
      <c r="RK23" s="20"/>
      <c r="RL23" s="20"/>
      <c r="RM23" s="20"/>
      <c r="RN23" s="20"/>
      <c r="RO23" s="20"/>
      <c r="RP23" s="20"/>
      <c r="RQ23" s="20"/>
      <c r="RR23" s="20"/>
      <c r="RS23" s="20"/>
      <c r="RT23" s="20"/>
      <c r="RU23" s="20"/>
      <c r="RV23" s="20"/>
      <c r="RW23" s="20"/>
      <c r="RX23" s="20"/>
      <c r="RY23" s="20"/>
      <c r="RZ23" s="20"/>
      <c r="SA23" s="20"/>
      <c r="SB23" s="20"/>
      <c r="SC23" s="20"/>
      <c r="SD23" s="20"/>
      <c r="SE23" s="20"/>
      <c r="SF23" s="20"/>
      <c r="SG23" s="20"/>
      <c r="SH23" s="20"/>
      <c r="SI23" s="20"/>
      <c r="SJ23" s="20"/>
      <c r="SK23" s="20"/>
      <c r="SL23" s="20"/>
      <c r="SM23" s="20"/>
      <c r="SN23" s="20"/>
      <c r="SO23" s="20"/>
      <c r="SP23" s="20"/>
      <c r="SQ23" s="20"/>
      <c r="SR23" s="20"/>
      <c r="SS23" s="20"/>
      <c r="ST23" s="20"/>
      <c r="SU23" s="20"/>
      <c r="SV23" s="20"/>
      <c r="SW23" s="20"/>
      <c r="SX23" s="20"/>
      <c r="SY23" s="20"/>
      <c r="SZ23" s="20"/>
      <c r="TA23" s="20"/>
      <c r="TB23" s="20"/>
      <c r="TC23" s="20"/>
      <c r="TD23" s="20"/>
      <c r="TE23" s="20"/>
      <c r="TF23" s="20"/>
      <c r="TG23" s="20"/>
      <c r="TH23" s="20"/>
      <c r="TI23" s="20"/>
      <c r="TJ23" s="20"/>
      <c r="TK23" s="20"/>
      <c r="TL23" s="20"/>
      <c r="TM23" s="20"/>
      <c r="TN23" s="20"/>
      <c r="TO23" s="20"/>
      <c r="TP23" s="20"/>
      <c r="TQ23" s="20"/>
      <c r="TR23" s="20"/>
      <c r="TS23" s="20"/>
      <c r="TT23" s="20"/>
      <c r="TU23" s="20"/>
      <c r="TV23" s="20"/>
      <c r="TW23" s="20"/>
      <c r="TX23" s="20"/>
      <c r="TY23" s="20"/>
      <c r="TZ23" s="20"/>
      <c r="UA23" s="20"/>
      <c r="UB23" s="20"/>
      <c r="UC23" s="20"/>
      <c r="UD23" s="20"/>
      <c r="UE23" s="20"/>
      <c r="UF23" s="20"/>
      <c r="UG23" s="20"/>
      <c r="UH23" s="20"/>
      <c r="UI23" s="20"/>
      <c r="UJ23" s="20"/>
      <c r="UK23" s="20"/>
      <c r="UL23" s="20"/>
      <c r="UM23" s="20"/>
      <c r="UN23" s="20"/>
      <c r="UO23" s="20"/>
      <c r="UP23" s="20"/>
      <c r="UQ23" s="20"/>
      <c r="UR23" s="20"/>
      <c r="US23" s="20"/>
      <c r="UT23" s="20"/>
      <c r="UU23" s="20"/>
      <c r="UV23" s="20"/>
      <c r="UW23" s="20"/>
      <c r="UX23" s="20"/>
      <c r="UY23" s="20"/>
      <c r="UZ23" s="20"/>
      <c r="VA23" s="20"/>
      <c r="VB23" s="20"/>
      <c r="VC23" s="20"/>
      <c r="VD23" s="20"/>
      <c r="VE23" s="20"/>
      <c r="VF23" s="20"/>
      <c r="VG23" s="20"/>
      <c r="VH23" s="20"/>
      <c r="VI23" s="20"/>
      <c r="VJ23" s="20"/>
      <c r="VK23" s="20"/>
      <c r="VL23" s="20"/>
      <c r="VM23" s="20"/>
      <c r="VN23" s="20"/>
      <c r="VO23" s="20"/>
      <c r="VP23" s="20"/>
      <c r="VQ23" s="20"/>
      <c r="VR23" s="20"/>
      <c r="VS23" s="20"/>
      <c r="VT23" s="20"/>
      <c r="VU23" s="20"/>
      <c r="VV23" s="20"/>
      <c r="VW23" s="20"/>
      <c r="VX23" s="20"/>
      <c r="VY23" s="20"/>
      <c r="VZ23" s="20"/>
      <c r="WA23" s="20"/>
      <c r="WB23" s="20"/>
      <c r="WC23" s="20"/>
      <c r="WD23" s="20"/>
      <c r="WE23" s="20"/>
      <c r="WF23" s="20"/>
      <c r="WG23" s="20"/>
      <c r="WH23" s="20"/>
      <c r="WI23" s="20"/>
      <c r="WJ23" s="20"/>
      <c r="WK23" s="20"/>
      <c r="WL23" s="20"/>
      <c r="WM23" s="20"/>
      <c r="WN23" s="20"/>
      <c r="WO23" s="20"/>
      <c r="WP23" s="20"/>
      <c r="WQ23" s="20"/>
      <c r="WR23" s="20"/>
      <c r="WS23" s="20"/>
      <c r="WT23" s="20"/>
      <c r="WU23" s="20"/>
      <c r="WV23" s="20"/>
      <c r="WW23" s="20"/>
      <c r="WX23" s="20"/>
      <c r="WY23" s="20"/>
      <c r="WZ23" s="20"/>
      <c r="XA23" s="20"/>
      <c r="XB23" s="20"/>
      <c r="XC23" s="20"/>
      <c r="XD23" s="20"/>
      <c r="XE23" s="20"/>
      <c r="XF23" s="20"/>
      <c r="XG23" s="20"/>
      <c r="XH23" s="20"/>
      <c r="XI23" s="20"/>
      <c r="XJ23" s="20"/>
      <c r="XK23" s="20"/>
      <c r="XL23" s="20"/>
      <c r="XM23" s="20"/>
      <c r="XN23" s="20"/>
      <c r="XO23" s="20"/>
      <c r="XP23" s="20"/>
      <c r="XQ23" s="20"/>
      <c r="XR23" s="20"/>
      <c r="XS23" s="20"/>
      <c r="XT23" s="20"/>
      <c r="XU23" s="20"/>
      <c r="XV23" s="20"/>
      <c r="XW23" s="20"/>
      <c r="XX23" s="20"/>
      <c r="XY23" s="20"/>
      <c r="XZ23" s="20"/>
      <c r="YA23" s="20"/>
      <c r="YB23" s="20"/>
      <c r="YC23" s="20"/>
      <c r="YD23" s="20"/>
      <c r="YE23" s="20"/>
      <c r="YF23" s="20"/>
      <c r="YG23" s="20"/>
      <c r="YH23" s="20"/>
      <c r="YI23" s="20"/>
      <c r="YJ23" s="20"/>
      <c r="YK23" s="20"/>
      <c r="YL23" s="20"/>
      <c r="YM23" s="20"/>
      <c r="YN23" s="20"/>
      <c r="YO23" s="20"/>
      <c r="YP23" s="20"/>
      <c r="YQ23" s="20"/>
      <c r="YR23" s="20"/>
      <c r="YS23" s="20"/>
      <c r="YT23" s="20"/>
      <c r="YU23" s="20"/>
      <c r="YV23" s="20"/>
      <c r="YW23" s="20"/>
      <c r="YX23" s="20"/>
      <c r="YY23" s="20"/>
      <c r="YZ23" s="20"/>
      <c r="ZA23" s="20"/>
      <c r="ZB23" s="20"/>
      <c r="ZC23" s="20"/>
      <c r="ZD23" s="20"/>
      <c r="ZE23" s="20"/>
      <c r="ZF23" s="20"/>
      <c r="ZG23" s="20"/>
      <c r="ZH23" s="20"/>
      <c r="ZI23" s="20"/>
      <c r="ZJ23" s="20"/>
      <c r="ZK23" s="20"/>
      <c r="ZL23" s="20"/>
      <c r="ZM23" s="20"/>
      <c r="ZN23" s="20"/>
      <c r="ZO23" s="20"/>
      <c r="ZP23" s="20"/>
      <c r="ZQ23" s="20"/>
      <c r="ZR23" s="20"/>
      <c r="ZS23" s="20"/>
      <c r="ZT23" s="20"/>
      <c r="ZU23" s="20"/>
      <c r="ZV23" s="20"/>
      <c r="ZW23" s="20"/>
      <c r="ZX23" s="20"/>
      <c r="ZY23" s="20"/>
      <c r="ZZ23" s="20"/>
      <c r="AAA23" s="20"/>
      <c r="AAB23" s="20"/>
      <c r="AAC23" s="20"/>
      <c r="AAD23" s="20"/>
      <c r="AAE23" s="20"/>
      <c r="AAF23" s="20"/>
      <c r="AAG23" s="20"/>
      <c r="AAH23" s="20"/>
      <c r="AAI23" s="20"/>
      <c r="AAJ23" s="20"/>
      <c r="AAK23" s="20"/>
      <c r="AAL23" s="20"/>
      <c r="AAM23" s="20"/>
      <c r="AAN23" s="20"/>
      <c r="AAO23" s="20"/>
      <c r="AAP23" s="20"/>
      <c r="AAQ23" s="20"/>
      <c r="AAR23" s="20"/>
      <c r="AAS23" s="20"/>
      <c r="AAT23" s="20"/>
      <c r="AAU23" s="20"/>
      <c r="AAV23" s="20"/>
      <c r="AAW23" s="20"/>
      <c r="AAX23" s="20"/>
      <c r="AAY23" s="20"/>
      <c r="AAZ23" s="20"/>
      <c r="ABA23" s="20"/>
      <c r="ABB23" s="20"/>
      <c r="ABC23" s="20"/>
      <c r="ABD23" s="20"/>
      <c r="ABE23" s="20"/>
      <c r="ABF23" s="20"/>
      <c r="ABG23" s="20"/>
      <c r="ABH23" s="20"/>
      <c r="ABI23" s="20"/>
      <c r="ABJ23" s="20"/>
      <c r="ABK23" s="20"/>
      <c r="ABL23" s="20"/>
      <c r="ABM23" s="20"/>
      <c r="ABN23" s="20"/>
      <c r="ABO23" s="20"/>
      <c r="ABP23" s="20"/>
      <c r="ABQ23" s="20"/>
      <c r="ABR23" s="20"/>
      <c r="ABS23" s="20"/>
      <c r="ABT23" s="20"/>
      <c r="ABU23" s="20"/>
      <c r="ABV23" s="20"/>
      <c r="ABW23" s="20"/>
      <c r="ABX23" s="20"/>
      <c r="ABY23" s="20"/>
      <c r="ABZ23" s="20"/>
      <c r="ACA23" s="20"/>
      <c r="ACB23" s="20"/>
      <c r="ACC23" s="20"/>
      <c r="ACD23" s="20"/>
      <c r="ACE23" s="20"/>
      <c r="ACF23" s="20"/>
      <c r="ACG23" s="20"/>
      <c r="ACH23" s="20"/>
      <c r="ACI23" s="20"/>
      <c r="ACJ23" s="20"/>
      <c r="ACK23" s="20"/>
      <c r="ACL23" s="20"/>
      <c r="ACM23" s="20"/>
      <c r="ACN23" s="20"/>
      <c r="ACO23" s="20"/>
      <c r="ACP23" s="20"/>
      <c r="ACQ23" s="20"/>
      <c r="ACR23" s="20"/>
      <c r="ACS23" s="20"/>
      <c r="ACT23" s="20"/>
      <c r="ACU23" s="20"/>
      <c r="ACV23" s="20"/>
      <c r="ACW23" s="20"/>
      <c r="ACX23" s="20"/>
      <c r="ACY23" s="20"/>
      <c r="ACZ23" s="20"/>
      <c r="ADA23" s="20"/>
      <c r="ADB23" s="20"/>
      <c r="ADC23" s="20"/>
      <c r="ADD23" s="20"/>
      <c r="ADE23" s="20"/>
      <c r="ADF23" s="20"/>
      <c r="ADG23" s="20"/>
      <c r="ADH23" s="20"/>
      <c r="ADI23" s="20"/>
      <c r="ADJ23" s="20"/>
      <c r="ADK23" s="20"/>
      <c r="ADL23" s="20"/>
      <c r="ADM23" s="20"/>
      <c r="ADN23" s="20"/>
      <c r="ADO23" s="20"/>
      <c r="ADP23" s="20"/>
      <c r="ADQ23" s="20"/>
      <c r="ADR23" s="20"/>
      <c r="ADS23" s="20"/>
      <c r="ADT23" s="20"/>
      <c r="ADU23" s="20"/>
      <c r="ADV23" s="20"/>
      <c r="ADW23" s="20"/>
      <c r="ADX23" s="20"/>
      <c r="ADY23" s="20"/>
      <c r="ADZ23" s="20"/>
      <c r="AEA23" s="20"/>
      <c r="AEB23" s="20"/>
      <c r="AEC23" s="20"/>
      <c r="AED23" s="20"/>
      <c r="AEE23" s="20"/>
      <c r="AEF23" s="20"/>
      <c r="AEG23" s="20"/>
      <c r="AEH23" s="20"/>
      <c r="AEI23" s="20"/>
      <c r="AEJ23" s="20"/>
      <c r="AEK23" s="20"/>
      <c r="AEL23" s="20"/>
      <c r="AEM23" s="20"/>
      <c r="AEN23" s="20"/>
      <c r="AEO23" s="20"/>
      <c r="AEP23" s="20"/>
      <c r="AEQ23" s="20"/>
      <c r="AER23" s="20"/>
      <c r="AES23" s="20"/>
      <c r="AET23" s="20"/>
      <c r="AEU23" s="20"/>
      <c r="AEV23" s="20"/>
      <c r="AEW23" s="20"/>
      <c r="AEX23" s="20"/>
      <c r="AEY23" s="20"/>
      <c r="AEZ23" s="20"/>
      <c r="AFA23" s="20"/>
      <c r="AFB23" s="20"/>
      <c r="AFC23" s="20"/>
      <c r="AFD23" s="20"/>
      <c r="AFE23" s="20"/>
      <c r="AFF23" s="20"/>
      <c r="AFG23" s="20"/>
      <c r="AFH23" s="20"/>
      <c r="AFI23" s="20"/>
      <c r="AFJ23" s="20"/>
      <c r="AFK23" s="20"/>
      <c r="AFL23" s="20"/>
      <c r="AFM23" s="20"/>
      <c r="AFN23" s="20"/>
      <c r="AFO23" s="20"/>
      <c r="AFP23" s="20"/>
      <c r="AFQ23" s="20"/>
      <c r="AFR23" s="20"/>
      <c r="AFS23" s="20"/>
      <c r="AFT23" s="20"/>
      <c r="AFU23" s="20"/>
      <c r="AFV23" s="20"/>
      <c r="AFW23" s="20"/>
      <c r="AFX23" s="20"/>
      <c r="AFY23" s="20"/>
      <c r="AFZ23" s="20"/>
      <c r="AGA23" s="20"/>
      <c r="AGB23" s="20"/>
      <c r="AGC23" s="20"/>
      <c r="AGD23" s="20"/>
      <c r="AGE23" s="20"/>
      <c r="AGF23" s="20"/>
      <c r="AGG23" s="20"/>
      <c r="AGH23" s="20"/>
      <c r="AGI23" s="20"/>
      <c r="AGJ23" s="20"/>
      <c r="AGK23" s="20"/>
      <c r="AGL23" s="20"/>
      <c r="AGM23" s="20"/>
      <c r="AGN23" s="20"/>
      <c r="AGO23" s="20"/>
      <c r="AGP23" s="20"/>
      <c r="AGQ23" s="20"/>
      <c r="AGR23" s="20"/>
      <c r="AGS23" s="20"/>
      <c r="AGT23" s="20"/>
      <c r="AGU23" s="20"/>
      <c r="AGV23" s="20"/>
      <c r="AGW23" s="20"/>
      <c r="AGX23" s="20"/>
      <c r="AGY23" s="20"/>
      <c r="AGZ23" s="20"/>
      <c r="AHA23" s="20"/>
      <c r="AHB23" s="20"/>
      <c r="AHC23" s="20"/>
      <c r="AHD23" s="20"/>
      <c r="AHE23" s="20"/>
      <c r="AHF23" s="20"/>
      <c r="AHG23" s="20"/>
      <c r="AHH23" s="20"/>
      <c r="AHI23" s="20"/>
      <c r="AHJ23" s="20"/>
      <c r="AHK23" s="20"/>
      <c r="AHL23" s="20"/>
      <c r="AHM23" s="20"/>
      <c r="AHN23" s="20"/>
      <c r="AHO23" s="20"/>
      <c r="AHP23" s="20"/>
      <c r="AHQ23" s="20"/>
      <c r="AHR23" s="20"/>
      <c r="AHS23" s="20"/>
      <c r="AHT23" s="20"/>
      <c r="AHU23" s="20"/>
      <c r="AHV23" s="20"/>
      <c r="AHW23" s="20"/>
      <c r="AHX23" s="20"/>
      <c r="AHY23" s="20"/>
      <c r="AHZ23" s="20"/>
      <c r="AIA23" s="20"/>
      <c r="AIB23" s="20"/>
      <c r="AIC23" s="20"/>
      <c r="AID23" s="20"/>
      <c r="AIE23" s="20"/>
      <c r="AIF23" s="20"/>
      <c r="AIG23" s="20"/>
      <c r="AIH23" s="20"/>
      <c r="AII23" s="20"/>
      <c r="AIJ23" s="20"/>
      <c r="AIK23" s="20"/>
      <c r="AIL23" s="20"/>
      <c r="AIM23" s="20"/>
      <c r="AIN23" s="20"/>
      <c r="AIO23" s="20"/>
      <c r="AIP23" s="20"/>
      <c r="AIQ23" s="20"/>
      <c r="AIR23" s="20"/>
      <c r="AIS23" s="20"/>
      <c r="AIT23" s="20"/>
      <c r="AIU23" s="20"/>
      <c r="AIV23" s="20"/>
      <c r="AIW23" s="20"/>
      <c r="AIX23" s="20"/>
      <c r="AIY23" s="20"/>
      <c r="AIZ23" s="20"/>
      <c r="AJA23" s="20"/>
      <c r="AJB23" s="20"/>
      <c r="AJC23" s="20"/>
      <c r="AJD23" s="20"/>
      <c r="AJE23" s="20"/>
      <c r="AJF23" s="20"/>
      <c r="AJG23" s="20"/>
      <c r="AJH23" s="20"/>
      <c r="AJI23" s="20"/>
      <c r="AJJ23" s="20"/>
      <c r="AJK23" s="20"/>
      <c r="AJL23" s="20"/>
      <c r="AJM23" s="20"/>
      <c r="AJN23" s="20"/>
      <c r="AJO23" s="20"/>
      <c r="AJP23" s="20"/>
      <c r="AJQ23" s="20"/>
      <c r="AJR23" s="20"/>
      <c r="AJS23" s="20"/>
      <c r="AJT23" s="20"/>
      <c r="AJU23" s="20"/>
      <c r="AJV23" s="20"/>
      <c r="AJW23" s="20"/>
      <c r="AJX23" s="20"/>
      <c r="AJY23" s="20"/>
      <c r="AJZ23" s="20"/>
      <c r="AKA23" s="20"/>
      <c r="AKB23" s="20"/>
      <c r="AKC23" s="20"/>
      <c r="AKD23" s="20"/>
      <c r="AKE23" s="20"/>
      <c r="AKF23" s="20"/>
      <c r="AKG23" s="20"/>
      <c r="AKH23" s="20"/>
      <c r="AKI23" s="20"/>
      <c r="AKJ23" s="20"/>
      <c r="AKK23" s="20"/>
      <c r="AKL23" s="20"/>
      <c r="AKM23" s="20"/>
      <c r="AKN23" s="20"/>
      <c r="AKO23" s="20"/>
      <c r="AKP23" s="20"/>
      <c r="AKQ23" s="20"/>
      <c r="AKR23" s="20"/>
      <c r="AKS23" s="20"/>
      <c r="AKT23" s="20"/>
      <c r="AKU23" s="20"/>
      <c r="AKV23" s="20"/>
      <c r="AKW23" s="20"/>
      <c r="AKX23" s="20"/>
      <c r="AKY23" s="20"/>
      <c r="AKZ23" s="20"/>
      <c r="ALA23" s="20"/>
      <c r="ALB23" s="20"/>
      <c r="ALC23" s="20"/>
      <c r="ALD23" s="20"/>
      <c r="ALE23" s="20"/>
      <c r="ALF23" s="20"/>
      <c r="ALG23" s="20"/>
      <c r="ALH23" s="20"/>
      <c r="ALI23" s="20"/>
      <c r="ALJ23" s="20"/>
      <c r="ALK23" s="20"/>
      <c r="ALL23" s="20"/>
      <c r="ALM23" s="20"/>
      <c r="ALN23" s="20"/>
      <c r="ALO23" s="20"/>
      <c r="ALP23" s="20"/>
      <c r="ALQ23" s="20"/>
      <c r="ALR23" s="20"/>
      <c r="ALS23" s="20"/>
      <c r="ALT23" s="20"/>
      <c r="ALU23" s="20"/>
      <c r="ALV23" s="20"/>
      <c r="ALW23" s="20"/>
      <c r="ALX23" s="20"/>
      <c r="ALY23" s="20"/>
      <c r="ALZ23" s="20"/>
      <c r="AMA23" s="20"/>
      <c r="AMB23" s="20"/>
      <c r="AMC23" s="20"/>
      <c r="AMD23" s="20"/>
      <c r="AME23" s="20"/>
      <c r="AMF23" s="20"/>
      <c r="AMG23" s="20"/>
      <c r="AMH23" s="20"/>
      <c r="AMI23" s="20"/>
      <c r="AMJ23" s="20"/>
      <c r="AMK23" s="20"/>
      <c r="AML23" s="20"/>
      <c r="AMM23" s="20"/>
      <c r="AMN23" s="20"/>
      <c r="AMO23" s="20"/>
      <c r="AMP23" s="20"/>
      <c r="AMQ23" s="20"/>
      <c r="AMR23" s="20"/>
      <c r="AMS23" s="20"/>
      <c r="AMT23" s="20"/>
      <c r="AMU23" s="20"/>
      <c r="AMV23" s="20"/>
      <c r="AMW23" s="20"/>
      <c r="AMX23" s="20"/>
      <c r="AMY23" s="20"/>
      <c r="AMZ23" s="20"/>
      <c r="ANA23" s="20"/>
      <c r="ANB23" s="20"/>
      <c r="ANC23" s="20"/>
      <c r="AND23" s="20"/>
      <c r="ANE23" s="20"/>
      <c r="ANF23" s="20"/>
      <c r="ANG23" s="20"/>
      <c r="ANH23" s="20"/>
      <c r="ANI23" s="20"/>
      <c r="ANJ23" s="20"/>
      <c r="ANK23" s="20"/>
      <c r="ANL23" s="20"/>
      <c r="ANM23" s="20"/>
      <c r="ANN23" s="20"/>
      <c r="ANO23" s="20"/>
      <c r="ANP23" s="20"/>
      <c r="ANQ23" s="20"/>
      <c r="ANR23" s="20"/>
      <c r="ANS23" s="20"/>
      <c r="ANT23" s="20"/>
      <c r="ANU23" s="20"/>
      <c r="ANV23" s="20"/>
      <c r="ANW23" s="20"/>
      <c r="ANX23" s="20"/>
      <c r="ANY23" s="20"/>
      <c r="ANZ23" s="20"/>
      <c r="AOA23" s="20"/>
      <c r="AOB23" s="20"/>
      <c r="AOC23" s="20"/>
      <c r="AOD23" s="20"/>
      <c r="AOE23" s="20"/>
      <c r="AOF23" s="20"/>
      <c r="AOG23" s="20"/>
      <c r="AOH23" s="20"/>
      <c r="AOI23" s="20"/>
      <c r="AOJ23" s="20"/>
      <c r="AOK23" s="20"/>
      <c r="AOL23" s="20"/>
      <c r="AOM23" s="20"/>
      <c r="AON23" s="20"/>
      <c r="AOO23" s="20"/>
      <c r="AOP23" s="20"/>
      <c r="AOQ23" s="20"/>
      <c r="AOR23" s="20"/>
      <c r="AOS23" s="20"/>
      <c r="AOT23" s="20"/>
      <c r="AOU23" s="20"/>
      <c r="AOV23" s="20"/>
      <c r="AOW23" s="20"/>
      <c r="AOX23" s="20"/>
      <c r="AOY23" s="20"/>
      <c r="AOZ23" s="20"/>
      <c r="APA23" s="20"/>
      <c r="APB23" s="20"/>
      <c r="APC23" s="20"/>
      <c r="APD23" s="20"/>
      <c r="APE23" s="20"/>
      <c r="APF23" s="20"/>
      <c r="APG23" s="20"/>
      <c r="APH23" s="20"/>
      <c r="API23" s="20"/>
      <c r="APJ23" s="20"/>
      <c r="APK23" s="20"/>
      <c r="APL23" s="20"/>
      <c r="APM23" s="20"/>
      <c r="APN23" s="20"/>
      <c r="APO23" s="20"/>
      <c r="APP23" s="20"/>
      <c r="APQ23" s="20"/>
      <c r="APR23" s="20"/>
      <c r="APS23" s="20"/>
      <c r="APT23" s="20"/>
      <c r="APU23" s="20"/>
      <c r="APV23" s="20"/>
      <c r="APW23" s="20"/>
      <c r="APX23" s="20"/>
      <c r="APY23" s="20"/>
      <c r="APZ23" s="20"/>
      <c r="AQA23" s="20"/>
      <c r="AQB23" s="20"/>
      <c r="AQC23" s="20"/>
      <c r="AQD23" s="20"/>
      <c r="AQE23" s="20"/>
      <c r="AQF23" s="20"/>
      <c r="AQG23" s="20"/>
      <c r="AQH23" s="20"/>
      <c r="AQI23" s="20"/>
      <c r="AQJ23" s="20"/>
      <c r="AQK23" s="20"/>
      <c r="AQL23" s="20"/>
      <c r="AQM23" s="20"/>
      <c r="AQN23" s="20"/>
      <c r="AQO23" s="20"/>
      <c r="AQP23" s="20"/>
      <c r="AQQ23" s="20"/>
      <c r="AQR23" s="20"/>
      <c r="AQS23" s="20"/>
      <c r="AQT23" s="20"/>
      <c r="AQU23" s="20"/>
      <c r="AQV23" s="20"/>
      <c r="AQW23" s="20"/>
      <c r="AQX23" s="20"/>
      <c r="AQY23" s="20"/>
      <c r="AQZ23" s="20"/>
      <c r="ARA23" s="20"/>
      <c r="ARB23" s="20"/>
      <c r="ARC23" s="20"/>
      <c r="ARD23" s="20"/>
      <c r="ARE23" s="20"/>
      <c r="ARF23" s="20"/>
      <c r="ARG23" s="20"/>
      <c r="ARH23" s="20"/>
      <c r="ARI23" s="20"/>
      <c r="ARJ23" s="20"/>
      <c r="ARK23" s="20"/>
      <c r="ARL23" s="20"/>
      <c r="ARM23" s="20"/>
      <c r="ARN23" s="20"/>
      <c r="ARO23" s="20"/>
      <c r="ARP23" s="20"/>
      <c r="ARQ23" s="20"/>
      <c r="ARR23" s="20"/>
      <c r="ARS23" s="20"/>
      <c r="ART23" s="20"/>
      <c r="ARU23" s="20"/>
      <c r="ARV23" s="20"/>
      <c r="ARW23" s="20"/>
      <c r="ARX23" s="20"/>
      <c r="ARY23" s="20"/>
      <c r="ARZ23" s="20"/>
      <c r="ASA23" s="20"/>
      <c r="ASB23" s="20"/>
      <c r="ASC23" s="20"/>
      <c r="ASD23" s="20"/>
      <c r="ASE23" s="20"/>
      <c r="ASF23" s="20"/>
      <c r="ASG23" s="20"/>
      <c r="ASH23" s="20"/>
      <c r="ASI23" s="20"/>
      <c r="ASJ23" s="20"/>
      <c r="ASK23" s="20"/>
      <c r="ASL23" s="20"/>
      <c r="ASM23" s="20"/>
      <c r="ASN23" s="20"/>
      <c r="ASO23" s="20"/>
      <c r="ASP23" s="20"/>
      <c r="ASQ23" s="20"/>
      <c r="ASR23" s="20"/>
      <c r="ASS23" s="20"/>
      <c r="AST23" s="20"/>
      <c r="ASU23" s="20"/>
      <c r="ASV23" s="20"/>
      <c r="ASW23" s="20"/>
      <c r="ASX23" s="20"/>
      <c r="ASY23" s="20"/>
      <c r="ASZ23" s="20"/>
      <c r="ATA23" s="20"/>
      <c r="ATB23" s="20"/>
      <c r="ATC23" s="20"/>
      <c r="ATD23" s="20"/>
      <c r="ATE23" s="20"/>
      <c r="ATF23" s="20"/>
      <c r="ATG23" s="20"/>
      <c r="ATH23" s="20"/>
      <c r="ATI23" s="20"/>
      <c r="ATJ23" s="20"/>
      <c r="ATK23" s="20"/>
      <c r="ATL23" s="20"/>
      <c r="ATM23" s="20"/>
      <c r="ATN23" s="20"/>
      <c r="ATO23" s="20"/>
      <c r="ATP23" s="20"/>
      <c r="ATQ23" s="20"/>
      <c r="ATR23" s="20"/>
      <c r="ATS23" s="20"/>
      <c r="ATT23" s="20"/>
      <c r="ATU23" s="20"/>
      <c r="ATV23" s="20"/>
      <c r="ATW23" s="20"/>
      <c r="ATX23" s="20"/>
      <c r="ATY23" s="20"/>
      <c r="ATZ23" s="20"/>
      <c r="AUA23" s="20"/>
      <c r="AUB23" s="20"/>
      <c r="AUC23" s="20"/>
      <c r="AUD23" s="20"/>
      <c r="AUE23" s="20"/>
      <c r="AUF23" s="20"/>
      <c r="AUG23" s="20"/>
      <c r="AUH23" s="20"/>
      <c r="AUI23" s="20"/>
      <c r="AUJ23" s="20"/>
      <c r="AUK23" s="20"/>
      <c r="AUL23" s="20"/>
      <c r="AUM23" s="20"/>
      <c r="AUN23" s="20"/>
      <c r="AUO23" s="20"/>
      <c r="AUP23" s="20"/>
      <c r="AUQ23" s="20"/>
      <c r="AUR23" s="20"/>
      <c r="AUS23" s="20"/>
      <c r="AUT23" s="20"/>
      <c r="AUU23" s="20"/>
      <c r="AUV23" s="20"/>
      <c r="AUW23" s="20"/>
      <c r="AUX23" s="20"/>
      <c r="AUY23" s="20"/>
      <c r="AUZ23" s="20"/>
      <c r="AVA23" s="20"/>
      <c r="AVB23" s="20"/>
      <c r="AVC23" s="20"/>
      <c r="AVD23" s="20"/>
      <c r="AVE23" s="20"/>
      <c r="AVF23" s="20"/>
      <c r="AVG23" s="20"/>
      <c r="AVH23" s="20"/>
      <c r="AVI23" s="20"/>
      <c r="AVJ23" s="20"/>
      <c r="AVK23" s="20"/>
      <c r="AVL23" s="20"/>
      <c r="AVM23" s="20"/>
      <c r="AVN23" s="20"/>
      <c r="AVO23" s="20"/>
      <c r="AVP23" s="20"/>
      <c r="AVQ23" s="20"/>
      <c r="AVR23" s="20"/>
      <c r="AVS23" s="20"/>
      <c r="AVT23" s="20"/>
      <c r="AVU23" s="20"/>
      <c r="AVV23" s="20"/>
      <c r="AVW23" s="20"/>
      <c r="AVX23" s="20"/>
      <c r="AVY23" s="20"/>
      <c r="AVZ23" s="20"/>
      <c r="AWA23" s="20"/>
      <c r="AWB23" s="20"/>
      <c r="AWC23" s="20"/>
      <c r="AWD23" s="20"/>
      <c r="AWE23" s="20"/>
      <c r="AWF23" s="20"/>
      <c r="AWG23" s="20"/>
      <c r="AWH23" s="20"/>
      <c r="AWI23" s="20"/>
      <c r="AWJ23" s="20"/>
      <c r="AWK23" s="20"/>
      <c r="AWL23" s="20"/>
      <c r="AWM23" s="20"/>
      <c r="AWN23" s="20"/>
      <c r="AWO23" s="20"/>
      <c r="AWP23" s="20"/>
      <c r="AWQ23" s="20"/>
      <c r="AWR23" s="20"/>
      <c r="AWS23" s="20"/>
      <c r="AWT23" s="20"/>
      <c r="AWU23" s="20"/>
      <c r="AWV23" s="20"/>
      <c r="AWW23" s="20"/>
      <c r="AWX23" s="20"/>
      <c r="AWY23" s="20"/>
      <c r="AWZ23" s="20"/>
      <c r="AXA23" s="20"/>
      <c r="AXB23" s="20"/>
      <c r="AXC23" s="20"/>
      <c r="AXD23" s="20"/>
      <c r="AXE23" s="20"/>
      <c r="AXF23" s="20"/>
      <c r="AXG23" s="20"/>
      <c r="AXH23" s="20"/>
      <c r="AXI23" s="20"/>
      <c r="AXJ23" s="20"/>
      <c r="AXK23" s="20"/>
      <c r="AXL23" s="20"/>
      <c r="AXM23" s="20"/>
      <c r="AXN23" s="20"/>
      <c r="AXO23" s="20"/>
      <c r="AXP23" s="20"/>
      <c r="AXQ23" s="20"/>
      <c r="AXR23" s="20"/>
      <c r="AXS23" s="20"/>
      <c r="AXT23" s="20"/>
    </row>
    <row r="24" spans="1:1320" s="80" customFormat="1" ht="17" customHeight="1">
      <c r="A24" s="20"/>
      <c r="B24" s="248">
        <v>8</v>
      </c>
      <c r="C24" s="248" t="s">
        <v>336</v>
      </c>
      <c r="D24" s="265">
        <f t="shared" ref="D24:D29" si="1">IF(B24=$B$12,$D$12,D23*(1+$B$15))</f>
        <v>8928979.4000000004</v>
      </c>
      <c r="E24" s="265">
        <f t="shared" si="0"/>
        <v>2232244.85</v>
      </c>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c r="IW24" s="20"/>
      <c r="IX24" s="20"/>
      <c r="IY24" s="20"/>
      <c r="IZ24" s="20"/>
      <c r="JA24" s="20"/>
      <c r="JB24" s="20"/>
      <c r="JC24" s="20"/>
      <c r="JD24" s="20"/>
      <c r="JE24" s="20"/>
      <c r="JF24" s="20"/>
      <c r="JG24" s="20"/>
      <c r="JH24" s="20"/>
      <c r="JI24" s="20"/>
      <c r="JJ24" s="20"/>
      <c r="JK24" s="20"/>
      <c r="JL24" s="20"/>
      <c r="JM24" s="20"/>
      <c r="JN24" s="20"/>
      <c r="JO24" s="20"/>
      <c r="JP24" s="20"/>
      <c r="JQ24" s="20"/>
      <c r="JR24" s="20"/>
      <c r="JS24" s="20"/>
      <c r="JT24" s="20"/>
      <c r="JU24" s="20"/>
      <c r="JV24" s="20"/>
      <c r="JW24" s="20"/>
      <c r="JX24" s="20"/>
      <c r="JY24" s="20"/>
      <c r="JZ24" s="20"/>
      <c r="KA24" s="20"/>
      <c r="KB24" s="20"/>
      <c r="KC24" s="20"/>
      <c r="KD24" s="20"/>
      <c r="KE24" s="20"/>
      <c r="KF24" s="20"/>
      <c r="KG24" s="20"/>
      <c r="KH24" s="20"/>
      <c r="KI24" s="20"/>
      <c r="KJ24" s="20"/>
      <c r="KK24" s="20"/>
      <c r="KL24" s="20"/>
      <c r="KM24" s="20"/>
      <c r="KN24" s="20"/>
      <c r="KO24" s="20"/>
      <c r="KP24" s="20"/>
      <c r="KQ24" s="20"/>
      <c r="KR24" s="20"/>
      <c r="KS24" s="20"/>
      <c r="KT24" s="20"/>
      <c r="KU24" s="20"/>
      <c r="KV24" s="20"/>
      <c r="KW24" s="20"/>
      <c r="KX24" s="20"/>
      <c r="KY24" s="20"/>
      <c r="KZ24" s="20"/>
      <c r="LA24" s="20"/>
      <c r="LB24" s="20"/>
      <c r="LC24" s="20"/>
      <c r="LD24" s="20"/>
      <c r="LE24" s="20"/>
      <c r="LF24" s="20"/>
      <c r="LG24" s="20"/>
      <c r="LH24" s="20"/>
      <c r="LI24" s="20"/>
      <c r="LJ24" s="20"/>
      <c r="LK24" s="20"/>
      <c r="LL24" s="20"/>
      <c r="LM24" s="20"/>
      <c r="LN24" s="20"/>
      <c r="LO24" s="20"/>
      <c r="LP24" s="20"/>
      <c r="LQ24" s="20"/>
      <c r="LR24" s="20"/>
      <c r="LS24" s="20"/>
      <c r="LT24" s="20"/>
      <c r="LU24" s="20"/>
      <c r="LV24" s="20"/>
      <c r="LW24" s="20"/>
      <c r="LX24" s="20"/>
      <c r="LY24" s="20"/>
      <c r="LZ24" s="20"/>
      <c r="MA24" s="20"/>
      <c r="MB24" s="20"/>
      <c r="MC24" s="20"/>
      <c r="MD24" s="20"/>
      <c r="ME24" s="20"/>
      <c r="MF24" s="20"/>
      <c r="MG24" s="20"/>
      <c r="MH24" s="20"/>
      <c r="MI24" s="20"/>
      <c r="MJ24" s="20"/>
      <c r="MK24" s="20"/>
      <c r="ML24" s="20"/>
      <c r="MM24" s="20"/>
      <c r="MN24" s="20"/>
      <c r="MO24" s="20"/>
      <c r="MP24" s="20"/>
      <c r="MQ24" s="20"/>
      <c r="MR24" s="20"/>
      <c r="MS24" s="20"/>
      <c r="MT24" s="20"/>
      <c r="MU24" s="20"/>
      <c r="MV24" s="20"/>
      <c r="MW24" s="20"/>
      <c r="MX24" s="20"/>
      <c r="MY24" s="20"/>
      <c r="MZ24" s="20"/>
      <c r="NA24" s="20"/>
      <c r="NB24" s="20"/>
      <c r="NC24" s="20"/>
      <c r="ND24" s="20"/>
      <c r="NE24" s="20"/>
      <c r="NF24" s="20"/>
      <c r="NG24" s="20"/>
      <c r="NH24" s="20"/>
      <c r="NI24" s="20"/>
      <c r="NJ24" s="20"/>
      <c r="NK24" s="20"/>
      <c r="NL24" s="20"/>
      <c r="NM24" s="20"/>
      <c r="NN24" s="20"/>
      <c r="NO24" s="20"/>
      <c r="NP24" s="20"/>
      <c r="NQ24" s="20"/>
      <c r="NR24" s="20"/>
      <c r="NS24" s="20"/>
      <c r="NT24" s="20"/>
      <c r="NU24" s="20"/>
      <c r="NV24" s="20"/>
      <c r="NW24" s="20"/>
      <c r="NX24" s="20"/>
      <c r="NY24" s="20"/>
      <c r="NZ24" s="20"/>
      <c r="OA24" s="20"/>
      <c r="OB24" s="20"/>
      <c r="OC24" s="20"/>
      <c r="OD24" s="20"/>
      <c r="OE24" s="20"/>
      <c r="OF24" s="20"/>
      <c r="OG24" s="20"/>
      <c r="OH24" s="20"/>
      <c r="OI24" s="20"/>
      <c r="OJ24" s="20"/>
      <c r="OK24" s="20"/>
      <c r="OL24" s="20"/>
      <c r="OM24" s="20"/>
      <c r="ON24" s="20"/>
      <c r="OO24" s="20"/>
      <c r="OP24" s="20"/>
      <c r="OQ24" s="20"/>
      <c r="OR24" s="20"/>
      <c r="OS24" s="20"/>
      <c r="OT24" s="20"/>
      <c r="OU24" s="20"/>
      <c r="OV24" s="20"/>
      <c r="OW24" s="20"/>
      <c r="OX24" s="20"/>
      <c r="OY24" s="20"/>
      <c r="OZ24" s="20"/>
      <c r="PA24" s="20"/>
      <c r="PB24" s="20"/>
      <c r="PC24" s="20"/>
      <c r="PD24" s="20"/>
      <c r="PE24" s="20"/>
      <c r="PF24" s="20"/>
      <c r="PG24" s="20"/>
      <c r="PH24" s="20"/>
      <c r="PI24" s="20"/>
      <c r="PJ24" s="20"/>
      <c r="PK24" s="20"/>
      <c r="PL24" s="20"/>
      <c r="PM24" s="20"/>
      <c r="PN24" s="20"/>
      <c r="PO24" s="20"/>
      <c r="PP24" s="20"/>
      <c r="PQ24" s="20"/>
      <c r="PR24" s="20"/>
      <c r="PS24" s="20"/>
      <c r="PT24" s="20"/>
      <c r="PU24" s="20"/>
      <c r="PV24" s="20"/>
      <c r="PW24" s="20"/>
      <c r="PX24" s="20"/>
      <c r="PY24" s="20"/>
      <c r="PZ24" s="20"/>
      <c r="QA24" s="20"/>
      <c r="QB24" s="20"/>
      <c r="QC24" s="20"/>
      <c r="QD24" s="20"/>
      <c r="QE24" s="20"/>
      <c r="QF24" s="20"/>
      <c r="QG24" s="20"/>
      <c r="QH24" s="20"/>
      <c r="QI24" s="20"/>
      <c r="QJ24" s="20"/>
      <c r="QK24" s="20"/>
      <c r="QL24" s="20"/>
      <c r="QM24" s="20"/>
      <c r="QN24" s="20"/>
      <c r="QO24" s="20"/>
      <c r="QP24" s="20"/>
      <c r="QQ24" s="20"/>
      <c r="QR24" s="20"/>
      <c r="QS24" s="20"/>
      <c r="QT24" s="20"/>
      <c r="QU24" s="20"/>
      <c r="QV24" s="20"/>
      <c r="QW24" s="20"/>
      <c r="QX24" s="20"/>
      <c r="QY24" s="20"/>
      <c r="QZ24" s="20"/>
      <c r="RA24" s="20"/>
      <c r="RB24" s="20"/>
      <c r="RC24" s="20"/>
      <c r="RD24" s="20"/>
      <c r="RE24" s="20"/>
      <c r="RF24" s="20"/>
      <c r="RG24" s="20"/>
      <c r="RH24" s="20"/>
      <c r="RI24" s="20"/>
      <c r="RJ24" s="20"/>
      <c r="RK24" s="20"/>
      <c r="RL24" s="20"/>
      <c r="RM24" s="20"/>
      <c r="RN24" s="20"/>
      <c r="RO24" s="20"/>
      <c r="RP24" s="20"/>
      <c r="RQ24" s="20"/>
      <c r="RR24" s="20"/>
      <c r="RS24" s="20"/>
      <c r="RT24" s="20"/>
      <c r="RU24" s="20"/>
      <c r="RV24" s="20"/>
      <c r="RW24" s="20"/>
      <c r="RX24" s="20"/>
      <c r="RY24" s="20"/>
      <c r="RZ24" s="20"/>
      <c r="SA24" s="20"/>
      <c r="SB24" s="20"/>
      <c r="SC24" s="20"/>
      <c r="SD24" s="20"/>
      <c r="SE24" s="20"/>
      <c r="SF24" s="20"/>
      <c r="SG24" s="20"/>
      <c r="SH24" s="20"/>
      <c r="SI24" s="20"/>
      <c r="SJ24" s="20"/>
      <c r="SK24" s="20"/>
      <c r="SL24" s="20"/>
      <c r="SM24" s="20"/>
      <c r="SN24" s="20"/>
      <c r="SO24" s="20"/>
      <c r="SP24" s="20"/>
      <c r="SQ24" s="20"/>
      <c r="SR24" s="20"/>
      <c r="SS24" s="20"/>
      <c r="ST24" s="20"/>
      <c r="SU24" s="20"/>
      <c r="SV24" s="20"/>
      <c r="SW24" s="20"/>
      <c r="SX24" s="20"/>
      <c r="SY24" s="20"/>
      <c r="SZ24" s="20"/>
      <c r="TA24" s="20"/>
      <c r="TB24" s="20"/>
      <c r="TC24" s="20"/>
      <c r="TD24" s="20"/>
      <c r="TE24" s="20"/>
      <c r="TF24" s="20"/>
      <c r="TG24" s="20"/>
      <c r="TH24" s="20"/>
      <c r="TI24" s="20"/>
      <c r="TJ24" s="20"/>
      <c r="TK24" s="20"/>
      <c r="TL24" s="20"/>
      <c r="TM24" s="20"/>
      <c r="TN24" s="20"/>
      <c r="TO24" s="20"/>
      <c r="TP24" s="20"/>
      <c r="TQ24" s="20"/>
      <c r="TR24" s="20"/>
      <c r="TS24" s="20"/>
      <c r="TT24" s="20"/>
      <c r="TU24" s="20"/>
      <c r="TV24" s="20"/>
      <c r="TW24" s="20"/>
      <c r="TX24" s="20"/>
      <c r="TY24" s="20"/>
      <c r="TZ24" s="20"/>
      <c r="UA24" s="20"/>
      <c r="UB24" s="20"/>
      <c r="UC24" s="20"/>
      <c r="UD24" s="20"/>
      <c r="UE24" s="20"/>
      <c r="UF24" s="20"/>
      <c r="UG24" s="20"/>
      <c r="UH24" s="20"/>
      <c r="UI24" s="20"/>
      <c r="UJ24" s="20"/>
      <c r="UK24" s="20"/>
      <c r="UL24" s="20"/>
      <c r="UM24" s="20"/>
      <c r="UN24" s="20"/>
      <c r="UO24" s="20"/>
      <c r="UP24" s="20"/>
      <c r="UQ24" s="20"/>
      <c r="UR24" s="20"/>
      <c r="US24" s="20"/>
      <c r="UT24" s="20"/>
      <c r="UU24" s="20"/>
      <c r="UV24" s="20"/>
      <c r="UW24" s="20"/>
      <c r="UX24" s="20"/>
      <c r="UY24" s="20"/>
      <c r="UZ24" s="20"/>
      <c r="VA24" s="20"/>
      <c r="VB24" s="20"/>
      <c r="VC24" s="20"/>
      <c r="VD24" s="20"/>
      <c r="VE24" s="20"/>
      <c r="VF24" s="20"/>
      <c r="VG24" s="20"/>
      <c r="VH24" s="20"/>
      <c r="VI24" s="20"/>
      <c r="VJ24" s="20"/>
      <c r="VK24" s="20"/>
      <c r="VL24" s="20"/>
      <c r="VM24" s="20"/>
      <c r="VN24" s="20"/>
      <c r="VO24" s="20"/>
      <c r="VP24" s="20"/>
      <c r="VQ24" s="20"/>
      <c r="VR24" s="20"/>
      <c r="VS24" s="20"/>
      <c r="VT24" s="20"/>
      <c r="VU24" s="20"/>
      <c r="VV24" s="20"/>
      <c r="VW24" s="20"/>
      <c r="VX24" s="20"/>
      <c r="VY24" s="20"/>
      <c r="VZ24" s="20"/>
      <c r="WA24" s="20"/>
      <c r="WB24" s="20"/>
      <c r="WC24" s="20"/>
      <c r="WD24" s="20"/>
      <c r="WE24" s="20"/>
      <c r="WF24" s="20"/>
      <c r="WG24" s="20"/>
      <c r="WH24" s="20"/>
      <c r="WI24" s="20"/>
      <c r="WJ24" s="20"/>
      <c r="WK24" s="20"/>
      <c r="WL24" s="20"/>
      <c r="WM24" s="20"/>
      <c r="WN24" s="20"/>
      <c r="WO24" s="20"/>
      <c r="WP24" s="20"/>
      <c r="WQ24" s="20"/>
      <c r="WR24" s="20"/>
      <c r="WS24" s="20"/>
      <c r="WT24" s="20"/>
      <c r="WU24" s="20"/>
      <c r="WV24" s="20"/>
      <c r="WW24" s="20"/>
      <c r="WX24" s="20"/>
      <c r="WY24" s="20"/>
      <c r="WZ24" s="20"/>
      <c r="XA24" s="20"/>
      <c r="XB24" s="20"/>
      <c r="XC24" s="20"/>
      <c r="XD24" s="20"/>
      <c r="XE24" s="20"/>
      <c r="XF24" s="20"/>
      <c r="XG24" s="20"/>
      <c r="XH24" s="20"/>
      <c r="XI24" s="20"/>
      <c r="XJ24" s="20"/>
      <c r="XK24" s="20"/>
      <c r="XL24" s="20"/>
      <c r="XM24" s="20"/>
      <c r="XN24" s="20"/>
      <c r="XO24" s="20"/>
      <c r="XP24" s="20"/>
      <c r="XQ24" s="20"/>
      <c r="XR24" s="20"/>
      <c r="XS24" s="20"/>
      <c r="XT24" s="20"/>
      <c r="XU24" s="20"/>
      <c r="XV24" s="20"/>
      <c r="XW24" s="20"/>
      <c r="XX24" s="20"/>
      <c r="XY24" s="20"/>
      <c r="XZ24" s="20"/>
      <c r="YA24" s="20"/>
      <c r="YB24" s="20"/>
      <c r="YC24" s="20"/>
      <c r="YD24" s="20"/>
      <c r="YE24" s="20"/>
      <c r="YF24" s="20"/>
      <c r="YG24" s="20"/>
      <c r="YH24" s="20"/>
      <c r="YI24" s="20"/>
      <c r="YJ24" s="20"/>
      <c r="YK24" s="20"/>
      <c r="YL24" s="20"/>
      <c r="YM24" s="20"/>
      <c r="YN24" s="20"/>
      <c r="YO24" s="20"/>
      <c r="YP24" s="20"/>
      <c r="YQ24" s="20"/>
      <c r="YR24" s="20"/>
      <c r="YS24" s="20"/>
      <c r="YT24" s="20"/>
      <c r="YU24" s="20"/>
      <c r="YV24" s="20"/>
      <c r="YW24" s="20"/>
      <c r="YX24" s="20"/>
      <c r="YY24" s="20"/>
      <c r="YZ24" s="20"/>
      <c r="ZA24" s="20"/>
      <c r="ZB24" s="20"/>
      <c r="ZC24" s="20"/>
      <c r="ZD24" s="20"/>
      <c r="ZE24" s="20"/>
      <c r="ZF24" s="20"/>
      <c r="ZG24" s="20"/>
      <c r="ZH24" s="20"/>
      <c r="ZI24" s="20"/>
      <c r="ZJ24" s="20"/>
      <c r="ZK24" s="20"/>
      <c r="ZL24" s="20"/>
      <c r="ZM24" s="20"/>
      <c r="ZN24" s="20"/>
      <c r="ZO24" s="20"/>
      <c r="ZP24" s="20"/>
      <c r="ZQ24" s="20"/>
      <c r="ZR24" s="20"/>
      <c r="ZS24" s="20"/>
      <c r="ZT24" s="20"/>
      <c r="ZU24" s="20"/>
      <c r="ZV24" s="20"/>
      <c r="ZW24" s="20"/>
      <c r="ZX24" s="20"/>
      <c r="ZY24" s="20"/>
      <c r="ZZ24" s="20"/>
      <c r="AAA24" s="20"/>
      <c r="AAB24" s="20"/>
      <c r="AAC24" s="20"/>
      <c r="AAD24" s="20"/>
      <c r="AAE24" s="20"/>
      <c r="AAF24" s="20"/>
      <c r="AAG24" s="20"/>
      <c r="AAH24" s="20"/>
      <c r="AAI24" s="20"/>
      <c r="AAJ24" s="20"/>
      <c r="AAK24" s="20"/>
      <c r="AAL24" s="20"/>
      <c r="AAM24" s="20"/>
      <c r="AAN24" s="20"/>
      <c r="AAO24" s="20"/>
      <c r="AAP24" s="20"/>
      <c r="AAQ24" s="20"/>
      <c r="AAR24" s="20"/>
      <c r="AAS24" s="20"/>
      <c r="AAT24" s="20"/>
      <c r="AAU24" s="20"/>
      <c r="AAV24" s="20"/>
      <c r="AAW24" s="20"/>
      <c r="AAX24" s="20"/>
      <c r="AAY24" s="20"/>
      <c r="AAZ24" s="20"/>
      <c r="ABA24" s="20"/>
      <c r="ABB24" s="20"/>
      <c r="ABC24" s="20"/>
      <c r="ABD24" s="20"/>
      <c r="ABE24" s="20"/>
      <c r="ABF24" s="20"/>
      <c r="ABG24" s="20"/>
      <c r="ABH24" s="20"/>
      <c r="ABI24" s="20"/>
      <c r="ABJ24" s="20"/>
      <c r="ABK24" s="20"/>
      <c r="ABL24" s="20"/>
      <c r="ABM24" s="20"/>
      <c r="ABN24" s="20"/>
      <c r="ABO24" s="20"/>
      <c r="ABP24" s="20"/>
      <c r="ABQ24" s="20"/>
      <c r="ABR24" s="20"/>
      <c r="ABS24" s="20"/>
      <c r="ABT24" s="20"/>
      <c r="ABU24" s="20"/>
      <c r="ABV24" s="20"/>
      <c r="ABW24" s="20"/>
      <c r="ABX24" s="20"/>
      <c r="ABY24" s="20"/>
      <c r="ABZ24" s="20"/>
      <c r="ACA24" s="20"/>
      <c r="ACB24" s="20"/>
      <c r="ACC24" s="20"/>
      <c r="ACD24" s="20"/>
      <c r="ACE24" s="20"/>
      <c r="ACF24" s="20"/>
      <c r="ACG24" s="20"/>
      <c r="ACH24" s="20"/>
      <c r="ACI24" s="20"/>
      <c r="ACJ24" s="20"/>
      <c r="ACK24" s="20"/>
      <c r="ACL24" s="20"/>
      <c r="ACM24" s="20"/>
      <c r="ACN24" s="20"/>
      <c r="ACO24" s="20"/>
      <c r="ACP24" s="20"/>
      <c r="ACQ24" s="20"/>
      <c r="ACR24" s="20"/>
      <c r="ACS24" s="20"/>
      <c r="ACT24" s="20"/>
      <c r="ACU24" s="20"/>
      <c r="ACV24" s="20"/>
      <c r="ACW24" s="20"/>
      <c r="ACX24" s="20"/>
      <c r="ACY24" s="20"/>
      <c r="ACZ24" s="20"/>
      <c r="ADA24" s="20"/>
      <c r="ADB24" s="20"/>
      <c r="ADC24" s="20"/>
      <c r="ADD24" s="20"/>
      <c r="ADE24" s="20"/>
      <c r="ADF24" s="20"/>
      <c r="ADG24" s="20"/>
      <c r="ADH24" s="20"/>
      <c r="ADI24" s="20"/>
      <c r="ADJ24" s="20"/>
      <c r="ADK24" s="20"/>
      <c r="ADL24" s="20"/>
      <c r="ADM24" s="20"/>
      <c r="ADN24" s="20"/>
      <c r="ADO24" s="20"/>
      <c r="ADP24" s="20"/>
      <c r="ADQ24" s="20"/>
      <c r="ADR24" s="20"/>
      <c r="ADS24" s="20"/>
      <c r="ADT24" s="20"/>
      <c r="ADU24" s="20"/>
      <c r="ADV24" s="20"/>
      <c r="ADW24" s="20"/>
      <c r="ADX24" s="20"/>
      <c r="ADY24" s="20"/>
      <c r="ADZ24" s="20"/>
      <c r="AEA24" s="20"/>
      <c r="AEB24" s="20"/>
      <c r="AEC24" s="20"/>
      <c r="AED24" s="20"/>
      <c r="AEE24" s="20"/>
      <c r="AEF24" s="20"/>
      <c r="AEG24" s="20"/>
      <c r="AEH24" s="20"/>
      <c r="AEI24" s="20"/>
      <c r="AEJ24" s="20"/>
      <c r="AEK24" s="20"/>
      <c r="AEL24" s="20"/>
      <c r="AEM24" s="20"/>
      <c r="AEN24" s="20"/>
      <c r="AEO24" s="20"/>
      <c r="AEP24" s="20"/>
      <c r="AEQ24" s="20"/>
      <c r="AER24" s="20"/>
      <c r="AES24" s="20"/>
      <c r="AET24" s="20"/>
      <c r="AEU24" s="20"/>
      <c r="AEV24" s="20"/>
      <c r="AEW24" s="20"/>
      <c r="AEX24" s="20"/>
      <c r="AEY24" s="20"/>
      <c r="AEZ24" s="20"/>
      <c r="AFA24" s="20"/>
      <c r="AFB24" s="20"/>
      <c r="AFC24" s="20"/>
      <c r="AFD24" s="20"/>
      <c r="AFE24" s="20"/>
      <c r="AFF24" s="20"/>
      <c r="AFG24" s="20"/>
      <c r="AFH24" s="20"/>
      <c r="AFI24" s="20"/>
      <c r="AFJ24" s="20"/>
      <c r="AFK24" s="20"/>
      <c r="AFL24" s="20"/>
      <c r="AFM24" s="20"/>
      <c r="AFN24" s="20"/>
      <c r="AFO24" s="20"/>
      <c r="AFP24" s="20"/>
      <c r="AFQ24" s="20"/>
      <c r="AFR24" s="20"/>
      <c r="AFS24" s="20"/>
      <c r="AFT24" s="20"/>
      <c r="AFU24" s="20"/>
      <c r="AFV24" s="20"/>
      <c r="AFW24" s="20"/>
      <c r="AFX24" s="20"/>
      <c r="AFY24" s="20"/>
      <c r="AFZ24" s="20"/>
      <c r="AGA24" s="20"/>
      <c r="AGB24" s="20"/>
      <c r="AGC24" s="20"/>
      <c r="AGD24" s="20"/>
      <c r="AGE24" s="20"/>
      <c r="AGF24" s="20"/>
      <c r="AGG24" s="20"/>
      <c r="AGH24" s="20"/>
      <c r="AGI24" s="20"/>
      <c r="AGJ24" s="20"/>
      <c r="AGK24" s="20"/>
      <c r="AGL24" s="20"/>
      <c r="AGM24" s="20"/>
      <c r="AGN24" s="20"/>
      <c r="AGO24" s="20"/>
      <c r="AGP24" s="20"/>
      <c r="AGQ24" s="20"/>
      <c r="AGR24" s="20"/>
      <c r="AGS24" s="20"/>
      <c r="AGT24" s="20"/>
      <c r="AGU24" s="20"/>
      <c r="AGV24" s="20"/>
      <c r="AGW24" s="20"/>
      <c r="AGX24" s="20"/>
      <c r="AGY24" s="20"/>
      <c r="AGZ24" s="20"/>
      <c r="AHA24" s="20"/>
      <c r="AHB24" s="20"/>
      <c r="AHC24" s="20"/>
      <c r="AHD24" s="20"/>
      <c r="AHE24" s="20"/>
      <c r="AHF24" s="20"/>
      <c r="AHG24" s="20"/>
      <c r="AHH24" s="20"/>
      <c r="AHI24" s="20"/>
      <c r="AHJ24" s="20"/>
      <c r="AHK24" s="20"/>
      <c r="AHL24" s="20"/>
      <c r="AHM24" s="20"/>
      <c r="AHN24" s="20"/>
      <c r="AHO24" s="20"/>
      <c r="AHP24" s="20"/>
      <c r="AHQ24" s="20"/>
      <c r="AHR24" s="20"/>
      <c r="AHS24" s="20"/>
      <c r="AHT24" s="20"/>
      <c r="AHU24" s="20"/>
      <c r="AHV24" s="20"/>
      <c r="AHW24" s="20"/>
      <c r="AHX24" s="20"/>
      <c r="AHY24" s="20"/>
      <c r="AHZ24" s="20"/>
      <c r="AIA24" s="20"/>
      <c r="AIB24" s="20"/>
      <c r="AIC24" s="20"/>
      <c r="AID24" s="20"/>
      <c r="AIE24" s="20"/>
      <c r="AIF24" s="20"/>
      <c r="AIG24" s="20"/>
      <c r="AIH24" s="20"/>
      <c r="AII24" s="20"/>
      <c r="AIJ24" s="20"/>
      <c r="AIK24" s="20"/>
      <c r="AIL24" s="20"/>
      <c r="AIM24" s="20"/>
      <c r="AIN24" s="20"/>
      <c r="AIO24" s="20"/>
      <c r="AIP24" s="20"/>
      <c r="AIQ24" s="20"/>
      <c r="AIR24" s="20"/>
      <c r="AIS24" s="20"/>
      <c r="AIT24" s="20"/>
      <c r="AIU24" s="20"/>
      <c r="AIV24" s="20"/>
      <c r="AIW24" s="20"/>
      <c r="AIX24" s="20"/>
      <c r="AIY24" s="20"/>
      <c r="AIZ24" s="20"/>
      <c r="AJA24" s="20"/>
      <c r="AJB24" s="20"/>
      <c r="AJC24" s="20"/>
      <c r="AJD24" s="20"/>
      <c r="AJE24" s="20"/>
      <c r="AJF24" s="20"/>
      <c r="AJG24" s="20"/>
      <c r="AJH24" s="20"/>
      <c r="AJI24" s="20"/>
      <c r="AJJ24" s="20"/>
      <c r="AJK24" s="20"/>
      <c r="AJL24" s="20"/>
      <c r="AJM24" s="20"/>
      <c r="AJN24" s="20"/>
      <c r="AJO24" s="20"/>
      <c r="AJP24" s="20"/>
      <c r="AJQ24" s="20"/>
      <c r="AJR24" s="20"/>
      <c r="AJS24" s="20"/>
      <c r="AJT24" s="20"/>
      <c r="AJU24" s="20"/>
      <c r="AJV24" s="20"/>
      <c r="AJW24" s="20"/>
      <c r="AJX24" s="20"/>
      <c r="AJY24" s="20"/>
      <c r="AJZ24" s="20"/>
      <c r="AKA24" s="20"/>
      <c r="AKB24" s="20"/>
      <c r="AKC24" s="20"/>
      <c r="AKD24" s="20"/>
      <c r="AKE24" s="20"/>
      <c r="AKF24" s="20"/>
      <c r="AKG24" s="20"/>
      <c r="AKH24" s="20"/>
      <c r="AKI24" s="20"/>
      <c r="AKJ24" s="20"/>
      <c r="AKK24" s="20"/>
      <c r="AKL24" s="20"/>
      <c r="AKM24" s="20"/>
      <c r="AKN24" s="20"/>
      <c r="AKO24" s="20"/>
      <c r="AKP24" s="20"/>
      <c r="AKQ24" s="20"/>
      <c r="AKR24" s="20"/>
      <c r="AKS24" s="20"/>
      <c r="AKT24" s="20"/>
      <c r="AKU24" s="20"/>
      <c r="AKV24" s="20"/>
      <c r="AKW24" s="20"/>
      <c r="AKX24" s="20"/>
      <c r="AKY24" s="20"/>
      <c r="AKZ24" s="20"/>
      <c r="ALA24" s="20"/>
      <c r="ALB24" s="20"/>
      <c r="ALC24" s="20"/>
      <c r="ALD24" s="20"/>
      <c r="ALE24" s="20"/>
      <c r="ALF24" s="20"/>
      <c r="ALG24" s="20"/>
      <c r="ALH24" s="20"/>
      <c r="ALI24" s="20"/>
      <c r="ALJ24" s="20"/>
      <c r="ALK24" s="20"/>
      <c r="ALL24" s="20"/>
      <c r="ALM24" s="20"/>
      <c r="ALN24" s="20"/>
      <c r="ALO24" s="20"/>
      <c r="ALP24" s="20"/>
      <c r="ALQ24" s="20"/>
      <c r="ALR24" s="20"/>
      <c r="ALS24" s="20"/>
      <c r="ALT24" s="20"/>
      <c r="ALU24" s="20"/>
      <c r="ALV24" s="20"/>
      <c r="ALW24" s="20"/>
      <c r="ALX24" s="20"/>
      <c r="ALY24" s="20"/>
      <c r="ALZ24" s="20"/>
      <c r="AMA24" s="20"/>
      <c r="AMB24" s="20"/>
      <c r="AMC24" s="20"/>
      <c r="AMD24" s="20"/>
      <c r="AME24" s="20"/>
      <c r="AMF24" s="20"/>
      <c r="AMG24" s="20"/>
      <c r="AMH24" s="20"/>
      <c r="AMI24" s="20"/>
      <c r="AMJ24" s="20"/>
      <c r="AMK24" s="20"/>
      <c r="AML24" s="20"/>
      <c r="AMM24" s="20"/>
      <c r="AMN24" s="20"/>
      <c r="AMO24" s="20"/>
      <c r="AMP24" s="20"/>
      <c r="AMQ24" s="20"/>
      <c r="AMR24" s="20"/>
      <c r="AMS24" s="20"/>
      <c r="AMT24" s="20"/>
      <c r="AMU24" s="20"/>
      <c r="AMV24" s="20"/>
      <c r="AMW24" s="20"/>
      <c r="AMX24" s="20"/>
      <c r="AMY24" s="20"/>
      <c r="AMZ24" s="20"/>
      <c r="ANA24" s="20"/>
      <c r="ANB24" s="20"/>
      <c r="ANC24" s="20"/>
      <c r="AND24" s="20"/>
      <c r="ANE24" s="20"/>
      <c r="ANF24" s="20"/>
      <c r="ANG24" s="20"/>
      <c r="ANH24" s="20"/>
      <c r="ANI24" s="20"/>
      <c r="ANJ24" s="20"/>
      <c r="ANK24" s="20"/>
      <c r="ANL24" s="20"/>
      <c r="ANM24" s="20"/>
      <c r="ANN24" s="20"/>
      <c r="ANO24" s="20"/>
      <c r="ANP24" s="20"/>
      <c r="ANQ24" s="20"/>
      <c r="ANR24" s="20"/>
      <c r="ANS24" s="20"/>
      <c r="ANT24" s="20"/>
      <c r="ANU24" s="20"/>
      <c r="ANV24" s="20"/>
      <c r="ANW24" s="20"/>
      <c r="ANX24" s="20"/>
      <c r="ANY24" s="20"/>
      <c r="ANZ24" s="20"/>
      <c r="AOA24" s="20"/>
      <c r="AOB24" s="20"/>
      <c r="AOC24" s="20"/>
      <c r="AOD24" s="20"/>
      <c r="AOE24" s="20"/>
      <c r="AOF24" s="20"/>
      <c r="AOG24" s="20"/>
      <c r="AOH24" s="20"/>
      <c r="AOI24" s="20"/>
      <c r="AOJ24" s="20"/>
      <c r="AOK24" s="20"/>
      <c r="AOL24" s="20"/>
      <c r="AOM24" s="20"/>
      <c r="AON24" s="20"/>
      <c r="AOO24" s="20"/>
      <c r="AOP24" s="20"/>
      <c r="AOQ24" s="20"/>
      <c r="AOR24" s="20"/>
      <c r="AOS24" s="20"/>
      <c r="AOT24" s="20"/>
      <c r="AOU24" s="20"/>
      <c r="AOV24" s="20"/>
      <c r="AOW24" s="20"/>
      <c r="AOX24" s="20"/>
      <c r="AOY24" s="20"/>
      <c r="AOZ24" s="20"/>
      <c r="APA24" s="20"/>
      <c r="APB24" s="20"/>
      <c r="APC24" s="20"/>
      <c r="APD24" s="20"/>
      <c r="APE24" s="20"/>
      <c r="APF24" s="20"/>
      <c r="APG24" s="20"/>
      <c r="APH24" s="20"/>
      <c r="API24" s="20"/>
      <c r="APJ24" s="20"/>
      <c r="APK24" s="20"/>
      <c r="APL24" s="20"/>
      <c r="APM24" s="20"/>
      <c r="APN24" s="20"/>
      <c r="APO24" s="20"/>
      <c r="APP24" s="20"/>
      <c r="APQ24" s="20"/>
      <c r="APR24" s="20"/>
      <c r="APS24" s="20"/>
      <c r="APT24" s="20"/>
      <c r="APU24" s="20"/>
      <c r="APV24" s="20"/>
      <c r="APW24" s="20"/>
      <c r="APX24" s="20"/>
      <c r="APY24" s="20"/>
      <c r="APZ24" s="20"/>
      <c r="AQA24" s="20"/>
      <c r="AQB24" s="20"/>
      <c r="AQC24" s="20"/>
      <c r="AQD24" s="20"/>
      <c r="AQE24" s="20"/>
      <c r="AQF24" s="20"/>
      <c r="AQG24" s="20"/>
      <c r="AQH24" s="20"/>
      <c r="AQI24" s="20"/>
      <c r="AQJ24" s="20"/>
      <c r="AQK24" s="20"/>
      <c r="AQL24" s="20"/>
      <c r="AQM24" s="20"/>
      <c r="AQN24" s="20"/>
      <c r="AQO24" s="20"/>
      <c r="AQP24" s="20"/>
      <c r="AQQ24" s="20"/>
      <c r="AQR24" s="20"/>
      <c r="AQS24" s="20"/>
      <c r="AQT24" s="20"/>
      <c r="AQU24" s="20"/>
      <c r="AQV24" s="20"/>
      <c r="AQW24" s="20"/>
      <c r="AQX24" s="20"/>
      <c r="AQY24" s="20"/>
      <c r="AQZ24" s="20"/>
      <c r="ARA24" s="20"/>
      <c r="ARB24" s="20"/>
      <c r="ARC24" s="20"/>
      <c r="ARD24" s="20"/>
      <c r="ARE24" s="20"/>
      <c r="ARF24" s="20"/>
      <c r="ARG24" s="20"/>
      <c r="ARH24" s="20"/>
      <c r="ARI24" s="20"/>
      <c r="ARJ24" s="20"/>
      <c r="ARK24" s="20"/>
      <c r="ARL24" s="20"/>
      <c r="ARM24" s="20"/>
      <c r="ARN24" s="20"/>
      <c r="ARO24" s="20"/>
      <c r="ARP24" s="20"/>
      <c r="ARQ24" s="20"/>
      <c r="ARR24" s="20"/>
      <c r="ARS24" s="20"/>
      <c r="ART24" s="20"/>
      <c r="ARU24" s="20"/>
      <c r="ARV24" s="20"/>
      <c r="ARW24" s="20"/>
      <c r="ARX24" s="20"/>
      <c r="ARY24" s="20"/>
      <c r="ARZ24" s="20"/>
      <c r="ASA24" s="20"/>
      <c r="ASB24" s="20"/>
      <c r="ASC24" s="20"/>
      <c r="ASD24" s="20"/>
      <c r="ASE24" s="20"/>
      <c r="ASF24" s="20"/>
      <c r="ASG24" s="20"/>
      <c r="ASH24" s="20"/>
      <c r="ASI24" s="20"/>
      <c r="ASJ24" s="20"/>
      <c r="ASK24" s="20"/>
      <c r="ASL24" s="20"/>
      <c r="ASM24" s="20"/>
      <c r="ASN24" s="20"/>
      <c r="ASO24" s="20"/>
      <c r="ASP24" s="20"/>
      <c r="ASQ24" s="20"/>
      <c r="ASR24" s="20"/>
      <c r="ASS24" s="20"/>
      <c r="AST24" s="20"/>
      <c r="ASU24" s="20"/>
      <c r="ASV24" s="20"/>
      <c r="ASW24" s="20"/>
      <c r="ASX24" s="20"/>
      <c r="ASY24" s="20"/>
      <c r="ASZ24" s="20"/>
      <c r="ATA24" s="20"/>
      <c r="ATB24" s="20"/>
      <c r="ATC24" s="20"/>
      <c r="ATD24" s="20"/>
      <c r="ATE24" s="20"/>
      <c r="ATF24" s="20"/>
      <c r="ATG24" s="20"/>
      <c r="ATH24" s="20"/>
      <c r="ATI24" s="20"/>
      <c r="ATJ24" s="20"/>
      <c r="ATK24" s="20"/>
      <c r="ATL24" s="20"/>
      <c r="ATM24" s="20"/>
      <c r="ATN24" s="20"/>
      <c r="ATO24" s="20"/>
      <c r="ATP24" s="20"/>
      <c r="ATQ24" s="20"/>
      <c r="ATR24" s="20"/>
      <c r="ATS24" s="20"/>
      <c r="ATT24" s="20"/>
      <c r="ATU24" s="20"/>
      <c r="ATV24" s="20"/>
      <c r="ATW24" s="20"/>
      <c r="ATX24" s="20"/>
      <c r="ATY24" s="20"/>
      <c r="ATZ24" s="20"/>
      <c r="AUA24" s="20"/>
      <c r="AUB24" s="20"/>
      <c r="AUC24" s="20"/>
      <c r="AUD24" s="20"/>
      <c r="AUE24" s="20"/>
      <c r="AUF24" s="20"/>
      <c r="AUG24" s="20"/>
      <c r="AUH24" s="20"/>
      <c r="AUI24" s="20"/>
      <c r="AUJ24" s="20"/>
      <c r="AUK24" s="20"/>
      <c r="AUL24" s="20"/>
      <c r="AUM24" s="20"/>
      <c r="AUN24" s="20"/>
      <c r="AUO24" s="20"/>
      <c r="AUP24" s="20"/>
      <c r="AUQ24" s="20"/>
      <c r="AUR24" s="20"/>
      <c r="AUS24" s="20"/>
      <c r="AUT24" s="20"/>
      <c r="AUU24" s="20"/>
      <c r="AUV24" s="20"/>
      <c r="AUW24" s="20"/>
      <c r="AUX24" s="20"/>
      <c r="AUY24" s="20"/>
      <c r="AUZ24" s="20"/>
      <c r="AVA24" s="20"/>
      <c r="AVB24" s="20"/>
      <c r="AVC24" s="20"/>
      <c r="AVD24" s="20"/>
      <c r="AVE24" s="20"/>
      <c r="AVF24" s="20"/>
      <c r="AVG24" s="20"/>
      <c r="AVH24" s="20"/>
      <c r="AVI24" s="20"/>
      <c r="AVJ24" s="20"/>
      <c r="AVK24" s="20"/>
      <c r="AVL24" s="20"/>
      <c r="AVM24" s="20"/>
      <c r="AVN24" s="20"/>
      <c r="AVO24" s="20"/>
      <c r="AVP24" s="20"/>
      <c r="AVQ24" s="20"/>
      <c r="AVR24" s="20"/>
      <c r="AVS24" s="20"/>
      <c r="AVT24" s="20"/>
      <c r="AVU24" s="20"/>
      <c r="AVV24" s="20"/>
      <c r="AVW24" s="20"/>
      <c r="AVX24" s="20"/>
      <c r="AVY24" s="20"/>
      <c r="AVZ24" s="20"/>
      <c r="AWA24" s="20"/>
      <c r="AWB24" s="20"/>
      <c r="AWC24" s="20"/>
      <c r="AWD24" s="20"/>
      <c r="AWE24" s="20"/>
      <c r="AWF24" s="20"/>
      <c r="AWG24" s="20"/>
      <c r="AWH24" s="20"/>
      <c r="AWI24" s="20"/>
      <c r="AWJ24" s="20"/>
      <c r="AWK24" s="20"/>
      <c r="AWL24" s="20"/>
      <c r="AWM24" s="20"/>
      <c r="AWN24" s="20"/>
      <c r="AWO24" s="20"/>
      <c r="AWP24" s="20"/>
      <c r="AWQ24" s="20"/>
      <c r="AWR24" s="20"/>
      <c r="AWS24" s="20"/>
      <c r="AWT24" s="20"/>
      <c r="AWU24" s="20"/>
      <c r="AWV24" s="20"/>
      <c r="AWW24" s="20"/>
      <c r="AWX24" s="20"/>
      <c r="AWY24" s="20"/>
      <c r="AWZ24" s="20"/>
      <c r="AXA24" s="20"/>
      <c r="AXB24" s="20"/>
      <c r="AXC24" s="20"/>
      <c r="AXD24" s="20"/>
      <c r="AXE24" s="20"/>
      <c r="AXF24" s="20"/>
      <c r="AXG24" s="20"/>
      <c r="AXH24" s="20"/>
      <c r="AXI24" s="20"/>
      <c r="AXJ24" s="20"/>
      <c r="AXK24" s="20"/>
      <c r="AXL24" s="20"/>
      <c r="AXM24" s="20"/>
      <c r="AXN24" s="20"/>
      <c r="AXO24" s="20"/>
      <c r="AXP24" s="20"/>
      <c r="AXQ24" s="20"/>
      <c r="AXR24" s="20"/>
      <c r="AXS24" s="20"/>
      <c r="AXT24" s="20"/>
    </row>
    <row r="25" spans="1:1320" s="80" customFormat="1" ht="17" customHeight="1">
      <c r="A25" s="20"/>
      <c r="B25" s="248">
        <v>9</v>
      </c>
      <c r="C25" s="248" t="s">
        <v>86</v>
      </c>
      <c r="D25" s="265">
        <f t="shared" si="1"/>
        <v>9821877.3400000017</v>
      </c>
      <c r="E25" s="265">
        <f t="shared" si="0"/>
        <v>2455469.3350000004</v>
      </c>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c r="IW25" s="20"/>
      <c r="IX25" s="20"/>
      <c r="IY25" s="20"/>
      <c r="IZ25" s="20"/>
      <c r="JA25" s="20"/>
      <c r="JB25" s="20"/>
      <c r="JC25" s="20"/>
      <c r="JD25" s="20"/>
      <c r="JE25" s="20"/>
      <c r="JF25" s="20"/>
      <c r="JG25" s="20"/>
      <c r="JH25" s="20"/>
      <c r="JI25" s="20"/>
      <c r="JJ25" s="20"/>
      <c r="JK25" s="20"/>
      <c r="JL25" s="20"/>
      <c r="JM25" s="20"/>
      <c r="JN25" s="20"/>
      <c r="JO25" s="20"/>
      <c r="JP25" s="20"/>
      <c r="JQ25" s="20"/>
      <c r="JR25" s="20"/>
      <c r="JS25" s="20"/>
      <c r="JT25" s="20"/>
      <c r="JU25" s="20"/>
      <c r="JV25" s="20"/>
      <c r="JW25" s="20"/>
      <c r="JX25" s="20"/>
      <c r="JY25" s="20"/>
      <c r="JZ25" s="20"/>
      <c r="KA25" s="20"/>
      <c r="KB25" s="20"/>
      <c r="KC25" s="20"/>
      <c r="KD25" s="20"/>
      <c r="KE25" s="20"/>
      <c r="KF25" s="20"/>
      <c r="KG25" s="20"/>
      <c r="KH25" s="20"/>
      <c r="KI25" s="20"/>
      <c r="KJ25" s="20"/>
      <c r="KK25" s="20"/>
      <c r="KL25" s="20"/>
      <c r="KM25" s="20"/>
      <c r="KN25" s="20"/>
      <c r="KO25" s="20"/>
      <c r="KP25" s="20"/>
      <c r="KQ25" s="20"/>
      <c r="KR25" s="20"/>
      <c r="KS25" s="20"/>
      <c r="KT25" s="20"/>
      <c r="KU25" s="20"/>
      <c r="KV25" s="20"/>
      <c r="KW25" s="20"/>
      <c r="KX25" s="20"/>
      <c r="KY25" s="20"/>
      <c r="KZ25" s="20"/>
      <c r="LA25" s="20"/>
      <c r="LB25" s="20"/>
      <c r="LC25" s="20"/>
      <c r="LD25" s="20"/>
      <c r="LE25" s="20"/>
      <c r="LF25" s="20"/>
      <c r="LG25" s="20"/>
      <c r="LH25" s="20"/>
      <c r="LI25" s="20"/>
      <c r="LJ25" s="20"/>
      <c r="LK25" s="20"/>
      <c r="LL25" s="20"/>
      <c r="LM25" s="20"/>
      <c r="LN25" s="20"/>
      <c r="LO25" s="20"/>
      <c r="LP25" s="20"/>
      <c r="LQ25" s="20"/>
      <c r="LR25" s="20"/>
      <c r="LS25" s="20"/>
      <c r="LT25" s="20"/>
      <c r="LU25" s="20"/>
      <c r="LV25" s="20"/>
      <c r="LW25" s="20"/>
      <c r="LX25" s="20"/>
      <c r="LY25" s="20"/>
      <c r="LZ25" s="20"/>
      <c r="MA25" s="20"/>
      <c r="MB25" s="20"/>
      <c r="MC25" s="20"/>
      <c r="MD25" s="20"/>
      <c r="ME25" s="20"/>
      <c r="MF25" s="20"/>
      <c r="MG25" s="20"/>
      <c r="MH25" s="20"/>
      <c r="MI25" s="20"/>
      <c r="MJ25" s="20"/>
      <c r="MK25" s="20"/>
      <c r="ML25" s="20"/>
      <c r="MM25" s="20"/>
      <c r="MN25" s="20"/>
      <c r="MO25" s="20"/>
      <c r="MP25" s="20"/>
      <c r="MQ25" s="20"/>
      <c r="MR25" s="20"/>
      <c r="MS25" s="20"/>
      <c r="MT25" s="20"/>
      <c r="MU25" s="20"/>
      <c r="MV25" s="20"/>
      <c r="MW25" s="20"/>
      <c r="MX25" s="20"/>
      <c r="MY25" s="20"/>
      <c r="MZ25" s="20"/>
      <c r="NA25" s="20"/>
      <c r="NB25" s="20"/>
      <c r="NC25" s="20"/>
      <c r="ND25" s="20"/>
      <c r="NE25" s="20"/>
      <c r="NF25" s="20"/>
      <c r="NG25" s="20"/>
      <c r="NH25" s="20"/>
      <c r="NI25" s="20"/>
      <c r="NJ25" s="20"/>
      <c r="NK25" s="20"/>
      <c r="NL25" s="20"/>
      <c r="NM25" s="20"/>
      <c r="NN25" s="20"/>
      <c r="NO25" s="20"/>
      <c r="NP25" s="20"/>
      <c r="NQ25" s="20"/>
      <c r="NR25" s="20"/>
      <c r="NS25" s="20"/>
      <c r="NT25" s="20"/>
      <c r="NU25" s="20"/>
      <c r="NV25" s="20"/>
      <c r="NW25" s="20"/>
      <c r="NX25" s="20"/>
      <c r="NY25" s="20"/>
      <c r="NZ25" s="20"/>
      <c r="OA25" s="20"/>
      <c r="OB25" s="20"/>
      <c r="OC25" s="20"/>
      <c r="OD25" s="20"/>
      <c r="OE25" s="20"/>
      <c r="OF25" s="20"/>
      <c r="OG25" s="20"/>
      <c r="OH25" s="20"/>
      <c r="OI25" s="20"/>
      <c r="OJ25" s="20"/>
      <c r="OK25" s="20"/>
      <c r="OL25" s="20"/>
      <c r="OM25" s="20"/>
      <c r="ON25" s="20"/>
      <c r="OO25" s="20"/>
      <c r="OP25" s="20"/>
      <c r="OQ25" s="20"/>
      <c r="OR25" s="20"/>
      <c r="OS25" s="20"/>
      <c r="OT25" s="20"/>
      <c r="OU25" s="20"/>
      <c r="OV25" s="20"/>
      <c r="OW25" s="20"/>
      <c r="OX25" s="20"/>
      <c r="OY25" s="20"/>
      <c r="OZ25" s="20"/>
      <c r="PA25" s="20"/>
      <c r="PB25" s="20"/>
      <c r="PC25" s="20"/>
      <c r="PD25" s="20"/>
      <c r="PE25" s="20"/>
      <c r="PF25" s="20"/>
      <c r="PG25" s="20"/>
      <c r="PH25" s="20"/>
      <c r="PI25" s="20"/>
      <c r="PJ25" s="20"/>
      <c r="PK25" s="20"/>
      <c r="PL25" s="20"/>
      <c r="PM25" s="20"/>
      <c r="PN25" s="20"/>
      <c r="PO25" s="20"/>
      <c r="PP25" s="20"/>
      <c r="PQ25" s="20"/>
      <c r="PR25" s="20"/>
      <c r="PS25" s="20"/>
      <c r="PT25" s="20"/>
      <c r="PU25" s="20"/>
      <c r="PV25" s="20"/>
      <c r="PW25" s="20"/>
      <c r="PX25" s="20"/>
      <c r="PY25" s="20"/>
      <c r="PZ25" s="20"/>
      <c r="QA25" s="20"/>
      <c r="QB25" s="20"/>
      <c r="QC25" s="20"/>
      <c r="QD25" s="20"/>
      <c r="QE25" s="20"/>
      <c r="QF25" s="20"/>
      <c r="QG25" s="20"/>
      <c r="QH25" s="20"/>
      <c r="QI25" s="20"/>
      <c r="QJ25" s="20"/>
      <c r="QK25" s="20"/>
      <c r="QL25" s="20"/>
      <c r="QM25" s="20"/>
      <c r="QN25" s="20"/>
      <c r="QO25" s="20"/>
      <c r="QP25" s="20"/>
      <c r="QQ25" s="20"/>
      <c r="QR25" s="20"/>
      <c r="QS25" s="20"/>
      <c r="QT25" s="20"/>
      <c r="QU25" s="20"/>
      <c r="QV25" s="20"/>
      <c r="QW25" s="20"/>
      <c r="QX25" s="20"/>
      <c r="QY25" s="20"/>
      <c r="QZ25" s="20"/>
      <c r="RA25" s="20"/>
      <c r="RB25" s="20"/>
      <c r="RC25" s="20"/>
      <c r="RD25" s="20"/>
      <c r="RE25" s="20"/>
      <c r="RF25" s="20"/>
      <c r="RG25" s="20"/>
      <c r="RH25" s="20"/>
      <c r="RI25" s="20"/>
      <c r="RJ25" s="20"/>
      <c r="RK25" s="20"/>
      <c r="RL25" s="20"/>
      <c r="RM25" s="20"/>
      <c r="RN25" s="20"/>
      <c r="RO25" s="20"/>
      <c r="RP25" s="20"/>
      <c r="RQ25" s="20"/>
      <c r="RR25" s="20"/>
      <c r="RS25" s="20"/>
      <c r="RT25" s="20"/>
      <c r="RU25" s="20"/>
      <c r="RV25" s="20"/>
      <c r="RW25" s="20"/>
      <c r="RX25" s="20"/>
      <c r="RY25" s="20"/>
      <c r="RZ25" s="20"/>
      <c r="SA25" s="20"/>
      <c r="SB25" s="20"/>
      <c r="SC25" s="20"/>
      <c r="SD25" s="20"/>
      <c r="SE25" s="20"/>
      <c r="SF25" s="20"/>
      <c r="SG25" s="20"/>
      <c r="SH25" s="20"/>
      <c r="SI25" s="20"/>
      <c r="SJ25" s="20"/>
      <c r="SK25" s="20"/>
      <c r="SL25" s="20"/>
      <c r="SM25" s="20"/>
      <c r="SN25" s="20"/>
      <c r="SO25" s="20"/>
      <c r="SP25" s="20"/>
      <c r="SQ25" s="20"/>
      <c r="SR25" s="20"/>
      <c r="SS25" s="20"/>
      <c r="ST25" s="20"/>
      <c r="SU25" s="20"/>
      <c r="SV25" s="20"/>
      <c r="SW25" s="20"/>
      <c r="SX25" s="20"/>
      <c r="SY25" s="20"/>
      <c r="SZ25" s="20"/>
      <c r="TA25" s="20"/>
      <c r="TB25" s="20"/>
      <c r="TC25" s="20"/>
      <c r="TD25" s="20"/>
      <c r="TE25" s="20"/>
      <c r="TF25" s="20"/>
      <c r="TG25" s="20"/>
      <c r="TH25" s="20"/>
      <c r="TI25" s="20"/>
      <c r="TJ25" s="20"/>
      <c r="TK25" s="20"/>
      <c r="TL25" s="20"/>
      <c r="TM25" s="20"/>
      <c r="TN25" s="20"/>
      <c r="TO25" s="20"/>
      <c r="TP25" s="20"/>
      <c r="TQ25" s="20"/>
      <c r="TR25" s="20"/>
      <c r="TS25" s="20"/>
      <c r="TT25" s="20"/>
      <c r="TU25" s="20"/>
      <c r="TV25" s="20"/>
      <c r="TW25" s="20"/>
      <c r="TX25" s="20"/>
      <c r="TY25" s="20"/>
      <c r="TZ25" s="20"/>
      <c r="UA25" s="20"/>
      <c r="UB25" s="20"/>
      <c r="UC25" s="20"/>
      <c r="UD25" s="20"/>
      <c r="UE25" s="20"/>
      <c r="UF25" s="20"/>
      <c r="UG25" s="20"/>
      <c r="UH25" s="20"/>
      <c r="UI25" s="20"/>
      <c r="UJ25" s="20"/>
      <c r="UK25" s="20"/>
      <c r="UL25" s="20"/>
      <c r="UM25" s="20"/>
      <c r="UN25" s="20"/>
      <c r="UO25" s="20"/>
      <c r="UP25" s="20"/>
      <c r="UQ25" s="20"/>
      <c r="UR25" s="20"/>
      <c r="US25" s="20"/>
      <c r="UT25" s="20"/>
      <c r="UU25" s="20"/>
      <c r="UV25" s="20"/>
      <c r="UW25" s="20"/>
      <c r="UX25" s="20"/>
      <c r="UY25" s="20"/>
      <c r="UZ25" s="20"/>
      <c r="VA25" s="20"/>
      <c r="VB25" s="20"/>
      <c r="VC25" s="20"/>
      <c r="VD25" s="20"/>
      <c r="VE25" s="20"/>
      <c r="VF25" s="20"/>
      <c r="VG25" s="20"/>
      <c r="VH25" s="20"/>
      <c r="VI25" s="20"/>
      <c r="VJ25" s="20"/>
      <c r="VK25" s="20"/>
      <c r="VL25" s="20"/>
      <c r="VM25" s="20"/>
      <c r="VN25" s="20"/>
      <c r="VO25" s="20"/>
      <c r="VP25" s="20"/>
      <c r="VQ25" s="20"/>
      <c r="VR25" s="20"/>
      <c r="VS25" s="20"/>
      <c r="VT25" s="20"/>
      <c r="VU25" s="20"/>
      <c r="VV25" s="20"/>
      <c r="VW25" s="20"/>
      <c r="VX25" s="20"/>
      <c r="VY25" s="20"/>
      <c r="VZ25" s="20"/>
      <c r="WA25" s="20"/>
      <c r="WB25" s="20"/>
      <c r="WC25" s="20"/>
      <c r="WD25" s="20"/>
      <c r="WE25" s="20"/>
      <c r="WF25" s="20"/>
      <c r="WG25" s="20"/>
      <c r="WH25" s="20"/>
      <c r="WI25" s="20"/>
      <c r="WJ25" s="20"/>
      <c r="WK25" s="20"/>
      <c r="WL25" s="20"/>
      <c r="WM25" s="20"/>
      <c r="WN25" s="20"/>
      <c r="WO25" s="20"/>
      <c r="WP25" s="20"/>
      <c r="WQ25" s="20"/>
      <c r="WR25" s="20"/>
      <c r="WS25" s="20"/>
      <c r="WT25" s="20"/>
      <c r="WU25" s="20"/>
      <c r="WV25" s="20"/>
      <c r="WW25" s="20"/>
      <c r="WX25" s="20"/>
      <c r="WY25" s="20"/>
      <c r="WZ25" s="20"/>
      <c r="XA25" s="20"/>
      <c r="XB25" s="20"/>
      <c r="XC25" s="20"/>
      <c r="XD25" s="20"/>
      <c r="XE25" s="20"/>
      <c r="XF25" s="20"/>
      <c r="XG25" s="20"/>
      <c r="XH25" s="20"/>
      <c r="XI25" s="20"/>
      <c r="XJ25" s="20"/>
      <c r="XK25" s="20"/>
      <c r="XL25" s="20"/>
      <c r="XM25" s="20"/>
      <c r="XN25" s="20"/>
      <c r="XO25" s="20"/>
      <c r="XP25" s="20"/>
      <c r="XQ25" s="20"/>
      <c r="XR25" s="20"/>
      <c r="XS25" s="20"/>
      <c r="XT25" s="20"/>
      <c r="XU25" s="20"/>
      <c r="XV25" s="20"/>
      <c r="XW25" s="20"/>
      <c r="XX25" s="20"/>
      <c r="XY25" s="20"/>
      <c r="XZ25" s="20"/>
      <c r="YA25" s="20"/>
      <c r="YB25" s="20"/>
      <c r="YC25" s="20"/>
      <c r="YD25" s="20"/>
      <c r="YE25" s="20"/>
      <c r="YF25" s="20"/>
      <c r="YG25" s="20"/>
      <c r="YH25" s="20"/>
      <c r="YI25" s="20"/>
      <c r="YJ25" s="20"/>
      <c r="YK25" s="20"/>
      <c r="YL25" s="20"/>
      <c r="YM25" s="20"/>
      <c r="YN25" s="20"/>
      <c r="YO25" s="20"/>
      <c r="YP25" s="20"/>
      <c r="YQ25" s="20"/>
      <c r="YR25" s="20"/>
      <c r="YS25" s="20"/>
      <c r="YT25" s="20"/>
      <c r="YU25" s="20"/>
      <c r="YV25" s="20"/>
      <c r="YW25" s="20"/>
      <c r="YX25" s="20"/>
      <c r="YY25" s="20"/>
      <c r="YZ25" s="20"/>
      <c r="ZA25" s="20"/>
      <c r="ZB25" s="20"/>
      <c r="ZC25" s="20"/>
      <c r="ZD25" s="20"/>
      <c r="ZE25" s="20"/>
      <c r="ZF25" s="20"/>
      <c r="ZG25" s="20"/>
      <c r="ZH25" s="20"/>
      <c r="ZI25" s="20"/>
      <c r="ZJ25" s="20"/>
      <c r="ZK25" s="20"/>
      <c r="ZL25" s="20"/>
      <c r="ZM25" s="20"/>
      <c r="ZN25" s="20"/>
      <c r="ZO25" s="20"/>
      <c r="ZP25" s="20"/>
      <c r="ZQ25" s="20"/>
      <c r="ZR25" s="20"/>
      <c r="ZS25" s="20"/>
      <c r="ZT25" s="20"/>
      <c r="ZU25" s="20"/>
      <c r="ZV25" s="20"/>
      <c r="ZW25" s="20"/>
      <c r="ZX25" s="20"/>
      <c r="ZY25" s="20"/>
      <c r="ZZ25" s="20"/>
      <c r="AAA25" s="20"/>
      <c r="AAB25" s="20"/>
      <c r="AAC25" s="20"/>
      <c r="AAD25" s="20"/>
      <c r="AAE25" s="20"/>
      <c r="AAF25" s="20"/>
      <c r="AAG25" s="20"/>
      <c r="AAH25" s="20"/>
      <c r="AAI25" s="20"/>
      <c r="AAJ25" s="20"/>
      <c r="AAK25" s="20"/>
      <c r="AAL25" s="20"/>
      <c r="AAM25" s="20"/>
      <c r="AAN25" s="20"/>
      <c r="AAO25" s="20"/>
      <c r="AAP25" s="20"/>
      <c r="AAQ25" s="20"/>
      <c r="AAR25" s="20"/>
      <c r="AAS25" s="20"/>
      <c r="AAT25" s="20"/>
      <c r="AAU25" s="20"/>
      <c r="AAV25" s="20"/>
      <c r="AAW25" s="20"/>
      <c r="AAX25" s="20"/>
      <c r="AAY25" s="20"/>
      <c r="AAZ25" s="20"/>
      <c r="ABA25" s="20"/>
      <c r="ABB25" s="20"/>
      <c r="ABC25" s="20"/>
      <c r="ABD25" s="20"/>
      <c r="ABE25" s="20"/>
      <c r="ABF25" s="20"/>
      <c r="ABG25" s="20"/>
      <c r="ABH25" s="20"/>
      <c r="ABI25" s="20"/>
      <c r="ABJ25" s="20"/>
      <c r="ABK25" s="20"/>
      <c r="ABL25" s="20"/>
      <c r="ABM25" s="20"/>
      <c r="ABN25" s="20"/>
      <c r="ABO25" s="20"/>
      <c r="ABP25" s="20"/>
      <c r="ABQ25" s="20"/>
      <c r="ABR25" s="20"/>
      <c r="ABS25" s="20"/>
      <c r="ABT25" s="20"/>
      <c r="ABU25" s="20"/>
      <c r="ABV25" s="20"/>
      <c r="ABW25" s="20"/>
      <c r="ABX25" s="20"/>
      <c r="ABY25" s="20"/>
      <c r="ABZ25" s="20"/>
      <c r="ACA25" s="20"/>
      <c r="ACB25" s="20"/>
      <c r="ACC25" s="20"/>
      <c r="ACD25" s="20"/>
      <c r="ACE25" s="20"/>
      <c r="ACF25" s="20"/>
      <c r="ACG25" s="20"/>
      <c r="ACH25" s="20"/>
      <c r="ACI25" s="20"/>
      <c r="ACJ25" s="20"/>
      <c r="ACK25" s="20"/>
      <c r="ACL25" s="20"/>
      <c r="ACM25" s="20"/>
      <c r="ACN25" s="20"/>
      <c r="ACO25" s="20"/>
      <c r="ACP25" s="20"/>
      <c r="ACQ25" s="20"/>
      <c r="ACR25" s="20"/>
      <c r="ACS25" s="20"/>
      <c r="ACT25" s="20"/>
      <c r="ACU25" s="20"/>
      <c r="ACV25" s="20"/>
      <c r="ACW25" s="20"/>
      <c r="ACX25" s="20"/>
      <c r="ACY25" s="20"/>
      <c r="ACZ25" s="20"/>
      <c r="ADA25" s="20"/>
      <c r="ADB25" s="20"/>
      <c r="ADC25" s="20"/>
      <c r="ADD25" s="20"/>
      <c r="ADE25" s="20"/>
      <c r="ADF25" s="20"/>
      <c r="ADG25" s="20"/>
      <c r="ADH25" s="20"/>
      <c r="ADI25" s="20"/>
      <c r="ADJ25" s="20"/>
      <c r="ADK25" s="20"/>
      <c r="ADL25" s="20"/>
      <c r="ADM25" s="20"/>
      <c r="ADN25" s="20"/>
      <c r="ADO25" s="20"/>
      <c r="ADP25" s="20"/>
      <c r="ADQ25" s="20"/>
      <c r="ADR25" s="20"/>
      <c r="ADS25" s="20"/>
      <c r="ADT25" s="20"/>
      <c r="ADU25" s="20"/>
      <c r="ADV25" s="20"/>
      <c r="ADW25" s="20"/>
      <c r="ADX25" s="20"/>
      <c r="ADY25" s="20"/>
      <c r="ADZ25" s="20"/>
      <c r="AEA25" s="20"/>
      <c r="AEB25" s="20"/>
      <c r="AEC25" s="20"/>
      <c r="AED25" s="20"/>
      <c r="AEE25" s="20"/>
      <c r="AEF25" s="20"/>
      <c r="AEG25" s="20"/>
      <c r="AEH25" s="20"/>
      <c r="AEI25" s="20"/>
      <c r="AEJ25" s="20"/>
      <c r="AEK25" s="20"/>
      <c r="AEL25" s="20"/>
      <c r="AEM25" s="20"/>
      <c r="AEN25" s="20"/>
      <c r="AEO25" s="20"/>
      <c r="AEP25" s="20"/>
      <c r="AEQ25" s="20"/>
      <c r="AER25" s="20"/>
      <c r="AES25" s="20"/>
      <c r="AET25" s="20"/>
      <c r="AEU25" s="20"/>
      <c r="AEV25" s="20"/>
      <c r="AEW25" s="20"/>
      <c r="AEX25" s="20"/>
      <c r="AEY25" s="20"/>
      <c r="AEZ25" s="20"/>
      <c r="AFA25" s="20"/>
      <c r="AFB25" s="20"/>
      <c r="AFC25" s="20"/>
      <c r="AFD25" s="20"/>
      <c r="AFE25" s="20"/>
      <c r="AFF25" s="20"/>
      <c r="AFG25" s="20"/>
      <c r="AFH25" s="20"/>
      <c r="AFI25" s="20"/>
      <c r="AFJ25" s="20"/>
      <c r="AFK25" s="20"/>
      <c r="AFL25" s="20"/>
      <c r="AFM25" s="20"/>
      <c r="AFN25" s="20"/>
      <c r="AFO25" s="20"/>
      <c r="AFP25" s="20"/>
      <c r="AFQ25" s="20"/>
      <c r="AFR25" s="20"/>
      <c r="AFS25" s="20"/>
      <c r="AFT25" s="20"/>
      <c r="AFU25" s="20"/>
      <c r="AFV25" s="20"/>
      <c r="AFW25" s="20"/>
      <c r="AFX25" s="20"/>
      <c r="AFY25" s="20"/>
      <c r="AFZ25" s="20"/>
      <c r="AGA25" s="20"/>
      <c r="AGB25" s="20"/>
      <c r="AGC25" s="20"/>
      <c r="AGD25" s="20"/>
      <c r="AGE25" s="20"/>
      <c r="AGF25" s="20"/>
      <c r="AGG25" s="20"/>
      <c r="AGH25" s="20"/>
      <c r="AGI25" s="20"/>
      <c r="AGJ25" s="20"/>
      <c r="AGK25" s="20"/>
      <c r="AGL25" s="20"/>
      <c r="AGM25" s="20"/>
      <c r="AGN25" s="20"/>
      <c r="AGO25" s="20"/>
      <c r="AGP25" s="20"/>
      <c r="AGQ25" s="20"/>
      <c r="AGR25" s="20"/>
      <c r="AGS25" s="20"/>
      <c r="AGT25" s="20"/>
      <c r="AGU25" s="20"/>
      <c r="AGV25" s="20"/>
      <c r="AGW25" s="20"/>
      <c r="AGX25" s="20"/>
      <c r="AGY25" s="20"/>
      <c r="AGZ25" s="20"/>
      <c r="AHA25" s="20"/>
      <c r="AHB25" s="20"/>
      <c r="AHC25" s="20"/>
      <c r="AHD25" s="20"/>
      <c r="AHE25" s="20"/>
      <c r="AHF25" s="20"/>
      <c r="AHG25" s="20"/>
      <c r="AHH25" s="20"/>
      <c r="AHI25" s="20"/>
      <c r="AHJ25" s="20"/>
      <c r="AHK25" s="20"/>
      <c r="AHL25" s="20"/>
      <c r="AHM25" s="20"/>
      <c r="AHN25" s="20"/>
      <c r="AHO25" s="20"/>
      <c r="AHP25" s="20"/>
      <c r="AHQ25" s="20"/>
      <c r="AHR25" s="20"/>
      <c r="AHS25" s="20"/>
      <c r="AHT25" s="20"/>
      <c r="AHU25" s="20"/>
      <c r="AHV25" s="20"/>
      <c r="AHW25" s="20"/>
      <c r="AHX25" s="20"/>
      <c r="AHY25" s="20"/>
      <c r="AHZ25" s="20"/>
      <c r="AIA25" s="20"/>
      <c r="AIB25" s="20"/>
      <c r="AIC25" s="20"/>
      <c r="AID25" s="20"/>
      <c r="AIE25" s="20"/>
      <c r="AIF25" s="20"/>
      <c r="AIG25" s="20"/>
      <c r="AIH25" s="20"/>
      <c r="AII25" s="20"/>
      <c r="AIJ25" s="20"/>
      <c r="AIK25" s="20"/>
      <c r="AIL25" s="20"/>
      <c r="AIM25" s="20"/>
      <c r="AIN25" s="20"/>
      <c r="AIO25" s="20"/>
      <c r="AIP25" s="20"/>
      <c r="AIQ25" s="20"/>
      <c r="AIR25" s="20"/>
      <c r="AIS25" s="20"/>
      <c r="AIT25" s="20"/>
      <c r="AIU25" s="20"/>
      <c r="AIV25" s="20"/>
      <c r="AIW25" s="20"/>
      <c r="AIX25" s="20"/>
      <c r="AIY25" s="20"/>
      <c r="AIZ25" s="20"/>
      <c r="AJA25" s="20"/>
      <c r="AJB25" s="20"/>
      <c r="AJC25" s="20"/>
      <c r="AJD25" s="20"/>
      <c r="AJE25" s="20"/>
      <c r="AJF25" s="20"/>
      <c r="AJG25" s="20"/>
      <c r="AJH25" s="20"/>
      <c r="AJI25" s="20"/>
      <c r="AJJ25" s="20"/>
      <c r="AJK25" s="20"/>
      <c r="AJL25" s="20"/>
      <c r="AJM25" s="20"/>
      <c r="AJN25" s="20"/>
      <c r="AJO25" s="20"/>
      <c r="AJP25" s="20"/>
      <c r="AJQ25" s="20"/>
      <c r="AJR25" s="20"/>
      <c r="AJS25" s="20"/>
      <c r="AJT25" s="20"/>
      <c r="AJU25" s="20"/>
      <c r="AJV25" s="20"/>
      <c r="AJW25" s="20"/>
      <c r="AJX25" s="20"/>
      <c r="AJY25" s="20"/>
      <c r="AJZ25" s="20"/>
      <c r="AKA25" s="20"/>
      <c r="AKB25" s="20"/>
      <c r="AKC25" s="20"/>
      <c r="AKD25" s="20"/>
      <c r="AKE25" s="20"/>
      <c r="AKF25" s="20"/>
      <c r="AKG25" s="20"/>
      <c r="AKH25" s="20"/>
      <c r="AKI25" s="20"/>
      <c r="AKJ25" s="20"/>
      <c r="AKK25" s="20"/>
      <c r="AKL25" s="20"/>
      <c r="AKM25" s="20"/>
      <c r="AKN25" s="20"/>
      <c r="AKO25" s="20"/>
      <c r="AKP25" s="20"/>
      <c r="AKQ25" s="20"/>
      <c r="AKR25" s="20"/>
      <c r="AKS25" s="20"/>
      <c r="AKT25" s="20"/>
      <c r="AKU25" s="20"/>
      <c r="AKV25" s="20"/>
      <c r="AKW25" s="20"/>
      <c r="AKX25" s="20"/>
      <c r="AKY25" s="20"/>
      <c r="AKZ25" s="20"/>
      <c r="ALA25" s="20"/>
      <c r="ALB25" s="20"/>
      <c r="ALC25" s="20"/>
      <c r="ALD25" s="20"/>
      <c r="ALE25" s="20"/>
      <c r="ALF25" s="20"/>
      <c r="ALG25" s="20"/>
      <c r="ALH25" s="20"/>
      <c r="ALI25" s="20"/>
      <c r="ALJ25" s="20"/>
      <c r="ALK25" s="20"/>
      <c r="ALL25" s="20"/>
      <c r="ALM25" s="20"/>
      <c r="ALN25" s="20"/>
      <c r="ALO25" s="20"/>
      <c r="ALP25" s="20"/>
      <c r="ALQ25" s="20"/>
      <c r="ALR25" s="20"/>
      <c r="ALS25" s="20"/>
      <c r="ALT25" s="20"/>
      <c r="ALU25" s="20"/>
      <c r="ALV25" s="20"/>
      <c r="ALW25" s="20"/>
      <c r="ALX25" s="20"/>
      <c r="ALY25" s="20"/>
      <c r="ALZ25" s="20"/>
      <c r="AMA25" s="20"/>
      <c r="AMB25" s="20"/>
      <c r="AMC25" s="20"/>
      <c r="AMD25" s="20"/>
      <c r="AME25" s="20"/>
      <c r="AMF25" s="20"/>
      <c r="AMG25" s="20"/>
      <c r="AMH25" s="20"/>
      <c r="AMI25" s="20"/>
      <c r="AMJ25" s="20"/>
      <c r="AMK25" s="20"/>
      <c r="AML25" s="20"/>
      <c r="AMM25" s="20"/>
      <c r="AMN25" s="20"/>
      <c r="AMO25" s="20"/>
      <c r="AMP25" s="20"/>
      <c r="AMQ25" s="20"/>
      <c r="AMR25" s="20"/>
      <c r="AMS25" s="20"/>
      <c r="AMT25" s="20"/>
      <c r="AMU25" s="20"/>
      <c r="AMV25" s="20"/>
      <c r="AMW25" s="20"/>
      <c r="AMX25" s="20"/>
      <c r="AMY25" s="20"/>
      <c r="AMZ25" s="20"/>
      <c r="ANA25" s="20"/>
      <c r="ANB25" s="20"/>
      <c r="ANC25" s="20"/>
      <c r="AND25" s="20"/>
      <c r="ANE25" s="20"/>
      <c r="ANF25" s="20"/>
      <c r="ANG25" s="20"/>
      <c r="ANH25" s="20"/>
      <c r="ANI25" s="20"/>
      <c r="ANJ25" s="20"/>
      <c r="ANK25" s="20"/>
      <c r="ANL25" s="20"/>
      <c r="ANM25" s="20"/>
      <c r="ANN25" s="20"/>
      <c r="ANO25" s="20"/>
      <c r="ANP25" s="20"/>
      <c r="ANQ25" s="20"/>
      <c r="ANR25" s="20"/>
      <c r="ANS25" s="20"/>
      <c r="ANT25" s="20"/>
      <c r="ANU25" s="20"/>
      <c r="ANV25" s="20"/>
      <c r="ANW25" s="20"/>
      <c r="ANX25" s="20"/>
      <c r="ANY25" s="20"/>
      <c r="ANZ25" s="20"/>
      <c r="AOA25" s="20"/>
      <c r="AOB25" s="20"/>
      <c r="AOC25" s="20"/>
      <c r="AOD25" s="20"/>
      <c r="AOE25" s="20"/>
      <c r="AOF25" s="20"/>
      <c r="AOG25" s="20"/>
      <c r="AOH25" s="20"/>
      <c r="AOI25" s="20"/>
      <c r="AOJ25" s="20"/>
      <c r="AOK25" s="20"/>
      <c r="AOL25" s="20"/>
      <c r="AOM25" s="20"/>
      <c r="AON25" s="20"/>
      <c r="AOO25" s="20"/>
      <c r="AOP25" s="20"/>
      <c r="AOQ25" s="20"/>
      <c r="AOR25" s="20"/>
      <c r="AOS25" s="20"/>
      <c r="AOT25" s="20"/>
      <c r="AOU25" s="20"/>
      <c r="AOV25" s="20"/>
      <c r="AOW25" s="20"/>
      <c r="AOX25" s="20"/>
      <c r="AOY25" s="20"/>
      <c r="AOZ25" s="20"/>
      <c r="APA25" s="20"/>
      <c r="APB25" s="20"/>
      <c r="APC25" s="20"/>
      <c r="APD25" s="20"/>
      <c r="APE25" s="20"/>
      <c r="APF25" s="20"/>
      <c r="APG25" s="20"/>
      <c r="APH25" s="20"/>
      <c r="API25" s="20"/>
      <c r="APJ25" s="20"/>
      <c r="APK25" s="20"/>
      <c r="APL25" s="20"/>
      <c r="APM25" s="20"/>
      <c r="APN25" s="20"/>
      <c r="APO25" s="20"/>
      <c r="APP25" s="20"/>
      <c r="APQ25" s="20"/>
      <c r="APR25" s="20"/>
      <c r="APS25" s="20"/>
      <c r="APT25" s="20"/>
      <c r="APU25" s="20"/>
      <c r="APV25" s="20"/>
      <c r="APW25" s="20"/>
      <c r="APX25" s="20"/>
      <c r="APY25" s="20"/>
      <c r="APZ25" s="20"/>
      <c r="AQA25" s="20"/>
      <c r="AQB25" s="20"/>
      <c r="AQC25" s="20"/>
      <c r="AQD25" s="20"/>
      <c r="AQE25" s="20"/>
      <c r="AQF25" s="20"/>
      <c r="AQG25" s="20"/>
      <c r="AQH25" s="20"/>
      <c r="AQI25" s="20"/>
      <c r="AQJ25" s="20"/>
      <c r="AQK25" s="20"/>
      <c r="AQL25" s="20"/>
      <c r="AQM25" s="20"/>
      <c r="AQN25" s="20"/>
      <c r="AQO25" s="20"/>
      <c r="AQP25" s="20"/>
      <c r="AQQ25" s="20"/>
      <c r="AQR25" s="20"/>
      <c r="AQS25" s="20"/>
      <c r="AQT25" s="20"/>
      <c r="AQU25" s="20"/>
      <c r="AQV25" s="20"/>
      <c r="AQW25" s="20"/>
      <c r="AQX25" s="20"/>
      <c r="AQY25" s="20"/>
      <c r="AQZ25" s="20"/>
      <c r="ARA25" s="20"/>
      <c r="ARB25" s="20"/>
      <c r="ARC25" s="20"/>
      <c r="ARD25" s="20"/>
      <c r="ARE25" s="20"/>
      <c r="ARF25" s="20"/>
      <c r="ARG25" s="20"/>
      <c r="ARH25" s="20"/>
      <c r="ARI25" s="20"/>
      <c r="ARJ25" s="20"/>
      <c r="ARK25" s="20"/>
      <c r="ARL25" s="20"/>
      <c r="ARM25" s="20"/>
      <c r="ARN25" s="20"/>
      <c r="ARO25" s="20"/>
      <c r="ARP25" s="20"/>
      <c r="ARQ25" s="20"/>
      <c r="ARR25" s="20"/>
      <c r="ARS25" s="20"/>
      <c r="ART25" s="20"/>
      <c r="ARU25" s="20"/>
      <c r="ARV25" s="20"/>
      <c r="ARW25" s="20"/>
      <c r="ARX25" s="20"/>
      <c r="ARY25" s="20"/>
      <c r="ARZ25" s="20"/>
      <c r="ASA25" s="20"/>
      <c r="ASB25" s="20"/>
      <c r="ASC25" s="20"/>
      <c r="ASD25" s="20"/>
      <c r="ASE25" s="20"/>
      <c r="ASF25" s="20"/>
      <c r="ASG25" s="20"/>
      <c r="ASH25" s="20"/>
      <c r="ASI25" s="20"/>
      <c r="ASJ25" s="20"/>
      <c r="ASK25" s="20"/>
      <c r="ASL25" s="20"/>
      <c r="ASM25" s="20"/>
      <c r="ASN25" s="20"/>
      <c r="ASO25" s="20"/>
      <c r="ASP25" s="20"/>
      <c r="ASQ25" s="20"/>
      <c r="ASR25" s="20"/>
      <c r="ASS25" s="20"/>
      <c r="AST25" s="20"/>
      <c r="ASU25" s="20"/>
      <c r="ASV25" s="20"/>
      <c r="ASW25" s="20"/>
      <c r="ASX25" s="20"/>
      <c r="ASY25" s="20"/>
      <c r="ASZ25" s="20"/>
      <c r="ATA25" s="20"/>
      <c r="ATB25" s="20"/>
      <c r="ATC25" s="20"/>
      <c r="ATD25" s="20"/>
      <c r="ATE25" s="20"/>
      <c r="ATF25" s="20"/>
      <c r="ATG25" s="20"/>
      <c r="ATH25" s="20"/>
      <c r="ATI25" s="20"/>
      <c r="ATJ25" s="20"/>
      <c r="ATK25" s="20"/>
      <c r="ATL25" s="20"/>
      <c r="ATM25" s="20"/>
      <c r="ATN25" s="20"/>
      <c r="ATO25" s="20"/>
      <c r="ATP25" s="20"/>
      <c r="ATQ25" s="20"/>
      <c r="ATR25" s="20"/>
      <c r="ATS25" s="20"/>
      <c r="ATT25" s="20"/>
      <c r="ATU25" s="20"/>
      <c r="ATV25" s="20"/>
      <c r="ATW25" s="20"/>
      <c r="ATX25" s="20"/>
      <c r="ATY25" s="20"/>
      <c r="ATZ25" s="20"/>
      <c r="AUA25" s="20"/>
      <c r="AUB25" s="20"/>
      <c r="AUC25" s="20"/>
      <c r="AUD25" s="20"/>
      <c r="AUE25" s="20"/>
      <c r="AUF25" s="20"/>
      <c r="AUG25" s="20"/>
      <c r="AUH25" s="20"/>
      <c r="AUI25" s="20"/>
      <c r="AUJ25" s="20"/>
      <c r="AUK25" s="20"/>
      <c r="AUL25" s="20"/>
      <c r="AUM25" s="20"/>
      <c r="AUN25" s="20"/>
      <c r="AUO25" s="20"/>
      <c r="AUP25" s="20"/>
      <c r="AUQ25" s="20"/>
      <c r="AUR25" s="20"/>
      <c r="AUS25" s="20"/>
      <c r="AUT25" s="20"/>
      <c r="AUU25" s="20"/>
      <c r="AUV25" s="20"/>
      <c r="AUW25" s="20"/>
      <c r="AUX25" s="20"/>
      <c r="AUY25" s="20"/>
      <c r="AUZ25" s="20"/>
      <c r="AVA25" s="20"/>
      <c r="AVB25" s="20"/>
      <c r="AVC25" s="20"/>
      <c r="AVD25" s="20"/>
      <c r="AVE25" s="20"/>
      <c r="AVF25" s="20"/>
      <c r="AVG25" s="20"/>
      <c r="AVH25" s="20"/>
      <c r="AVI25" s="20"/>
      <c r="AVJ25" s="20"/>
      <c r="AVK25" s="20"/>
      <c r="AVL25" s="20"/>
      <c r="AVM25" s="20"/>
      <c r="AVN25" s="20"/>
      <c r="AVO25" s="20"/>
      <c r="AVP25" s="20"/>
      <c r="AVQ25" s="20"/>
      <c r="AVR25" s="20"/>
      <c r="AVS25" s="20"/>
      <c r="AVT25" s="20"/>
      <c r="AVU25" s="20"/>
      <c r="AVV25" s="20"/>
      <c r="AVW25" s="20"/>
      <c r="AVX25" s="20"/>
      <c r="AVY25" s="20"/>
      <c r="AVZ25" s="20"/>
      <c r="AWA25" s="20"/>
      <c r="AWB25" s="20"/>
      <c r="AWC25" s="20"/>
      <c r="AWD25" s="20"/>
      <c r="AWE25" s="20"/>
      <c r="AWF25" s="20"/>
      <c r="AWG25" s="20"/>
      <c r="AWH25" s="20"/>
      <c r="AWI25" s="20"/>
      <c r="AWJ25" s="20"/>
      <c r="AWK25" s="20"/>
      <c r="AWL25" s="20"/>
      <c r="AWM25" s="20"/>
      <c r="AWN25" s="20"/>
      <c r="AWO25" s="20"/>
      <c r="AWP25" s="20"/>
      <c r="AWQ25" s="20"/>
      <c r="AWR25" s="20"/>
      <c r="AWS25" s="20"/>
      <c r="AWT25" s="20"/>
      <c r="AWU25" s="20"/>
      <c r="AWV25" s="20"/>
      <c r="AWW25" s="20"/>
      <c r="AWX25" s="20"/>
      <c r="AWY25" s="20"/>
      <c r="AWZ25" s="20"/>
      <c r="AXA25" s="20"/>
      <c r="AXB25" s="20"/>
      <c r="AXC25" s="20"/>
      <c r="AXD25" s="20"/>
      <c r="AXE25" s="20"/>
      <c r="AXF25" s="20"/>
      <c r="AXG25" s="20"/>
      <c r="AXH25" s="20"/>
      <c r="AXI25" s="20"/>
      <c r="AXJ25" s="20"/>
      <c r="AXK25" s="20"/>
      <c r="AXL25" s="20"/>
      <c r="AXM25" s="20"/>
      <c r="AXN25" s="20"/>
      <c r="AXO25" s="20"/>
      <c r="AXP25" s="20"/>
      <c r="AXQ25" s="20"/>
      <c r="AXR25" s="20"/>
      <c r="AXS25" s="20"/>
      <c r="AXT25" s="20"/>
    </row>
    <row r="26" spans="1:1320" s="80" customFormat="1" ht="17" customHeight="1">
      <c r="A26" s="20"/>
      <c r="B26" s="248">
        <v>10</v>
      </c>
      <c r="C26" s="248" t="s">
        <v>35</v>
      </c>
      <c r="D26" s="265">
        <f t="shared" si="1"/>
        <v>10804065.074000003</v>
      </c>
      <c r="E26" s="265">
        <f t="shared" si="0"/>
        <v>2701016.2685000007</v>
      </c>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c r="IW26" s="20"/>
      <c r="IX26" s="20"/>
      <c r="IY26" s="20"/>
      <c r="IZ26" s="20"/>
      <c r="JA26" s="20"/>
      <c r="JB26" s="20"/>
      <c r="JC26" s="20"/>
      <c r="JD26" s="20"/>
      <c r="JE26" s="20"/>
      <c r="JF26" s="20"/>
      <c r="JG26" s="20"/>
      <c r="JH26" s="20"/>
      <c r="JI26" s="20"/>
      <c r="JJ26" s="20"/>
      <c r="JK26" s="20"/>
      <c r="JL26" s="20"/>
      <c r="JM26" s="20"/>
      <c r="JN26" s="20"/>
      <c r="JO26" s="20"/>
      <c r="JP26" s="20"/>
      <c r="JQ26" s="20"/>
      <c r="JR26" s="20"/>
      <c r="JS26" s="20"/>
      <c r="JT26" s="20"/>
      <c r="JU26" s="20"/>
      <c r="JV26" s="20"/>
      <c r="JW26" s="20"/>
      <c r="JX26" s="20"/>
      <c r="JY26" s="20"/>
      <c r="JZ26" s="20"/>
      <c r="KA26" s="20"/>
      <c r="KB26" s="20"/>
      <c r="KC26" s="20"/>
      <c r="KD26" s="20"/>
      <c r="KE26" s="20"/>
      <c r="KF26" s="20"/>
      <c r="KG26" s="20"/>
      <c r="KH26" s="20"/>
      <c r="KI26" s="20"/>
      <c r="KJ26" s="20"/>
      <c r="KK26" s="20"/>
      <c r="KL26" s="20"/>
      <c r="KM26" s="20"/>
      <c r="KN26" s="20"/>
      <c r="KO26" s="20"/>
      <c r="KP26" s="20"/>
      <c r="KQ26" s="20"/>
      <c r="KR26" s="20"/>
      <c r="KS26" s="20"/>
      <c r="KT26" s="20"/>
      <c r="KU26" s="20"/>
      <c r="KV26" s="20"/>
      <c r="KW26" s="20"/>
      <c r="KX26" s="20"/>
      <c r="KY26" s="20"/>
      <c r="KZ26" s="20"/>
      <c r="LA26" s="20"/>
      <c r="LB26" s="20"/>
      <c r="LC26" s="20"/>
      <c r="LD26" s="20"/>
      <c r="LE26" s="20"/>
      <c r="LF26" s="20"/>
      <c r="LG26" s="20"/>
      <c r="LH26" s="20"/>
      <c r="LI26" s="20"/>
      <c r="LJ26" s="20"/>
      <c r="LK26" s="20"/>
      <c r="LL26" s="20"/>
      <c r="LM26" s="20"/>
      <c r="LN26" s="20"/>
      <c r="LO26" s="20"/>
      <c r="LP26" s="20"/>
      <c r="LQ26" s="20"/>
      <c r="LR26" s="20"/>
      <c r="LS26" s="20"/>
      <c r="LT26" s="20"/>
      <c r="LU26" s="20"/>
      <c r="LV26" s="20"/>
      <c r="LW26" s="20"/>
      <c r="LX26" s="20"/>
      <c r="LY26" s="20"/>
      <c r="LZ26" s="20"/>
      <c r="MA26" s="20"/>
      <c r="MB26" s="20"/>
      <c r="MC26" s="20"/>
      <c r="MD26" s="20"/>
      <c r="ME26" s="20"/>
      <c r="MF26" s="20"/>
      <c r="MG26" s="20"/>
      <c r="MH26" s="20"/>
      <c r="MI26" s="20"/>
      <c r="MJ26" s="20"/>
      <c r="MK26" s="20"/>
      <c r="ML26" s="20"/>
      <c r="MM26" s="20"/>
      <c r="MN26" s="20"/>
      <c r="MO26" s="20"/>
      <c r="MP26" s="20"/>
      <c r="MQ26" s="20"/>
      <c r="MR26" s="20"/>
      <c r="MS26" s="20"/>
      <c r="MT26" s="20"/>
      <c r="MU26" s="20"/>
      <c r="MV26" s="20"/>
      <c r="MW26" s="20"/>
      <c r="MX26" s="20"/>
      <c r="MY26" s="20"/>
      <c r="MZ26" s="20"/>
      <c r="NA26" s="20"/>
      <c r="NB26" s="20"/>
      <c r="NC26" s="20"/>
      <c r="ND26" s="20"/>
      <c r="NE26" s="20"/>
      <c r="NF26" s="20"/>
      <c r="NG26" s="20"/>
      <c r="NH26" s="20"/>
      <c r="NI26" s="20"/>
      <c r="NJ26" s="20"/>
      <c r="NK26" s="20"/>
      <c r="NL26" s="20"/>
      <c r="NM26" s="20"/>
      <c r="NN26" s="20"/>
      <c r="NO26" s="20"/>
      <c r="NP26" s="20"/>
      <c r="NQ26" s="20"/>
      <c r="NR26" s="20"/>
      <c r="NS26" s="20"/>
      <c r="NT26" s="20"/>
      <c r="NU26" s="20"/>
      <c r="NV26" s="20"/>
      <c r="NW26" s="20"/>
      <c r="NX26" s="20"/>
      <c r="NY26" s="20"/>
      <c r="NZ26" s="20"/>
      <c r="OA26" s="20"/>
      <c r="OB26" s="20"/>
      <c r="OC26" s="20"/>
      <c r="OD26" s="20"/>
      <c r="OE26" s="20"/>
      <c r="OF26" s="20"/>
      <c r="OG26" s="20"/>
      <c r="OH26" s="20"/>
      <c r="OI26" s="20"/>
      <c r="OJ26" s="20"/>
      <c r="OK26" s="20"/>
      <c r="OL26" s="20"/>
      <c r="OM26" s="20"/>
      <c r="ON26" s="20"/>
      <c r="OO26" s="20"/>
      <c r="OP26" s="20"/>
      <c r="OQ26" s="20"/>
      <c r="OR26" s="20"/>
      <c r="OS26" s="20"/>
      <c r="OT26" s="20"/>
      <c r="OU26" s="20"/>
      <c r="OV26" s="20"/>
      <c r="OW26" s="20"/>
      <c r="OX26" s="20"/>
      <c r="OY26" s="20"/>
      <c r="OZ26" s="20"/>
      <c r="PA26" s="20"/>
      <c r="PB26" s="20"/>
      <c r="PC26" s="20"/>
      <c r="PD26" s="20"/>
      <c r="PE26" s="20"/>
      <c r="PF26" s="20"/>
      <c r="PG26" s="20"/>
      <c r="PH26" s="20"/>
      <c r="PI26" s="20"/>
      <c r="PJ26" s="20"/>
      <c r="PK26" s="20"/>
      <c r="PL26" s="20"/>
      <c r="PM26" s="20"/>
      <c r="PN26" s="20"/>
      <c r="PO26" s="20"/>
      <c r="PP26" s="20"/>
      <c r="PQ26" s="20"/>
      <c r="PR26" s="20"/>
      <c r="PS26" s="20"/>
      <c r="PT26" s="20"/>
      <c r="PU26" s="20"/>
      <c r="PV26" s="20"/>
      <c r="PW26" s="20"/>
      <c r="PX26" s="20"/>
      <c r="PY26" s="20"/>
      <c r="PZ26" s="20"/>
      <c r="QA26" s="20"/>
      <c r="QB26" s="20"/>
      <c r="QC26" s="20"/>
      <c r="QD26" s="20"/>
      <c r="QE26" s="20"/>
      <c r="QF26" s="20"/>
      <c r="QG26" s="20"/>
      <c r="QH26" s="20"/>
      <c r="QI26" s="20"/>
      <c r="QJ26" s="20"/>
      <c r="QK26" s="20"/>
      <c r="QL26" s="20"/>
      <c r="QM26" s="20"/>
      <c r="QN26" s="20"/>
      <c r="QO26" s="20"/>
      <c r="QP26" s="20"/>
      <c r="QQ26" s="20"/>
      <c r="QR26" s="20"/>
      <c r="QS26" s="20"/>
      <c r="QT26" s="20"/>
      <c r="QU26" s="20"/>
      <c r="QV26" s="20"/>
      <c r="QW26" s="20"/>
      <c r="QX26" s="20"/>
      <c r="QY26" s="20"/>
      <c r="QZ26" s="20"/>
      <c r="RA26" s="20"/>
      <c r="RB26" s="20"/>
      <c r="RC26" s="20"/>
      <c r="RD26" s="20"/>
      <c r="RE26" s="20"/>
      <c r="RF26" s="20"/>
      <c r="RG26" s="20"/>
      <c r="RH26" s="20"/>
      <c r="RI26" s="20"/>
      <c r="RJ26" s="20"/>
      <c r="RK26" s="20"/>
      <c r="RL26" s="20"/>
      <c r="RM26" s="20"/>
      <c r="RN26" s="20"/>
      <c r="RO26" s="20"/>
      <c r="RP26" s="20"/>
      <c r="RQ26" s="20"/>
      <c r="RR26" s="20"/>
      <c r="RS26" s="20"/>
      <c r="RT26" s="20"/>
      <c r="RU26" s="20"/>
      <c r="RV26" s="20"/>
      <c r="RW26" s="20"/>
      <c r="RX26" s="20"/>
      <c r="RY26" s="20"/>
      <c r="RZ26" s="20"/>
      <c r="SA26" s="20"/>
      <c r="SB26" s="20"/>
      <c r="SC26" s="20"/>
      <c r="SD26" s="20"/>
      <c r="SE26" s="20"/>
      <c r="SF26" s="20"/>
      <c r="SG26" s="20"/>
      <c r="SH26" s="20"/>
      <c r="SI26" s="20"/>
      <c r="SJ26" s="20"/>
      <c r="SK26" s="20"/>
      <c r="SL26" s="20"/>
      <c r="SM26" s="20"/>
      <c r="SN26" s="20"/>
      <c r="SO26" s="20"/>
      <c r="SP26" s="20"/>
      <c r="SQ26" s="20"/>
      <c r="SR26" s="20"/>
      <c r="SS26" s="20"/>
      <c r="ST26" s="20"/>
      <c r="SU26" s="20"/>
      <c r="SV26" s="20"/>
      <c r="SW26" s="20"/>
      <c r="SX26" s="20"/>
      <c r="SY26" s="20"/>
      <c r="SZ26" s="20"/>
      <c r="TA26" s="20"/>
      <c r="TB26" s="20"/>
      <c r="TC26" s="20"/>
      <c r="TD26" s="20"/>
      <c r="TE26" s="20"/>
      <c r="TF26" s="20"/>
      <c r="TG26" s="20"/>
      <c r="TH26" s="20"/>
      <c r="TI26" s="20"/>
      <c r="TJ26" s="20"/>
      <c r="TK26" s="20"/>
      <c r="TL26" s="20"/>
      <c r="TM26" s="20"/>
      <c r="TN26" s="20"/>
      <c r="TO26" s="20"/>
      <c r="TP26" s="20"/>
      <c r="TQ26" s="20"/>
      <c r="TR26" s="20"/>
      <c r="TS26" s="20"/>
      <c r="TT26" s="20"/>
      <c r="TU26" s="20"/>
      <c r="TV26" s="20"/>
      <c r="TW26" s="20"/>
      <c r="TX26" s="20"/>
      <c r="TY26" s="20"/>
      <c r="TZ26" s="20"/>
      <c r="UA26" s="20"/>
      <c r="UB26" s="20"/>
      <c r="UC26" s="20"/>
      <c r="UD26" s="20"/>
      <c r="UE26" s="20"/>
      <c r="UF26" s="20"/>
      <c r="UG26" s="20"/>
      <c r="UH26" s="20"/>
      <c r="UI26" s="20"/>
      <c r="UJ26" s="20"/>
      <c r="UK26" s="20"/>
      <c r="UL26" s="20"/>
      <c r="UM26" s="20"/>
      <c r="UN26" s="20"/>
      <c r="UO26" s="20"/>
      <c r="UP26" s="20"/>
      <c r="UQ26" s="20"/>
      <c r="UR26" s="20"/>
      <c r="US26" s="20"/>
      <c r="UT26" s="20"/>
      <c r="UU26" s="20"/>
      <c r="UV26" s="20"/>
      <c r="UW26" s="20"/>
      <c r="UX26" s="20"/>
      <c r="UY26" s="20"/>
      <c r="UZ26" s="20"/>
      <c r="VA26" s="20"/>
      <c r="VB26" s="20"/>
      <c r="VC26" s="20"/>
      <c r="VD26" s="20"/>
      <c r="VE26" s="20"/>
      <c r="VF26" s="20"/>
      <c r="VG26" s="20"/>
      <c r="VH26" s="20"/>
      <c r="VI26" s="20"/>
      <c r="VJ26" s="20"/>
      <c r="VK26" s="20"/>
      <c r="VL26" s="20"/>
      <c r="VM26" s="20"/>
      <c r="VN26" s="20"/>
      <c r="VO26" s="20"/>
      <c r="VP26" s="20"/>
      <c r="VQ26" s="20"/>
      <c r="VR26" s="20"/>
      <c r="VS26" s="20"/>
      <c r="VT26" s="20"/>
      <c r="VU26" s="20"/>
      <c r="VV26" s="20"/>
      <c r="VW26" s="20"/>
      <c r="VX26" s="20"/>
      <c r="VY26" s="20"/>
      <c r="VZ26" s="20"/>
      <c r="WA26" s="20"/>
      <c r="WB26" s="20"/>
      <c r="WC26" s="20"/>
      <c r="WD26" s="20"/>
      <c r="WE26" s="20"/>
      <c r="WF26" s="20"/>
      <c r="WG26" s="20"/>
      <c r="WH26" s="20"/>
      <c r="WI26" s="20"/>
      <c r="WJ26" s="20"/>
      <c r="WK26" s="20"/>
      <c r="WL26" s="20"/>
      <c r="WM26" s="20"/>
      <c r="WN26" s="20"/>
      <c r="WO26" s="20"/>
      <c r="WP26" s="20"/>
      <c r="WQ26" s="20"/>
      <c r="WR26" s="20"/>
      <c r="WS26" s="20"/>
      <c r="WT26" s="20"/>
      <c r="WU26" s="20"/>
      <c r="WV26" s="20"/>
      <c r="WW26" s="20"/>
      <c r="WX26" s="20"/>
      <c r="WY26" s="20"/>
      <c r="WZ26" s="20"/>
      <c r="XA26" s="20"/>
      <c r="XB26" s="20"/>
      <c r="XC26" s="20"/>
      <c r="XD26" s="20"/>
      <c r="XE26" s="20"/>
      <c r="XF26" s="20"/>
      <c r="XG26" s="20"/>
      <c r="XH26" s="20"/>
      <c r="XI26" s="20"/>
      <c r="XJ26" s="20"/>
      <c r="XK26" s="20"/>
      <c r="XL26" s="20"/>
      <c r="XM26" s="20"/>
      <c r="XN26" s="20"/>
      <c r="XO26" s="20"/>
      <c r="XP26" s="20"/>
      <c r="XQ26" s="20"/>
      <c r="XR26" s="20"/>
      <c r="XS26" s="20"/>
      <c r="XT26" s="20"/>
      <c r="XU26" s="20"/>
      <c r="XV26" s="20"/>
      <c r="XW26" s="20"/>
      <c r="XX26" s="20"/>
      <c r="XY26" s="20"/>
      <c r="XZ26" s="20"/>
      <c r="YA26" s="20"/>
      <c r="YB26" s="20"/>
      <c r="YC26" s="20"/>
      <c r="YD26" s="20"/>
      <c r="YE26" s="20"/>
      <c r="YF26" s="20"/>
      <c r="YG26" s="20"/>
      <c r="YH26" s="20"/>
      <c r="YI26" s="20"/>
      <c r="YJ26" s="20"/>
      <c r="YK26" s="20"/>
      <c r="YL26" s="20"/>
      <c r="YM26" s="20"/>
      <c r="YN26" s="20"/>
      <c r="YO26" s="20"/>
      <c r="YP26" s="20"/>
      <c r="YQ26" s="20"/>
      <c r="YR26" s="20"/>
      <c r="YS26" s="20"/>
      <c r="YT26" s="20"/>
      <c r="YU26" s="20"/>
      <c r="YV26" s="20"/>
      <c r="YW26" s="20"/>
      <c r="YX26" s="20"/>
      <c r="YY26" s="20"/>
      <c r="YZ26" s="20"/>
      <c r="ZA26" s="20"/>
      <c r="ZB26" s="20"/>
      <c r="ZC26" s="20"/>
      <c r="ZD26" s="20"/>
      <c r="ZE26" s="20"/>
      <c r="ZF26" s="20"/>
      <c r="ZG26" s="20"/>
      <c r="ZH26" s="20"/>
      <c r="ZI26" s="20"/>
      <c r="ZJ26" s="20"/>
      <c r="ZK26" s="20"/>
      <c r="ZL26" s="20"/>
      <c r="ZM26" s="20"/>
      <c r="ZN26" s="20"/>
      <c r="ZO26" s="20"/>
      <c r="ZP26" s="20"/>
      <c r="ZQ26" s="20"/>
      <c r="ZR26" s="20"/>
      <c r="ZS26" s="20"/>
      <c r="ZT26" s="20"/>
      <c r="ZU26" s="20"/>
      <c r="ZV26" s="20"/>
      <c r="ZW26" s="20"/>
      <c r="ZX26" s="20"/>
      <c r="ZY26" s="20"/>
      <c r="ZZ26" s="20"/>
      <c r="AAA26" s="20"/>
      <c r="AAB26" s="20"/>
      <c r="AAC26" s="20"/>
      <c r="AAD26" s="20"/>
      <c r="AAE26" s="20"/>
      <c r="AAF26" s="20"/>
      <c r="AAG26" s="20"/>
      <c r="AAH26" s="20"/>
      <c r="AAI26" s="20"/>
      <c r="AAJ26" s="20"/>
      <c r="AAK26" s="20"/>
      <c r="AAL26" s="20"/>
      <c r="AAM26" s="20"/>
      <c r="AAN26" s="20"/>
      <c r="AAO26" s="20"/>
      <c r="AAP26" s="20"/>
      <c r="AAQ26" s="20"/>
      <c r="AAR26" s="20"/>
      <c r="AAS26" s="20"/>
      <c r="AAT26" s="20"/>
      <c r="AAU26" s="20"/>
      <c r="AAV26" s="20"/>
      <c r="AAW26" s="20"/>
      <c r="AAX26" s="20"/>
      <c r="AAY26" s="20"/>
      <c r="AAZ26" s="20"/>
      <c r="ABA26" s="20"/>
      <c r="ABB26" s="20"/>
      <c r="ABC26" s="20"/>
      <c r="ABD26" s="20"/>
      <c r="ABE26" s="20"/>
      <c r="ABF26" s="20"/>
      <c r="ABG26" s="20"/>
      <c r="ABH26" s="20"/>
      <c r="ABI26" s="20"/>
      <c r="ABJ26" s="20"/>
      <c r="ABK26" s="20"/>
      <c r="ABL26" s="20"/>
      <c r="ABM26" s="20"/>
      <c r="ABN26" s="20"/>
      <c r="ABO26" s="20"/>
      <c r="ABP26" s="20"/>
      <c r="ABQ26" s="20"/>
      <c r="ABR26" s="20"/>
      <c r="ABS26" s="20"/>
      <c r="ABT26" s="20"/>
      <c r="ABU26" s="20"/>
      <c r="ABV26" s="20"/>
      <c r="ABW26" s="20"/>
      <c r="ABX26" s="20"/>
      <c r="ABY26" s="20"/>
      <c r="ABZ26" s="20"/>
      <c r="ACA26" s="20"/>
      <c r="ACB26" s="20"/>
      <c r="ACC26" s="20"/>
      <c r="ACD26" s="20"/>
      <c r="ACE26" s="20"/>
      <c r="ACF26" s="20"/>
      <c r="ACG26" s="20"/>
      <c r="ACH26" s="20"/>
      <c r="ACI26" s="20"/>
      <c r="ACJ26" s="20"/>
      <c r="ACK26" s="20"/>
      <c r="ACL26" s="20"/>
      <c r="ACM26" s="20"/>
      <c r="ACN26" s="20"/>
      <c r="ACO26" s="20"/>
      <c r="ACP26" s="20"/>
      <c r="ACQ26" s="20"/>
      <c r="ACR26" s="20"/>
      <c r="ACS26" s="20"/>
      <c r="ACT26" s="20"/>
      <c r="ACU26" s="20"/>
      <c r="ACV26" s="20"/>
      <c r="ACW26" s="20"/>
      <c r="ACX26" s="20"/>
      <c r="ACY26" s="20"/>
      <c r="ACZ26" s="20"/>
      <c r="ADA26" s="20"/>
      <c r="ADB26" s="20"/>
      <c r="ADC26" s="20"/>
      <c r="ADD26" s="20"/>
      <c r="ADE26" s="20"/>
      <c r="ADF26" s="20"/>
      <c r="ADG26" s="20"/>
      <c r="ADH26" s="20"/>
      <c r="ADI26" s="20"/>
      <c r="ADJ26" s="20"/>
      <c r="ADK26" s="20"/>
      <c r="ADL26" s="20"/>
      <c r="ADM26" s="20"/>
      <c r="ADN26" s="20"/>
      <c r="ADO26" s="20"/>
      <c r="ADP26" s="20"/>
      <c r="ADQ26" s="20"/>
      <c r="ADR26" s="20"/>
      <c r="ADS26" s="20"/>
      <c r="ADT26" s="20"/>
      <c r="ADU26" s="20"/>
      <c r="ADV26" s="20"/>
      <c r="ADW26" s="20"/>
      <c r="ADX26" s="20"/>
      <c r="ADY26" s="20"/>
      <c r="ADZ26" s="20"/>
      <c r="AEA26" s="20"/>
      <c r="AEB26" s="20"/>
      <c r="AEC26" s="20"/>
      <c r="AED26" s="20"/>
      <c r="AEE26" s="20"/>
      <c r="AEF26" s="20"/>
      <c r="AEG26" s="20"/>
      <c r="AEH26" s="20"/>
      <c r="AEI26" s="20"/>
      <c r="AEJ26" s="20"/>
      <c r="AEK26" s="20"/>
      <c r="AEL26" s="20"/>
      <c r="AEM26" s="20"/>
      <c r="AEN26" s="20"/>
      <c r="AEO26" s="20"/>
      <c r="AEP26" s="20"/>
      <c r="AEQ26" s="20"/>
      <c r="AER26" s="20"/>
      <c r="AES26" s="20"/>
      <c r="AET26" s="20"/>
      <c r="AEU26" s="20"/>
      <c r="AEV26" s="20"/>
      <c r="AEW26" s="20"/>
      <c r="AEX26" s="20"/>
      <c r="AEY26" s="20"/>
      <c r="AEZ26" s="20"/>
      <c r="AFA26" s="20"/>
      <c r="AFB26" s="20"/>
      <c r="AFC26" s="20"/>
      <c r="AFD26" s="20"/>
      <c r="AFE26" s="20"/>
      <c r="AFF26" s="20"/>
      <c r="AFG26" s="20"/>
      <c r="AFH26" s="20"/>
      <c r="AFI26" s="20"/>
      <c r="AFJ26" s="20"/>
      <c r="AFK26" s="20"/>
      <c r="AFL26" s="20"/>
      <c r="AFM26" s="20"/>
      <c r="AFN26" s="20"/>
      <c r="AFO26" s="20"/>
      <c r="AFP26" s="20"/>
      <c r="AFQ26" s="20"/>
      <c r="AFR26" s="20"/>
      <c r="AFS26" s="20"/>
      <c r="AFT26" s="20"/>
      <c r="AFU26" s="20"/>
      <c r="AFV26" s="20"/>
      <c r="AFW26" s="20"/>
      <c r="AFX26" s="20"/>
      <c r="AFY26" s="20"/>
      <c r="AFZ26" s="20"/>
      <c r="AGA26" s="20"/>
      <c r="AGB26" s="20"/>
      <c r="AGC26" s="20"/>
      <c r="AGD26" s="20"/>
      <c r="AGE26" s="20"/>
      <c r="AGF26" s="20"/>
      <c r="AGG26" s="20"/>
      <c r="AGH26" s="20"/>
      <c r="AGI26" s="20"/>
      <c r="AGJ26" s="20"/>
      <c r="AGK26" s="20"/>
      <c r="AGL26" s="20"/>
      <c r="AGM26" s="20"/>
      <c r="AGN26" s="20"/>
      <c r="AGO26" s="20"/>
      <c r="AGP26" s="20"/>
      <c r="AGQ26" s="20"/>
      <c r="AGR26" s="20"/>
      <c r="AGS26" s="20"/>
      <c r="AGT26" s="20"/>
      <c r="AGU26" s="20"/>
      <c r="AGV26" s="20"/>
      <c r="AGW26" s="20"/>
      <c r="AGX26" s="20"/>
      <c r="AGY26" s="20"/>
      <c r="AGZ26" s="20"/>
      <c r="AHA26" s="20"/>
      <c r="AHB26" s="20"/>
      <c r="AHC26" s="20"/>
      <c r="AHD26" s="20"/>
      <c r="AHE26" s="20"/>
      <c r="AHF26" s="20"/>
      <c r="AHG26" s="20"/>
      <c r="AHH26" s="20"/>
      <c r="AHI26" s="20"/>
      <c r="AHJ26" s="20"/>
      <c r="AHK26" s="20"/>
      <c r="AHL26" s="20"/>
      <c r="AHM26" s="20"/>
      <c r="AHN26" s="20"/>
      <c r="AHO26" s="20"/>
      <c r="AHP26" s="20"/>
      <c r="AHQ26" s="20"/>
      <c r="AHR26" s="20"/>
      <c r="AHS26" s="20"/>
      <c r="AHT26" s="20"/>
      <c r="AHU26" s="20"/>
      <c r="AHV26" s="20"/>
      <c r="AHW26" s="20"/>
      <c r="AHX26" s="20"/>
      <c r="AHY26" s="20"/>
      <c r="AHZ26" s="20"/>
      <c r="AIA26" s="20"/>
      <c r="AIB26" s="20"/>
      <c r="AIC26" s="20"/>
      <c r="AID26" s="20"/>
      <c r="AIE26" s="20"/>
      <c r="AIF26" s="20"/>
      <c r="AIG26" s="20"/>
      <c r="AIH26" s="20"/>
      <c r="AII26" s="20"/>
      <c r="AIJ26" s="20"/>
      <c r="AIK26" s="20"/>
      <c r="AIL26" s="20"/>
      <c r="AIM26" s="20"/>
      <c r="AIN26" s="20"/>
      <c r="AIO26" s="20"/>
      <c r="AIP26" s="20"/>
      <c r="AIQ26" s="20"/>
      <c r="AIR26" s="20"/>
      <c r="AIS26" s="20"/>
      <c r="AIT26" s="20"/>
      <c r="AIU26" s="20"/>
      <c r="AIV26" s="20"/>
      <c r="AIW26" s="20"/>
      <c r="AIX26" s="20"/>
      <c r="AIY26" s="20"/>
      <c r="AIZ26" s="20"/>
      <c r="AJA26" s="20"/>
      <c r="AJB26" s="20"/>
      <c r="AJC26" s="20"/>
      <c r="AJD26" s="20"/>
      <c r="AJE26" s="20"/>
      <c r="AJF26" s="20"/>
      <c r="AJG26" s="20"/>
      <c r="AJH26" s="20"/>
      <c r="AJI26" s="20"/>
      <c r="AJJ26" s="20"/>
      <c r="AJK26" s="20"/>
      <c r="AJL26" s="20"/>
      <c r="AJM26" s="20"/>
      <c r="AJN26" s="20"/>
      <c r="AJO26" s="20"/>
      <c r="AJP26" s="20"/>
      <c r="AJQ26" s="20"/>
      <c r="AJR26" s="20"/>
      <c r="AJS26" s="20"/>
      <c r="AJT26" s="20"/>
      <c r="AJU26" s="20"/>
      <c r="AJV26" s="20"/>
      <c r="AJW26" s="20"/>
      <c r="AJX26" s="20"/>
      <c r="AJY26" s="20"/>
      <c r="AJZ26" s="20"/>
      <c r="AKA26" s="20"/>
      <c r="AKB26" s="20"/>
      <c r="AKC26" s="20"/>
      <c r="AKD26" s="20"/>
      <c r="AKE26" s="20"/>
      <c r="AKF26" s="20"/>
      <c r="AKG26" s="20"/>
      <c r="AKH26" s="20"/>
      <c r="AKI26" s="20"/>
      <c r="AKJ26" s="20"/>
      <c r="AKK26" s="20"/>
      <c r="AKL26" s="20"/>
      <c r="AKM26" s="20"/>
      <c r="AKN26" s="20"/>
      <c r="AKO26" s="20"/>
      <c r="AKP26" s="20"/>
      <c r="AKQ26" s="20"/>
      <c r="AKR26" s="20"/>
      <c r="AKS26" s="20"/>
      <c r="AKT26" s="20"/>
      <c r="AKU26" s="20"/>
      <c r="AKV26" s="20"/>
      <c r="AKW26" s="20"/>
      <c r="AKX26" s="20"/>
      <c r="AKY26" s="20"/>
      <c r="AKZ26" s="20"/>
      <c r="ALA26" s="20"/>
      <c r="ALB26" s="20"/>
      <c r="ALC26" s="20"/>
      <c r="ALD26" s="20"/>
      <c r="ALE26" s="20"/>
      <c r="ALF26" s="20"/>
      <c r="ALG26" s="20"/>
      <c r="ALH26" s="20"/>
      <c r="ALI26" s="20"/>
      <c r="ALJ26" s="20"/>
      <c r="ALK26" s="20"/>
      <c r="ALL26" s="20"/>
      <c r="ALM26" s="20"/>
      <c r="ALN26" s="20"/>
      <c r="ALO26" s="20"/>
      <c r="ALP26" s="20"/>
      <c r="ALQ26" s="20"/>
      <c r="ALR26" s="20"/>
      <c r="ALS26" s="20"/>
      <c r="ALT26" s="20"/>
      <c r="ALU26" s="20"/>
      <c r="ALV26" s="20"/>
      <c r="ALW26" s="20"/>
      <c r="ALX26" s="20"/>
      <c r="ALY26" s="20"/>
      <c r="ALZ26" s="20"/>
      <c r="AMA26" s="20"/>
      <c r="AMB26" s="20"/>
      <c r="AMC26" s="20"/>
      <c r="AMD26" s="20"/>
      <c r="AME26" s="20"/>
      <c r="AMF26" s="20"/>
      <c r="AMG26" s="20"/>
      <c r="AMH26" s="20"/>
      <c r="AMI26" s="20"/>
      <c r="AMJ26" s="20"/>
      <c r="AMK26" s="20"/>
      <c r="AML26" s="20"/>
      <c r="AMM26" s="20"/>
      <c r="AMN26" s="20"/>
      <c r="AMO26" s="20"/>
      <c r="AMP26" s="20"/>
      <c r="AMQ26" s="20"/>
      <c r="AMR26" s="20"/>
      <c r="AMS26" s="20"/>
      <c r="AMT26" s="20"/>
      <c r="AMU26" s="20"/>
      <c r="AMV26" s="20"/>
      <c r="AMW26" s="20"/>
      <c r="AMX26" s="20"/>
      <c r="AMY26" s="20"/>
      <c r="AMZ26" s="20"/>
      <c r="ANA26" s="20"/>
      <c r="ANB26" s="20"/>
      <c r="ANC26" s="20"/>
      <c r="AND26" s="20"/>
      <c r="ANE26" s="20"/>
      <c r="ANF26" s="20"/>
      <c r="ANG26" s="20"/>
      <c r="ANH26" s="20"/>
      <c r="ANI26" s="20"/>
      <c r="ANJ26" s="20"/>
      <c r="ANK26" s="20"/>
      <c r="ANL26" s="20"/>
      <c r="ANM26" s="20"/>
      <c r="ANN26" s="20"/>
      <c r="ANO26" s="20"/>
      <c r="ANP26" s="20"/>
      <c r="ANQ26" s="20"/>
      <c r="ANR26" s="20"/>
      <c r="ANS26" s="20"/>
      <c r="ANT26" s="20"/>
      <c r="ANU26" s="20"/>
      <c r="ANV26" s="20"/>
      <c r="ANW26" s="20"/>
      <c r="ANX26" s="20"/>
      <c r="ANY26" s="20"/>
      <c r="ANZ26" s="20"/>
      <c r="AOA26" s="20"/>
      <c r="AOB26" s="20"/>
      <c r="AOC26" s="20"/>
      <c r="AOD26" s="20"/>
      <c r="AOE26" s="20"/>
      <c r="AOF26" s="20"/>
      <c r="AOG26" s="20"/>
      <c r="AOH26" s="20"/>
      <c r="AOI26" s="20"/>
      <c r="AOJ26" s="20"/>
      <c r="AOK26" s="20"/>
      <c r="AOL26" s="20"/>
      <c r="AOM26" s="20"/>
      <c r="AON26" s="20"/>
      <c r="AOO26" s="20"/>
      <c r="AOP26" s="20"/>
      <c r="AOQ26" s="20"/>
      <c r="AOR26" s="20"/>
      <c r="AOS26" s="20"/>
      <c r="AOT26" s="20"/>
      <c r="AOU26" s="20"/>
      <c r="AOV26" s="20"/>
      <c r="AOW26" s="20"/>
      <c r="AOX26" s="20"/>
      <c r="AOY26" s="20"/>
      <c r="AOZ26" s="20"/>
      <c r="APA26" s="20"/>
      <c r="APB26" s="20"/>
      <c r="APC26" s="20"/>
      <c r="APD26" s="20"/>
      <c r="APE26" s="20"/>
      <c r="APF26" s="20"/>
      <c r="APG26" s="20"/>
      <c r="APH26" s="20"/>
      <c r="API26" s="20"/>
      <c r="APJ26" s="20"/>
      <c r="APK26" s="20"/>
      <c r="APL26" s="20"/>
      <c r="APM26" s="20"/>
      <c r="APN26" s="20"/>
      <c r="APO26" s="20"/>
      <c r="APP26" s="20"/>
      <c r="APQ26" s="20"/>
      <c r="APR26" s="20"/>
      <c r="APS26" s="20"/>
      <c r="APT26" s="20"/>
      <c r="APU26" s="20"/>
      <c r="APV26" s="20"/>
      <c r="APW26" s="20"/>
      <c r="APX26" s="20"/>
      <c r="APY26" s="20"/>
      <c r="APZ26" s="20"/>
      <c r="AQA26" s="20"/>
      <c r="AQB26" s="20"/>
      <c r="AQC26" s="20"/>
      <c r="AQD26" s="20"/>
      <c r="AQE26" s="20"/>
      <c r="AQF26" s="20"/>
      <c r="AQG26" s="20"/>
      <c r="AQH26" s="20"/>
      <c r="AQI26" s="20"/>
      <c r="AQJ26" s="20"/>
      <c r="AQK26" s="20"/>
      <c r="AQL26" s="20"/>
      <c r="AQM26" s="20"/>
      <c r="AQN26" s="20"/>
      <c r="AQO26" s="20"/>
      <c r="AQP26" s="20"/>
      <c r="AQQ26" s="20"/>
      <c r="AQR26" s="20"/>
      <c r="AQS26" s="20"/>
      <c r="AQT26" s="20"/>
      <c r="AQU26" s="20"/>
      <c r="AQV26" s="20"/>
      <c r="AQW26" s="20"/>
      <c r="AQX26" s="20"/>
      <c r="AQY26" s="20"/>
      <c r="AQZ26" s="20"/>
      <c r="ARA26" s="20"/>
      <c r="ARB26" s="20"/>
      <c r="ARC26" s="20"/>
      <c r="ARD26" s="20"/>
      <c r="ARE26" s="20"/>
      <c r="ARF26" s="20"/>
      <c r="ARG26" s="20"/>
      <c r="ARH26" s="20"/>
      <c r="ARI26" s="20"/>
      <c r="ARJ26" s="20"/>
      <c r="ARK26" s="20"/>
      <c r="ARL26" s="20"/>
      <c r="ARM26" s="20"/>
      <c r="ARN26" s="20"/>
      <c r="ARO26" s="20"/>
      <c r="ARP26" s="20"/>
      <c r="ARQ26" s="20"/>
      <c r="ARR26" s="20"/>
      <c r="ARS26" s="20"/>
      <c r="ART26" s="20"/>
      <c r="ARU26" s="20"/>
      <c r="ARV26" s="20"/>
      <c r="ARW26" s="20"/>
      <c r="ARX26" s="20"/>
      <c r="ARY26" s="20"/>
      <c r="ARZ26" s="20"/>
      <c r="ASA26" s="20"/>
      <c r="ASB26" s="20"/>
      <c r="ASC26" s="20"/>
      <c r="ASD26" s="20"/>
      <c r="ASE26" s="20"/>
      <c r="ASF26" s="20"/>
      <c r="ASG26" s="20"/>
      <c r="ASH26" s="20"/>
      <c r="ASI26" s="20"/>
      <c r="ASJ26" s="20"/>
      <c r="ASK26" s="20"/>
      <c r="ASL26" s="20"/>
      <c r="ASM26" s="20"/>
      <c r="ASN26" s="20"/>
      <c r="ASO26" s="20"/>
      <c r="ASP26" s="20"/>
      <c r="ASQ26" s="20"/>
      <c r="ASR26" s="20"/>
      <c r="ASS26" s="20"/>
      <c r="AST26" s="20"/>
      <c r="ASU26" s="20"/>
      <c r="ASV26" s="20"/>
      <c r="ASW26" s="20"/>
      <c r="ASX26" s="20"/>
      <c r="ASY26" s="20"/>
      <c r="ASZ26" s="20"/>
      <c r="ATA26" s="20"/>
      <c r="ATB26" s="20"/>
      <c r="ATC26" s="20"/>
      <c r="ATD26" s="20"/>
      <c r="ATE26" s="20"/>
      <c r="ATF26" s="20"/>
      <c r="ATG26" s="20"/>
      <c r="ATH26" s="20"/>
      <c r="ATI26" s="20"/>
      <c r="ATJ26" s="20"/>
      <c r="ATK26" s="20"/>
      <c r="ATL26" s="20"/>
      <c r="ATM26" s="20"/>
      <c r="ATN26" s="20"/>
      <c r="ATO26" s="20"/>
      <c r="ATP26" s="20"/>
      <c r="ATQ26" s="20"/>
      <c r="ATR26" s="20"/>
      <c r="ATS26" s="20"/>
      <c r="ATT26" s="20"/>
      <c r="ATU26" s="20"/>
      <c r="ATV26" s="20"/>
      <c r="ATW26" s="20"/>
      <c r="ATX26" s="20"/>
      <c r="ATY26" s="20"/>
      <c r="ATZ26" s="20"/>
      <c r="AUA26" s="20"/>
      <c r="AUB26" s="20"/>
      <c r="AUC26" s="20"/>
      <c r="AUD26" s="20"/>
      <c r="AUE26" s="20"/>
      <c r="AUF26" s="20"/>
      <c r="AUG26" s="20"/>
      <c r="AUH26" s="20"/>
      <c r="AUI26" s="20"/>
      <c r="AUJ26" s="20"/>
      <c r="AUK26" s="20"/>
      <c r="AUL26" s="20"/>
      <c r="AUM26" s="20"/>
      <c r="AUN26" s="20"/>
      <c r="AUO26" s="20"/>
      <c r="AUP26" s="20"/>
      <c r="AUQ26" s="20"/>
      <c r="AUR26" s="20"/>
      <c r="AUS26" s="20"/>
      <c r="AUT26" s="20"/>
      <c r="AUU26" s="20"/>
      <c r="AUV26" s="20"/>
      <c r="AUW26" s="20"/>
      <c r="AUX26" s="20"/>
      <c r="AUY26" s="20"/>
      <c r="AUZ26" s="20"/>
      <c r="AVA26" s="20"/>
      <c r="AVB26" s="20"/>
      <c r="AVC26" s="20"/>
      <c r="AVD26" s="20"/>
      <c r="AVE26" s="20"/>
      <c r="AVF26" s="20"/>
      <c r="AVG26" s="20"/>
      <c r="AVH26" s="20"/>
      <c r="AVI26" s="20"/>
      <c r="AVJ26" s="20"/>
      <c r="AVK26" s="20"/>
      <c r="AVL26" s="20"/>
      <c r="AVM26" s="20"/>
      <c r="AVN26" s="20"/>
      <c r="AVO26" s="20"/>
      <c r="AVP26" s="20"/>
      <c r="AVQ26" s="20"/>
      <c r="AVR26" s="20"/>
      <c r="AVS26" s="20"/>
      <c r="AVT26" s="20"/>
      <c r="AVU26" s="20"/>
      <c r="AVV26" s="20"/>
      <c r="AVW26" s="20"/>
      <c r="AVX26" s="20"/>
      <c r="AVY26" s="20"/>
      <c r="AVZ26" s="20"/>
      <c r="AWA26" s="20"/>
      <c r="AWB26" s="20"/>
      <c r="AWC26" s="20"/>
      <c r="AWD26" s="20"/>
      <c r="AWE26" s="20"/>
      <c r="AWF26" s="20"/>
      <c r="AWG26" s="20"/>
      <c r="AWH26" s="20"/>
      <c r="AWI26" s="20"/>
      <c r="AWJ26" s="20"/>
      <c r="AWK26" s="20"/>
      <c r="AWL26" s="20"/>
      <c r="AWM26" s="20"/>
      <c r="AWN26" s="20"/>
      <c r="AWO26" s="20"/>
      <c r="AWP26" s="20"/>
      <c r="AWQ26" s="20"/>
      <c r="AWR26" s="20"/>
      <c r="AWS26" s="20"/>
      <c r="AWT26" s="20"/>
      <c r="AWU26" s="20"/>
      <c r="AWV26" s="20"/>
      <c r="AWW26" s="20"/>
      <c r="AWX26" s="20"/>
      <c r="AWY26" s="20"/>
      <c r="AWZ26" s="20"/>
      <c r="AXA26" s="20"/>
      <c r="AXB26" s="20"/>
      <c r="AXC26" s="20"/>
      <c r="AXD26" s="20"/>
      <c r="AXE26" s="20"/>
      <c r="AXF26" s="20"/>
      <c r="AXG26" s="20"/>
      <c r="AXH26" s="20"/>
      <c r="AXI26" s="20"/>
      <c r="AXJ26" s="20"/>
      <c r="AXK26" s="20"/>
      <c r="AXL26" s="20"/>
      <c r="AXM26" s="20"/>
      <c r="AXN26" s="20"/>
      <c r="AXO26" s="20"/>
      <c r="AXP26" s="20"/>
      <c r="AXQ26" s="20"/>
      <c r="AXR26" s="20"/>
      <c r="AXS26" s="20"/>
      <c r="AXT26" s="20"/>
    </row>
    <row r="27" spans="1:1320" s="80" customFormat="1" ht="17" customHeight="1">
      <c r="A27" s="20"/>
      <c r="B27" s="248">
        <v>11</v>
      </c>
      <c r="C27" s="248" t="s">
        <v>36</v>
      </c>
      <c r="D27" s="265">
        <f t="shared" si="1"/>
        <v>11884471.581400003</v>
      </c>
      <c r="E27" s="265">
        <f t="shared" si="0"/>
        <v>2971117.8953500008</v>
      </c>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c r="IW27" s="20"/>
      <c r="IX27" s="20"/>
      <c r="IY27" s="20"/>
      <c r="IZ27" s="20"/>
      <c r="JA27" s="20"/>
      <c r="JB27" s="20"/>
      <c r="JC27" s="20"/>
      <c r="JD27" s="20"/>
      <c r="JE27" s="20"/>
      <c r="JF27" s="20"/>
      <c r="JG27" s="20"/>
      <c r="JH27" s="20"/>
      <c r="JI27" s="20"/>
      <c r="JJ27" s="20"/>
      <c r="JK27" s="20"/>
      <c r="JL27" s="20"/>
      <c r="JM27" s="20"/>
      <c r="JN27" s="20"/>
      <c r="JO27" s="20"/>
      <c r="JP27" s="20"/>
      <c r="JQ27" s="20"/>
      <c r="JR27" s="20"/>
      <c r="JS27" s="20"/>
      <c r="JT27" s="20"/>
      <c r="JU27" s="20"/>
      <c r="JV27" s="20"/>
      <c r="JW27" s="20"/>
      <c r="JX27" s="20"/>
      <c r="JY27" s="20"/>
      <c r="JZ27" s="20"/>
      <c r="KA27" s="20"/>
      <c r="KB27" s="20"/>
      <c r="KC27" s="20"/>
      <c r="KD27" s="20"/>
      <c r="KE27" s="20"/>
      <c r="KF27" s="20"/>
      <c r="KG27" s="20"/>
      <c r="KH27" s="20"/>
      <c r="KI27" s="20"/>
      <c r="KJ27" s="20"/>
      <c r="KK27" s="20"/>
      <c r="KL27" s="20"/>
      <c r="KM27" s="20"/>
      <c r="KN27" s="20"/>
      <c r="KO27" s="20"/>
      <c r="KP27" s="20"/>
      <c r="KQ27" s="20"/>
      <c r="KR27" s="20"/>
      <c r="KS27" s="20"/>
      <c r="KT27" s="20"/>
      <c r="KU27" s="20"/>
      <c r="KV27" s="20"/>
      <c r="KW27" s="20"/>
      <c r="KX27" s="20"/>
      <c r="KY27" s="20"/>
      <c r="KZ27" s="20"/>
      <c r="LA27" s="20"/>
      <c r="LB27" s="20"/>
      <c r="LC27" s="20"/>
      <c r="LD27" s="20"/>
      <c r="LE27" s="20"/>
      <c r="LF27" s="20"/>
      <c r="LG27" s="20"/>
      <c r="LH27" s="20"/>
      <c r="LI27" s="20"/>
      <c r="LJ27" s="20"/>
      <c r="LK27" s="20"/>
      <c r="LL27" s="20"/>
      <c r="LM27" s="20"/>
      <c r="LN27" s="20"/>
      <c r="LO27" s="20"/>
      <c r="LP27" s="20"/>
      <c r="LQ27" s="20"/>
      <c r="LR27" s="20"/>
      <c r="LS27" s="20"/>
      <c r="LT27" s="20"/>
      <c r="LU27" s="20"/>
      <c r="LV27" s="20"/>
      <c r="LW27" s="20"/>
      <c r="LX27" s="20"/>
      <c r="LY27" s="20"/>
      <c r="LZ27" s="20"/>
      <c r="MA27" s="20"/>
      <c r="MB27" s="20"/>
      <c r="MC27" s="20"/>
      <c r="MD27" s="20"/>
      <c r="ME27" s="20"/>
      <c r="MF27" s="20"/>
      <c r="MG27" s="20"/>
      <c r="MH27" s="20"/>
      <c r="MI27" s="20"/>
      <c r="MJ27" s="20"/>
      <c r="MK27" s="20"/>
      <c r="ML27" s="20"/>
      <c r="MM27" s="20"/>
      <c r="MN27" s="20"/>
      <c r="MO27" s="20"/>
      <c r="MP27" s="20"/>
      <c r="MQ27" s="20"/>
      <c r="MR27" s="20"/>
      <c r="MS27" s="20"/>
      <c r="MT27" s="20"/>
      <c r="MU27" s="20"/>
      <c r="MV27" s="20"/>
      <c r="MW27" s="20"/>
      <c r="MX27" s="20"/>
      <c r="MY27" s="20"/>
      <c r="MZ27" s="20"/>
      <c r="NA27" s="20"/>
      <c r="NB27" s="20"/>
      <c r="NC27" s="20"/>
      <c r="ND27" s="20"/>
      <c r="NE27" s="20"/>
      <c r="NF27" s="20"/>
      <c r="NG27" s="20"/>
      <c r="NH27" s="20"/>
      <c r="NI27" s="20"/>
      <c r="NJ27" s="20"/>
      <c r="NK27" s="20"/>
      <c r="NL27" s="20"/>
      <c r="NM27" s="20"/>
      <c r="NN27" s="20"/>
      <c r="NO27" s="20"/>
      <c r="NP27" s="20"/>
      <c r="NQ27" s="20"/>
      <c r="NR27" s="20"/>
      <c r="NS27" s="20"/>
      <c r="NT27" s="20"/>
      <c r="NU27" s="20"/>
      <c r="NV27" s="20"/>
      <c r="NW27" s="20"/>
      <c r="NX27" s="20"/>
      <c r="NY27" s="20"/>
      <c r="NZ27" s="20"/>
      <c r="OA27" s="20"/>
      <c r="OB27" s="20"/>
      <c r="OC27" s="20"/>
      <c r="OD27" s="20"/>
      <c r="OE27" s="20"/>
      <c r="OF27" s="20"/>
      <c r="OG27" s="20"/>
      <c r="OH27" s="20"/>
      <c r="OI27" s="20"/>
      <c r="OJ27" s="20"/>
      <c r="OK27" s="20"/>
      <c r="OL27" s="20"/>
      <c r="OM27" s="20"/>
      <c r="ON27" s="20"/>
      <c r="OO27" s="20"/>
      <c r="OP27" s="20"/>
      <c r="OQ27" s="20"/>
      <c r="OR27" s="20"/>
      <c r="OS27" s="20"/>
      <c r="OT27" s="20"/>
      <c r="OU27" s="20"/>
      <c r="OV27" s="20"/>
      <c r="OW27" s="20"/>
      <c r="OX27" s="20"/>
      <c r="OY27" s="20"/>
      <c r="OZ27" s="20"/>
      <c r="PA27" s="20"/>
      <c r="PB27" s="20"/>
      <c r="PC27" s="20"/>
      <c r="PD27" s="20"/>
      <c r="PE27" s="20"/>
      <c r="PF27" s="20"/>
      <c r="PG27" s="20"/>
      <c r="PH27" s="20"/>
      <c r="PI27" s="20"/>
      <c r="PJ27" s="20"/>
      <c r="PK27" s="20"/>
      <c r="PL27" s="20"/>
      <c r="PM27" s="20"/>
      <c r="PN27" s="20"/>
      <c r="PO27" s="20"/>
      <c r="PP27" s="20"/>
      <c r="PQ27" s="20"/>
      <c r="PR27" s="20"/>
      <c r="PS27" s="20"/>
      <c r="PT27" s="20"/>
      <c r="PU27" s="20"/>
      <c r="PV27" s="20"/>
      <c r="PW27" s="20"/>
      <c r="PX27" s="20"/>
      <c r="PY27" s="20"/>
      <c r="PZ27" s="20"/>
      <c r="QA27" s="20"/>
      <c r="QB27" s="20"/>
      <c r="QC27" s="20"/>
      <c r="QD27" s="20"/>
      <c r="QE27" s="20"/>
      <c r="QF27" s="20"/>
      <c r="QG27" s="20"/>
      <c r="QH27" s="20"/>
      <c r="QI27" s="20"/>
      <c r="QJ27" s="20"/>
      <c r="QK27" s="20"/>
      <c r="QL27" s="20"/>
      <c r="QM27" s="20"/>
      <c r="QN27" s="20"/>
      <c r="QO27" s="20"/>
      <c r="QP27" s="20"/>
      <c r="QQ27" s="20"/>
      <c r="QR27" s="20"/>
      <c r="QS27" s="20"/>
      <c r="QT27" s="20"/>
      <c r="QU27" s="20"/>
      <c r="QV27" s="20"/>
      <c r="QW27" s="20"/>
      <c r="QX27" s="20"/>
      <c r="QY27" s="20"/>
      <c r="QZ27" s="20"/>
      <c r="RA27" s="20"/>
      <c r="RB27" s="20"/>
      <c r="RC27" s="20"/>
      <c r="RD27" s="20"/>
      <c r="RE27" s="20"/>
      <c r="RF27" s="20"/>
      <c r="RG27" s="20"/>
      <c r="RH27" s="20"/>
      <c r="RI27" s="20"/>
      <c r="RJ27" s="20"/>
      <c r="RK27" s="20"/>
      <c r="RL27" s="20"/>
      <c r="RM27" s="20"/>
      <c r="RN27" s="20"/>
      <c r="RO27" s="20"/>
      <c r="RP27" s="20"/>
      <c r="RQ27" s="20"/>
      <c r="RR27" s="20"/>
      <c r="RS27" s="20"/>
      <c r="RT27" s="20"/>
      <c r="RU27" s="20"/>
      <c r="RV27" s="20"/>
      <c r="RW27" s="20"/>
      <c r="RX27" s="20"/>
      <c r="RY27" s="20"/>
      <c r="RZ27" s="20"/>
      <c r="SA27" s="20"/>
      <c r="SB27" s="20"/>
      <c r="SC27" s="20"/>
      <c r="SD27" s="20"/>
      <c r="SE27" s="20"/>
      <c r="SF27" s="20"/>
      <c r="SG27" s="20"/>
      <c r="SH27" s="20"/>
      <c r="SI27" s="20"/>
      <c r="SJ27" s="20"/>
      <c r="SK27" s="20"/>
      <c r="SL27" s="20"/>
      <c r="SM27" s="20"/>
      <c r="SN27" s="20"/>
      <c r="SO27" s="20"/>
      <c r="SP27" s="20"/>
      <c r="SQ27" s="20"/>
      <c r="SR27" s="20"/>
      <c r="SS27" s="20"/>
      <c r="ST27" s="20"/>
      <c r="SU27" s="20"/>
      <c r="SV27" s="20"/>
      <c r="SW27" s="20"/>
      <c r="SX27" s="20"/>
      <c r="SY27" s="20"/>
      <c r="SZ27" s="20"/>
      <c r="TA27" s="20"/>
      <c r="TB27" s="20"/>
      <c r="TC27" s="20"/>
      <c r="TD27" s="20"/>
      <c r="TE27" s="20"/>
      <c r="TF27" s="20"/>
      <c r="TG27" s="20"/>
      <c r="TH27" s="20"/>
      <c r="TI27" s="20"/>
      <c r="TJ27" s="20"/>
      <c r="TK27" s="20"/>
      <c r="TL27" s="20"/>
      <c r="TM27" s="20"/>
      <c r="TN27" s="20"/>
      <c r="TO27" s="20"/>
      <c r="TP27" s="20"/>
      <c r="TQ27" s="20"/>
      <c r="TR27" s="20"/>
      <c r="TS27" s="20"/>
      <c r="TT27" s="20"/>
      <c r="TU27" s="20"/>
      <c r="TV27" s="20"/>
      <c r="TW27" s="20"/>
      <c r="TX27" s="20"/>
      <c r="TY27" s="20"/>
      <c r="TZ27" s="20"/>
      <c r="UA27" s="20"/>
      <c r="UB27" s="20"/>
      <c r="UC27" s="20"/>
      <c r="UD27" s="20"/>
      <c r="UE27" s="20"/>
      <c r="UF27" s="20"/>
      <c r="UG27" s="20"/>
      <c r="UH27" s="20"/>
      <c r="UI27" s="20"/>
      <c r="UJ27" s="20"/>
      <c r="UK27" s="20"/>
      <c r="UL27" s="20"/>
      <c r="UM27" s="20"/>
      <c r="UN27" s="20"/>
      <c r="UO27" s="20"/>
      <c r="UP27" s="20"/>
      <c r="UQ27" s="20"/>
      <c r="UR27" s="20"/>
      <c r="US27" s="20"/>
      <c r="UT27" s="20"/>
      <c r="UU27" s="20"/>
      <c r="UV27" s="20"/>
      <c r="UW27" s="20"/>
      <c r="UX27" s="20"/>
      <c r="UY27" s="20"/>
      <c r="UZ27" s="20"/>
      <c r="VA27" s="20"/>
      <c r="VB27" s="20"/>
      <c r="VC27" s="20"/>
      <c r="VD27" s="20"/>
      <c r="VE27" s="20"/>
      <c r="VF27" s="20"/>
      <c r="VG27" s="20"/>
      <c r="VH27" s="20"/>
      <c r="VI27" s="20"/>
      <c r="VJ27" s="20"/>
      <c r="VK27" s="20"/>
      <c r="VL27" s="20"/>
      <c r="VM27" s="20"/>
      <c r="VN27" s="20"/>
      <c r="VO27" s="20"/>
      <c r="VP27" s="20"/>
      <c r="VQ27" s="20"/>
      <c r="VR27" s="20"/>
      <c r="VS27" s="20"/>
      <c r="VT27" s="20"/>
      <c r="VU27" s="20"/>
      <c r="VV27" s="20"/>
      <c r="VW27" s="20"/>
      <c r="VX27" s="20"/>
      <c r="VY27" s="20"/>
      <c r="VZ27" s="20"/>
      <c r="WA27" s="20"/>
      <c r="WB27" s="20"/>
      <c r="WC27" s="20"/>
      <c r="WD27" s="20"/>
      <c r="WE27" s="20"/>
      <c r="WF27" s="20"/>
      <c r="WG27" s="20"/>
      <c r="WH27" s="20"/>
      <c r="WI27" s="20"/>
      <c r="WJ27" s="20"/>
      <c r="WK27" s="20"/>
      <c r="WL27" s="20"/>
      <c r="WM27" s="20"/>
      <c r="WN27" s="20"/>
      <c r="WO27" s="20"/>
      <c r="WP27" s="20"/>
      <c r="WQ27" s="20"/>
      <c r="WR27" s="20"/>
      <c r="WS27" s="20"/>
      <c r="WT27" s="20"/>
      <c r="WU27" s="20"/>
      <c r="WV27" s="20"/>
      <c r="WW27" s="20"/>
      <c r="WX27" s="20"/>
      <c r="WY27" s="20"/>
      <c r="WZ27" s="20"/>
      <c r="XA27" s="20"/>
      <c r="XB27" s="20"/>
      <c r="XC27" s="20"/>
      <c r="XD27" s="20"/>
      <c r="XE27" s="20"/>
      <c r="XF27" s="20"/>
      <c r="XG27" s="20"/>
      <c r="XH27" s="20"/>
      <c r="XI27" s="20"/>
      <c r="XJ27" s="20"/>
      <c r="XK27" s="20"/>
      <c r="XL27" s="20"/>
      <c r="XM27" s="20"/>
      <c r="XN27" s="20"/>
      <c r="XO27" s="20"/>
      <c r="XP27" s="20"/>
      <c r="XQ27" s="20"/>
      <c r="XR27" s="20"/>
      <c r="XS27" s="20"/>
      <c r="XT27" s="20"/>
      <c r="XU27" s="20"/>
      <c r="XV27" s="20"/>
      <c r="XW27" s="20"/>
      <c r="XX27" s="20"/>
      <c r="XY27" s="20"/>
      <c r="XZ27" s="20"/>
      <c r="YA27" s="20"/>
      <c r="YB27" s="20"/>
      <c r="YC27" s="20"/>
      <c r="YD27" s="20"/>
      <c r="YE27" s="20"/>
      <c r="YF27" s="20"/>
      <c r="YG27" s="20"/>
      <c r="YH27" s="20"/>
      <c r="YI27" s="20"/>
      <c r="YJ27" s="20"/>
      <c r="YK27" s="20"/>
      <c r="YL27" s="20"/>
      <c r="YM27" s="20"/>
      <c r="YN27" s="20"/>
      <c r="YO27" s="20"/>
      <c r="YP27" s="20"/>
      <c r="YQ27" s="20"/>
      <c r="YR27" s="20"/>
      <c r="YS27" s="20"/>
      <c r="YT27" s="20"/>
      <c r="YU27" s="20"/>
      <c r="YV27" s="20"/>
      <c r="YW27" s="20"/>
      <c r="YX27" s="20"/>
      <c r="YY27" s="20"/>
      <c r="YZ27" s="20"/>
      <c r="ZA27" s="20"/>
      <c r="ZB27" s="20"/>
      <c r="ZC27" s="20"/>
      <c r="ZD27" s="20"/>
      <c r="ZE27" s="20"/>
      <c r="ZF27" s="20"/>
      <c r="ZG27" s="20"/>
      <c r="ZH27" s="20"/>
      <c r="ZI27" s="20"/>
      <c r="ZJ27" s="20"/>
      <c r="ZK27" s="20"/>
      <c r="ZL27" s="20"/>
      <c r="ZM27" s="20"/>
      <c r="ZN27" s="20"/>
      <c r="ZO27" s="20"/>
      <c r="ZP27" s="20"/>
      <c r="ZQ27" s="20"/>
      <c r="ZR27" s="20"/>
      <c r="ZS27" s="20"/>
      <c r="ZT27" s="20"/>
      <c r="ZU27" s="20"/>
      <c r="ZV27" s="20"/>
      <c r="ZW27" s="20"/>
      <c r="ZX27" s="20"/>
      <c r="ZY27" s="20"/>
      <c r="ZZ27" s="20"/>
      <c r="AAA27" s="20"/>
      <c r="AAB27" s="20"/>
      <c r="AAC27" s="20"/>
      <c r="AAD27" s="20"/>
      <c r="AAE27" s="20"/>
      <c r="AAF27" s="20"/>
      <c r="AAG27" s="20"/>
      <c r="AAH27" s="20"/>
      <c r="AAI27" s="20"/>
      <c r="AAJ27" s="20"/>
      <c r="AAK27" s="20"/>
      <c r="AAL27" s="20"/>
      <c r="AAM27" s="20"/>
      <c r="AAN27" s="20"/>
      <c r="AAO27" s="20"/>
      <c r="AAP27" s="20"/>
      <c r="AAQ27" s="20"/>
      <c r="AAR27" s="20"/>
      <c r="AAS27" s="20"/>
      <c r="AAT27" s="20"/>
      <c r="AAU27" s="20"/>
      <c r="AAV27" s="20"/>
      <c r="AAW27" s="20"/>
      <c r="AAX27" s="20"/>
      <c r="AAY27" s="20"/>
      <c r="AAZ27" s="20"/>
      <c r="ABA27" s="20"/>
      <c r="ABB27" s="20"/>
      <c r="ABC27" s="20"/>
      <c r="ABD27" s="20"/>
      <c r="ABE27" s="20"/>
      <c r="ABF27" s="20"/>
      <c r="ABG27" s="20"/>
      <c r="ABH27" s="20"/>
      <c r="ABI27" s="20"/>
      <c r="ABJ27" s="20"/>
      <c r="ABK27" s="20"/>
      <c r="ABL27" s="20"/>
      <c r="ABM27" s="20"/>
      <c r="ABN27" s="20"/>
      <c r="ABO27" s="20"/>
      <c r="ABP27" s="20"/>
      <c r="ABQ27" s="20"/>
      <c r="ABR27" s="20"/>
      <c r="ABS27" s="20"/>
      <c r="ABT27" s="20"/>
      <c r="ABU27" s="20"/>
      <c r="ABV27" s="20"/>
      <c r="ABW27" s="20"/>
      <c r="ABX27" s="20"/>
      <c r="ABY27" s="20"/>
      <c r="ABZ27" s="20"/>
      <c r="ACA27" s="20"/>
      <c r="ACB27" s="20"/>
      <c r="ACC27" s="20"/>
      <c r="ACD27" s="20"/>
      <c r="ACE27" s="20"/>
      <c r="ACF27" s="20"/>
      <c r="ACG27" s="20"/>
      <c r="ACH27" s="20"/>
      <c r="ACI27" s="20"/>
      <c r="ACJ27" s="20"/>
      <c r="ACK27" s="20"/>
      <c r="ACL27" s="20"/>
      <c r="ACM27" s="20"/>
      <c r="ACN27" s="20"/>
      <c r="ACO27" s="20"/>
      <c r="ACP27" s="20"/>
      <c r="ACQ27" s="20"/>
      <c r="ACR27" s="20"/>
      <c r="ACS27" s="20"/>
      <c r="ACT27" s="20"/>
      <c r="ACU27" s="20"/>
      <c r="ACV27" s="20"/>
      <c r="ACW27" s="20"/>
      <c r="ACX27" s="20"/>
      <c r="ACY27" s="20"/>
      <c r="ACZ27" s="20"/>
      <c r="ADA27" s="20"/>
      <c r="ADB27" s="20"/>
      <c r="ADC27" s="20"/>
      <c r="ADD27" s="20"/>
      <c r="ADE27" s="20"/>
      <c r="ADF27" s="20"/>
      <c r="ADG27" s="20"/>
      <c r="ADH27" s="20"/>
      <c r="ADI27" s="20"/>
      <c r="ADJ27" s="20"/>
      <c r="ADK27" s="20"/>
      <c r="ADL27" s="20"/>
      <c r="ADM27" s="20"/>
      <c r="ADN27" s="20"/>
      <c r="ADO27" s="20"/>
      <c r="ADP27" s="20"/>
      <c r="ADQ27" s="20"/>
      <c r="ADR27" s="20"/>
      <c r="ADS27" s="20"/>
      <c r="ADT27" s="20"/>
      <c r="ADU27" s="20"/>
      <c r="ADV27" s="20"/>
      <c r="ADW27" s="20"/>
      <c r="ADX27" s="20"/>
      <c r="ADY27" s="20"/>
      <c r="ADZ27" s="20"/>
      <c r="AEA27" s="20"/>
      <c r="AEB27" s="20"/>
      <c r="AEC27" s="20"/>
      <c r="AED27" s="20"/>
      <c r="AEE27" s="20"/>
      <c r="AEF27" s="20"/>
      <c r="AEG27" s="20"/>
      <c r="AEH27" s="20"/>
      <c r="AEI27" s="20"/>
      <c r="AEJ27" s="20"/>
      <c r="AEK27" s="20"/>
      <c r="AEL27" s="20"/>
      <c r="AEM27" s="20"/>
      <c r="AEN27" s="20"/>
      <c r="AEO27" s="20"/>
      <c r="AEP27" s="20"/>
      <c r="AEQ27" s="20"/>
      <c r="AER27" s="20"/>
      <c r="AES27" s="20"/>
      <c r="AET27" s="20"/>
      <c r="AEU27" s="20"/>
      <c r="AEV27" s="20"/>
      <c r="AEW27" s="20"/>
      <c r="AEX27" s="20"/>
      <c r="AEY27" s="20"/>
      <c r="AEZ27" s="20"/>
      <c r="AFA27" s="20"/>
      <c r="AFB27" s="20"/>
      <c r="AFC27" s="20"/>
      <c r="AFD27" s="20"/>
      <c r="AFE27" s="20"/>
      <c r="AFF27" s="20"/>
      <c r="AFG27" s="20"/>
      <c r="AFH27" s="20"/>
      <c r="AFI27" s="20"/>
      <c r="AFJ27" s="20"/>
      <c r="AFK27" s="20"/>
      <c r="AFL27" s="20"/>
      <c r="AFM27" s="20"/>
      <c r="AFN27" s="20"/>
      <c r="AFO27" s="20"/>
      <c r="AFP27" s="20"/>
      <c r="AFQ27" s="20"/>
      <c r="AFR27" s="20"/>
      <c r="AFS27" s="20"/>
      <c r="AFT27" s="20"/>
      <c r="AFU27" s="20"/>
      <c r="AFV27" s="20"/>
      <c r="AFW27" s="20"/>
      <c r="AFX27" s="20"/>
      <c r="AFY27" s="20"/>
      <c r="AFZ27" s="20"/>
      <c r="AGA27" s="20"/>
      <c r="AGB27" s="20"/>
      <c r="AGC27" s="20"/>
      <c r="AGD27" s="20"/>
      <c r="AGE27" s="20"/>
      <c r="AGF27" s="20"/>
      <c r="AGG27" s="20"/>
      <c r="AGH27" s="20"/>
      <c r="AGI27" s="20"/>
      <c r="AGJ27" s="20"/>
      <c r="AGK27" s="20"/>
      <c r="AGL27" s="20"/>
      <c r="AGM27" s="20"/>
      <c r="AGN27" s="20"/>
      <c r="AGO27" s="20"/>
      <c r="AGP27" s="20"/>
      <c r="AGQ27" s="20"/>
      <c r="AGR27" s="20"/>
      <c r="AGS27" s="20"/>
      <c r="AGT27" s="20"/>
      <c r="AGU27" s="20"/>
      <c r="AGV27" s="20"/>
      <c r="AGW27" s="20"/>
      <c r="AGX27" s="20"/>
      <c r="AGY27" s="20"/>
      <c r="AGZ27" s="20"/>
      <c r="AHA27" s="20"/>
      <c r="AHB27" s="20"/>
      <c r="AHC27" s="20"/>
      <c r="AHD27" s="20"/>
      <c r="AHE27" s="20"/>
      <c r="AHF27" s="20"/>
      <c r="AHG27" s="20"/>
      <c r="AHH27" s="20"/>
      <c r="AHI27" s="20"/>
      <c r="AHJ27" s="20"/>
      <c r="AHK27" s="20"/>
      <c r="AHL27" s="20"/>
      <c r="AHM27" s="20"/>
      <c r="AHN27" s="20"/>
      <c r="AHO27" s="20"/>
      <c r="AHP27" s="20"/>
      <c r="AHQ27" s="20"/>
      <c r="AHR27" s="20"/>
      <c r="AHS27" s="20"/>
      <c r="AHT27" s="20"/>
      <c r="AHU27" s="20"/>
      <c r="AHV27" s="20"/>
      <c r="AHW27" s="20"/>
      <c r="AHX27" s="20"/>
      <c r="AHY27" s="20"/>
      <c r="AHZ27" s="20"/>
      <c r="AIA27" s="20"/>
      <c r="AIB27" s="20"/>
      <c r="AIC27" s="20"/>
      <c r="AID27" s="20"/>
      <c r="AIE27" s="20"/>
      <c r="AIF27" s="20"/>
      <c r="AIG27" s="20"/>
      <c r="AIH27" s="20"/>
      <c r="AII27" s="20"/>
      <c r="AIJ27" s="20"/>
      <c r="AIK27" s="20"/>
      <c r="AIL27" s="20"/>
      <c r="AIM27" s="20"/>
      <c r="AIN27" s="20"/>
      <c r="AIO27" s="20"/>
      <c r="AIP27" s="20"/>
      <c r="AIQ27" s="20"/>
      <c r="AIR27" s="20"/>
      <c r="AIS27" s="20"/>
      <c r="AIT27" s="20"/>
      <c r="AIU27" s="20"/>
      <c r="AIV27" s="20"/>
      <c r="AIW27" s="20"/>
      <c r="AIX27" s="20"/>
      <c r="AIY27" s="20"/>
      <c r="AIZ27" s="20"/>
      <c r="AJA27" s="20"/>
      <c r="AJB27" s="20"/>
      <c r="AJC27" s="20"/>
      <c r="AJD27" s="20"/>
      <c r="AJE27" s="20"/>
      <c r="AJF27" s="20"/>
      <c r="AJG27" s="20"/>
      <c r="AJH27" s="20"/>
      <c r="AJI27" s="20"/>
      <c r="AJJ27" s="20"/>
      <c r="AJK27" s="20"/>
      <c r="AJL27" s="20"/>
      <c r="AJM27" s="20"/>
      <c r="AJN27" s="20"/>
      <c r="AJO27" s="20"/>
      <c r="AJP27" s="20"/>
      <c r="AJQ27" s="20"/>
      <c r="AJR27" s="20"/>
      <c r="AJS27" s="20"/>
      <c r="AJT27" s="20"/>
      <c r="AJU27" s="20"/>
      <c r="AJV27" s="20"/>
      <c r="AJW27" s="20"/>
      <c r="AJX27" s="20"/>
      <c r="AJY27" s="20"/>
      <c r="AJZ27" s="20"/>
      <c r="AKA27" s="20"/>
      <c r="AKB27" s="20"/>
      <c r="AKC27" s="20"/>
      <c r="AKD27" s="20"/>
      <c r="AKE27" s="20"/>
      <c r="AKF27" s="20"/>
      <c r="AKG27" s="20"/>
      <c r="AKH27" s="20"/>
      <c r="AKI27" s="20"/>
      <c r="AKJ27" s="20"/>
      <c r="AKK27" s="20"/>
      <c r="AKL27" s="20"/>
      <c r="AKM27" s="20"/>
      <c r="AKN27" s="20"/>
      <c r="AKO27" s="20"/>
      <c r="AKP27" s="20"/>
      <c r="AKQ27" s="20"/>
      <c r="AKR27" s="20"/>
      <c r="AKS27" s="20"/>
      <c r="AKT27" s="20"/>
      <c r="AKU27" s="20"/>
      <c r="AKV27" s="20"/>
      <c r="AKW27" s="20"/>
      <c r="AKX27" s="20"/>
      <c r="AKY27" s="20"/>
      <c r="AKZ27" s="20"/>
      <c r="ALA27" s="20"/>
      <c r="ALB27" s="20"/>
      <c r="ALC27" s="20"/>
      <c r="ALD27" s="20"/>
      <c r="ALE27" s="20"/>
      <c r="ALF27" s="20"/>
      <c r="ALG27" s="20"/>
      <c r="ALH27" s="20"/>
      <c r="ALI27" s="20"/>
      <c r="ALJ27" s="20"/>
      <c r="ALK27" s="20"/>
      <c r="ALL27" s="20"/>
      <c r="ALM27" s="20"/>
      <c r="ALN27" s="20"/>
      <c r="ALO27" s="20"/>
      <c r="ALP27" s="20"/>
      <c r="ALQ27" s="20"/>
      <c r="ALR27" s="20"/>
      <c r="ALS27" s="20"/>
      <c r="ALT27" s="20"/>
      <c r="ALU27" s="20"/>
      <c r="ALV27" s="20"/>
      <c r="ALW27" s="20"/>
      <c r="ALX27" s="20"/>
      <c r="ALY27" s="20"/>
      <c r="ALZ27" s="20"/>
      <c r="AMA27" s="20"/>
      <c r="AMB27" s="20"/>
      <c r="AMC27" s="20"/>
      <c r="AMD27" s="20"/>
      <c r="AME27" s="20"/>
      <c r="AMF27" s="20"/>
      <c r="AMG27" s="20"/>
      <c r="AMH27" s="20"/>
      <c r="AMI27" s="20"/>
      <c r="AMJ27" s="20"/>
      <c r="AMK27" s="20"/>
      <c r="AML27" s="20"/>
      <c r="AMM27" s="20"/>
      <c r="AMN27" s="20"/>
      <c r="AMO27" s="20"/>
      <c r="AMP27" s="20"/>
      <c r="AMQ27" s="20"/>
      <c r="AMR27" s="20"/>
      <c r="AMS27" s="20"/>
      <c r="AMT27" s="20"/>
      <c r="AMU27" s="20"/>
      <c r="AMV27" s="20"/>
      <c r="AMW27" s="20"/>
      <c r="AMX27" s="20"/>
      <c r="AMY27" s="20"/>
      <c r="AMZ27" s="20"/>
      <c r="ANA27" s="20"/>
      <c r="ANB27" s="20"/>
      <c r="ANC27" s="20"/>
      <c r="AND27" s="20"/>
      <c r="ANE27" s="20"/>
      <c r="ANF27" s="20"/>
      <c r="ANG27" s="20"/>
      <c r="ANH27" s="20"/>
      <c r="ANI27" s="20"/>
      <c r="ANJ27" s="20"/>
      <c r="ANK27" s="20"/>
      <c r="ANL27" s="20"/>
      <c r="ANM27" s="20"/>
      <c r="ANN27" s="20"/>
      <c r="ANO27" s="20"/>
      <c r="ANP27" s="20"/>
      <c r="ANQ27" s="20"/>
      <c r="ANR27" s="20"/>
      <c r="ANS27" s="20"/>
      <c r="ANT27" s="20"/>
      <c r="ANU27" s="20"/>
      <c r="ANV27" s="20"/>
      <c r="ANW27" s="20"/>
      <c r="ANX27" s="20"/>
      <c r="ANY27" s="20"/>
      <c r="ANZ27" s="20"/>
      <c r="AOA27" s="20"/>
      <c r="AOB27" s="20"/>
      <c r="AOC27" s="20"/>
      <c r="AOD27" s="20"/>
      <c r="AOE27" s="20"/>
      <c r="AOF27" s="20"/>
      <c r="AOG27" s="20"/>
      <c r="AOH27" s="20"/>
      <c r="AOI27" s="20"/>
      <c r="AOJ27" s="20"/>
      <c r="AOK27" s="20"/>
      <c r="AOL27" s="20"/>
      <c r="AOM27" s="20"/>
      <c r="AON27" s="20"/>
      <c r="AOO27" s="20"/>
      <c r="AOP27" s="20"/>
      <c r="AOQ27" s="20"/>
      <c r="AOR27" s="20"/>
      <c r="AOS27" s="20"/>
      <c r="AOT27" s="20"/>
      <c r="AOU27" s="20"/>
      <c r="AOV27" s="20"/>
      <c r="AOW27" s="20"/>
      <c r="AOX27" s="20"/>
      <c r="AOY27" s="20"/>
      <c r="AOZ27" s="20"/>
      <c r="APA27" s="20"/>
      <c r="APB27" s="20"/>
      <c r="APC27" s="20"/>
      <c r="APD27" s="20"/>
      <c r="APE27" s="20"/>
      <c r="APF27" s="20"/>
      <c r="APG27" s="20"/>
      <c r="APH27" s="20"/>
      <c r="API27" s="20"/>
      <c r="APJ27" s="20"/>
      <c r="APK27" s="20"/>
      <c r="APL27" s="20"/>
      <c r="APM27" s="20"/>
      <c r="APN27" s="20"/>
      <c r="APO27" s="20"/>
      <c r="APP27" s="20"/>
      <c r="APQ27" s="20"/>
      <c r="APR27" s="20"/>
      <c r="APS27" s="20"/>
      <c r="APT27" s="20"/>
      <c r="APU27" s="20"/>
      <c r="APV27" s="20"/>
      <c r="APW27" s="20"/>
      <c r="APX27" s="20"/>
      <c r="APY27" s="20"/>
      <c r="APZ27" s="20"/>
      <c r="AQA27" s="20"/>
      <c r="AQB27" s="20"/>
      <c r="AQC27" s="20"/>
      <c r="AQD27" s="20"/>
      <c r="AQE27" s="20"/>
      <c r="AQF27" s="20"/>
      <c r="AQG27" s="20"/>
      <c r="AQH27" s="20"/>
      <c r="AQI27" s="20"/>
      <c r="AQJ27" s="20"/>
      <c r="AQK27" s="20"/>
      <c r="AQL27" s="20"/>
      <c r="AQM27" s="20"/>
      <c r="AQN27" s="20"/>
      <c r="AQO27" s="20"/>
      <c r="AQP27" s="20"/>
      <c r="AQQ27" s="20"/>
      <c r="AQR27" s="20"/>
      <c r="AQS27" s="20"/>
      <c r="AQT27" s="20"/>
      <c r="AQU27" s="20"/>
      <c r="AQV27" s="20"/>
      <c r="AQW27" s="20"/>
      <c r="AQX27" s="20"/>
      <c r="AQY27" s="20"/>
      <c r="AQZ27" s="20"/>
      <c r="ARA27" s="20"/>
      <c r="ARB27" s="20"/>
      <c r="ARC27" s="20"/>
      <c r="ARD27" s="20"/>
      <c r="ARE27" s="20"/>
      <c r="ARF27" s="20"/>
      <c r="ARG27" s="20"/>
      <c r="ARH27" s="20"/>
      <c r="ARI27" s="20"/>
      <c r="ARJ27" s="20"/>
      <c r="ARK27" s="20"/>
      <c r="ARL27" s="20"/>
      <c r="ARM27" s="20"/>
      <c r="ARN27" s="20"/>
      <c r="ARO27" s="20"/>
      <c r="ARP27" s="20"/>
      <c r="ARQ27" s="20"/>
      <c r="ARR27" s="20"/>
      <c r="ARS27" s="20"/>
      <c r="ART27" s="20"/>
      <c r="ARU27" s="20"/>
      <c r="ARV27" s="20"/>
      <c r="ARW27" s="20"/>
      <c r="ARX27" s="20"/>
      <c r="ARY27" s="20"/>
      <c r="ARZ27" s="20"/>
      <c r="ASA27" s="20"/>
      <c r="ASB27" s="20"/>
      <c r="ASC27" s="20"/>
      <c r="ASD27" s="20"/>
      <c r="ASE27" s="20"/>
      <c r="ASF27" s="20"/>
      <c r="ASG27" s="20"/>
      <c r="ASH27" s="20"/>
      <c r="ASI27" s="20"/>
      <c r="ASJ27" s="20"/>
      <c r="ASK27" s="20"/>
      <c r="ASL27" s="20"/>
      <c r="ASM27" s="20"/>
      <c r="ASN27" s="20"/>
      <c r="ASO27" s="20"/>
      <c r="ASP27" s="20"/>
      <c r="ASQ27" s="20"/>
      <c r="ASR27" s="20"/>
      <c r="ASS27" s="20"/>
      <c r="AST27" s="20"/>
      <c r="ASU27" s="20"/>
      <c r="ASV27" s="20"/>
      <c r="ASW27" s="20"/>
      <c r="ASX27" s="20"/>
      <c r="ASY27" s="20"/>
      <c r="ASZ27" s="20"/>
      <c r="ATA27" s="20"/>
      <c r="ATB27" s="20"/>
      <c r="ATC27" s="20"/>
      <c r="ATD27" s="20"/>
      <c r="ATE27" s="20"/>
      <c r="ATF27" s="20"/>
      <c r="ATG27" s="20"/>
      <c r="ATH27" s="20"/>
      <c r="ATI27" s="20"/>
      <c r="ATJ27" s="20"/>
      <c r="ATK27" s="20"/>
      <c r="ATL27" s="20"/>
      <c r="ATM27" s="20"/>
      <c r="ATN27" s="20"/>
      <c r="ATO27" s="20"/>
      <c r="ATP27" s="20"/>
      <c r="ATQ27" s="20"/>
      <c r="ATR27" s="20"/>
      <c r="ATS27" s="20"/>
      <c r="ATT27" s="20"/>
      <c r="ATU27" s="20"/>
      <c r="ATV27" s="20"/>
      <c r="ATW27" s="20"/>
      <c r="ATX27" s="20"/>
      <c r="ATY27" s="20"/>
      <c r="ATZ27" s="20"/>
      <c r="AUA27" s="20"/>
      <c r="AUB27" s="20"/>
      <c r="AUC27" s="20"/>
      <c r="AUD27" s="20"/>
      <c r="AUE27" s="20"/>
      <c r="AUF27" s="20"/>
      <c r="AUG27" s="20"/>
      <c r="AUH27" s="20"/>
      <c r="AUI27" s="20"/>
      <c r="AUJ27" s="20"/>
      <c r="AUK27" s="20"/>
      <c r="AUL27" s="20"/>
      <c r="AUM27" s="20"/>
      <c r="AUN27" s="20"/>
      <c r="AUO27" s="20"/>
      <c r="AUP27" s="20"/>
      <c r="AUQ27" s="20"/>
      <c r="AUR27" s="20"/>
      <c r="AUS27" s="20"/>
      <c r="AUT27" s="20"/>
      <c r="AUU27" s="20"/>
      <c r="AUV27" s="20"/>
      <c r="AUW27" s="20"/>
      <c r="AUX27" s="20"/>
      <c r="AUY27" s="20"/>
      <c r="AUZ27" s="20"/>
      <c r="AVA27" s="20"/>
      <c r="AVB27" s="20"/>
      <c r="AVC27" s="20"/>
      <c r="AVD27" s="20"/>
      <c r="AVE27" s="20"/>
      <c r="AVF27" s="20"/>
      <c r="AVG27" s="20"/>
      <c r="AVH27" s="20"/>
      <c r="AVI27" s="20"/>
      <c r="AVJ27" s="20"/>
      <c r="AVK27" s="20"/>
      <c r="AVL27" s="20"/>
      <c r="AVM27" s="20"/>
      <c r="AVN27" s="20"/>
      <c r="AVO27" s="20"/>
      <c r="AVP27" s="20"/>
      <c r="AVQ27" s="20"/>
      <c r="AVR27" s="20"/>
      <c r="AVS27" s="20"/>
      <c r="AVT27" s="20"/>
      <c r="AVU27" s="20"/>
      <c r="AVV27" s="20"/>
      <c r="AVW27" s="20"/>
      <c r="AVX27" s="20"/>
      <c r="AVY27" s="20"/>
      <c r="AVZ27" s="20"/>
      <c r="AWA27" s="20"/>
      <c r="AWB27" s="20"/>
      <c r="AWC27" s="20"/>
      <c r="AWD27" s="20"/>
      <c r="AWE27" s="20"/>
      <c r="AWF27" s="20"/>
      <c r="AWG27" s="20"/>
      <c r="AWH27" s="20"/>
      <c r="AWI27" s="20"/>
      <c r="AWJ27" s="20"/>
      <c r="AWK27" s="20"/>
      <c r="AWL27" s="20"/>
      <c r="AWM27" s="20"/>
      <c r="AWN27" s="20"/>
      <c r="AWO27" s="20"/>
      <c r="AWP27" s="20"/>
      <c r="AWQ27" s="20"/>
      <c r="AWR27" s="20"/>
      <c r="AWS27" s="20"/>
      <c r="AWT27" s="20"/>
      <c r="AWU27" s="20"/>
      <c r="AWV27" s="20"/>
      <c r="AWW27" s="20"/>
      <c r="AWX27" s="20"/>
      <c r="AWY27" s="20"/>
      <c r="AWZ27" s="20"/>
      <c r="AXA27" s="20"/>
      <c r="AXB27" s="20"/>
      <c r="AXC27" s="20"/>
      <c r="AXD27" s="20"/>
      <c r="AXE27" s="20"/>
      <c r="AXF27" s="20"/>
      <c r="AXG27" s="20"/>
      <c r="AXH27" s="20"/>
      <c r="AXI27" s="20"/>
      <c r="AXJ27" s="20"/>
      <c r="AXK27" s="20"/>
      <c r="AXL27" s="20"/>
      <c r="AXM27" s="20"/>
      <c r="AXN27" s="20"/>
      <c r="AXO27" s="20"/>
      <c r="AXP27" s="20"/>
      <c r="AXQ27" s="20"/>
      <c r="AXR27" s="20"/>
      <c r="AXS27" s="20"/>
      <c r="AXT27" s="20"/>
    </row>
    <row r="28" spans="1:1320" s="80" customFormat="1" ht="17" customHeight="1">
      <c r="A28" s="20"/>
      <c r="B28" s="248">
        <v>12</v>
      </c>
      <c r="C28" s="248" t="s">
        <v>37</v>
      </c>
      <c r="D28" s="265">
        <f t="shared" si="1"/>
        <v>13072918.739540005</v>
      </c>
      <c r="E28" s="265">
        <f t="shared" si="0"/>
        <v>3268229.6848850013</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0"/>
      <c r="IX28" s="20"/>
      <c r="IY28" s="20"/>
      <c r="IZ28" s="20"/>
      <c r="JA28" s="20"/>
      <c r="JB28" s="20"/>
      <c r="JC28" s="20"/>
      <c r="JD28" s="20"/>
      <c r="JE28" s="20"/>
      <c r="JF28" s="20"/>
      <c r="JG28" s="20"/>
      <c r="JH28" s="20"/>
      <c r="JI28" s="20"/>
      <c r="JJ28" s="20"/>
      <c r="JK28" s="20"/>
      <c r="JL28" s="20"/>
      <c r="JM28" s="20"/>
      <c r="JN28" s="20"/>
      <c r="JO28" s="20"/>
      <c r="JP28" s="20"/>
      <c r="JQ28" s="20"/>
      <c r="JR28" s="20"/>
      <c r="JS28" s="20"/>
      <c r="JT28" s="20"/>
      <c r="JU28" s="20"/>
      <c r="JV28" s="20"/>
      <c r="JW28" s="20"/>
      <c r="JX28" s="20"/>
      <c r="JY28" s="20"/>
      <c r="JZ28" s="20"/>
      <c r="KA28" s="20"/>
      <c r="KB28" s="20"/>
      <c r="KC28" s="20"/>
      <c r="KD28" s="20"/>
      <c r="KE28" s="20"/>
      <c r="KF28" s="20"/>
      <c r="KG28" s="20"/>
      <c r="KH28" s="20"/>
      <c r="KI28" s="20"/>
      <c r="KJ28" s="20"/>
      <c r="KK28" s="20"/>
      <c r="KL28" s="20"/>
      <c r="KM28" s="20"/>
      <c r="KN28" s="20"/>
      <c r="KO28" s="20"/>
      <c r="KP28" s="20"/>
      <c r="KQ28" s="20"/>
      <c r="KR28" s="20"/>
      <c r="KS28" s="20"/>
      <c r="KT28" s="20"/>
      <c r="KU28" s="20"/>
      <c r="KV28" s="20"/>
      <c r="KW28" s="20"/>
      <c r="KX28" s="20"/>
      <c r="KY28" s="20"/>
      <c r="KZ28" s="20"/>
      <c r="LA28" s="20"/>
      <c r="LB28" s="20"/>
      <c r="LC28" s="20"/>
      <c r="LD28" s="20"/>
      <c r="LE28" s="20"/>
      <c r="LF28" s="20"/>
      <c r="LG28" s="20"/>
      <c r="LH28" s="20"/>
      <c r="LI28" s="20"/>
      <c r="LJ28" s="20"/>
      <c r="LK28" s="20"/>
      <c r="LL28" s="20"/>
      <c r="LM28" s="20"/>
      <c r="LN28" s="20"/>
      <c r="LO28" s="20"/>
      <c r="LP28" s="20"/>
      <c r="LQ28" s="20"/>
      <c r="LR28" s="20"/>
      <c r="LS28" s="20"/>
      <c r="LT28" s="20"/>
      <c r="LU28" s="20"/>
      <c r="LV28" s="20"/>
      <c r="LW28" s="20"/>
      <c r="LX28" s="20"/>
      <c r="LY28" s="20"/>
      <c r="LZ28" s="20"/>
      <c r="MA28" s="20"/>
      <c r="MB28" s="20"/>
      <c r="MC28" s="20"/>
      <c r="MD28" s="20"/>
      <c r="ME28" s="20"/>
      <c r="MF28" s="20"/>
      <c r="MG28" s="20"/>
      <c r="MH28" s="20"/>
      <c r="MI28" s="20"/>
      <c r="MJ28" s="20"/>
      <c r="MK28" s="20"/>
      <c r="ML28" s="20"/>
      <c r="MM28" s="20"/>
      <c r="MN28" s="20"/>
      <c r="MO28" s="20"/>
      <c r="MP28" s="20"/>
      <c r="MQ28" s="20"/>
      <c r="MR28" s="20"/>
      <c r="MS28" s="20"/>
      <c r="MT28" s="20"/>
      <c r="MU28" s="20"/>
      <c r="MV28" s="20"/>
      <c r="MW28" s="20"/>
      <c r="MX28" s="20"/>
      <c r="MY28" s="20"/>
      <c r="MZ28" s="20"/>
      <c r="NA28" s="20"/>
      <c r="NB28" s="20"/>
      <c r="NC28" s="20"/>
      <c r="ND28" s="20"/>
      <c r="NE28" s="20"/>
      <c r="NF28" s="20"/>
      <c r="NG28" s="20"/>
      <c r="NH28" s="20"/>
      <c r="NI28" s="20"/>
      <c r="NJ28" s="20"/>
      <c r="NK28" s="20"/>
      <c r="NL28" s="20"/>
      <c r="NM28" s="20"/>
      <c r="NN28" s="20"/>
      <c r="NO28" s="20"/>
      <c r="NP28" s="20"/>
      <c r="NQ28" s="20"/>
      <c r="NR28" s="20"/>
      <c r="NS28" s="20"/>
      <c r="NT28" s="20"/>
      <c r="NU28" s="20"/>
      <c r="NV28" s="20"/>
      <c r="NW28" s="20"/>
      <c r="NX28" s="20"/>
      <c r="NY28" s="20"/>
      <c r="NZ28" s="20"/>
      <c r="OA28" s="20"/>
      <c r="OB28" s="20"/>
      <c r="OC28" s="20"/>
      <c r="OD28" s="20"/>
      <c r="OE28" s="20"/>
      <c r="OF28" s="20"/>
      <c r="OG28" s="20"/>
      <c r="OH28" s="20"/>
      <c r="OI28" s="20"/>
      <c r="OJ28" s="20"/>
      <c r="OK28" s="20"/>
      <c r="OL28" s="20"/>
      <c r="OM28" s="20"/>
      <c r="ON28" s="20"/>
      <c r="OO28" s="20"/>
      <c r="OP28" s="20"/>
      <c r="OQ28" s="20"/>
      <c r="OR28" s="20"/>
      <c r="OS28" s="20"/>
      <c r="OT28" s="20"/>
      <c r="OU28" s="20"/>
      <c r="OV28" s="20"/>
      <c r="OW28" s="20"/>
      <c r="OX28" s="20"/>
      <c r="OY28" s="20"/>
      <c r="OZ28" s="20"/>
      <c r="PA28" s="20"/>
      <c r="PB28" s="20"/>
      <c r="PC28" s="20"/>
      <c r="PD28" s="20"/>
      <c r="PE28" s="20"/>
      <c r="PF28" s="20"/>
      <c r="PG28" s="20"/>
      <c r="PH28" s="20"/>
      <c r="PI28" s="20"/>
      <c r="PJ28" s="20"/>
      <c r="PK28" s="20"/>
      <c r="PL28" s="20"/>
      <c r="PM28" s="20"/>
      <c r="PN28" s="20"/>
      <c r="PO28" s="20"/>
      <c r="PP28" s="20"/>
      <c r="PQ28" s="20"/>
      <c r="PR28" s="20"/>
      <c r="PS28" s="20"/>
      <c r="PT28" s="20"/>
      <c r="PU28" s="20"/>
      <c r="PV28" s="20"/>
      <c r="PW28" s="20"/>
      <c r="PX28" s="20"/>
      <c r="PY28" s="20"/>
      <c r="PZ28" s="20"/>
      <c r="QA28" s="20"/>
      <c r="QB28" s="20"/>
      <c r="QC28" s="20"/>
      <c r="QD28" s="20"/>
      <c r="QE28" s="20"/>
      <c r="QF28" s="20"/>
      <c r="QG28" s="20"/>
      <c r="QH28" s="20"/>
      <c r="QI28" s="20"/>
      <c r="QJ28" s="20"/>
      <c r="QK28" s="20"/>
      <c r="QL28" s="20"/>
      <c r="QM28" s="20"/>
      <c r="QN28" s="20"/>
      <c r="QO28" s="20"/>
      <c r="QP28" s="20"/>
      <c r="QQ28" s="20"/>
      <c r="QR28" s="20"/>
      <c r="QS28" s="20"/>
      <c r="QT28" s="20"/>
      <c r="QU28" s="20"/>
      <c r="QV28" s="20"/>
      <c r="QW28" s="20"/>
      <c r="QX28" s="20"/>
      <c r="QY28" s="20"/>
      <c r="QZ28" s="20"/>
      <c r="RA28" s="20"/>
      <c r="RB28" s="20"/>
      <c r="RC28" s="20"/>
      <c r="RD28" s="20"/>
      <c r="RE28" s="20"/>
      <c r="RF28" s="20"/>
      <c r="RG28" s="20"/>
      <c r="RH28" s="20"/>
      <c r="RI28" s="20"/>
      <c r="RJ28" s="20"/>
      <c r="RK28" s="20"/>
      <c r="RL28" s="20"/>
      <c r="RM28" s="20"/>
      <c r="RN28" s="20"/>
      <c r="RO28" s="20"/>
      <c r="RP28" s="20"/>
      <c r="RQ28" s="20"/>
      <c r="RR28" s="20"/>
      <c r="RS28" s="20"/>
      <c r="RT28" s="20"/>
      <c r="RU28" s="20"/>
      <c r="RV28" s="20"/>
      <c r="RW28" s="20"/>
      <c r="RX28" s="20"/>
      <c r="RY28" s="20"/>
      <c r="RZ28" s="20"/>
      <c r="SA28" s="20"/>
      <c r="SB28" s="20"/>
      <c r="SC28" s="20"/>
      <c r="SD28" s="20"/>
      <c r="SE28" s="20"/>
      <c r="SF28" s="20"/>
      <c r="SG28" s="20"/>
      <c r="SH28" s="20"/>
      <c r="SI28" s="20"/>
      <c r="SJ28" s="20"/>
      <c r="SK28" s="20"/>
      <c r="SL28" s="20"/>
      <c r="SM28" s="20"/>
      <c r="SN28" s="20"/>
      <c r="SO28" s="20"/>
      <c r="SP28" s="20"/>
      <c r="SQ28" s="20"/>
      <c r="SR28" s="20"/>
      <c r="SS28" s="20"/>
      <c r="ST28" s="20"/>
      <c r="SU28" s="20"/>
      <c r="SV28" s="20"/>
      <c r="SW28" s="20"/>
      <c r="SX28" s="20"/>
      <c r="SY28" s="20"/>
      <c r="SZ28" s="20"/>
      <c r="TA28" s="20"/>
      <c r="TB28" s="20"/>
      <c r="TC28" s="20"/>
      <c r="TD28" s="20"/>
      <c r="TE28" s="20"/>
      <c r="TF28" s="20"/>
      <c r="TG28" s="20"/>
      <c r="TH28" s="20"/>
      <c r="TI28" s="20"/>
      <c r="TJ28" s="20"/>
      <c r="TK28" s="20"/>
      <c r="TL28" s="20"/>
      <c r="TM28" s="20"/>
      <c r="TN28" s="20"/>
      <c r="TO28" s="20"/>
      <c r="TP28" s="20"/>
      <c r="TQ28" s="20"/>
      <c r="TR28" s="20"/>
      <c r="TS28" s="20"/>
      <c r="TT28" s="20"/>
      <c r="TU28" s="20"/>
      <c r="TV28" s="20"/>
      <c r="TW28" s="20"/>
      <c r="TX28" s="20"/>
      <c r="TY28" s="20"/>
      <c r="TZ28" s="20"/>
      <c r="UA28" s="20"/>
      <c r="UB28" s="20"/>
      <c r="UC28" s="20"/>
      <c r="UD28" s="20"/>
      <c r="UE28" s="20"/>
      <c r="UF28" s="20"/>
      <c r="UG28" s="20"/>
      <c r="UH28" s="20"/>
      <c r="UI28" s="20"/>
      <c r="UJ28" s="20"/>
      <c r="UK28" s="20"/>
      <c r="UL28" s="20"/>
      <c r="UM28" s="20"/>
      <c r="UN28" s="20"/>
      <c r="UO28" s="20"/>
      <c r="UP28" s="20"/>
      <c r="UQ28" s="20"/>
      <c r="UR28" s="20"/>
      <c r="US28" s="20"/>
      <c r="UT28" s="20"/>
      <c r="UU28" s="20"/>
      <c r="UV28" s="20"/>
      <c r="UW28" s="20"/>
      <c r="UX28" s="20"/>
      <c r="UY28" s="20"/>
      <c r="UZ28" s="20"/>
      <c r="VA28" s="20"/>
      <c r="VB28" s="20"/>
      <c r="VC28" s="20"/>
      <c r="VD28" s="20"/>
      <c r="VE28" s="20"/>
      <c r="VF28" s="20"/>
      <c r="VG28" s="20"/>
      <c r="VH28" s="20"/>
      <c r="VI28" s="20"/>
      <c r="VJ28" s="20"/>
      <c r="VK28" s="20"/>
      <c r="VL28" s="20"/>
      <c r="VM28" s="20"/>
      <c r="VN28" s="20"/>
      <c r="VO28" s="20"/>
      <c r="VP28" s="20"/>
      <c r="VQ28" s="20"/>
      <c r="VR28" s="20"/>
      <c r="VS28" s="20"/>
      <c r="VT28" s="20"/>
      <c r="VU28" s="20"/>
      <c r="VV28" s="20"/>
      <c r="VW28" s="20"/>
      <c r="VX28" s="20"/>
      <c r="VY28" s="20"/>
      <c r="VZ28" s="20"/>
      <c r="WA28" s="20"/>
      <c r="WB28" s="20"/>
      <c r="WC28" s="20"/>
      <c r="WD28" s="20"/>
      <c r="WE28" s="20"/>
      <c r="WF28" s="20"/>
      <c r="WG28" s="20"/>
      <c r="WH28" s="20"/>
      <c r="WI28" s="20"/>
      <c r="WJ28" s="20"/>
      <c r="WK28" s="20"/>
      <c r="WL28" s="20"/>
      <c r="WM28" s="20"/>
      <c r="WN28" s="20"/>
      <c r="WO28" s="20"/>
      <c r="WP28" s="20"/>
      <c r="WQ28" s="20"/>
      <c r="WR28" s="20"/>
      <c r="WS28" s="20"/>
      <c r="WT28" s="20"/>
      <c r="WU28" s="20"/>
      <c r="WV28" s="20"/>
      <c r="WW28" s="20"/>
      <c r="WX28" s="20"/>
      <c r="WY28" s="20"/>
      <c r="WZ28" s="20"/>
      <c r="XA28" s="20"/>
      <c r="XB28" s="20"/>
      <c r="XC28" s="20"/>
      <c r="XD28" s="20"/>
      <c r="XE28" s="20"/>
      <c r="XF28" s="20"/>
      <c r="XG28" s="20"/>
      <c r="XH28" s="20"/>
      <c r="XI28" s="20"/>
      <c r="XJ28" s="20"/>
      <c r="XK28" s="20"/>
      <c r="XL28" s="20"/>
      <c r="XM28" s="20"/>
      <c r="XN28" s="20"/>
      <c r="XO28" s="20"/>
      <c r="XP28" s="20"/>
      <c r="XQ28" s="20"/>
      <c r="XR28" s="20"/>
      <c r="XS28" s="20"/>
      <c r="XT28" s="20"/>
      <c r="XU28" s="20"/>
      <c r="XV28" s="20"/>
      <c r="XW28" s="20"/>
      <c r="XX28" s="20"/>
      <c r="XY28" s="20"/>
      <c r="XZ28" s="20"/>
      <c r="YA28" s="20"/>
      <c r="YB28" s="20"/>
      <c r="YC28" s="20"/>
      <c r="YD28" s="20"/>
      <c r="YE28" s="20"/>
      <c r="YF28" s="20"/>
      <c r="YG28" s="20"/>
      <c r="YH28" s="20"/>
      <c r="YI28" s="20"/>
      <c r="YJ28" s="20"/>
      <c r="YK28" s="20"/>
      <c r="YL28" s="20"/>
      <c r="YM28" s="20"/>
      <c r="YN28" s="20"/>
      <c r="YO28" s="20"/>
      <c r="YP28" s="20"/>
      <c r="YQ28" s="20"/>
      <c r="YR28" s="20"/>
      <c r="YS28" s="20"/>
      <c r="YT28" s="20"/>
      <c r="YU28" s="20"/>
      <c r="YV28" s="20"/>
      <c r="YW28" s="20"/>
      <c r="YX28" s="20"/>
      <c r="YY28" s="20"/>
      <c r="YZ28" s="20"/>
      <c r="ZA28" s="20"/>
      <c r="ZB28" s="20"/>
      <c r="ZC28" s="20"/>
      <c r="ZD28" s="20"/>
      <c r="ZE28" s="20"/>
      <c r="ZF28" s="20"/>
      <c r="ZG28" s="20"/>
      <c r="ZH28" s="20"/>
      <c r="ZI28" s="20"/>
      <c r="ZJ28" s="20"/>
      <c r="ZK28" s="20"/>
      <c r="ZL28" s="20"/>
      <c r="ZM28" s="20"/>
      <c r="ZN28" s="20"/>
      <c r="ZO28" s="20"/>
      <c r="ZP28" s="20"/>
      <c r="ZQ28" s="20"/>
      <c r="ZR28" s="20"/>
      <c r="ZS28" s="20"/>
      <c r="ZT28" s="20"/>
      <c r="ZU28" s="20"/>
      <c r="ZV28" s="20"/>
      <c r="ZW28" s="20"/>
      <c r="ZX28" s="20"/>
      <c r="ZY28" s="20"/>
      <c r="ZZ28" s="20"/>
      <c r="AAA28" s="20"/>
      <c r="AAB28" s="20"/>
      <c r="AAC28" s="20"/>
      <c r="AAD28" s="20"/>
      <c r="AAE28" s="20"/>
      <c r="AAF28" s="20"/>
      <c r="AAG28" s="20"/>
      <c r="AAH28" s="20"/>
      <c r="AAI28" s="20"/>
      <c r="AAJ28" s="20"/>
      <c r="AAK28" s="20"/>
      <c r="AAL28" s="20"/>
      <c r="AAM28" s="20"/>
      <c r="AAN28" s="20"/>
      <c r="AAO28" s="20"/>
      <c r="AAP28" s="20"/>
      <c r="AAQ28" s="20"/>
      <c r="AAR28" s="20"/>
      <c r="AAS28" s="20"/>
      <c r="AAT28" s="20"/>
      <c r="AAU28" s="20"/>
      <c r="AAV28" s="20"/>
      <c r="AAW28" s="20"/>
      <c r="AAX28" s="20"/>
      <c r="AAY28" s="20"/>
      <c r="AAZ28" s="20"/>
      <c r="ABA28" s="20"/>
      <c r="ABB28" s="20"/>
      <c r="ABC28" s="20"/>
      <c r="ABD28" s="20"/>
      <c r="ABE28" s="20"/>
      <c r="ABF28" s="20"/>
      <c r="ABG28" s="20"/>
      <c r="ABH28" s="20"/>
      <c r="ABI28" s="20"/>
      <c r="ABJ28" s="20"/>
      <c r="ABK28" s="20"/>
      <c r="ABL28" s="20"/>
      <c r="ABM28" s="20"/>
      <c r="ABN28" s="20"/>
      <c r="ABO28" s="20"/>
      <c r="ABP28" s="20"/>
      <c r="ABQ28" s="20"/>
      <c r="ABR28" s="20"/>
      <c r="ABS28" s="20"/>
      <c r="ABT28" s="20"/>
      <c r="ABU28" s="20"/>
      <c r="ABV28" s="20"/>
      <c r="ABW28" s="20"/>
      <c r="ABX28" s="20"/>
      <c r="ABY28" s="20"/>
      <c r="ABZ28" s="20"/>
      <c r="ACA28" s="20"/>
      <c r="ACB28" s="20"/>
      <c r="ACC28" s="20"/>
      <c r="ACD28" s="20"/>
      <c r="ACE28" s="20"/>
      <c r="ACF28" s="20"/>
      <c r="ACG28" s="20"/>
      <c r="ACH28" s="20"/>
      <c r="ACI28" s="20"/>
      <c r="ACJ28" s="20"/>
      <c r="ACK28" s="20"/>
      <c r="ACL28" s="20"/>
      <c r="ACM28" s="20"/>
      <c r="ACN28" s="20"/>
      <c r="ACO28" s="20"/>
      <c r="ACP28" s="20"/>
      <c r="ACQ28" s="20"/>
      <c r="ACR28" s="20"/>
      <c r="ACS28" s="20"/>
      <c r="ACT28" s="20"/>
      <c r="ACU28" s="20"/>
      <c r="ACV28" s="20"/>
      <c r="ACW28" s="20"/>
      <c r="ACX28" s="20"/>
      <c r="ACY28" s="20"/>
      <c r="ACZ28" s="20"/>
      <c r="ADA28" s="20"/>
      <c r="ADB28" s="20"/>
      <c r="ADC28" s="20"/>
      <c r="ADD28" s="20"/>
      <c r="ADE28" s="20"/>
      <c r="ADF28" s="20"/>
      <c r="ADG28" s="20"/>
      <c r="ADH28" s="20"/>
      <c r="ADI28" s="20"/>
      <c r="ADJ28" s="20"/>
      <c r="ADK28" s="20"/>
      <c r="ADL28" s="20"/>
      <c r="ADM28" s="20"/>
      <c r="ADN28" s="20"/>
      <c r="ADO28" s="20"/>
      <c r="ADP28" s="20"/>
      <c r="ADQ28" s="20"/>
      <c r="ADR28" s="20"/>
      <c r="ADS28" s="20"/>
      <c r="ADT28" s="20"/>
      <c r="ADU28" s="20"/>
      <c r="ADV28" s="20"/>
      <c r="ADW28" s="20"/>
      <c r="ADX28" s="20"/>
      <c r="ADY28" s="20"/>
      <c r="ADZ28" s="20"/>
      <c r="AEA28" s="20"/>
      <c r="AEB28" s="20"/>
      <c r="AEC28" s="20"/>
      <c r="AED28" s="20"/>
      <c r="AEE28" s="20"/>
      <c r="AEF28" s="20"/>
      <c r="AEG28" s="20"/>
      <c r="AEH28" s="20"/>
      <c r="AEI28" s="20"/>
      <c r="AEJ28" s="20"/>
      <c r="AEK28" s="20"/>
      <c r="AEL28" s="20"/>
      <c r="AEM28" s="20"/>
      <c r="AEN28" s="20"/>
      <c r="AEO28" s="20"/>
      <c r="AEP28" s="20"/>
      <c r="AEQ28" s="20"/>
      <c r="AER28" s="20"/>
      <c r="AES28" s="20"/>
      <c r="AET28" s="20"/>
      <c r="AEU28" s="20"/>
      <c r="AEV28" s="20"/>
      <c r="AEW28" s="20"/>
      <c r="AEX28" s="20"/>
      <c r="AEY28" s="20"/>
      <c r="AEZ28" s="20"/>
      <c r="AFA28" s="20"/>
      <c r="AFB28" s="20"/>
      <c r="AFC28" s="20"/>
      <c r="AFD28" s="20"/>
      <c r="AFE28" s="20"/>
      <c r="AFF28" s="20"/>
      <c r="AFG28" s="20"/>
      <c r="AFH28" s="20"/>
      <c r="AFI28" s="20"/>
      <c r="AFJ28" s="20"/>
      <c r="AFK28" s="20"/>
      <c r="AFL28" s="20"/>
      <c r="AFM28" s="20"/>
      <c r="AFN28" s="20"/>
      <c r="AFO28" s="20"/>
      <c r="AFP28" s="20"/>
      <c r="AFQ28" s="20"/>
      <c r="AFR28" s="20"/>
      <c r="AFS28" s="20"/>
      <c r="AFT28" s="20"/>
      <c r="AFU28" s="20"/>
      <c r="AFV28" s="20"/>
      <c r="AFW28" s="20"/>
      <c r="AFX28" s="20"/>
      <c r="AFY28" s="20"/>
      <c r="AFZ28" s="20"/>
      <c r="AGA28" s="20"/>
      <c r="AGB28" s="20"/>
      <c r="AGC28" s="20"/>
      <c r="AGD28" s="20"/>
      <c r="AGE28" s="20"/>
      <c r="AGF28" s="20"/>
      <c r="AGG28" s="20"/>
      <c r="AGH28" s="20"/>
      <c r="AGI28" s="20"/>
      <c r="AGJ28" s="20"/>
      <c r="AGK28" s="20"/>
      <c r="AGL28" s="20"/>
      <c r="AGM28" s="20"/>
      <c r="AGN28" s="20"/>
      <c r="AGO28" s="20"/>
      <c r="AGP28" s="20"/>
      <c r="AGQ28" s="20"/>
      <c r="AGR28" s="20"/>
      <c r="AGS28" s="20"/>
      <c r="AGT28" s="20"/>
      <c r="AGU28" s="20"/>
      <c r="AGV28" s="20"/>
      <c r="AGW28" s="20"/>
      <c r="AGX28" s="20"/>
      <c r="AGY28" s="20"/>
      <c r="AGZ28" s="20"/>
      <c r="AHA28" s="20"/>
      <c r="AHB28" s="20"/>
      <c r="AHC28" s="20"/>
      <c r="AHD28" s="20"/>
      <c r="AHE28" s="20"/>
      <c r="AHF28" s="20"/>
      <c r="AHG28" s="20"/>
      <c r="AHH28" s="20"/>
      <c r="AHI28" s="20"/>
      <c r="AHJ28" s="20"/>
      <c r="AHK28" s="20"/>
      <c r="AHL28" s="20"/>
      <c r="AHM28" s="20"/>
      <c r="AHN28" s="20"/>
      <c r="AHO28" s="20"/>
      <c r="AHP28" s="20"/>
      <c r="AHQ28" s="20"/>
      <c r="AHR28" s="20"/>
      <c r="AHS28" s="20"/>
      <c r="AHT28" s="20"/>
      <c r="AHU28" s="20"/>
      <c r="AHV28" s="20"/>
      <c r="AHW28" s="20"/>
      <c r="AHX28" s="20"/>
      <c r="AHY28" s="20"/>
      <c r="AHZ28" s="20"/>
      <c r="AIA28" s="20"/>
      <c r="AIB28" s="20"/>
      <c r="AIC28" s="20"/>
      <c r="AID28" s="20"/>
      <c r="AIE28" s="20"/>
      <c r="AIF28" s="20"/>
      <c r="AIG28" s="20"/>
      <c r="AIH28" s="20"/>
      <c r="AII28" s="20"/>
      <c r="AIJ28" s="20"/>
      <c r="AIK28" s="20"/>
      <c r="AIL28" s="20"/>
      <c r="AIM28" s="20"/>
      <c r="AIN28" s="20"/>
      <c r="AIO28" s="20"/>
      <c r="AIP28" s="20"/>
      <c r="AIQ28" s="20"/>
      <c r="AIR28" s="20"/>
      <c r="AIS28" s="20"/>
      <c r="AIT28" s="20"/>
      <c r="AIU28" s="20"/>
      <c r="AIV28" s="20"/>
      <c r="AIW28" s="20"/>
      <c r="AIX28" s="20"/>
      <c r="AIY28" s="20"/>
      <c r="AIZ28" s="20"/>
      <c r="AJA28" s="20"/>
      <c r="AJB28" s="20"/>
      <c r="AJC28" s="20"/>
      <c r="AJD28" s="20"/>
      <c r="AJE28" s="20"/>
      <c r="AJF28" s="20"/>
      <c r="AJG28" s="20"/>
      <c r="AJH28" s="20"/>
      <c r="AJI28" s="20"/>
      <c r="AJJ28" s="20"/>
      <c r="AJK28" s="20"/>
      <c r="AJL28" s="20"/>
      <c r="AJM28" s="20"/>
      <c r="AJN28" s="20"/>
      <c r="AJO28" s="20"/>
      <c r="AJP28" s="20"/>
      <c r="AJQ28" s="20"/>
      <c r="AJR28" s="20"/>
      <c r="AJS28" s="20"/>
      <c r="AJT28" s="20"/>
      <c r="AJU28" s="20"/>
      <c r="AJV28" s="20"/>
      <c r="AJW28" s="20"/>
      <c r="AJX28" s="20"/>
      <c r="AJY28" s="20"/>
      <c r="AJZ28" s="20"/>
      <c r="AKA28" s="20"/>
      <c r="AKB28" s="20"/>
      <c r="AKC28" s="20"/>
      <c r="AKD28" s="20"/>
      <c r="AKE28" s="20"/>
      <c r="AKF28" s="20"/>
      <c r="AKG28" s="20"/>
      <c r="AKH28" s="20"/>
      <c r="AKI28" s="20"/>
      <c r="AKJ28" s="20"/>
      <c r="AKK28" s="20"/>
      <c r="AKL28" s="20"/>
      <c r="AKM28" s="20"/>
      <c r="AKN28" s="20"/>
      <c r="AKO28" s="20"/>
      <c r="AKP28" s="20"/>
      <c r="AKQ28" s="20"/>
      <c r="AKR28" s="20"/>
      <c r="AKS28" s="20"/>
      <c r="AKT28" s="20"/>
      <c r="AKU28" s="20"/>
      <c r="AKV28" s="20"/>
      <c r="AKW28" s="20"/>
      <c r="AKX28" s="20"/>
      <c r="AKY28" s="20"/>
      <c r="AKZ28" s="20"/>
      <c r="ALA28" s="20"/>
      <c r="ALB28" s="20"/>
      <c r="ALC28" s="20"/>
      <c r="ALD28" s="20"/>
      <c r="ALE28" s="20"/>
      <c r="ALF28" s="20"/>
      <c r="ALG28" s="20"/>
      <c r="ALH28" s="20"/>
      <c r="ALI28" s="20"/>
      <c r="ALJ28" s="20"/>
      <c r="ALK28" s="20"/>
      <c r="ALL28" s="20"/>
      <c r="ALM28" s="20"/>
      <c r="ALN28" s="20"/>
      <c r="ALO28" s="20"/>
      <c r="ALP28" s="20"/>
      <c r="ALQ28" s="20"/>
      <c r="ALR28" s="20"/>
      <c r="ALS28" s="20"/>
      <c r="ALT28" s="20"/>
      <c r="ALU28" s="20"/>
      <c r="ALV28" s="20"/>
      <c r="ALW28" s="20"/>
      <c r="ALX28" s="20"/>
      <c r="ALY28" s="20"/>
      <c r="ALZ28" s="20"/>
      <c r="AMA28" s="20"/>
      <c r="AMB28" s="20"/>
      <c r="AMC28" s="20"/>
      <c r="AMD28" s="20"/>
      <c r="AME28" s="20"/>
      <c r="AMF28" s="20"/>
      <c r="AMG28" s="20"/>
      <c r="AMH28" s="20"/>
      <c r="AMI28" s="20"/>
      <c r="AMJ28" s="20"/>
      <c r="AMK28" s="20"/>
      <c r="AML28" s="20"/>
      <c r="AMM28" s="20"/>
      <c r="AMN28" s="20"/>
      <c r="AMO28" s="20"/>
      <c r="AMP28" s="20"/>
      <c r="AMQ28" s="20"/>
      <c r="AMR28" s="20"/>
      <c r="AMS28" s="20"/>
      <c r="AMT28" s="20"/>
      <c r="AMU28" s="20"/>
      <c r="AMV28" s="20"/>
      <c r="AMW28" s="20"/>
      <c r="AMX28" s="20"/>
      <c r="AMY28" s="20"/>
      <c r="AMZ28" s="20"/>
      <c r="ANA28" s="20"/>
      <c r="ANB28" s="20"/>
      <c r="ANC28" s="20"/>
      <c r="AND28" s="20"/>
      <c r="ANE28" s="20"/>
      <c r="ANF28" s="20"/>
      <c r="ANG28" s="20"/>
      <c r="ANH28" s="20"/>
      <c r="ANI28" s="20"/>
      <c r="ANJ28" s="20"/>
      <c r="ANK28" s="20"/>
      <c r="ANL28" s="20"/>
      <c r="ANM28" s="20"/>
      <c r="ANN28" s="20"/>
      <c r="ANO28" s="20"/>
      <c r="ANP28" s="20"/>
      <c r="ANQ28" s="20"/>
      <c r="ANR28" s="20"/>
      <c r="ANS28" s="20"/>
      <c r="ANT28" s="20"/>
      <c r="ANU28" s="20"/>
      <c r="ANV28" s="20"/>
      <c r="ANW28" s="20"/>
      <c r="ANX28" s="20"/>
      <c r="ANY28" s="20"/>
      <c r="ANZ28" s="20"/>
      <c r="AOA28" s="20"/>
      <c r="AOB28" s="20"/>
      <c r="AOC28" s="20"/>
      <c r="AOD28" s="20"/>
      <c r="AOE28" s="20"/>
      <c r="AOF28" s="20"/>
      <c r="AOG28" s="20"/>
      <c r="AOH28" s="20"/>
      <c r="AOI28" s="20"/>
      <c r="AOJ28" s="20"/>
      <c r="AOK28" s="20"/>
      <c r="AOL28" s="20"/>
      <c r="AOM28" s="20"/>
      <c r="AON28" s="20"/>
      <c r="AOO28" s="20"/>
      <c r="AOP28" s="20"/>
      <c r="AOQ28" s="20"/>
      <c r="AOR28" s="20"/>
      <c r="AOS28" s="20"/>
      <c r="AOT28" s="20"/>
      <c r="AOU28" s="20"/>
      <c r="AOV28" s="20"/>
      <c r="AOW28" s="20"/>
      <c r="AOX28" s="20"/>
      <c r="AOY28" s="20"/>
      <c r="AOZ28" s="20"/>
      <c r="APA28" s="20"/>
      <c r="APB28" s="20"/>
      <c r="APC28" s="20"/>
      <c r="APD28" s="20"/>
      <c r="APE28" s="20"/>
      <c r="APF28" s="20"/>
      <c r="APG28" s="20"/>
      <c r="APH28" s="20"/>
      <c r="API28" s="20"/>
      <c r="APJ28" s="20"/>
      <c r="APK28" s="20"/>
      <c r="APL28" s="20"/>
      <c r="APM28" s="20"/>
      <c r="APN28" s="20"/>
      <c r="APO28" s="20"/>
      <c r="APP28" s="20"/>
      <c r="APQ28" s="20"/>
      <c r="APR28" s="20"/>
      <c r="APS28" s="20"/>
      <c r="APT28" s="20"/>
      <c r="APU28" s="20"/>
      <c r="APV28" s="20"/>
      <c r="APW28" s="20"/>
      <c r="APX28" s="20"/>
      <c r="APY28" s="20"/>
      <c r="APZ28" s="20"/>
      <c r="AQA28" s="20"/>
      <c r="AQB28" s="20"/>
      <c r="AQC28" s="20"/>
      <c r="AQD28" s="20"/>
      <c r="AQE28" s="20"/>
      <c r="AQF28" s="20"/>
      <c r="AQG28" s="20"/>
      <c r="AQH28" s="20"/>
      <c r="AQI28" s="20"/>
      <c r="AQJ28" s="20"/>
      <c r="AQK28" s="20"/>
      <c r="AQL28" s="20"/>
      <c r="AQM28" s="20"/>
      <c r="AQN28" s="20"/>
      <c r="AQO28" s="20"/>
      <c r="AQP28" s="20"/>
      <c r="AQQ28" s="20"/>
      <c r="AQR28" s="20"/>
      <c r="AQS28" s="20"/>
      <c r="AQT28" s="20"/>
      <c r="AQU28" s="20"/>
      <c r="AQV28" s="20"/>
      <c r="AQW28" s="20"/>
      <c r="AQX28" s="20"/>
      <c r="AQY28" s="20"/>
      <c r="AQZ28" s="20"/>
      <c r="ARA28" s="20"/>
      <c r="ARB28" s="20"/>
      <c r="ARC28" s="20"/>
      <c r="ARD28" s="20"/>
      <c r="ARE28" s="20"/>
      <c r="ARF28" s="20"/>
      <c r="ARG28" s="20"/>
      <c r="ARH28" s="20"/>
      <c r="ARI28" s="20"/>
      <c r="ARJ28" s="20"/>
      <c r="ARK28" s="20"/>
      <c r="ARL28" s="20"/>
      <c r="ARM28" s="20"/>
      <c r="ARN28" s="20"/>
      <c r="ARO28" s="20"/>
      <c r="ARP28" s="20"/>
      <c r="ARQ28" s="20"/>
      <c r="ARR28" s="20"/>
      <c r="ARS28" s="20"/>
      <c r="ART28" s="20"/>
      <c r="ARU28" s="20"/>
      <c r="ARV28" s="20"/>
      <c r="ARW28" s="20"/>
      <c r="ARX28" s="20"/>
      <c r="ARY28" s="20"/>
      <c r="ARZ28" s="20"/>
      <c r="ASA28" s="20"/>
      <c r="ASB28" s="20"/>
      <c r="ASC28" s="20"/>
      <c r="ASD28" s="20"/>
      <c r="ASE28" s="20"/>
      <c r="ASF28" s="20"/>
      <c r="ASG28" s="20"/>
      <c r="ASH28" s="20"/>
      <c r="ASI28" s="20"/>
      <c r="ASJ28" s="20"/>
      <c r="ASK28" s="20"/>
      <c r="ASL28" s="20"/>
      <c r="ASM28" s="20"/>
      <c r="ASN28" s="20"/>
      <c r="ASO28" s="20"/>
      <c r="ASP28" s="20"/>
      <c r="ASQ28" s="20"/>
      <c r="ASR28" s="20"/>
      <c r="ASS28" s="20"/>
      <c r="AST28" s="20"/>
      <c r="ASU28" s="20"/>
      <c r="ASV28" s="20"/>
      <c r="ASW28" s="20"/>
      <c r="ASX28" s="20"/>
      <c r="ASY28" s="20"/>
      <c r="ASZ28" s="20"/>
      <c r="ATA28" s="20"/>
      <c r="ATB28" s="20"/>
      <c r="ATC28" s="20"/>
      <c r="ATD28" s="20"/>
      <c r="ATE28" s="20"/>
      <c r="ATF28" s="20"/>
      <c r="ATG28" s="20"/>
      <c r="ATH28" s="20"/>
      <c r="ATI28" s="20"/>
      <c r="ATJ28" s="20"/>
      <c r="ATK28" s="20"/>
      <c r="ATL28" s="20"/>
      <c r="ATM28" s="20"/>
      <c r="ATN28" s="20"/>
      <c r="ATO28" s="20"/>
      <c r="ATP28" s="20"/>
      <c r="ATQ28" s="20"/>
      <c r="ATR28" s="20"/>
      <c r="ATS28" s="20"/>
      <c r="ATT28" s="20"/>
      <c r="ATU28" s="20"/>
      <c r="ATV28" s="20"/>
      <c r="ATW28" s="20"/>
      <c r="ATX28" s="20"/>
      <c r="ATY28" s="20"/>
      <c r="ATZ28" s="20"/>
      <c r="AUA28" s="20"/>
      <c r="AUB28" s="20"/>
      <c r="AUC28" s="20"/>
      <c r="AUD28" s="20"/>
      <c r="AUE28" s="20"/>
      <c r="AUF28" s="20"/>
      <c r="AUG28" s="20"/>
      <c r="AUH28" s="20"/>
      <c r="AUI28" s="20"/>
      <c r="AUJ28" s="20"/>
      <c r="AUK28" s="20"/>
      <c r="AUL28" s="20"/>
      <c r="AUM28" s="20"/>
      <c r="AUN28" s="20"/>
      <c r="AUO28" s="20"/>
      <c r="AUP28" s="20"/>
      <c r="AUQ28" s="20"/>
      <c r="AUR28" s="20"/>
      <c r="AUS28" s="20"/>
      <c r="AUT28" s="20"/>
      <c r="AUU28" s="20"/>
      <c r="AUV28" s="20"/>
      <c r="AUW28" s="20"/>
      <c r="AUX28" s="20"/>
      <c r="AUY28" s="20"/>
      <c r="AUZ28" s="20"/>
      <c r="AVA28" s="20"/>
      <c r="AVB28" s="20"/>
      <c r="AVC28" s="20"/>
      <c r="AVD28" s="20"/>
      <c r="AVE28" s="20"/>
      <c r="AVF28" s="20"/>
      <c r="AVG28" s="20"/>
      <c r="AVH28" s="20"/>
      <c r="AVI28" s="20"/>
      <c r="AVJ28" s="20"/>
      <c r="AVK28" s="20"/>
      <c r="AVL28" s="20"/>
      <c r="AVM28" s="20"/>
      <c r="AVN28" s="20"/>
      <c r="AVO28" s="20"/>
      <c r="AVP28" s="20"/>
      <c r="AVQ28" s="20"/>
      <c r="AVR28" s="20"/>
      <c r="AVS28" s="20"/>
      <c r="AVT28" s="20"/>
      <c r="AVU28" s="20"/>
      <c r="AVV28" s="20"/>
      <c r="AVW28" s="20"/>
      <c r="AVX28" s="20"/>
      <c r="AVY28" s="20"/>
      <c r="AVZ28" s="20"/>
      <c r="AWA28" s="20"/>
      <c r="AWB28" s="20"/>
      <c r="AWC28" s="20"/>
      <c r="AWD28" s="20"/>
      <c r="AWE28" s="20"/>
      <c r="AWF28" s="20"/>
      <c r="AWG28" s="20"/>
      <c r="AWH28" s="20"/>
      <c r="AWI28" s="20"/>
      <c r="AWJ28" s="20"/>
      <c r="AWK28" s="20"/>
      <c r="AWL28" s="20"/>
      <c r="AWM28" s="20"/>
      <c r="AWN28" s="20"/>
      <c r="AWO28" s="20"/>
      <c r="AWP28" s="20"/>
      <c r="AWQ28" s="20"/>
      <c r="AWR28" s="20"/>
      <c r="AWS28" s="20"/>
      <c r="AWT28" s="20"/>
      <c r="AWU28" s="20"/>
      <c r="AWV28" s="20"/>
      <c r="AWW28" s="20"/>
      <c r="AWX28" s="20"/>
      <c r="AWY28" s="20"/>
      <c r="AWZ28" s="20"/>
      <c r="AXA28" s="20"/>
      <c r="AXB28" s="20"/>
      <c r="AXC28" s="20"/>
      <c r="AXD28" s="20"/>
      <c r="AXE28" s="20"/>
      <c r="AXF28" s="20"/>
      <c r="AXG28" s="20"/>
      <c r="AXH28" s="20"/>
      <c r="AXI28" s="20"/>
      <c r="AXJ28" s="20"/>
      <c r="AXK28" s="20"/>
      <c r="AXL28" s="20"/>
      <c r="AXM28" s="20"/>
      <c r="AXN28" s="20"/>
      <c r="AXO28" s="20"/>
      <c r="AXP28" s="20"/>
      <c r="AXQ28" s="20"/>
      <c r="AXR28" s="20"/>
      <c r="AXS28" s="20"/>
      <c r="AXT28" s="20"/>
    </row>
    <row r="29" spans="1:1320" s="80" customFormat="1" ht="17" customHeight="1">
      <c r="A29" s="20"/>
      <c r="B29" s="248">
        <v>13</v>
      </c>
      <c r="C29" s="248" t="s">
        <v>38</v>
      </c>
      <c r="D29" s="265">
        <f t="shared" si="1"/>
        <v>14380210.613494007</v>
      </c>
      <c r="E29" s="265">
        <f t="shared" si="0"/>
        <v>3595052.6533735017</v>
      </c>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0"/>
      <c r="IX29" s="20"/>
      <c r="IY29" s="20"/>
      <c r="IZ29" s="20"/>
      <c r="JA29" s="20"/>
      <c r="JB29" s="20"/>
      <c r="JC29" s="20"/>
      <c r="JD29" s="20"/>
      <c r="JE29" s="20"/>
      <c r="JF29" s="20"/>
      <c r="JG29" s="20"/>
      <c r="JH29" s="20"/>
      <c r="JI29" s="20"/>
      <c r="JJ29" s="20"/>
      <c r="JK29" s="20"/>
      <c r="JL29" s="20"/>
      <c r="JM29" s="20"/>
      <c r="JN29" s="20"/>
      <c r="JO29" s="20"/>
      <c r="JP29" s="20"/>
      <c r="JQ29" s="20"/>
      <c r="JR29" s="20"/>
      <c r="JS29" s="20"/>
      <c r="JT29" s="20"/>
      <c r="JU29" s="20"/>
      <c r="JV29" s="20"/>
      <c r="JW29" s="20"/>
      <c r="JX29" s="20"/>
      <c r="JY29" s="20"/>
      <c r="JZ29" s="20"/>
      <c r="KA29" s="20"/>
      <c r="KB29" s="20"/>
      <c r="KC29" s="20"/>
      <c r="KD29" s="20"/>
      <c r="KE29" s="20"/>
      <c r="KF29" s="20"/>
      <c r="KG29" s="20"/>
      <c r="KH29" s="20"/>
      <c r="KI29" s="20"/>
      <c r="KJ29" s="20"/>
      <c r="KK29" s="20"/>
      <c r="KL29" s="20"/>
      <c r="KM29" s="20"/>
      <c r="KN29" s="20"/>
      <c r="KO29" s="20"/>
      <c r="KP29" s="20"/>
      <c r="KQ29" s="20"/>
      <c r="KR29" s="20"/>
      <c r="KS29" s="20"/>
      <c r="KT29" s="20"/>
      <c r="KU29" s="20"/>
      <c r="KV29" s="20"/>
      <c r="KW29" s="20"/>
      <c r="KX29" s="20"/>
      <c r="KY29" s="20"/>
      <c r="KZ29" s="20"/>
      <c r="LA29" s="20"/>
      <c r="LB29" s="20"/>
      <c r="LC29" s="20"/>
      <c r="LD29" s="20"/>
      <c r="LE29" s="20"/>
      <c r="LF29" s="20"/>
      <c r="LG29" s="20"/>
      <c r="LH29" s="20"/>
      <c r="LI29" s="20"/>
      <c r="LJ29" s="20"/>
      <c r="LK29" s="20"/>
      <c r="LL29" s="20"/>
      <c r="LM29" s="20"/>
      <c r="LN29" s="20"/>
      <c r="LO29" s="20"/>
      <c r="LP29" s="20"/>
      <c r="LQ29" s="20"/>
      <c r="LR29" s="20"/>
      <c r="LS29" s="20"/>
      <c r="LT29" s="20"/>
      <c r="LU29" s="20"/>
      <c r="LV29" s="20"/>
      <c r="LW29" s="20"/>
      <c r="LX29" s="20"/>
      <c r="LY29" s="20"/>
      <c r="LZ29" s="20"/>
      <c r="MA29" s="20"/>
      <c r="MB29" s="20"/>
      <c r="MC29" s="20"/>
      <c r="MD29" s="20"/>
      <c r="ME29" s="20"/>
      <c r="MF29" s="20"/>
      <c r="MG29" s="20"/>
      <c r="MH29" s="20"/>
      <c r="MI29" s="20"/>
      <c r="MJ29" s="20"/>
      <c r="MK29" s="20"/>
      <c r="ML29" s="20"/>
      <c r="MM29" s="20"/>
      <c r="MN29" s="20"/>
      <c r="MO29" s="20"/>
      <c r="MP29" s="20"/>
      <c r="MQ29" s="20"/>
      <c r="MR29" s="20"/>
      <c r="MS29" s="20"/>
      <c r="MT29" s="20"/>
      <c r="MU29" s="20"/>
      <c r="MV29" s="20"/>
      <c r="MW29" s="20"/>
      <c r="MX29" s="20"/>
      <c r="MY29" s="20"/>
      <c r="MZ29" s="20"/>
      <c r="NA29" s="20"/>
      <c r="NB29" s="20"/>
      <c r="NC29" s="20"/>
      <c r="ND29" s="20"/>
      <c r="NE29" s="20"/>
      <c r="NF29" s="20"/>
      <c r="NG29" s="20"/>
      <c r="NH29" s="20"/>
      <c r="NI29" s="20"/>
      <c r="NJ29" s="20"/>
      <c r="NK29" s="20"/>
      <c r="NL29" s="20"/>
      <c r="NM29" s="20"/>
      <c r="NN29" s="20"/>
      <c r="NO29" s="20"/>
      <c r="NP29" s="20"/>
      <c r="NQ29" s="20"/>
      <c r="NR29" s="20"/>
      <c r="NS29" s="20"/>
      <c r="NT29" s="20"/>
      <c r="NU29" s="20"/>
      <c r="NV29" s="20"/>
      <c r="NW29" s="20"/>
      <c r="NX29" s="20"/>
      <c r="NY29" s="20"/>
      <c r="NZ29" s="20"/>
      <c r="OA29" s="20"/>
      <c r="OB29" s="20"/>
      <c r="OC29" s="20"/>
      <c r="OD29" s="20"/>
      <c r="OE29" s="20"/>
      <c r="OF29" s="20"/>
      <c r="OG29" s="20"/>
      <c r="OH29" s="20"/>
      <c r="OI29" s="20"/>
      <c r="OJ29" s="20"/>
      <c r="OK29" s="20"/>
      <c r="OL29" s="20"/>
      <c r="OM29" s="20"/>
      <c r="ON29" s="20"/>
      <c r="OO29" s="20"/>
      <c r="OP29" s="20"/>
      <c r="OQ29" s="20"/>
      <c r="OR29" s="20"/>
      <c r="OS29" s="20"/>
      <c r="OT29" s="20"/>
      <c r="OU29" s="20"/>
      <c r="OV29" s="20"/>
      <c r="OW29" s="20"/>
      <c r="OX29" s="20"/>
      <c r="OY29" s="20"/>
      <c r="OZ29" s="20"/>
      <c r="PA29" s="20"/>
      <c r="PB29" s="20"/>
      <c r="PC29" s="20"/>
      <c r="PD29" s="20"/>
      <c r="PE29" s="20"/>
      <c r="PF29" s="20"/>
      <c r="PG29" s="20"/>
      <c r="PH29" s="20"/>
      <c r="PI29" s="20"/>
      <c r="PJ29" s="20"/>
      <c r="PK29" s="20"/>
      <c r="PL29" s="20"/>
      <c r="PM29" s="20"/>
      <c r="PN29" s="20"/>
      <c r="PO29" s="20"/>
      <c r="PP29" s="20"/>
      <c r="PQ29" s="20"/>
      <c r="PR29" s="20"/>
      <c r="PS29" s="20"/>
      <c r="PT29" s="20"/>
      <c r="PU29" s="20"/>
      <c r="PV29" s="20"/>
      <c r="PW29" s="20"/>
      <c r="PX29" s="20"/>
      <c r="PY29" s="20"/>
      <c r="PZ29" s="20"/>
      <c r="QA29" s="20"/>
      <c r="QB29" s="20"/>
      <c r="QC29" s="20"/>
      <c r="QD29" s="20"/>
      <c r="QE29" s="20"/>
      <c r="QF29" s="20"/>
      <c r="QG29" s="20"/>
      <c r="QH29" s="20"/>
      <c r="QI29" s="20"/>
      <c r="QJ29" s="20"/>
      <c r="QK29" s="20"/>
      <c r="QL29" s="20"/>
      <c r="QM29" s="20"/>
      <c r="QN29" s="20"/>
      <c r="QO29" s="20"/>
      <c r="QP29" s="20"/>
      <c r="QQ29" s="20"/>
      <c r="QR29" s="20"/>
      <c r="QS29" s="20"/>
      <c r="QT29" s="20"/>
      <c r="QU29" s="20"/>
      <c r="QV29" s="20"/>
      <c r="QW29" s="20"/>
      <c r="QX29" s="20"/>
      <c r="QY29" s="20"/>
      <c r="QZ29" s="20"/>
      <c r="RA29" s="20"/>
      <c r="RB29" s="20"/>
      <c r="RC29" s="20"/>
      <c r="RD29" s="20"/>
      <c r="RE29" s="20"/>
      <c r="RF29" s="20"/>
      <c r="RG29" s="20"/>
      <c r="RH29" s="20"/>
      <c r="RI29" s="20"/>
      <c r="RJ29" s="20"/>
      <c r="RK29" s="20"/>
      <c r="RL29" s="20"/>
      <c r="RM29" s="20"/>
      <c r="RN29" s="20"/>
      <c r="RO29" s="20"/>
      <c r="RP29" s="20"/>
      <c r="RQ29" s="20"/>
      <c r="RR29" s="20"/>
      <c r="RS29" s="20"/>
      <c r="RT29" s="20"/>
      <c r="RU29" s="20"/>
      <c r="RV29" s="20"/>
      <c r="RW29" s="20"/>
      <c r="RX29" s="20"/>
      <c r="RY29" s="20"/>
      <c r="RZ29" s="20"/>
      <c r="SA29" s="20"/>
      <c r="SB29" s="20"/>
      <c r="SC29" s="20"/>
      <c r="SD29" s="20"/>
      <c r="SE29" s="20"/>
      <c r="SF29" s="20"/>
      <c r="SG29" s="20"/>
      <c r="SH29" s="20"/>
      <c r="SI29" s="20"/>
      <c r="SJ29" s="20"/>
      <c r="SK29" s="20"/>
      <c r="SL29" s="20"/>
      <c r="SM29" s="20"/>
      <c r="SN29" s="20"/>
      <c r="SO29" s="20"/>
      <c r="SP29" s="20"/>
      <c r="SQ29" s="20"/>
      <c r="SR29" s="20"/>
      <c r="SS29" s="20"/>
      <c r="ST29" s="20"/>
      <c r="SU29" s="20"/>
      <c r="SV29" s="20"/>
      <c r="SW29" s="20"/>
      <c r="SX29" s="20"/>
      <c r="SY29" s="20"/>
      <c r="SZ29" s="20"/>
      <c r="TA29" s="20"/>
      <c r="TB29" s="20"/>
      <c r="TC29" s="20"/>
      <c r="TD29" s="20"/>
      <c r="TE29" s="20"/>
      <c r="TF29" s="20"/>
      <c r="TG29" s="20"/>
      <c r="TH29" s="20"/>
      <c r="TI29" s="20"/>
      <c r="TJ29" s="20"/>
      <c r="TK29" s="20"/>
      <c r="TL29" s="20"/>
      <c r="TM29" s="20"/>
      <c r="TN29" s="20"/>
      <c r="TO29" s="20"/>
      <c r="TP29" s="20"/>
      <c r="TQ29" s="20"/>
      <c r="TR29" s="20"/>
      <c r="TS29" s="20"/>
      <c r="TT29" s="20"/>
      <c r="TU29" s="20"/>
      <c r="TV29" s="20"/>
      <c r="TW29" s="20"/>
      <c r="TX29" s="20"/>
      <c r="TY29" s="20"/>
      <c r="TZ29" s="20"/>
      <c r="UA29" s="20"/>
      <c r="UB29" s="20"/>
      <c r="UC29" s="20"/>
      <c r="UD29" s="20"/>
      <c r="UE29" s="20"/>
      <c r="UF29" s="20"/>
      <c r="UG29" s="20"/>
      <c r="UH29" s="20"/>
      <c r="UI29" s="20"/>
      <c r="UJ29" s="20"/>
      <c r="UK29" s="20"/>
      <c r="UL29" s="20"/>
      <c r="UM29" s="20"/>
      <c r="UN29" s="20"/>
      <c r="UO29" s="20"/>
      <c r="UP29" s="20"/>
      <c r="UQ29" s="20"/>
      <c r="UR29" s="20"/>
      <c r="US29" s="20"/>
      <c r="UT29" s="20"/>
      <c r="UU29" s="20"/>
      <c r="UV29" s="20"/>
      <c r="UW29" s="20"/>
      <c r="UX29" s="20"/>
      <c r="UY29" s="20"/>
      <c r="UZ29" s="20"/>
      <c r="VA29" s="20"/>
      <c r="VB29" s="20"/>
      <c r="VC29" s="20"/>
      <c r="VD29" s="20"/>
      <c r="VE29" s="20"/>
      <c r="VF29" s="20"/>
      <c r="VG29" s="20"/>
      <c r="VH29" s="20"/>
      <c r="VI29" s="20"/>
      <c r="VJ29" s="20"/>
      <c r="VK29" s="20"/>
      <c r="VL29" s="20"/>
      <c r="VM29" s="20"/>
      <c r="VN29" s="20"/>
      <c r="VO29" s="20"/>
      <c r="VP29" s="20"/>
      <c r="VQ29" s="20"/>
      <c r="VR29" s="20"/>
      <c r="VS29" s="20"/>
      <c r="VT29" s="20"/>
      <c r="VU29" s="20"/>
      <c r="VV29" s="20"/>
      <c r="VW29" s="20"/>
      <c r="VX29" s="20"/>
      <c r="VY29" s="20"/>
      <c r="VZ29" s="20"/>
      <c r="WA29" s="20"/>
      <c r="WB29" s="20"/>
      <c r="WC29" s="20"/>
      <c r="WD29" s="20"/>
      <c r="WE29" s="20"/>
      <c r="WF29" s="20"/>
      <c r="WG29" s="20"/>
      <c r="WH29" s="20"/>
      <c r="WI29" s="20"/>
      <c r="WJ29" s="20"/>
      <c r="WK29" s="20"/>
      <c r="WL29" s="20"/>
      <c r="WM29" s="20"/>
      <c r="WN29" s="20"/>
      <c r="WO29" s="20"/>
      <c r="WP29" s="20"/>
      <c r="WQ29" s="20"/>
      <c r="WR29" s="20"/>
      <c r="WS29" s="20"/>
      <c r="WT29" s="20"/>
      <c r="WU29" s="20"/>
      <c r="WV29" s="20"/>
      <c r="WW29" s="20"/>
      <c r="WX29" s="20"/>
      <c r="WY29" s="20"/>
      <c r="WZ29" s="20"/>
      <c r="XA29" s="20"/>
      <c r="XB29" s="20"/>
      <c r="XC29" s="20"/>
      <c r="XD29" s="20"/>
      <c r="XE29" s="20"/>
      <c r="XF29" s="20"/>
      <c r="XG29" s="20"/>
      <c r="XH29" s="20"/>
      <c r="XI29" s="20"/>
      <c r="XJ29" s="20"/>
      <c r="XK29" s="20"/>
      <c r="XL29" s="20"/>
      <c r="XM29" s="20"/>
      <c r="XN29" s="20"/>
      <c r="XO29" s="20"/>
      <c r="XP29" s="20"/>
      <c r="XQ29" s="20"/>
      <c r="XR29" s="20"/>
      <c r="XS29" s="20"/>
      <c r="XT29" s="20"/>
      <c r="XU29" s="20"/>
      <c r="XV29" s="20"/>
      <c r="XW29" s="20"/>
      <c r="XX29" s="20"/>
      <c r="XY29" s="20"/>
      <c r="XZ29" s="20"/>
      <c r="YA29" s="20"/>
      <c r="YB29" s="20"/>
      <c r="YC29" s="20"/>
      <c r="YD29" s="20"/>
      <c r="YE29" s="20"/>
      <c r="YF29" s="20"/>
      <c r="YG29" s="20"/>
      <c r="YH29" s="20"/>
      <c r="YI29" s="20"/>
      <c r="YJ29" s="20"/>
      <c r="YK29" s="20"/>
      <c r="YL29" s="20"/>
      <c r="YM29" s="20"/>
      <c r="YN29" s="20"/>
      <c r="YO29" s="20"/>
      <c r="YP29" s="20"/>
      <c r="YQ29" s="20"/>
      <c r="YR29" s="20"/>
      <c r="YS29" s="20"/>
      <c r="YT29" s="20"/>
      <c r="YU29" s="20"/>
      <c r="YV29" s="20"/>
      <c r="YW29" s="20"/>
      <c r="YX29" s="20"/>
      <c r="YY29" s="20"/>
      <c r="YZ29" s="20"/>
      <c r="ZA29" s="20"/>
      <c r="ZB29" s="20"/>
      <c r="ZC29" s="20"/>
      <c r="ZD29" s="20"/>
      <c r="ZE29" s="20"/>
      <c r="ZF29" s="20"/>
      <c r="ZG29" s="20"/>
      <c r="ZH29" s="20"/>
      <c r="ZI29" s="20"/>
      <c r="ZJ29" s="20"/>
      <c r="ZK29" s="20"/>
      <c r="ZL29" s="20"/>
      <c r="ZM29" s="20"/>
      <c r="ZN29" s="20"/>
      <c r="ZO29" s="20"/>
      <c r="ZP29" s="20"/>
      <c r="ZQ29" s="20"/>
      <c r="ZR29" s="20"/>
      <c r="ZS29" s="20"/>
      <c r="ZT29" s="20"/>
      <c r="ZU29" s="20"/>
      <c r="ZV29" s="20"/>
      <c r="ZW29" s="20"/>
      <c r="ZX29" s="20"/>
      <c r="ZY29" s="20"/>
      <c r="ZZ29" s="20"/>
      <c r="AAA29" s="20"/>
      <c r="AAB29" s="20"/>
      <c r="AAC29" s="20"/>
      <c r="AAD29" s="20"/>
      <c r="AAE29" s="20"/>
      <c r="AAF29" s="20"/>
      <c r="AAG29" s="20"/>
      <c r="AAH29" s="20"/>
      <c r="AAI29" s="20"/>
      <c r="AAJ29" s="20"/>
      <c r="AAK29" s="20"/>
      <c r="AAL29" s="20"/>
      <c r="AAM29" s="20"/>
      <c r="AAN29" s="20"/>
      <c r="AAO29" s="20"/>
      <c r="AAP29" s="20"/>
      <c r="AAQ29" s="20"/>
      <c r="AAR29" s="20"/>
      <c r="AAS29" s="20"/>
      <c r="AAT29" s="20"/>
      <c r="AAU29" s="20"/>
      <c r="AAV29" s="20"/>
      <c r="AAW29" s="20"/>
      <c r="AAX29" s="20"/>
      <c r="AAY29" s="20"/>
      <c r="AAZ29" s="20"/>
      <c r="ABA29" s="20"/>
      <c r="ABB29" s="20"/>
      <c r="ABC29" s="20"/>
      <c r="ABD29" s="20"/>
      <c r="ABE29" s="20"/>
      <c r="ABF29" s="20"/>
      <c r="ABG29" s="20"/>
      <c r="ABH29" s="20"/>
      <c r="ABI29" s="20"/>
      <c r="ABJ29" s="20"/>
      <c r="ABK29" s="20"/>
      <c r="ABL29" s="20"/>
      <c r="ABM29" s="20"/>
      <c r="ABN29" s="20"/>
      <c r="ABO29" s="20"/>
      <c r="ABP29" s="20"/>
      <c r="ABQ29" s="20"/>
      <c r="ABR29" s="20"/>
      <c r="ABS29" s="20"/>
      <c r="ABT29" s="20"/>
      <c r="ABU29" s="20"/>
      <c r="ABV29" s="20"/>
      <c r="ABW29" s="20"/>
      <c r="ABX29" s="20"/>
      <c r="ABY29" s="20"/>
      <c r="ABZ29" s="20"/>
      <c r="ACA29" s="20"/>
      <c r="ACB29" s="20"/>
      <c r="ACC29" s="20"/>
      <c r="ACD29" s="20"/>
      <c r="ACE29" s="20"/>
      <c r="ACF29" s="20"/>
      <c r="ACG29" s="20"/>
      <c r="ACH29" s="20"/>
      <c r="ACI29" s="20"/>
      <c r="ACJ29" s="20"/>
      <c r="ACK29" s="20"/>
      <c r="ACL29" s="20"/>
      <c r="ACM29" s="20"/>
      <c r="ACN29" s="20"/>
      <c r="ACO29" s="20"/>
      <c r="ACP29" s="20"/>
      <c r="ACQ29" s="20"/>
      <c r="ACR29" s="20"/>
      <c r="ACS29" s="20"/>
      <c r="ACT29" s="20"/>
      <c r="ACU29" s="20"/>
      <c r="ACV29" s="20"/>
      <c r="ACW29" s="20"/>
      <c r="ACX29" s="20"/>
      <c r="ACY29" s="20"/>
      <c r="ACZ29" s="20"/>
      <c r="ADA29" s="20"/>
      <c r="ADB29" s="20"/>
      <c r="ADC29" s="20"/>
      <c r="ADD29" s="20"/>
      <c r="ADE29" s="20"/>
      <c r="ADF29" s="20"/>
      <c r="ADG29" s="20"/>
      <c r="ADH29" s="20"/>
      <c r="ADI29" s="20"/>
      <c r="ADJ29" s="20"/>
      <c r="ADK29" s="20"/>
      <c r="ADL29" s="20"/>
      <c r="ADM29" s="20"/>
      <c r="ADN29" s="20"/>
      <c r="ADO29" s="20"/>
      <c r="ADP29" s="20"/>
      <c r="ADQ29" s="20"/>
      <c r="ADR29" s="20"/>
      <c r="ADS29" s="20"/>
      <c r="ADT29" s="20"/>
      <c r="ADU29" s="20"/>
      <c r="ADV29" s="20"/>
      <c r="ADW29" s="20"/>
      <c r="ADX29" s="20"/>
      <c r="ADY29" s="20"/>
      <c r="ADZ29" s="20"/>
      <c r="AEA29" s="20"/>
      <c r="AEB29" s="20"/>
      <c r="AEC29" s="20"/>
      <c r="AED29" s="20"/>
      <c r="AEE29" s="20"/>
      <c r="AEF29" s="20"/>
      <c r="AEG29" s="20"/>
      <c r="AEH29" s="20"/>
      <c r="AEI29" s="20"/>
      <c r="AEJ29" s="20"/>
      <c r="AEK29" s="20"/>
      <c r="AEL29" s="20"/>
      <c r="AEM29" s="20"/>
      <c r="AEN29" s="20"/>
      <c r="AEO29" s="20"/>
      <c r="AEP29" s="20"/>
      <c r="AEQ29" s="20"/>
      <c r="AER29" s="20"/>
      <c r="AES29" s="20"/>
      <c r="AET29" s="20"/>
      <c r="AEU29" s="20"/>
      <c r="AEV29" s="20"/>
      <c r="AEW29" s="20"/>
      <c r="AEX29" s="20"/>
      <c r="AEY29" s="20"/>
      <c r="AEZ29" s="20"/>
      <c r="AFA29" s="20"/>
      <c r="AFB29" s="20"/>
      <c r="AFC29" s="20"/>
      <c r="AFD29" s="20"/>
      <c r="AFE29" s="20"/>
      <c r="AFF29" s="20"/>
      <c r="AFG29" s="20"/>
      <c r="AFH29" s="20"/>
      <c r="AFI29" s="20"/>
      <c r="AFJ29" s="20"/>
      <c r="AFK29" s="20"/>
      <c r="AFL29" s="20"/>
      <c r="AFM29" s="20"/>
      <c r="AFN29" s="20"/>
      <c r="AFO29" s="20"/>
      <c r="AFP29" s="20"/>
      <c r="AFQ29" s="20"/>
      <c r="AFR29" s="20"/>
      <c r="AFS29" s="20"/>
      <c r="AFT29" s="20"/>
      <c r="AFU29" s="20"/>
      <c r="AFV29" s="20"/>
      <c r="AFW29" s="20"/>
      <c r="AFX29" s="20"/>
      <c r="AFY29" s="20"/>
      <c r="AFZ29" s="20"/>
      <c r="AGA29" s="20"/>
      <c r="AGB29" s="20"/>
      <c r="AGC29" s="20"/>
      <c r="AGD29" s="20"/>
      <c r="AGE29" s="20"/>
      <c r="AGF29" s="20"/>
      <c r="AGG29" s="20"/>
      <c r="AGH29" s="20"/>
      <c r="AGI29" s="20"/>
      <c r="AGJ29" s="20"/>
      <c r="AGK29" s="20"/>
      <c r="AGL29" s="20"/>
      <c r="AGM29" s="20"/>
      <c r="AGN29" s="20"/>
      <c r="AGO29" s="20"/>
      <c r="AGP29" s="20"/>
      <c r="AGQ29" s="20"/>
      <c r="AGR29" s="20"/>
      <c r="AGS29" s="20"/>
      <c r="AGT29" s="20"/>
      <c r="AGU29" s="20"/>
      <c r="AGV29" s="20"/>
      <c r="AGW29" s="20"/>
      <c r="AGX29" s="20"/>
      <c r="AGY29" s="20"/>
      <c r="AGZ29" s="20"/>
      <c r="AHA29" s="20"/>
      <c r="AHB29" s="20"/>
      <c r="AHC29" s="20"/>
      <c r="AHD29" s="20"/>
      <c r="AHE29" s="20"/>
      <c r="AHF29" s="20"/>
      <c r="AHG29" s="20"/>
      <c r="AHH29" s="20"/>
      <c r="AHI29" s="20"/>
      <c r="AHJ29" s="20"/>
      <c r="AHK29" s="20"/>
      <c r="AHL29" s="20"/>
      <c r="AHM29" s="20"/>
      <c r="AHN29" s="20"/>
      <c r="AHO29" s="20"/>
      <c r="AHP29" s="20"/>
      <c r="AHQ29" s="20"/>
      <c r="AHR29" s="20"/>
      <c r="AHS29" s="20"/>
      <c r="AHT29" s="20"/>
      <c r="AHU29" s="20"/>
      <c r="AHV29" s="20"/>
      <c r="AHW29" s="20"/>
      <c r="AHX29" s="20"/>
      <c r="AHY29" s="20"/>
      <c r="AHZ29" s="20"/>
      <c r="AIA29" s="20"/>
      <c r="AIB29" s="20"/>
      <c r="AIC29" s="20"/>
      <c r="AID29" s="20"/>
      <c r="AIE29" s="20"/>
      <c r="AIF29" s="20"/>
      <c r="AIG29" s="20"/>
      <c r="AIH29" s="20"/>
      <c r="AII29" s="20"/>
      <c r="AIJ29" s="20"/>
      <c r="AIK29" s="20"/>
      <c r="AIL29" s="20"/>
      <c r="AIM29" s="20"/>
      <c r="AIN29" s="20"/>
      <c r="AIO29" s="20"/>
      <c r="AIP29" s="20"/>
      <c r="AIQ29" s="20"/>
      <c r="AIR29" s="20"/>
      <c r="AIS29" s="20"/>
      <c r="AIT29" s="20"/>
      <c r="AIU29" s="20"/>
      <c r="AIV29" s="20"/>
      <c r="AIW29" s="20"/>
      <c r="AIX29" s="20"/>
      <c r="AIY29" s="20"/>
      <c r="AIZ29" s="20"/>
      <c r="AJA29" s="20"/>
      <c r="AJB29" s="20"/>
      <c r="AJC29" s="20"/>
      <c r="AJD29" s="20"/>
      <c r="AJE29" s="20"/>
      <c r="AJF29" s="20"/>
      <c r="AJG29" s="20"/>
      <c r="AJH29" s="20"/>
      <c r="AJI29" s="20"/>
      <c r="AJJ29" s="20"/>
      <c r="AJK29" s="20"/>
      <c r="AJL29" s="20"/>
      <c r="AJM29" s="20"/>
      <c r="AJN29" s="20"/>
      <c r="AJO29" s="20"/>
      <c r="AJP29" s="20"/>
      <c r="AJQ29" s="20"/>
      <c r="AJR29" s="20"/>
      <c r="AJS29" s="20"/>
      <c r="AJT29" s="20"/>
      <c r="AJU29" s="20"/>
      <c r="AJV29" s="20"/>
      <c r="AJW29" s="20"/>
      <c r="AJX29" s="20"/>
      <c r="AJY29" s="20"/>
      <c r="AJZ29" s="20"/>
      <c r="AKA29" s="20"/>
      <c r="AKB29" s="20"/>
      <c r="AKC29" s="20"/>
      <c r="AKD29" s="20"/>
      <c r="AKE29" s="20"/>
      <c r="AKF29" s="20"/>
      <c r="AKG29" s="20"/>
      <c r="AKH29" s="20"/>
      <c r="AKI29" s="20"/>
      <c r="AKJ29" s="20"/>
      <c r="AKK29" s="20"/>
      <c r="AKL29" s="20"/>
      <c r="AKM29" s="20"/>
      <c r="AKN29" s="20"/>
      <c r="AKO29" s="20"/>
      <c r="AKP29" s="20"/>
      <c r="AKQ29" s="20"/>
      <c r="AKR29" s="20"/>
      <c r="AKS29" s="20"/>
      <c r="AKT29" s="20"/>
      <c r="AKU29" s="20"/>
      <c r="AKV29" s="20"/>
      <c r="AKW29" s="20"/>
      <c r="AKX29" s="20"/>
      <c r="AKY29" s="20"/>
      <c r="AKZ29" s="20"/>
      <c r="ALA29" s="20"/>
      <c r="ALB29" s="20"/>
      <c r="ALC29" s="20"/>
      <c r="ALD29" s="20"/>
      <c r="ALE29" s="20"/>
      <c r="ALF29" s="20"/>
      <c r="ALG29" s="20"/>
      <c r="ALH29" s="20"/>
      <c r="ALI29" s="20"/>
      <c r="ALJ29" s="20"/>
      <c r="ALK29" s="20"/>
      <c r="ALL29" s="20"/>
      <c r="ALM29" s="20"/>
      <c r="ALN29" s="20"/>
      <c r="ALO29" s="20"/>
      <c r="ALP29" s="20"/>
      <c r="ALQ29" s="20"/>
      <c r="ALR29" s="20"/>
      <c r="ALS29" s="20"/>
      <c r="ALT29" s="20"/>
      <c r="ALU29" s="20"/>
      <c r="ALV29" s="20"/>
      <c r="ALW29" s="20"/>
      <c r="ALX29" s="20"/>
      <c r="ALY29" s="20"/>
      <c r="ALZ29" s="20"/>
      <c r="AMA29" s="20"/>
      <c r="AMB29" s="20"/>
      <c r="AMC29" s="20"/>
      <c r="AMD29" s="20"/>
      <c r="AME29" s="20"/>
      <c r="AMF29" s="20"/>
      <c r="AMG29" s="20"/>
      <c r="AMH29" s="20"/>
      <c r="AMI29" s="20"/>
      <c r="AMJ29" s="20"/>
      <c r="AMK29" s="20"/>
      <c r="AML29" s="20"/>
      <c r="AMM29" s="20"/>
      <c r="AMN29" s="20"/>
      <c r="AMO29" s="20"/>
      <c r="AMP29" s="20"/>
      <c r="AMQ29" s="20"/>
      <c r="AMR29" s="20"/>
      <c r="AMS29" s="20"/>
      <c r="AMT29" s="20"/>
      <c r="AMU29" s="20"/>
      <c r="AMV29" s="20"/>
      <c r="AMW29" s="20"/>
      <c r="AMX29" s="20"/>
      <c r="AMY29" s="20"/>
      <c r="AMZ29" s="20"/>
      <c r="ANA29" s="20"/>
      <c r="ANB29" s="20"/>
      <c r="ANC29" s="20"/>
      <c r="AND29" s="20"/>
      <c r="ANE29" s="20"/>
      <c r="ANF29" s="20"/>
      <c r="ANG29" s="20"/>
      <c r="ANH29" s="20"/>
      <c r="ANI29" s="20"/>
      <c r="ANJ29" s="20"/>
      <c r="ANK29" s="20"/>
      <c r="ANL29" s="20"/>
      <c r="ANM29" s="20"/>
      <c r="ANN29" s="20"/>
      <c r="ANO29" s="20"/>
      <c r="ANP29" s="20"/>
      <c r="ANQ29" s="20"/>
      <c r="ANR29" s="20"/>
      <c r="ANS29" s="20"/>
      <c r="ANT29" s="20"/>
      <c r="ANU29" s="20"/>
      <c r="ANV29" s="20"/>
      <c r="ANW29" s="20"/>
      <c r="ANX29" s="20"/>
      <c r="ANY29" s="20"/>
      <c r="ANZ29" s="20"/>
      <c r="AOA29" s="20"/>
      <c r="AOB29" s="20"/>
      <c r="AOC29" s="20"/>
      <c r="AOD29" s="20"/>
      <c r="AOE29" s="20"/>
      <c r="AOF29" s="20"/>
      <c r="AOG29" s="20"/>
      <c r="AOH29" s="20"/>
      <c r="AOI29" s="20"/>
      <c r="AOJ29" s="20"/>
      <c r="AOK29" s="20"/>
      <c r="AOL29" s="20"/>
      <c r="AOM29" s="20"/>
      <c r="AON29" s="20"/>
      <c r="AOO29" s="20"/>
      <c r="AOP29" s="20"/>
      <c r="AOQ29" s="20"/>
      <c r="AOR29" s="20"/>
      <c r="AOS29" s="20"/>
      <c r="AOT29" s="20"/>
      <c r="AOU29" s="20"/>
      <c r="AOV29" s="20"/>
      <c r="AOW29" s="20"/>
      <c r="AOX29" s="20"/>
      <c r="AOY29" s="20"/>
      <c r="AOZ29" s="20"/>
      <c r="APA29" s="20"/>
      <c r="APB29" s="20"/>
      <c r="APC29" s="20"/>
      <c r="APD29" s="20"/>
      <c r="APE29" s="20"/>
      <c r="APF29" s="20"/>
      <c r="APG29" s="20"/>
      <c r="APH29" s="20"/>
      <c r="API29" s="20"/>
      <c r="APJ29" s="20"/>
      <c r="APK29" s="20"/>
      <c r="APL29" s="20"/>
      <c r="APM29" s="20"/>
      <c r="APN29" s="20"/>
      <c r="APO29" s="20"/>
      <c r="APP29" s="20"/>
      <c r="APQ29" s="20"/>
      <c r="APR29" s="20"/>
      <c r="APS29" s="20"/>
      <c r="APT29" s="20"/>
      <c r="APU29" s="20"/>
      <c r="APV29" s="20"/>
      <c r="APW29" s="20"/>
      <c r="APX29" s="20"/>
      <c r="APY29" s="20"/>
      <c r="APZ29" s="20"/>
      <c r="AQA29" s="20"/>
      <c r="AQB29" s="20"/>
      <c r="AQC29" s="20"/>
      <c r="AQD29" s="20"/>
      <c r="AQE29" s="20"/>
      <c r="AQF29" s="20"/>
      <c r="AQG29" s="20"/>
      <c r="AQH29" s="20"/>
      <c r="AQI29" s="20"/>
      <c r="AQJ29" s="20"/>
      <c r="AQK29" s="20"/>
      <c r="AQL29" s="20"/>
      <c r="AQM29" s="20"/>
      <c r="AQN29" s="20"/>
      <c r="AQO29" s="20"/>
      <c r="AQP29" s="20"/>
      <c r="AQQ29" s="20"/>
      <c r="AQR29" s="20"/>
      <c r="AQS29" s="20"/>
      <c r="AQT29" s="20"/>
      <c r="AQU29" s="20"/>
      <c r="AQV29" s="20"/>
      <c r="AQW29" s="20"/>
      <c r="AQX29" s="20"/>
      <c r="AQY29" s="20"/>
      <c r="AQZ29" s="20"/>
      <c r="ARA29" s="20"/>
      <c r="ARB29" s="20"/>
      <c r="ARC29" s="20"/>
      <c r="ARD29" s="20"/>
      <c r="ARE29" s="20"/>
      <c r="ARF29" s="20"/>
      <c r="ARG29" s="20"/>
      <c r="ARH29" s="20"/>
      <c r="ARI29" s="20"/>
      <c r="ARJ29" s="20"/>
      <c r="ARK29" s="20"/>
      <c r="ARL29" s="20"/>
      <c r="ARM29" s="20"/>
      <c r="ARN29" s="20"/>
      <c r="ARO29" s="20"/>
      <c r="ARP29" s="20"/>
      <c r="ARQ29" s="20"/>
      <c r="ARR29" s="20"/>
      <c r="ARS29" s="20"/>
      <c r="ART29" s="20"/>
      <c r="ARU29" s="20"/>
      <c r="ARV29" s="20"/>
      <c r="ARW29" s="20"/>
      <c r="ARX29" s="20"/>
      <c r="ARY29" s="20"/>
      <c r="ARZ29" s="20"/>
      <c r="ASA29" s="20"/>
      <c r="ASB29" s="20"/>
      <c r="ASC29" s="20"/>
      <c r="ASD29" s="20"/>
      <c r="ASE29" s="20"/>
      <c r="ASF29" s="20"/>
      <c r="ASG29" s="20"/>
      <c r="ASH29" s="20"/>
      <c r="ASI29" s="20"/>
      <c r="ASJ29" s="20"/>
      <c r="ASK29" s="20"/>
      <c r="ASL29" s="20"/>
      <c r="ASM29" s="20"/>
      <c r="ASN29" s="20"/>
      <c r="ASO29" s="20"/>
      <c r="ASP29" s="20"/>
      <c r="ASQ29" s="20"/>
      <c r="ASR29" s="20"/>
      <c r="ASS29" s="20"/>
      <c r="AST29" s="20"/>
      <c r="ASU29" s="20"/>
      <c r="ASV29" s="20"/>
      <c r="ASW29" s="20"/>
      <c r="ASX29" s="20"/>
      <c r="ASY29" s="20"/>
      <c r="ASZ29" s="20"/>
      <c r="ATA29" s="20"/>
      <c r="ATB29" s="20"/>
      <c r="ATC29" s="20"/>
      <c r="ATD29" s="20"/>
      <c r="ATE29" s="20"/>
      <c r="ATF29" s="20"/>
      <c r="ATG29" s="20"/>
      <c r="ATH29" s="20"/>
      <c r="ATI29" s="20"/>
      <c r="ATJ29" s="20"/>
      <c r="ATK29" s="20"/>
      <c r="ATL29" s="20"/>
      <c r="ATM29" s="20"/>
      <c r="ATN29" s="20"/>
      <c r="ATO29" s="20"/>
      <c r="ATP29" s="20"/>
      <c r="ATQ29" s="20"/>
      <c r="ATR29" s="20"/>
      <c r="ATS29" s="20"/>
      <c r="ATT29" s="20"/>
      <c r="ATU29" s="20"/>
      <c r="ATV29" s="20"/>
      <c r="ATW29" s="20"/>
      <c r="ATX29" s="20"/>
      <c r="ATY29" s="20"/>
      <c r="ATZ29" s="20"/>
      <c r="AUA29" s="20"/>
      <c r="AUB29" s="20"/>
      <c r="AUC29" s="20"/>
      <c r="AUD29" s="20"/>
      <c r="AUE29" s="20"/>
      <c r="AUF29" s="20"/>
      <c r="AUG29" s="20"/>
      <c r="AUH29" s="20"/>
      <c r="AUI29" s="20"/>
      <c r="AUJ29" s="20"/>
      <c r="AUK29" s="20"/>
      <c r="AUL29" s="20"/>
      <c r="AUM29" s="20"/>
      <c r="AUN29" s="20"/>
      <c r="AUO29" s="20"/>
      <c r="AUP29" s="20"/>
      <c r="AUQ29" s="20"/>
      <c r="AUR29" s="20"/>
      <c r="AUS29" s="20"/>
      <c r="AUT29" s="20"/>
      <c r="AUU29" s="20"/>
      <c r="AUV29" s="20"/>
      <c r="AUW29" s="20"/>
      <c r="AUX29" s="20"/>
      <c r="AUY29" s="20"/>
      <c r="AUZ29" s="20"/>
      <c r="AVA29" s="20"/>
      <c r="AVB29" s="20"/>
      <c r="AVC29" s="20"/>
      <c r="AVD29" s="20"/>
      <c r="AVE29" s="20"/>
      <c r="AVF29" s="20"/>
      <c r="AVG29" s="20"/>
      <c r="AVH29" s="20"/>
      <c r="AVI29" s="20"/>
      <c r="AVJ29" s="20"/>
      <c r="AVK29" s="20"/>
      <c r="AVL29" s="20"/>
      <c r="AVM29" s="20"/>
      <c r="AVN29" s="20"/>
      <c r="AVO29" s="20"/>
      <c r="AVP29" s="20"/>
      <c r="AVQ29" s="20"/>
      <c r="AVR29" s="20"/>
      <c r="AVS29" s="20"/>
      <c r="AVT29" s="20"/>
      <c r="AVU29" s="20"/>
      <c r="AVV29" s="20"/>
      <c r="AVW29" s="20"/>
      <c r="AVX29" s="20"/>
      <c r="AVY29" s="20"/>
      <c r="AVZ29" s="20"/>
      <c r="AWA29" s="20"/>
      <c r="AWB29" s="20"/>
      <c r="AWC29" s="20"/>
      <c r="AWD29" s="20"/>
      <c r="AWE29" s="20"/>
      <c r="AWF29" s="20"/>
      <c r="AWG29" s="20"/>
      <c r="AWH29" s="20"/>
      <c r="AWI29" s="20"/>
      <c r="AWJ29" s="20"/>
      <c r="AWK29" s="20"/>
      <c r="AWL29" s="20"/>
      <c r="AWM29" s="20"/>
      <c r="AWN29" s="20"/>
      <c r="AWO29" s="20"/>
      <c r="AWP29" s="20"/>
      <c r="AWQ29" s="20"/>
      <c r="AWR29" s="20"/>
      <c r="AWS29" s="20"/>
      <c r="AWT29" s="20"/>
      <c r="AWU29" s="20"/>
      <c r="AWV29" s="20"/>
      <c r="AWW29" s="20"/>
      <c r="AWX29" s="20"/>
      <c r="AWY29" s="20"/>
      <c r="AWZ29" s="20"/>
      <c r="AXA29" s="20"/>
      <c r="AXB29" s="20"/>
      <c r="AXC29" s="20"/>
      <c r="AXD29" s="20"/>
      <c r="AXE29" s="20"/>
      <c r="AXF29" s="20"/>
      <c r="AXG29" s="20"/>
      <c r="AXH29" s="20"/>
      <c r="AXI29" s="20"/>
      <c r="AXJ29" s="20"/>
      <c r="AXK29" s="20"/>
      <c r="AXL29" s="20"/>
      <c r="AXM29" s="20"/>
      <c r="AXN29" s="20"/>
      <c r="AXO29" s="20"/>
      <c r="AXP29" s="20"/>
      <c r="AXQ29" s="20"/>
      <c r="AXR29" s="20"/>
      <c r="AXS29" s="20"/>
      <c r="AXT29" s="20"/>
    </row>
    <row r="30" spans="1:1320" s="20" customFormat="1" ht="17" customHeight="1"/>
    <row r="31" spans="1:1320" s="20" customFormat="1" ht="17" customHeight="1"/>
    <row r="32" spans="1:1320" s="20" customFormat="1" ht="17" customHeight="1"/>
    <row r="33" spans="2:11" s="121" customFormat="1" ht="25.45" customHeight="1">
      <c r="B33" s="122" t="s">
        <v>344</v>
      </c>
      <c r="C33" s="122"/>
    </row>
    <row r="34" spans="2:11" s="224" customFormat="1" ht="42.75" customHeight="1">
      <c r="B34" s="225" t="s">
        <v>367</v>
      </c>
      <c r="C34" s="226"/>
    </row>
    <row r="35" spans="2:11" s="224" customFormat="1" ht="22.05" customHeight="1">
      <c r="B35" s="225" t="s">
        <v>361</v>
      </c>
      <c r="C35" s="226"/>
    </row>
    <row r="37" spans="2:11" ht="67.25" customHeight="1">
      <c r="B37" s="227" t="s">
        <v>304</v>
      </c>
      <c r="C37" s="228" t="s">
        <v>241</v>
      </c>
      <c r="D37" s="228" t="s">
        <v>305</v>
      </c>
      <c r="E37" s="228" t="s">
        <v>313</v>
      </c>
      <c r="F37" s="229" t="s">
        <v>306</v>
      </c>
      <c r="G37" s="230" t="s">
        <v>322</v>
      </c>
      <c r="H37" s="228" t="s">
        <v>352</v>
      </c>
      <c r="I37" s="228" t="s">
        <v>343</v>
      </c>
      <c r="J37" s="228" t="s">
        <v>307</v>
      </c>
      <c r="K37" s="228" t="s">
        <v>308</v>
      </c>
    </row>
    <row r="38" spans="2:11" ht="15.75" customHeight="1">
      <c r="B38" s="248">
        <v>6</v>
      </c>
      <c r="C38" s="248" t="s">
        <v>334</v>
      </c>
      <c r="D38" s="248" t="s">
        <v>309</v>
      </c>
      <c r="E38" s="124" t="s">
        <v>314</v>
      </c>
      <c r="F38" s="231">
        <v>284128916</v>
      </c>
      <c r="G38" s="231">
        <v>68043095</v>
      </c>
      <c r="H38" s="276">
        <f>SUMIF($B$22:$B$29,B38,$E$22:$E$29)</f>
        <v>0</v>
      </c>
      <c r="I38" s="231">
        <v>0</v>
      </c>
      <c r="J38" s="124" t="s">
        <v>323</v>
      </c>
      <c r="K38" s="124" t="s">
        <v>289</v>
      </c>
    </row>
    <row r="39" spans="2:11">
      <c r="B39" s="248">
        <v>6</v>
      </c>
      <c r="C39" s="248" t="s">
        <v>334</v>
      </c>
      <c r="D39" s="248" t="s">
        <v>310</v>
      </c>
      <c r="E39" s="124" t="s">
        <v>315</v>
      </c>
      <c r="F39" s="231">
        <v>336650457</v>
      </c>
      <c r="G39" s="231">
        <v>66434179</v>
      </c>
      <c r="H39" s="276">
        <f t="shared" ref="H39:H69" si="2">SUMIF($B$22:$B$29,B39,$E$22:$E$29)</f>
        <v>0</v>
      </c>
      <c r="I39" s="231">
        <v>0</v>
      </c>
      <c r="J39" s="124" t="s">
        <v>323</v>
      </c>
      <c r="K39" s="124" t="s">
        <v>289</v>
      </c>
    </row>
    <row r="40" spans="2:11">
      <c r="B40" s="248">
        <v>6</v>
      </c>
      <c r="C40" s="248" t="s">
        <v>334</v>
      </c>
      <c r="D40" s="248" t="s">
        <v>311</v>
      </c>
      <c r="E40" s="124" t="s">
        <v>316</v>
      </c>
      <c r="F40" s="231">
        <v>263719607</v>
      </c>
      <c r="G40" s="231">
        <v>75616418</v>
      </c>
      <c r="H40" s="276">
        <f t="shared" si="2"/>
        <v>0</v>
      </c>
      <c r="I40" s="231">
        <v>0</v>
      </c>
      <c r="J40" s="124" t="s">
        <v>290</v>
      </c>
      <c r="K40" s="124" t="s">
        <v>289</v>
      </c>
    </row>
    <row r="41" spans="2:11">
      <c r="B41" s="248">
        <v>6</v>
      </c>
      <c r="C41" s="248" t="s">
        <v>334</v>
      </c>
      <c r="D41" s="248" t="s">
        <v>312</v>
      </c>
      <c r="E41" s="124" t="s">
        <v>317</v>
      </c>
      <c r="F41" s="231">
        <v>218652465</v>
      </c>
      <c r="G41" s="231">
        <v>78992633</v>
      </c>
      <c r="H41" s="276">
        <f t="shared" si="2"/>
        <v>0</v>
      </c>
      <c r="I41" s="231">
        <v>0</v>
      </c>
      <c r="J41" s="124" t="s">
        <v>290</v>
      </c>
      <c r="K41" s="124" t="s">
        <v>289</v>
      </c>
    </row>
    <row r="42" spans="2:11">
      <c r="B42" s="248">
        <v>7</v>
      </c>
      <c r="C42" s="248" t="s">
        <v>335</v>
      </c>
      <c r="D42" s="248" t="s">
        <v>309</v>
      </c>
      <c r="E42" s="124" t="s">
        <v>314</v>
      </c>
      <c r="F42" s="231">
        <v>317031811</v>
      </c>
      <c r="G42" s="231">
        <v>67196932</v>
      </c>
      <c r="H42" s="276">
        <f t="shared" si="2"/>
        <v>2029313.5</v>
      </c>
      <c r="I42" s="231">
        <v>0</v>
      </c>
      <c r="J42" s="124" t="s">
        <v>290</v>
      </c>
      <c r="K42" s="124" t="s">
        <v>291</v>
      </c>
    </row>
    <row r="43" spans="2:11">
      <c r="B43" s="248">
        <v>7</v>
      </c>
      <c r="C43" s="248" t="s">
        <v>335</v>
      </c>
      <c r="D43" s="248" t="s">
        <v>310</v>
      </c>
      <c r="E43" s="124" t="s">
        <v>315</v>
      </c>
      <c r="F43" s="231">
        <v>403937380</v>
      </c>
      <c r="G43" s="231">
        <v>65223232</v>
      </c>
      <c r="H43" s="276">
        <f t="shared" si="2"/>
        <v>2029313.5</v>
      </c>
      <c r="I43" s="231">
        <v>0</v>
      </c>
      <c r="J43" s="124" t="s">
        <v>290</v>
      </c>
      <c r="K43" s="124" t="s">
        <v>291</v>
      </c>
    </row>
    <row r="44" spans="2:11">
      <c r="B44" s="248">
        <v>7</v>
      </c>
      <c r="C44" s="248" t="s">
        <v>335</v>
      </c>
      <c r="D44" s="248" t="s">
        <v>311</v>
      </c>
      <c r="E44" s="124" t="s">
        <v>316</v>
      </c>
      <c r="F44" s="231">
        <v>305953122.12</v>
      </c>
      <c r="G44" s="231">
        <v>76952244</v>
      </c>
      <c r="H44" s="276">
        <f t="shared" si="2"/>
        <v>2029313.5</v>
      </c>
      <c r="I44" s="231">
        <v>0</v>
      </c>
      <c r="J44" s="124" t="s">
        <v>292</v>
      </c>
      <c r="K44" s="124" t="s">
        <v>291</v>
      </c>
    </row>
    <row r="45" spans="2:11">
      <c r="B45" s="248">
        <v>7</v>
      </c>
      <c r="C45" s="248" t="s">
        <v>335</v>
      </c>
      <c r="D45" s="248" t="s">
        <v>312</v>
      </c>
      <c r="E45" s="124" t="s">
        <v>317</v>
      </c>
      <c r="F45" s="231">
        <v>252277845</v>
      </c>
      <c r="G45" s="231">
        <v>78055804</v>
      </c>
      <c r="H45" s="276">
        <f t="shared" si="2"/>
        <v>2029313.5</v>
      </c>
      <c r="I45" s="231">
        <v>0</v>
      </c>
      <c r="J45" s="124" t="s">
        <v>292</v>
      </c>
      <c r="K45" s="124" t="s">
        <v>291</v>
      </c>
    </row>
    <row r="46" spans="2:11">
      <c r="B46" s="248">
        <v>8</v>
      </c>
      <c r="C46" s="248" t="s">
        <v>336</v>
      </c>
      <c r="D46" s="248" t="s">
        <v>309</v>
      </c>
      <c r="E46" s="124" t="s">
        <v>314</v>
      </c>
      <c r="F46" s="231">
        <v>370345733</v>
      </c>
      <c r="G46" s="231">
        <v>65511193</v>
      </c>
      <c r="H46" s="276">
        <f t="shared" si="2"/>
        <v>2232244.85</v>
      </c>
      <c r="I46" s="231">
        <v>0</v>
      </c>
      <c r="J46" s="124" t="s">
        <v>292</v>
      </c>
      <c r="K46" s="124" t="s">
        <v>293</v>
      </c>
    </row>
    <row r="47" spans="2:11">
      <c r="B47" s="248">
        <v>8</v>
      </c>
      <c r="C47" s="248" t="s">
        <v>336</v>
      </c>
      <c r="D47" s="248" t="s">
        <v>310</v>
      </c>
      <c r="E47" s="124" t="s">
        <v>315</v>
      </c>
      <c r="F47" s="231">
        <v>408397207</v>
      </c>
      <c r="G47" s="231">
        <v>64302061</v>
      </c>
      <c r="H47" s="276">
        <f t="shared" si="2"/>
        <v>2232244.85</v>
      </c>
      <c r="I47" s="231">
        <v>0</v>
      </c>
      <c r="J47" s="124" t="s">
        <v>292</v>
      </c>
      <c r="K47" s="124" t="s">
        <v>293</v>
      </c>
    </row>
    <row r="48" spans="2:11">
      <c r="B48" s="248">
        <v>8</v>
      </c>
      <c r="C48" s="248" t="s">
        <v>336</v>
      </c>
      <c r="D48" s="248" t="s">
        <v>311</v>
      </c>
      <c r="E48" s="124" t="s">
        <v>316</v>
      </c>
      <c r="F48" s="231">
        <v>328300299</v>
      </c>
      <c r="G48" s="231">
        <v>76503263</v>
      </c>
      <c r="H48" s="276">
        <f t="shared" si="2"/>
        <v>2232244.85</v>
      </c>
      <c r="I48" s="231">
        <v>0</v>
      </c>
      <c r="J48" s="124" t="s">
        <v>294</v>
      </c>
      <c r="K48" s="124" t="s">
        <v>293</v>
      </c>
    </row>
    <row r="49" spans="2:11">
      <c r="B49" s="248">
        <v>8</v>
      </c>
      <c r="C49" s="248" t="s">
        <v>336</v>
      </c>
      <c r="D49" s="248" t="s">
        <v>312</v>
      </c>
      <c r="E49" s="124" t="s">
        <v>317</v>
      </c>
      <c r="F49" s="231">
        <v>279798492</v>
      </c>
      <c r="G49" s="231">
        <v>79341513</v>
      </c>
      <c r="H49" s="276">
        <f t="shared" si="2"/>
        <v>2232244.85</v>
      </c>
      <c r="I49" s="231">
        <v>0</v>
      </c>
      <c r="J49" s="124" t="s">
        <v>294</v>
      </c>
      <c r="K49" s="124" t="s">
        <v>293</v>
      </c>
    </row>
    <row r="50" spans="2:11">
      <c r="B50" s="248">
        <v>9</v>
      </c>
      <c r="C50" s="248" t="s">
        <v>86</v>
      </c>
      <c r="D50" s="248" t="s">
        <v>309</v>
      </c>
      <c r="E50" s="124" t="s">
        <v>314</v>
      </c>
      <c r="F50" s="231">
        <v>388513117</v>
      </c>
      <c r="G50" s="231">
        <v>64872088</v>
      </c>
      <c r="H50" s="276">
        <f t="shared" si="2"/>
        <v>2455469.3350000004</v>
      </c>
      <c r="I50" s="231">
        <v>0</v>
      </c>
      <c r="J50" s="124" t="s">
        <v>294</v>
      </c>
      <c r="K50" s="124" t="s">
        <v>295</v>
      </c>
    </row>
    <row r="51" spans="2:11">
      <c r="B51" s="248">
        <v>9</v>
      </c>
      <c r="C51" s="248" t="s">
        <v>86</v>
      </c>
      <c r="D51" s="248" t="s">
        <v>310</v>
      </c>
      <c r="E51" s="124" t="s">
        <v>315</v>
      </c>
      <c r="F51" s="231">
        <v>437946915</v>
      </c>
      <c r="G51" s="231">
        <v>64281744</v>
      </c>
      <c r="H51" s="276">
        <f t="shared" si="2"/>
        <v>2455469.3350000004</v>
      </c>
      <c r="I51" s="231">
        <v>0</v>
      </c>
      <c r="J51" s="124" t="s">
        <v>294</v>
      </c>
      <c r="K51" s="124" t="s">
        <v>295</v>
      </c>
    </row>
    <row r="52" spans="2:11">
      <c r="B52" s="248">
        <v>9</v>
      </c>
      <c r="C52" s="248" t="s">
        <v>86</v>
      </c>
      <c r="D52" s="248" t="s">
        <v>311</v>
      </c>
      <c r="E52" s="124" t="s">
        <v>316</v>
      </c>
      <c r="F52" s="231">
        <v>345349321</v>
      </c>
      <c r="G52" s="231">
        <v>71851516</v>
      </c>
      <c r="H52" s="276">
        <f t="shared" si="2"/>
        <v>2455469.3350000004</v>
      </c>
      <c r="I52" s="231">
        <v>0</v>
      </c>
      <c r="J52" s="124" t="s">
        <v>296</v>
      </c>
      <c r="K52" s="124" t="s">
        <v>295</v>
      </c>
    </row>
    <row r="53" spans="2:11">
      <c r="B53" s="248">
        <v>9</v>
      </c>
      <c r="C53" s="248" t="s">
        <v>86</v>
      </c>
      <c r="D53" s="248" t="s">
        <v>312</v>
      </c>
      <c r="E53" s="124" t="s">
        <v>317</v>
      </c>
      <c r="F53" s="231">
        <v>292475632</v>
      </c>
      <c r="G53" s="231">
        <v>74227469</v>
      </c>
      <c r="H53" s="276">
        <f t="shared" si="2"/>
        <v>2455469.3350000004</v>
      </c>
      <c r="I53" s="231">
        <v>0</v>
      </c>
      <c r="J53" s="124" t="s">
        <v>296</v>
      </c>
      <c r="K53" s="124" t="s">
        <v>295</v>
      </c>
    </row>
    <row r="54" spans="2:11">
      <c r="B54" s="248">
        <v>10</v>
      </c>
      <c r="C54" s="248" t="s">
        <v>35</v>
      </c>
      <c r="D54" s="248" t="s">
        <v>309</v>
      </c>
      <c r="E54" s="124" t="s">
        <v>314</v>
      </c>
      <c r="F54" s="231">
        <v>411065384</v>
      </c>
      <c r="G54" s="231">
        <v>64431133</v>
      </c>
      <c r="H54" s="276">
        <f t="shared" si="2"/>
        <v>2701016.2685000007</v>
      </c>
      <c r="I54" s="231">
        <v>2253545.6880000001</v>
      </c>
      <c r="J54" s="124" t="s">
        <v>296</v>
      </c>
      <c r="K54" s="124" t="s">
        <v>297</v>
      </c>
    </row>
    <row r="55" spans="2:11">
      <c r="B55" s="248">
        <v>10</v>
      </c>
      <c r="C55" s="248" t="s">
        <v>35</v>
      </c>
      <c r="D55" s="248" t="s">
        <v>310</v>
      </c>
      <c r="E55" s="124" t="s">
        <v>315</v>
      </c>
      <c r="F55" s="231">
        <v>436369071</v>
      </c>
      <c r="G55" s="231">
        <v>63176820</v>
      </c>
      <c r="H55" s="276">
        <f t="shared" si="2"/>
        <v>2701016.2685000007</v>
      </c>
      <c r="I55" s="231">
        <v>2176850.696</v>
      </c>
      <c r="J55" s="124" t="s">
        <v>296</v>
      </c>
      <c r="K55" s="124" t="s">
        <v>297</v>
      </c>
    </row>
    <row r="56" spans="2:11">
      <c r="B56" s="248">
        <v>10</v>
      </c>
      <c r="C56" s="248" t="s">
        <v>35</v>
      </c>
      <c r="D56" s="248" t="s">
        <v>311</v>
      </c>
      <c r="E56" s="124" t="s">
        <v>316</v>
      </c>
      <c r="F56" s="231">
        <v>352212095</v>
      </c>
      <c r="G56" s="231">
        <v>74631055</v>
      </c>
      <c r="H56" s="276">
        <f t="shared" si="2"/>
        <v>2701016.2685000007</v>
      </c>
      <c r="I56" s="231">
        <v>2076932.987</v>
      </c>
      <c r="J56" s="124" t="s">
        <v>298</v>
      </c>
      <c r="K56" s="124" t="s">
        <v>297</v>
      </c>
    </row>
    <row r="57" spans="2:11">
      <c r="B57" s="248">
        <v>10</v>
      </c>
      <c r="C57" s="248" t="s">
        <v>35</v>
      </c>
      <c r="D57" s="248" t="s">
        <v>312</v>
      </c>
      <c r="E57" s="124" t="s">
        <v>317</v>
      </c>
      <c r="F57" s="231">
        <v>311292548</v>
      </c>
      <c r="G57" s="231">
        <v>73027013</v>
      </c>
      <c r="H57" s="276">
        <f t="shared" si="2"/>
        <v>2701016.2685000007</v>
      </c>
      <c r="I57" s="231">
        <v>2229268.0180000002</v>
      </c>
      <c r="J57" s="124" t="s">
        <v>298</v>
      </c>
      <c r="K57" s="124" t="s">
        <v>297</v>
      </c>
    </row>
    <row r="58" spans="2:11">
      <c r="B58" s="248">
        <v>11</v>
      </c>
      <c r="C58" s="248" t="s">
        <v>36</v>
      </c>
      <c r="D58" s="248" t="s">
        <v>309</v>
      </c>
      <c r="E58" s="124" t="s">
        <v>314</v>
      </c>
      <c r="F58" s="231">
        <v>490957439</v>
      </c>
      <c r="G58" s="231">
        <v>55167169</v>
      </c>
      <c r="H58" s="276">
        <f t="shared" si="2"/>
        <v>2971117.8953500008</v>
      </c>
      <c r="I58" s="231">
        <v>1936850.652</v>
      </c>
      <c r="J58" s="124" t="s">
        <v>298</v>
      </c>
      <c r="K58" s="124" t="s">
        <v>299</v>
      </c>
    </row>
    <row r="59" spans="2:11">
      <c r="B59" s="248">
        <v>11</v>
      </c>
      <c r="C59" s="248" t="s">
        <v>36</v>
      </c>
      <c r="D59" s="248" t="s">
        <v>310</v>
      </c>
      <c r="E59" s="124" t="s">
        <v>315</v>
      </c>
      <c r="F59" s="231">
        <v>469149403</v>
      </c>
      <c r="G59" s="231">
        <v>58960505</v>
      </c>
      <c r="H59" s="276">
        <f t="shared" si="2"/>
        <v>2971117.8953500008</v>
      </c>
      <c r="I59" s="231">
        <v>2180616.59</v>
      </c>
      <c r="J59" s="124" t="s">
        <v>298</v>
      </c>
      <c r="K59" s="124" t="s">
        <v>299</v>
      </c>
    </row>
    <row r="60" spans="2:11">
      <c r="B60" s="248">
        <v>11</v>
      </c>
      <c r="C60" s="248" t="s">
        <v>36</v>
      </c>
      <c r="D60" s="248" t="s">
        <v>311</v>
      </c>
      <c r="E60" s="124" t="s">
        <v>316</v>
      </c>
      <c r="F60" s="231"/>
      <c r="G60" s="231"/>
      <c r="H60" s="276">
        <f t="shared" si="2"/>
        <v>2971117.8953500008</v>
      </c>
      <c r="I60" s="231"/>
      <c r="J60" s="124" t="s">
        <v>300</v>
      </c>
      <c r="K60" s="124" t="s">
        <v>299</v>
      </c>
    </row>
    <row r="61" spans="2:11">
      <c r="B61" s="248">
        <v>11</v>
      </c>
      <c r="C61" s="248" t="s">
        <v>36</v>
      </c>
      <c r="D61" s="248" t="s">
        <v>312</v>
      </c>
      <c r="E61" s="124" t="s">
        <v>317</v>
      </c>
      <c r="F61" s="231"/>
      <c r="G61" s="231"/>
      <c r="H61" s="276">
        <f t="shared" si="2"/>
        <v>2971117.8953500008</v>
      </c>
      <c r="I61" s="231"/>
      <c r="J61" s="124" t="s">
        <v>300</v>
      </c>
      <c r="K61" s="124" t="s">
        <v>299</v>
      </c>
    </row>
    <row r="62" spans="2:11">
      <c r="B62" s="248">
        <v>12</v>
      </c>
      <c r="C62" s="248" t="s">
        <v>37</v>
      </c>
      <c r="D62" s="248" t="s">
        <v>309</v>
      </c>
      <c r="E62" s="124" t="s">
        <v>314</v>
      </c>
      <c r="F62" s="231"/>
      <c r="G62" s="231"/>
      <c r="H62" s="276">
        <f t="shared" si="2"/>
        <v>3268229.6848850013</v>
      </c>
      <c r="I62" s="231"/>
      <c r="J62" s="124" t="s">
        <v>300</v>
      </c>
      <c r="K62" s="124" t="s">
        <v>301</v>
      </c>
    </row>
    <row r="63" spans="2:11">
      <c r="B63" s="248">
        <v>12</v>
      </c>
      <c r="C63" s="248" t="s">
        <v>37</v>
      </c>
      <c r="D63" s="248" t="s">
        <v>310</v>
      </c>
      <c r="E63" s="124" t="s">
        <v>315</v>
      </c>
      <c r="F63" s="231"/>
      <c r="G63" s="231"/>
      <c r="H63" s="276">
        <f t="shared" si="2"/>
        <v>3268229.6848850013</v>
      </c>
      <c r="I63" s="231"/>
      <c r="J63" s="124" t="s">
        <v>300</v>
      </c>
      <c r="K63" s="124" t="s">
        <v>301</v>
      </c>
    </row>
    <row r="64" spans="2:11">
      <c r="B64" s="248">
        <v>12</v>
      </c>
      <c r="C64" s="248" t="s">
        <v>37</v>
      </c>
      <c r="D64" s="248" t="s">
        <v>311</v>
      </c>
      <c r="E64" s="124" t="s">
        <v>316</v>
      </c>
      <c r="F64" s="231"/>
      <c r="G64" s="231"/>
      <c r="H64" s="276">
        <f t="shared" si="2"/>
        <v>3268229.6848850013</v>
      </c>
      <c r="I64" s="231"/>
      <c r="J64" s="124" t="s">
        <v>302</v>
      </c>
      <c r="K64" s="124" t="s">
        <v>301</v>
      </c>
    </row>
    <row r="65" spans="2:11">
      <c r="B65" s="248">
        <v>12</v>
      </c>
      <c r="C65" s="248" t="s">
        <v>37</v>
      </c>
      <c r="D65" s="248" t="s">
        <v>312</v>
      </c>
      <c r="E65" s="124" t="s">
        <v>317</v>
      </c>
      <c r="F65" s="231"/>
      <c r="G65" s="231"/>
      <c r="H65" s="276">
        <f t="shared" si="2"/>
        <v>3268229.6848850013</v>
      </c>
      <c r="I65" s="231"/>
      <c r="J65" s="124" t="s">
        <v>302</v>
      </c>
      <c r="K65" s="124" t="s">
        <v>301</v>
      </c>
    </row>
    <row r="66" spans="2:11">
      <c r="B66" s="248">
        <v>13</v>
      </c>
      <c r="C66" s="248" t="s">
        <v>38</v>
      </c>
      <c r="D66" s="248" t="s">
        <v>309</v>
      </c>
      <c r="E66" s="124" t="s">
        <v>314</v>
      </c>
      <c r="F66" s="231"/>
      <c r="G66" s="231"/>
      <c r="H66" s="276">
        <f t="shared" si="2"/>
        <v>3595052.6533735017</v>
      </c>
      <c r="I66" s="231"/>
      <c r="J66" s="124" t="s">
        <v>302</v>
      </c>
      <c r="K66" s="124" t="s">
        <v>303</v>
      </c>
    </row>
    <row r="67" spans="2:11">
      <c r="B67" s="248">
        <v>13</v>
      </c>
      <c r="C67" s="248" t="s">
        <v>38</v>
      </c>
      <c r="D67" s="248" t="s">
        <v>310</v>
      </c>
      <c r="E67" s="124" t="s">
        <v>315</v>
      </c>
      <c r="F67" s="231"/>
      <c r="G67" s="231"/>
      <c r="H67" s="276">
        <f t="shared" si="2"/>
        <v>3595052.6533735017</v>
      </c>
      <c r="I67" s="231"/>
      <c r="J67" s="124" t="s">
        <v>302</v>
      </c>
      <c r="K67" s="124" t="s">
        <v>303</v>
      </c>
    </row>
    <row r="68" spans="2:11">
      <c r="B68" s="248">
        <v>13</v>
      </c>
      <c r="C68" s="248" t="s">
        <v>38</v>
      </c>
      <c r="D68" s="248" t="s">
        <v>311</v>
      </c>
      <c r="E68" s="124" t="s">
        <v>316</v>
      </c>
      <c r="F68" s="231"/>
      <c r="G68" s="231"/>
      <c r="H68" s="276">
        <f t="shared" si="2"/>
        <v>3595052.6533735017</v>
      </c>
      <c r="I68" s="231"/>
      <c r="J68" s="124" t="s">
        <v>323</v>
      </c>
      <c r="K68" s="124" t="s">
        <v>303</v>
      </c>
    </row>
    <row r="69" spans="2:11">
      <c r="B69" s="248">
        <v>13</v>
      </c>
      <c r="C69" s="248" t="s">
        <v>38</v>
      </c>
      <c r="D69" s="248" t="s">
        <v>312</v>
      </c>
      <c r="E69" s="124" t="s">
        <v>317</v>
      </c>
      <c r="F69" s="231"/>
      <c r="G69" s="231"/>
      <c r="H69" s="276">
        <f t="shared" si="2"/>
        <v>3595052.6533735017</v>
      </c>
      <c r="I69" s="231"/>
      <c r="J69" s="124" t="s">
        <v>323</v>
      </c>
      <c r="K69" s="124" t="s">
        <v>303</v>
      </c>
    </row>
    <row r="73" spans="2:11" s="121" customFormat="1" ht="17.95" customHeight="1">
      <c r="B73" s="122" t="s">
        <v>345</v>
      </c>
    </row>
    <row r="74" spans="2:11" s="224" customFormat="1" ht="20" customHeight="1">
      <c r="B74" s="225" t="s">
        <v>362</v>
      </c>
      <c r="C74" s="226"/>
    </row>
    <row r="77" spans="2:11" ht="60.5" customHeight="1">
      <c r="B77" s="245" t="s">
        <v>333</v>
      </c>
      <c r="C77" s="228" t="s">
        <v>241</v>
      </c>
      <c r="D77" s="246" t="s">
        <v>328</v>
      </c>
      <c r="E77" s="246" t="s">
        <v>329</v>
      </c>
    </row>
    <row r="78" spans="2:11">
      <c r="B78" s="248">
        <v>6</v>
      </c>
      <c r="C78" s="248" t="s">
        <v>334</v>
      </c>
      <c r="D78" s="259">
        <v>1.6</v>
      </c>
      <c r="E78" s="261">
        <v>100</v>
      </c>
    </row>
    <row r="79" spans="2:11">
      <c r="B79" s="248">
        <v>7</v>
      </c>
      <c r="C79" s="248" t="s">
        <v>335</v>
      </c>
      <c r="D79" s="259">
        <v>1.2</v>
      </c>
      <c r="E79" s="262">
        <f>E78*(1+D79/100)</f>
        <v>101.2</v>
      </c>
    </row>
    <row r="80" spans="2:11">
      <c r="B80" s="248">
        <v>8</v>
      </c>
      <c r="C80" s="248" t="s">
        <v>336</v>
      </c>
      <c r="D80" s="260">
        <v>2.5</v>
      </c>
      <c r="E80" s="262">
        <f t="shared" ref="E80:E85" si="3">E79*(1+D80/100)</f>
        <v>103.72999999999999</v>
      </c>
    </row>
    <row r="81" spans="2:20">
      <c r="B81" s="248">
        <v>9</v>
      </c>
      <c r="C81" s="248" t="s">
        <v>86</v>
      </c>
      <c r="D81" s="260">
        <v>4.0999999999999996</v>
      </c>
      <c r="E81" s="262">
        <f t="shared" si="3"/>
        <v>107.98292999999998</v>
      </c>
    </row>
    <row r="82" spans="2:20">
      <c r="B82" s="248">
        <v>10</v>
      </c>
      <c r="C82" s="248" t="s">
        <v>35</v>
      </c>
      <c r="D82" s="259">
        <v>2.7</v>
      </c>
      <c r="E82" s="262">
        <f t="shared" si="3"/>
        <v>110.89846910999997</v>
      </c>
    </row>
    <row r="83" spans="2:20">
      <c r="B83" s="248">
        <v>11</v>
      </c>
      <c r="C83" s="248" t="s">
        <v>36</v>
      </c>
      <c r="D83" s="259">
        <v>2.2000000000000002</v>
      </c>
      <c r="E83" s="262">
        <f t="shared" si="3"/>
        <v>113.33823543041997</v>
      </c>
    </row>
    <row r="84" spans="2:20">
      <c r="B84" s="248">
        <v>12</v>
      </c>
      <c r="C84" s="248" t="s">
        <v>37</v>
      </c>
      <c r="D84" s="259">
        <v>1.2</v>
      </c>
      <c r="E84" s="262">
        <f t="shared" si="3"/>
        <v>114.69829425558501</v>
      </c>
    </row>
    <row r="85" spans="2:20">
      <c r="B85" s="248">
        <v>13</v>
      </c>
      <c r="C85" s="248" t="s">
        <v>38</v>
      </c>
      <c r="D85" s="259"/>
      <c r="E85" s="262">
        <f t="shared" si="3"/>
        <v>114.69829425558501</v>
      </c>
    </row>
    <row r="89" spans="2:20" s="121" customFormat="1" ht="17.95" customHeight="1">
      <c r="B89" s="122" t="s">
        <v>346</v>
      </c>
    </row>
    <row r="92" spans="2:20" s="256" customFormat="1" ht="17.95" customHeight="1">
      <c r="B92" s="257" t="s">
        <v>347</v>
      </c>
    </row>
    <row r="93" spans="2:20" s="224" customFormat="1" ht="15" customHeight="1">
      <c r="B93" s="225" t="s">
        <v>365</v>
      </c>
      <c r="C93" s="226"/>
    </row>
    <row r="96" spans="2:20" ht="22.5">
      <c r="B96" s="220"/>
      <c r="C96" s="220" t="s">
        <v>318</v>
      </c>
      <c r="D96" s="49" t="s">
        <v>94</v>
      </c>
      <c r="E96" s="49" t="s">
        <v>47</v>
      </c>
      <c r="F96" s="50" t="s">
        <v>46</v>
      </c>
      <c r="G96" s="49" t="s">
        <v>48</v>
      </c>
      <c r="H96" s="49" t="s">
        <v>169</v>
      </c>
      <c r="I96" s="222"/>
      <c r="J96" s="49" t="s">
        <v>225</v>
      </c>
      <c r="K96" s="45" t="s">
        <v>2</v>
      </c>
      <c r="L96" s="45" t="s">
        <v>3</v>
      </c>
      <c r="M96" s="51" t="s">
        <v>4</v>
      </c>
      <c r="N96" s="45" t="s">
        <v>5</v>
      </c>
      <c r="O96" s="45" t="s">
        <v>6</v>
      </c>
      <c r="P96" s="45" t="s">
        <v>7</v>
      </c>
      <c r="Q96" s="45" t="s">
        <v>8</v>
      </c>
      <c r="R96" s="45" t="s">
        <v>9</v>
      </c>
      <c r="S96" s="45" t="s">
        <v>10</v>
      </c>
      <c r="T96" s="45" t="s">
        <v>11</v>
      </c>
    </row>
    <row r="97" spans="2:20" ht="22.5">
      <c r="B97" s="220" t="s">
        <v>330</v>
      </c>
      <c r="C97" s="220"/>
      <c r="D97" s="221" t="s">
        <v>289</v>
      </c>
      <c r="E97" s="220" t="s">
        <v>290</v>
      </c>
      <c r="F97" s="220" t="s">
        <v>291</v>
      </c>
      <c r="G97" s="220" t="s">
        <v>292</v>
      </c>
      <c r="H97" s="220" t="s">
        <v>293</v>
      </c>
      <c r="I97" s="222"/>
      <c r="J97" s="220" t="s">
        <v>293</v>
      </c>
      <c r="K97" s="220" t="s">
        <v>294</v>
      </c>
      <c r="L97" s="220" t="s">
        <v>295</v>
      </c>
      <c r="M97" s="220" t="s">
        <v>296</v>
      </c>
      <c r="N97" s="220" t="s">
        <v>297</v>
      </c>
      <c r="O97" s="220" t="s">
        <v>298</v>
      </c>
      <c r="P97" s="220" t="s">
        <v>299</v>
      </c>
      <c r="Q97" s="220" t="s">
        <v>300</v>
      </c>
      <c r="R97" s="220" t="s">
        <v>301</v>
      </c>
      <c r="S97" s="220" t="s">
        <v>302</v>
      </c>
      <c r="T97" s="220" t="s">
        <v>303</v>
      </c>
    </row>
    <row r="98" spans="2:20">
      <c r="B98" s="223">
        <v>6</v>
      </c>
      <c r="C98" s="223"/>
      <c r="D98" s="249">
        <f>IF('3f WHD'!K$12&lt;&gt;"",SUMIFS($F$38:$F$69,$K$38:$K$69,"="&amp;D$97,$B$38:$B$69,"="&amp;$B98)+SUMIFS($F$38:$F$69,$J$38:$J$69,"="&amp;D$97,$B$38:$B$69,"="&amp;$B98),"")</f>
        <v>1103151445</v>
      </c>
      <c r="E98" s="249">
        <f>IF('3f WHD'!L$12&lt;&gt;"",SUMIFS($F$38:$F$69,$K$38:$K$69,"="&amp;E$97,$B$38:$B$69,"="&amp;$B98)+SUMIFS($F$38:$F$69,$J$38:$J$69,"="&amp;E$97,$B$38:$B$69,"="&amp;$B98),"")</f>
        <v>482372072</v>
      </c>
      <c r="F98" s="249">
        <f>IF('3f WHD'!M$12&lt;&gt;"",SUMIFS($F$38:$F$69,$K$38:$K$69,"="&amp;F$97,$B$38:$B$69,"="&amp;$B98)+SUMIFS($F$38:$F$69,$J$38:$J$69,"="&amp;F$97,$B$38:$B$69,"="&amp;$B98),"")</f>
        <v>0</v>
      </c>
      <c r="G98" s="249">
        <f>IF('3f WHD'!N$12&lt;&gt;"",SUMIFS($F$38:$F$69,$K$38:$K$69,"="&amp;G$97,$B$38:$B$69,"="&amp;$B98)+SUMIFS($F$38:$F$69,$J$38:$J$69,"="&amp;G$97,$B$38:$B$69,"="&amp;$B98),"")</f>
        <v>0</v>
      </c>
      <c r="H98" s="249">
        <f>IF('3f WHD'!O$12&lt;&gt;"",SUMIFS($F$38:$F$69,$K$38:$K$69,"="&amp;H$97,$B$38:$B$69,"="&amp;$B98)+SUMIFS($F$38:$F$69,$J$38:$J$69,"="&amp;H$97,$B$38:$B$69,"="&amp;$B98),"")</f>
        <v>0</v>
      </c>
      <c r="I98" s="233"/>
      <c r="J98" s="249">
        <f>IF('3f WHD'!Q$12&lt;&gt;"",SUMIFS($F$38:$F$69,$K$38:$K$69,"="&amp;J$97,$B$38:$B$69,"="&amp;$B98)+SUMIFS($F$38:$F$69,$J$38:$J$69,"="&amp;J$97,$B$38:$B$69,"="&amp;$B98),"")</f>
        <v>0</v>
      </c>
      <c r="K98" s="249">
        <f>IF('3f WHD'!R$12&lt;&gt;"",SUMIFS($F$38:$F$69,$K$38:$K$69,"="&amp;K$97,$B$38:$B$69,"="&amp;$B98)+SUMIFS($F$38:$F$69,$J$38:$J$69,"="&amp;K$97,$B$38:$B$69,"="&amp;$B98),"")</f>
        <v>0</v>
      </c>
      <c r="L98" s="249">
        <f>IF('3f WHD'!S$12&lt;&gt;"",SUMIFS($F$38:$F$69,$K$38:$K$69,"="&amp;L$97,$B$38:$B$69,"="&amp;$B98)+SUMIFS($F$38:$F$69,$J$38:$J$69,"="&amp;L$97,$B$38:$B$69,"="&amp;$B98),"")</f>
        <v>0</v>
      </c>
      <c r="M98" s="249">
        <f>IF('3f WHD'!T$12&lt;&gt;"",SUMIFS($F$38:$F$69,$K$38:$K$69,"="&amp;M$97,$B$38:$B$69,"="&amp;$B98)+SUMIFS($F$38:$F$69,$J$38:$J$69,"="&amp;M$97,$B$38:$B$69,"="&amp;$B98),"")</f>
        <v>0</v>
      </c>
      <c r="N98" s="249">
        <f>IF('3f WHD'!U$12&lt;&gt;"",SUMIFS($F$38:$F$69,$K$38:$K$69,"="&amp;N$97,$B$38:$B$69,"="&amp;$B98)+SUMIFS($F$38:$F$69,$J$38:$J$69,"="&amp;N$97,$B$38:$B$69,"="&amp;$B98),"")</f>
        <v>0</v>
      </c>
      <c r="O98" s="249" t="str">
        <f>IF('3f WHD'!V$12&lt;&gt;"",SUMIFS($F$38:$F$69,$K$38:$K$69,"="&amp;O$97,$B$38:$B$69,"="&amp;$B98)+SUMIFS($F$38:$F$69,$J$38:$J$69,"="&amp;O$97,$B$38:$B$69,"="&amp;$B98),"")</f>
        <v/>
      </c>
      <c r="P98" s="249" t="str">
        <f>IF('3f WHD'!W$12&lt;&gt;"",SUMIFS($F$38:$F$69,$K$38:$K$69,"="&amp;P$97,$B$38:$B$69,"="&amp;$B98)+SUMIFS($F$38:$F$69,$J$38:$J$69,"="&amp;P$97,$B$38:$B$69,"="&amp;$B98),"")</f>
        <v/>
      </c>
      <c r="Q98" s="249" t="str">
        <f>IF('3f WHD'!X$12&lt;&gt;"",SUMIFS($F$38:$F$69,$K$38:$K$69,"="&amp;Q$97,$B$38:$B$69,"="&amp;$B98)+SUMIFS($F$38:$F$69,$J$38:$J$69,"="&amp;Q$97,$B$38:$B$69,"="&amp;$B98),"")</f>
        <v/>
      </c>
      <c r="R98" s="249" t="str">
        <f>IF('3f WHD'!Y$12&lt;&gt;"",SUMIFS($F$38:$F$69,$K$38:$K$69,"="&amp;R$97,$B$38:$B$69,"="&amp;$B98)+SUMIFS($F$38:$F$69,$J$38:$J$69,"="&amp;R$97,$B$38:$B$69,"="&amp;$B98),"")</f>
        <v/>
      </c>
      <c r="S98" s="249" t="str">
        <f>IF('3f WHD'!Z$12&lt;&gt;"",SUMIFS($F$38:$F$69,$K$38:$K$69,"="&amp;S$97,$B$38:$B$69,"="&amp;$B98)+SUMIFS($F$38:$F$69,$J$38:$J$69,"="&amp;S$97,$B$38:$B$69,"="&amp;$B98),"")</f>
        <v/>
      </c>
      <c r="T98" s="249" t="str">
        <f>IF('3f WHD'!AA$12&lt;&gt;"",SUMIFS($F$38:$F$69,$K$38:$K$69,"="&amp;T$97,$B$38:$B$69,"="&amp;$B98)+SUMIFS($F$38:$F$69,$J$38:$J$69,"="&amp;T$97,$B$38:$B$69,"="&amp;$B98),"")</f>
        <v/>
      </c>
    </row>
    <row r="99" spans="2:20">
      <c r="B99" s="223">
        <v>7</v>
      </c>
      <c r="C99" s="223"/>
      <c r="D99" s="249">
        <f>IF('3f WHD'!K$12&lt;&gt;"",SUMIFS($F$38:$F$69,$K$38:$K$69,"="&amp;D$97,$B$38:$B$69,"="&amp;$B99)+SUMIFS($F$38:$F$69,$J$38:$J$69,"="&amp;D$97,$B$38:$B$69,"="&amp;$B99),"")</f>
        <v>0</v>
      </c>
      <c r="E99" s="249">
        <f>IF('3f WHD'!L$12&lt;&gt;"",SUMIFS($F$38:$F$69,$K$38:$K$69,"="&amp;E$97,$B$38:$B$69,"="&amp;$B99)+SUMIFS($F$38:$F$69,$J$38:$J$69,"="&amp;E$97,$B$38:$B$69,"="&amp;$B99),"")</f>
        <v>720969191</v>
      </c>
      <c r="F99" s="249">
        <f>IF('3f WHD'!M$12&lt;&gt;"",SUMIFS($F$38:$F$69,$K$38:$K$69,"="&amp;F$97,$B$38:$B$69,"="&amp;$B99)+SUMIFS($F$38:$F$69,$J$38:$J$69,"="&amp;F$97,$B$38:$B$69,"="&amp;$B99),"")</f>
        <v>1279200158.1199999</v>
      </c>
      <c r="G99" s="249">
        <f>IF('3f WHD'!N$12&lt;&gt;"",SUMIFS($F$38:$F$69,$K$38:$K$69,"="&amp;G$97,$B$38:$B$69,"="&amp;$B99)+SUMIFS($F$38:$F$69,$J$38:$J$69,"="&amp;G$97,$B$38:$B$69,"="&amp;$B99),"")</f>
        <v>558230967.12</v>
      </c>
      <c r="H99" s="249">
        <f>IF('3f WHD'!O$12&lt;&gt;"",SUMIFS($F$38:$F$69,$K$38:$K$69,"="&amp;H$97,$B$38:$B$69,"="&amp;$B99)+SUMIFS($F$38:$F$69,$J$38:$J$69,"="&amp;H$97,$B$38:$B$69,"="&amp;$B99),"")</f>
        <v>0</v>
      </c>
      <c r="I99" s="233"/>
      <c r="J99" s="249">
        <f>IF('3f WHD'!Q$12&lt;&gt;"",SUMIFS($F$38:$F$69,$K$38:$K$69,"="&amp;J$97,$B$38:$B$69,"="&amp;$B99)+SUMIFS($F$38:$F$69,$J$38:$J$69,"="&amp;J$97,$B$38:$B$69,"="&amp;$B99),"")</f>
        <v>0</v>
      </c>
      <c r="K99" s="249">
        <f>IF('3f WHD'!R$12&lt;&gt;"",SUMIFS($F$38:$F$69,$K$38:$K$69,"="&amp;K$97,$B$38:$B$69,"="&amp;$B99)+SUMIFS($F$38:$F$69,$J$38:$J$69,"="&amp;K$97,$B$38:$B$69,"="&amp;$B99),"")</f>
        <v>0</v>
      </c>
      <c r="L99" s="249">
        <f>IF('3f WHD'!S$12&lt;&gt;"",SUMIFS($F$38:$F$69,$K$38:$K$69,"="&amp;L$97,$B$38:$B$69,"="&amp;$B99)+SUMIFS($F$38:$F$69,$J$38:$J$69,"="&amp;L$97,$B$38:$B$69,"="&amp;$B99),"")</f>
        <v>0</v>
      </c>
      <c r="M99" s="249">
        <f>IF('3f WHD'!T$12&lt;&gt;"",SUMIFS($F$38:$F$69,$K$38:$K$69,"="&amp;M$97,$B$38:$B$69,"="&amp;$B99)+SUMIFS($F$38:$F$69,$J$38:$J$69,"="&amp;M$97,$B$38:$B$69,"="&amp;$B99),"")</f>
        <v>0</v>
      </c>
      <c r="N99" s="249">
        <f>IF('3f WHD'!U$12&lt;&gt;"",SUMIFS($F$38:$F$69,$K$38:$K$69,"="&amp;N$97,$B$38:$B$69,"="&amp;$B99)+SUMIFS($F$38:$F$69,$J$38:$J$69,"="&amp;N$97,$B$38:$B$69,"="&amp;$B99),"")</f>
        <v>0</v>
      </c>
      <c r="O99" s="249" t="str">
        <f>IF('3f WHD'!V$12&lt;&gt;"",SUMIFS($F$38:$F$69,$K$38:$K$69,"="&amp;O$97,$B$38:$B$69,"="&amp;$B99)+SUMIFS($F$38:$F$69,$J$38:$J$69,"="&amp;O$97,$B$38:$B$69,"="&amp;$B99),"")</f>
        <v/>
      </c>
      <c r="P99" s="249" t="str">
        <f>IF('3f WHD'!W$12&lt;&gt;"",SUMIFS($F$38:$F$69,$K$38:$K$69,"="&amp;P$97,$B$38:$B$69,"="&amp;$B99)+SUMIFS($F$38:$F$69,$J$38:$J$69,"="&amp;P$97,$B$38:$B$69,"="&amp;$B99),"")</f>
        <v/>
      </c>
      <c r="Q99" s="249" t="str">
        <f>IF('3f WHD'!X$12&lt;&gt;"",SUMIFS($F$38:$F$69,$K$38:$K$69,"="&amp;Q$97,$B$38:$B$69,"="&amp;$B99)+SUMIFS($F$38:$F$69,$J$38:$J$69,"="&amp;Q$97,$B$38:$B$69,"="&amp;$B99),"")</f>
        <v/>
      </c>
      <c r="R99" s="249" t="str">
        <f>IF('3f WHD'!Y$12&lt;&gt;"",SUMIFS($F$38:$F$69,$K$38:$K$69,"="&amp;R$97,$B$38:$B$69,"="&amp;$B99)+SUMIFS($F$38:$F$69,$J$38:$J$69,"="&amp;R$97,$B$38:$B$69,"="&amp;$B99),"")</f>
        <v/>
      </c>
      <c r="S99" s="249" t="str">
        <f>IF('3f WHD'!Z$12&lt;&gt;"",SUMIFS($F$38:$F$69,$K$38:$K$69,"="&amp;S$97,$B$38:$B$69,"="&amp;$B99)+SUMIFS($F$38:$F$69,$J$38:$J$69,"="&amp;S$97,$B$38:$B$69,"="&amp;$B99),"")</f>
        <v/>
      </c>
      <c r="T99" s="249" t="str">
        <f>IF('3f WHD'!AA$12&lt;&gt;"",SUMIFS($F$38:$F$69,$K$38:$K$69,"="&amp;T$97,$B$38:$B$69,"="&amp;$B99)+SUMIFS($F$38:$F$69,$J$38:$J$69,"="&amp;T$97,$B$38:$B$69,"="&amp;$B99),"")</f>
        <v/>
      </c>
    </row>
    <row r="100" spans="2:20">
      <c r="B100" s="223">
        <v>8</v>
      </c>
      <c r="C100" s="223"/>
      <c r="D100" s="249">
        <f>IF('3f WHD'!K$12&lt;&gt;"",SUMIFS($F$38:$F$69,$K$38:$K$69,"="&amp;D$97,$B$38:$B$69,"="&amp;$B100)+SUMIFS($F$38:$F$69,$J$38:$J$69,"="&amp;D$97,$B$38:$B$69,"="&amp;$B100),"")</f>
        <v>0</v>
      </c>
      <c r="E100" s="249">
        <f>IF('3f WHD'!L$12&lt;&gt;"",SUMIFS($F$38:$F$69,$K$38:$K$69,"="&amp;E$97,$B$38:$B$69,"="&amp;$B100)+SUMIFS($F$38:$F$69,$J$38:$J$69,"="&amp;E$97,$B$38:$B$69,"="&amp;$B100),"")</f>
        <v>0</v>
      </c>
      <c r="F100" s="249">
        <f>IF('3f WHD'!M$12&lt;&gt;"",SUMIFS($F$38:$F$69,$K$38:$K$69,"="&amp;F$97,$B$38:$B$69,"="&amp;$B100)+SUMIFS($F$38:$F$69,$J$38:$J$69,"="&amp;F$97,$B$38:$B$69,"="&amp;$B100),"")</f>
        <v>0</v>
      </c>
      <c r="G100" s="249">
        <f>IF('3f WHD'!N$12&lt;&gt;"",SUMIFS($F$38:$F$69,$K$38:$K$69,"="&amp;G$97,$B$38:$B$69,"="&amp;$B100)+SUMIFS($F$38:$F$69,$J$38:$J$69,"="&amp;G$97,$B$38:$B$69,"="&amp;$B100),"")</f>
        <v>778742940</v>
      </c>
      <c r="H100" s="249">
        <f>IF('3f WHD'!O$12&lt;&gt;"",SUMIFS($F$38:$F$69,$K$38:$K$69,"="&amp;H$97,$B$38:$B$69,"="&amp;$B100)+SUMIFS($F$38:$F$69,$J$38:$J$69,"="&amp;H$97,$B$38:$B$69,"="&amp;$B100),"")</f>
        <v>1386841731</v>
      </c>
      <c r="I100" s="233"/>
      <c r="J100" s="249">
        <f>IF('3f WHD'!Q$12&lt;&gt;"",SUMIFS($F$38:$F$69,$K$38:$K$69,"="&amp;J$97,$B$38:$B$69,"="&amp;$B100)+SUMIFS($F$38:$F$69,$J$38:$J$69,"="&amp;J$97,$B$38:$B$69,"="&amp;$B100),"")</f>
        <v>1386841731</v>
      </c>
      <c r="K100" s="249">
        <f>IF('3f WHD'!R$12&lt;&gt;"",SUMIFS($F$38:$F$69,$K$38:$K$69,"="&amp;K$97,$B$38:$B$69,"="&amp;$B100)+SUMIFS($F$38:$F$69,$J$38:$J$69,"="&amp;K$97,$B$38:$B$69,"="&amp;$B100),"")</f>
        <v>608098791</v>
      </c>
      <c r="L100" s="249">
        <f>IF('3f WHD'!S$12&lt;&gt;"",SUMIFS($F$38:$F$69,$K$38:$K$69,"="&amp;L$97,$B$38:$B$69,"="&amp;$B100)+SUMIFS($F$38:$F$69,$J$38:$J$69,"="&amp;L$97,$B$38:$B$69,"="&amp;$B100),"")</f>
        <v>0</v>
      </c>
      <c r="M100" s="249">
        <f>IF('3f WHD'!T$12&lt;&gt;"",SUMIFS($F$38:$F$69,$K$38:$K$69,"="&amp;M$97,$B$38:$B$69,"="&amp;$B100)+SUMIFS($F$38:$F$69,$J$38:$J$69,"="&amp;M$97,$B$38:$B$69,"="&amp;$B100),"")</f>
        <v>0</v>
      </c>
      <c r="N100" s="249">
        <f>IF('3f WHD'!U$12&lt;&gt;"",SUMIFS($F$38:$F$69,$K$38:$K$69,"="&amp;N$97,$B$38:$B$69,"="&amp;$B100)+SUMIFS($F$38:$F$69,$J$38:$J$69,"="&amp;N$97,$B$38:$B$69,"="&amp;$B100),"")</f>
        <v>0</v>
      </c>
      <c r="O100" s="249" t="str">
        <f>IF('3f WHD'!V$12&lt;&gt;"",SUMIFS($F$38:$F$69,$K$38:$K$69,"="&amp;O$97,$B$38:$B$69,"="&amp;$B100)+SUMIFS($F$38:$F$69,$J$38:$J$69,"="&amp;O$97,$B$38:$B$69,"="&amp;$B100),"")</f>
        <v/>
      </c>
      <c r="P100" s="249" t="str">
        <f>IF('3f WHD'!W$12&lt;&gt;"",SUMIFS($F$38:$F$69,$K$38:$K$69,"="&amp;P$97,$B$38:$B$69,"="&amp;$B100)+SUMIFS($F$38:$F$69,$J$38:$J$69,"="&amp;P$97,$B$38:$B$69,"="&amp;$B100),"")</f>
        <v/>
      </c>
      <c r="Q100" s="249" t="str">
        <f>IF('3f WHD'!X$12&lt;&gt;"",SUMIFS($F$38:$F$69,$K$38:$K$69,"="&amp;Q$97,$B$38:$B$69,"="&amp;$B100)+SUMIFS($F$38:$F$69,$J$38:$J$69,"="&amp;Q$97,$B$38:$B$69,"="&amp;$B100),"")</f>
        <v/>
      </c>
      <c r="R100" s="249" t="str">
        <f>IF('3f WHD'!Y$12&lt;&gt;"",SUMIFS($F$38:$F$69,$K$38:$K$69,"="&amp;R$97,$B$38:$B$69,"="&amp;$B100)+SUMIFS($F$38:$F$69,$J$38:$J$69,"="&amp;R$97,$B$38:$B$69,"="&amp;$B100),"")</f>
        <v/>
      </c>
      <c r="S100" s="249" t="str">
        <f>IF('3f WHD'!Z$12&lt;&gt;"",SUMIFS($F$38:$F$69,$K$38:$K$69,"="&amp;S$97,$B$38:$B$69,"="&amp;$B100)+SUMIFS($F$38:$F$69,$J$38:$J$69,"="&amp;S$97,$B$38:$B$69,"="&amp;$B100),"")</f>
        <v/>
      </c>
      <c r="T100" s="249" t="str">
        <f>IF('3f WHD'!AA$12&lt;&gt;"",SUMIFS($F$38:$F$69,$K$38:$K$69,"="&amp;T$97,$B$38:$B$69,"="&amp;$B100)+SUMIFS($F$38:$F$69,$J$38:$J$69,"="&amp;T$97,$B$38:$B$69,"="&amp;$B100),"")</f>
        <v/>
      </c>
    </row>
    <row r="101" spans="2:20">
      <c r="B101" s="223">
        <v>9</v>
      </c>
      <c r="C101" s="223"/>
      <c r="D101" s="249">
        <f>IF('3f WHD'!K$12&lt;&gt;"",SUMIFS($F$38:$F$69,$K$38:$K$69,"="&amp;D$97,$B$38:$B$69,"="&amp;$B101)+SUMIFS($F$38:$F$69,$J$38:$J$69,"="&amp;D$97,$B$38:$B$69,"="&amp;$B101),"")</f>
        <v>0</v>
      </c>
      <c r="E101" s="249">
        <f>IF('3f WHD'!L$12&lt;&gt;"",SUMIFS($F$38:$F$69,$K$38:$K$69,"="&amp;E$97,$B$38:$B$69,"="&amp;$B101)+SUMIFS($F$38:$F$69,$J$38:$J$69,"="&amp;E$97,$B$38:$B$69,"="&amp;$B101),"")</f>
        <v>0</v>
      </c>
      <c r="F101" s="249">
        <f>IF('3f WHD'!M$12&lt;&gt;"",SUMIFS($F$38:$F$69,$K$38:$K$69,"="&amp;F$97,$B$38:$B$69,"="&amp;$B101)+SUMIFS($F$38:$F$69,$J$38:$J$69,"="&amp;F$97,$B$38:$B$69,"="&amp;$B101),"")</f>
        <v>0</v>
      </c>
      <c r="G101" s="249">
        <f>IF('3f WHD'!N$12&lt;&gt;"",SUMIFS($F$38:$F$69,$K$38:$K$69,"="&amp;G$97,$B$38:$B$69,"="&amp;$B101)+SUMIFS($F$38:$F$69,$J$38:$J$69,"="&amp;G$97,$B$38:$B$69,"="&amp;$B101),"")</f>
        <v>0</v>
      </c>
      <c r="H101" s="249">
        <f>IF('3f WHD'!O$12&lt;&gt;"",SUMIFS($F$38:$F$69,$K$38:$K$69,"="&amp;H$97,$B$38:$B$69,"="&amp;$B101)+SUMIFS($F$38:$F$69,$J$38:$J$69,"="&amp;H$97,$B$38:$B$69,"="&amp;$B101),"")</f>
        <v>0</v>
      </c>
      <c r="I101" s="233"/>
      <c r="J101" s="249">
        <f>IF('3f WHD'!Q$12&lt;&gt;"",SUMIFS($F$38:$F$69,$K$38:$K$69,"="&amp;J$97,$B$38:$B$69,"="&amp;$B101)+SUMIFS($F$38:$F$69,$J$38:$J$69,"="&amp;J$97,$B$38:$B$69,"="&amp;$B101),"")</f>
        <v>0</v>
      </c>
      <c r="K101" s="249">
        <f>IF('3f WHD'!R$12&lt;&gt;"",SUMIFS($F$38:$F$69,$K$38:$K$69,"="&amp;K$97,$B$38:$B$69,"="&amp;$B101)+SUMIFS($F$38:$F$69,$J$38:$J$69,"="&amp;K$97,$B$38:$B$69,"="&amp;$B101),"")</f>
        <v>826460032</v>
      </c>
      <c r="L101" s="249">
        <f>IF('3f WHD'!S$12&lt;&gt;"",SUMIFS($F$38:$F$69,$K$38:$K$69,"="&amp;L$97,$B$38:$B$69,"="&amp;$B101)+SUMIFS($F$38:$F$69,$J$38:$J$69,"="&amp;L$97,$B$38:$B$69,"="&amp;$B101),"")</f>
        <v>1464284985</v>
      </c>
      <c r="M101" s="249">
        <f>IF('3f WHD'!T$12&lt;&gt;"",SUMIFS($F$38:$F$69,$K$38:$K$69,"="&amp;M$97,$B$38:$B$69,"="&amp;$B101)+SUMIFS($F$38:$F$69,$J$38:$J$69,"="&amp;M$97,$B$38:$B$69,"="&amp;$B101),"")</f>
        <v>637824953</v>
      </c>
      <c r="N101" s="249">
        <f>IF('3f WHD'!U$12&lt;&gt;"",SUMIFS($F$38:$F$69,$K$38:$K$69,"="&amp;N$97,$B$38:$B$69,"="&amp;$B101)+SUMIFS($F$38:$F$69,$J$38:$J$69,"="&amp;N$97,$B$38:$B$69,"="&amp;$B101),"")</f>
        <v>0</v>
      </c>
      <c r="O101" s="249" t="str">
        <f>IF('3f WHD'!V$12&lt;&gt;"",SUMIFS($F$38:$F$69,$K$38:$K$69,"="&amp;O$97,$B$38:$B$69,"="&amp;$B101)+SUMIFS($F$38:$F$69,$J$38:$J$69,"="&amp;O$97,$B$38:$B$69,"="&amp;$B101),"")</f>
        <v/>
      </c>
      <c r="P101" s="249" t="str">
        <f>IF('3f WHD'!W$12&lt;&gt;"",SUMIFS($F$38:$F$69,$K$38:$K$69,"="&amp;P$97,$B$38:$B$69,"="&amp;$B101)+SUMIFS($F$38:$F$69,$J$38:$J$69,"="&amp;P$97,$B$38:$B$69,"="&amp;$B101),"")</f>
        <v/>
      </c>
      <c r="Q101" s="249" t="str">
        <f>IF('3f WHD'!X$12&lt;&gt;"",SUMIFS($F$38:$F$69,$K$38:$K$69,"="&amp;Q$97,$B$38:$B$69,"="&amp;$B101)+SUMIFS($F$38:$F$69,$J$38:$J$69,"="&amp;Q$97,$B$38:$B$69,"="&amp;$B101),"")</f>
        <v/>
      </c>
      <c r="R101" s="249" t="str">
        <f>IF('3f WHD'!Y$12&lt;&gt;"",SUMIFS($F$38:$F$69,$K$38:$K$69,"="&amp;R$97,$B$38:$B$69,"="&amp;$B101)+SUMIFS($F$38:$F$69,$J$38:$J$69,"="&amp;R$97,$B$38:$B$69,"="&amp;$B101),"")</f>
        <v/>
      </c>
      <c r="S101" s="249" t="str">
        <f>IF('3f WHD'!Z$12&lt;&gt;"",SUMIFS($F$38:$F$69,$K$38:$K$69,"="&amp;S$97,$B$38:$B$69,"="&amp;$B101)+SUMIFS($F$38:$F$69,$J$38:$J$69,"="&amp;S$97,$B$38:$B$69,"="&amp;$B101),"")</f>
        <v/>
      </c>
      <c r="T101" s="249" t="str">
        <f>IF('3f WHD'!AA$12&lt;&gt;"",SUMIFS($F$38:$F$69,$K$38:$K$69,"="&amp;T$97,$B$38:$B$69,"="&amp;$B101)+SUMIFS($F$38:$F$69,$J$38:$J$69,"="&amp;T$97,$B$38:$B$69,"="&amp;$B101),"")</f>
        <v/>
      </c>
    </row>
    <row r="102" spans="2:20">
      <c r="B102" s="223">
        <v>10</v>
      </c>
      <c r="C102" s="223"/>
      <c r="D102" s="249">
        <f>IF('3f WHD'!K$12&lt;&gt;"",SUMIFS($F$38:$F$69,$K$38:$K$69,"="&amp;D$97,$B$38:$B$69,"="&amp;$B102)+SUMIFS($F$38:$F$69,$J$38:$J$69,"="&amp;D$97,$B$38:$B$69,"="&amp;$B102),"")</f>
        <v>0</v>
      </c>
      <c r="E102" s="249">
        <f>IF('3f WHD'!L$12&lt;&gt;"",SUMIFS($F$38:$F$69,$K$38:$K$69,"="&amp;E$97,$B$38:$B$69,"="&amp;$B102)+SUMIFS($F$38:$F$69,$J$38:$J$69,"="&amp;E$97,$B$38:$B$69,"="&amp;$B102),"")</f>
        <v>0</v>
      </c>
      <c r="F102" s="249">
        <f>IF('3f WHD'!M$12&lt;&gt;"",SUMIFS($F$38:$F$69,$K$38:$K$69,"="&amp;F$97,$B$38:$B$69,"="&amp;$B102)+SUMIFS($F$38:$F$69,$J$38:$J$69,"="&amp;F$97,$B$38:$B$69,"="&amp;$B102),"")</f>
        <v>0</v>
      </c>
      <c r="G102" s="249">
        <f>IF('3f WHD'!N$12&lt;&gt;"",SUMIFS($F$38:$F$69,$K$38:$K$69,"="&amp;G$97,$B$38:$B$69,"="&amp;$B102)+SUMIFS($F$38:$F$69,$J$38:$J$69,"="&amp;G$97,$B$38:$B$69,"="&amp;$B102),"")</f>
        <v>0</v>
      </c>
      <c r="H102" s="249">
        <f>IF('3f WHD'!O$12&lt;&gt;"",SUMIFS($F$38:$F$69,$K$38:$K$69,"="&amp;H$97,$B$38:$B$69,"="&amp;$B102)+SUMIFS($F$38:$F$69,$J$38:$J$69,"="&amp;H$97,$B$38:$B$69,"="&amp;$B102),"")</f>
        <v>0</v>
      </c>
      <c r="I102" s="233"/>
      <c r="J102" s="249">
        <f>IF('3f WHD'!Q$12&lt;&gt;"",SUMIFS($F$38:$F$69,$K$38:$K$69,"="&amp;J$97,$B$38:$B$69,"="&amp;$B102)+SUMIFS($F$38:$F$69,$J$38:$J$69,"="&amp;J$97,$B$38:$B$69,"="&amp;$B102),"")</f>
        <v>0</v>
      </c>
      <c r="K102" s="249">
        <f>IF('3f WHD'!R$12&lt;&gt;"",SUMIFS($F$38:$F$69,$K$38:$K$69,"="&amp;K$97,$B$38:$B$69,"="&amp;$B102)+SUMIFS($F$38:$F$69,$J$38:$J$69,"="&amp;K$97,$B$38:$B$69,"="&amp;$B102),"")</f>
        <v>0</v>
      </c>
      <c r="L102" s="249">
        <f>IF('3f WHD'!S$12&lt;&gt;"",SUMIFS($F$38:$F$69,$K$38:$K$69,"="&amp;L$97,$B$38:$B$69,"="&amp;$B102)+SUMIFS($F$38:$F$69,$J$38:$J$69,"="&amp;L$97,$B$38:$B$69,"="&amp;$B102),"")</f>
        <v>0</v>
      </c>
      <c r="M102" s="249">
        <f>IF('3f WHD'!T$12&lt;&gt;"",SUMIFS($F$38:$F$69,$K$38:$K$69,"="&amp;M$97,$B$38:$B$69,"="&amp;$B102)+SUMIFS($F$38:$F$69,$J$38:$J$69,"="&amp;M$97,$B$38:$B$69,"="&amp;$B102),"")</f>
        <v>847434455</v>
      </c>
      <c r="N102" s="249">
        <f>IF('3f WHD'!U$12&lt;&gt;"",SUMIFS($F$38:$F$69,$K$38:$K$69,"="&amp;N$97,$B$38:$B$69,"="&amp;$B102)+SUMIFS($F$38:$F$69,$J$38:$J$69,"="&amp;N$97,$B$38:$B$69,"="&amp;$B102),"")</f>
        <v>1510939098</v>
      </c>
      <c r="O102" s="249" t="str">
        <f>IF('3f WHD'!V$12&lt;&gt;"",SUMIFS($F$38:$F$69,$K$38:$K$69,"="&amp;O$97,$B$38:$B$69,"="&amp;$B102)+SUMIFS($F$38:$F$69,$J$38:$J$69,"="&amp;O$97,$B$38:$B$69,"="&amp;$B102),"")</f>
        <v/>
      </c>
      <c r="P102" s="249" t="str">
        <f>IF('3f WHD'!W$12&lt;&gt;"",SUMIFS($F$38:$F$69,$K$38:$K$69,"="&amp;P$97,$B$38:$B$69,"="&amp;$B102)+SUMIFS($F$38:$F$69,$J$38:$J$69,"="&amp;P$97,$B$38:$B$69,"="&amp;$B102),"")</f>
        <v/>
      </c>
      <c r="Q102" s="249" t="str">
        <f>IF('3f WHD'!X$12&lt;&gt;"",SUMIFS($F$38:$F$69,$K$38:$K$69,"="&amp;Q$97,$B$38:$B$69,"="&amp;$B102)+SUMIFS($F$38:$F$69,$J$38:$J$69,"="&amp;Q$97,$B$38:$B$69,"="&amp;$B102),"")</f>
        <v/>
      </c>
      <c r="R102" s="249" t="str">
        <f>IF('3f WHD'!Y$12&lt;&gt;"",SUMIFS($F$38:$F$69,$K$38:$K$69,"="&amp;R$97,$B$38:$B$69,"="&amp;$B102)+SUMIFS($F$38:$F$69,$J$38:$J$69,"="&amp;R$97,$B$38:$B$69,"="&amp;$B102),"")</f>
        <v/>
      </c>
      <c r="S102" s="249" t="str">
        <f>IF('3f WHD'!Z$12&lt;&gt;"",SUMIFS($F$38:$F$69,$K$38:$K$69,"="&amp;S$97,$B$38:$B$69,"="&amp;$B102)+SUMIFS($F$38:$F$69,$J$38:$J$69,"="&amp;S$97,$B$38:$B$69,"="&amp;$B102),"")</f>
        <v/>
      </c>
      <c r="T102" s="249" t="str">
        <f>IF('3f WHD'!AA$12&lt;&gt;"",SUMIFS($F$38:$F$69,$K$38:$K$69,"="&amp;T$97,$B$38:$B$69,"="&amp;$B102)+SUMIFS($F$38:$F$69,$J$38:$J$69,"="&amp;T$97,$B$38:$B$69,"="&amp;$B102),"")</f>
        <v/>
      </c>
    </row>
    <row r="103" spans="2:20">
      <c r="B103" s="223">
        <v>11</v>
      </c>
      <c r="C103" s="223"/>
      <c r="D103" s="249">
        <f>IF('3f WHD'!K$12&lt;&gt;"",SUMIFS($F$38:$F$69,$K$38:$K$69,"="&amp;D$97,$B$38:$B$69,"="&amp;$B103)+SUMIFS($F$38:$F$69,$J$38:$J$69,"="&amp;D$97,$B$38:$B$69,"="&amp;$B103),"")</f>
        <v>0</v>
      </c>
      <c r="E103" s="249">
        <f>IF('3f WHD'!L$12&lt;&gt;"",SUMIFS($F$38:$F$69,$K$38:$K$69,"="&amp;E$97,$B$38:$B$69,"="&amp;$B103)+SUMIFS($F$38:$F$69,$J$38:$J$69,"="&amp;E$97,$B$38:$B$69,"="&amp;$B103),"")</f>
        <v>0</v>
      </c>
      <c r="F103" s="249">
        <f>IF('3f WHD'!M$12&lt;&gt;"",SUMIFS($F$38:$F$69,$K$38:$K$69,"="&amp;F$97,$B$38:$B$69,"="&amp;$B103)+SUMIFS($F$38:$F$69,$J$38:$J$69,"="&amp;F$97,$B$38:$B$69,"="&amp;$B103),"")</f>
        <v>0</v>
      </c>
      <c r="G103" s="249">
        <f>IF('3f WHD'!N$12&lt;&gt;"",SUMIFS($F$38:$F$69,$K$38:$K$69,"="&amp;G$97,$B$38:$B$69,"="&amp;$B103)+SUMIFS($F$38:$F$69,$J$38:$J$69,"="&amp;G$97,$B$38:$B$69,"="&amp;$B103),"")</f>
        <v>0</v>
      </c>
      <c r="H103" s="249">
        <f>IF('3f WHD'!O$12&lt;&gt;"",SUMIFS($F$38:$F$69,$K$38:$K$69,"="&amp;H$97,$B$38:$B$69,"="&amp;$B103)+SUMIFS($F$38:$F$69,$J$38:$J$69,"="&amp;H$97,$B$38:$B$69,"="&amp;$B103),"")</f>
        <v>0</v>
      </c>
      <c r="I103" s="233"/>
      <c r="J103" s="249">
        <f>IF('3f WHD'!Q$12&lt;&gt;"",SUMIFS($F$38:$F$69,$K$38:$K$69,"="&amp;J$97,$B$38:$B$69,"="&amp;$B103)+SUMIFS($F$38:$F$69,$J$38:$J$69,"="&amp;J$97,$B$38:$B$69,"="&amp;$B103),"")</f>
        <v>0</v>
      </c>
      <c r="K103" s="249">
        <f>IF('3f WHD'!R$12&lt;&gt;"",SUMIFS($F$38:$F$69,$K$38:$K$69,"="&amp;K$97,$B$38:$B$69,"="&amp;$B103)+SUMIFS($F$38:$F$69,$J$38:$J$69,"="&amp;K$97,$B$38:$B$69,"="&amp;$B103),"")</f>
        <v>0</v>
      </c>
      <c r="L103" s="249">
        <f>IF('3f WHD'!S$12&lt;&gt;"",SUMIFS($F$38:$F$69,$K$38:$K$69,"="&amp;L$97,$B$38:$B$69,"="&amp;$B103)+SUMIFS($F$38:$F$69,$J$38:$J$69,"="&amp;L$97,$B$38:$B$69,"="&amp;$B103),"")</f>
        <v>0</v>
      </c>
      <c r="M103" s="249">
        <f>IF('3f WHD'!T$12&lt;&gt;"",SUMIFS($F$38:$F$69,$K$38:$K$69,"="&amp;M$97,$B$38:$B$69,"="&amp;$B103)+SUMIFS($F$38:$F$69,$J$38:$J$69,"="&amp;M$97,$B$38:$B$69,"="&amp;$B103),"")</f>
        <v>0</v>
      </c>
      <c r="N103" s="249">
        <f>IF('3f WHD'!U$12&lt;&gt;"",SUMIFS($F$38:$F$69,$K$38:$K$69,"="&amp;N$97,$B$38:$B$69,"="&amp;$B103)+SUMIFS($F$38:$F$69,$J$38:$J$69,"="&amp;N$97,$B$38:$B$69,"="&amp;$B103),"")</f>
        <v>0</v>
      </c>
      <c r="O103" s="249" t="str">
        <f>IF('3f WHD'!V$12&lt;&gt;"",SUMIFS($F$38:$F$69,$K$38:$K$69,"="&amp;O$97,$B$38:$B$69,"="&amp;$B103)+SUMIFS($F$38:$F$69,$J$38:$J$69,"="&amp;O$97,$B$38:$B$69,"="&amp;$B103),"")</f>
        <v/>
      </c>
      <c r="P103" s="249" t="str">
        <f>IF('3f WHD'!W$12&lt;&gt;"",SUMIFS($F$38:$F$69,$K$38:$K$69,"="&amp;P$97,$B$38:$B$69,"="&amp;$B103)+SUMIFS($F$38:$F$69,$J$38:$J$69,"="&amp;P$97,$B$38:$B$69,"="&amp;$B103),"")</f>
        <v/>
      </c>
      <c r="Q103" s="249" t="str">
        <f>IF('3f WHD'!X$12&lt;&gt;"",SUMIFS($F$38:$F$69,$K$38:$K$69,"="&amp;Q$97,$B$38:$B$69,"="&amp;$B103)+SUMIFS($F$38:$F$69,$J$38:$J$69,"="&amp;Q$97,$B$38:$B$69,"="&amp;$B103),"")</f>
        <v/>
      </c>
      <c r="R103" s="249" t="str">
        <f>IF('3f WHD'!Y$12&lt;&gt;"",SUMIFS($F$38:$F$69,$K$38:$K$69,"="&amp;R$97,$B$38:$B$69,"="&amp;$B103)+SUMIFS($F$38:$F$69,$J$38:$J$69,"="&amp;R$97,$B$38:$B$69,"="&amp;$B103),"")</f>
        <v/>
      </c>
      <c r="S103" s="249" t="str">
        <f>IF('3f WHD'!Z$12&lt;&gt;"",SUMIFS($F$38:$F$69,$K$38:$K$69,"="&amp;S$97,$B$38:$B$69,"="&amp;$B103)+SUMIFS($F$38:$F$69,$J$38:$J$69,"="&amp;S$97,$B$38:$B$69,"="&amp;$B103),"")</f>
        <v/>
      </c>
      <c r="T103" s="249" t="str">
        <f>IF('3f WHD'!AA$12&lt;&gt;"",SUMIFS($F$38:$F$69,$K$38:$K$69,"="&amp;T$97,$B$38:$B$69,"="&amp;$B103)+SUMIFS($F$38:$F$69,$J$38:$J$69,"="&amp;T$97,$B$38:$B$69,"="&amp;$B103),"")</f>
        <v/>
      </c>
    </row>
    <row r="104" spans="2:20">
      <c r="B104" s="223">
        <v>12</v>
      </c>
      <c r="C104" s="223"/>
      <c r="D104" s="249">
        <f>IF('3f WHD'!K$12&lt;&gt;"",SUMIFS($F$38:$F$69,$K$38:$K$69,"="&amp;D$97,$B$38:$B$69,"="&amp;$B104)+SUMIFS($F$38:$F$69,$J$38:$J$69,"="&amp;D$97,$B$38:$B$69,"="&amp;$B104),"")</f>
        <v>0</v>
      </c>
      <c r="E104" s="249">
        <f>IF('3f WHD'!L$12&lt;&gt;"",SUMIFS($F$38:$F$69,$K$38:$K$69,"="&amp;E$97,$B$38:$B$69,"="&amp;$B104)+SUMIFS($F$38:$F$69,$J$38:$J$69,"="&amp;E$97,$B$38:$B$69,"="&amp;$B104),"")</f>
        <v>0</v>
      </c>
      <c r="F104" s="249">
        <f>IF('3f WHD'!M$12&lt;&gt;"",SUMIFS($F$38:$F$69,$K$38:$K$69,"="&amp;F$97,$B$38:$B$69,"="&amp;$B104)+SUMIFS($F$38:$F$69,$J$38:$J$69,"="&amp;F$97,$B$38:$B$69,"="&amp;$B104),"")</f>
        <v>0</v>
      </c>
      <c r="G104" s="249">
        <f>IF('3f WHD'!N$12&lt;&gt;"",SUMIFS($F$38:$F$69,$K$38:$K$69,"="&amp;G$97,$B$38:$B$69,"="&amp;$B104)+SUMIFS($F$38:$F$69,$J$38:$J$69,"="&amp;G$97,$B$38:$B$69,"="&amp;$B104),"")</f>
        <v>0</v>
      </c>
      <c r="H104" s="249">
        <f>IF('3f WHD'!O$12&lt;&gt;"",SUMIFS($F$38:$F$69,$K$38:$K$69,"="&amp;H$97,$B$38:$B$69,"="&amp;$B104)+SUMIFS($F$38:$F$69,$J$38:$J$69,"="&amp;H$97,$B$38:$B$69,"="&amp;$B104),"")</f>
        <v>0</v>
      </c>
      <c r="I104" s="233"/>
      <c r="J104" s="249">
        <f>IF('3f WHD'!Q$12&lt;&gt;"",SUMIFS($F$38:$F$69,$K$38:$K$69,"="&amp;J$97,$B$38:$B$69,"="&amp;$B104)+SUMIFS($F$38:$F$69,$J$38:$J$69,"="&amp;J$97,$B$38:$B$69,"="&amp;$B104),"")</f>
        <v>0</v>
      </c>
      <c r="K104" s="249">
        <f>IF('3f WHD'!R$12&lt;&gt;"",SUMIFS($F$38:$F$69,$K$38:$K$69,"="&amp;K$97,$B$38:$B$69,"="&amp;$B104)+SUMIFS($F$38:$F$69,$J$38:$J$69,"="&amp;K$97,$B$38:$B$69,"="&amp;$B104),"")</f>
        <v>0</v>
      </c>
      <c r="L104" s="249">
        <f>IF('3f WHD'!S$12&lt;&gt;"",SUMIFS($F$38:$F$69,$K$38:$K$69,"="&amp;L$97,$B$38:$B$69,"="&amp;$B104)+SUMIFS($F$38:$F$69,$J$38:$J$69,"="&amp;L$97,$B$38:$B$69,"="&amp;$B104),"")</f>
        <v>0</v>
      </c>
      <c r="M104" s="249">
        <f>IF('3f WHD'!T$12&lt;&gt;"",SUMIFS($F$38:$F$69,$K$38:$K$69,"="&amp;M$97,$B$38:$B$69,"="&amp;$B104)+SUMIFS($F$38:$F$69,$J$38:$J$69,"="&amp;M$97,$B$38:$B$69,"="&amp;$B104),"")</f>
        <v>0</v>
      </c>
      <c r="N104" s="249">
        <f>IF('3f WHD'!U$12&lt;&gt;"",SUMIFS($F$38:$F$69,$K$38:$K$69,"="&amp;N$97,$B$38:$B$69,"="&amp;$B104)+SUMIFS($F$38:$F$69,$J$38:$J$69,"="&amp;N$97,$B$38:$B$69,"="&amp;$B104),"")</f>
        <v>0</v>
      </c>
      <c r="O104" s="249" t="str">
        <f>IF('3f WHD'!V$12&lt;&gt;"",SUMIFS($F$38:$F$69,$K$38:$K$69,"="&amp;O$97,$B$38:$B$69,"="&amp;$B104)+SUMIFS($F$38:$F$69,$J$38:$J$69,"="&amp;O$97,$B$38:$B$69,"="&amp;$B104),"")</f>
        <v/>
      </c>
      <c r="P104" s="249" t="str">
        <f>IF('3f WHD'!W$12&lt;&gt;"",SUMIFS($F$38:$F$69,$K$38:$K$69,"="&amp;P$97,$B$38:$B$69,"="&amp;$B104)+SUMIFS($F$38:$F$69,$J$38:$J$69,"="&amp;P$97,$B$38:$B$69,"="&amp;$B104),"")</f>
        <v/>
      </c>
      <c r="Q104" s="249" t="str">
        <f>IF('3f WHD'!X$12&lt;&gt;"",SUMIFS($F$38:$F$69,$K$38:$K$69,"="&amp;Q$97,$B$38:$B$69,"="&amp;$B104)+SUMIFS($F$38:$F$69,$J$38:$J$69,"="&amp;Q$97,$B$38:$B$69,"="&amp;$B104),"")</f>
        <v/>
      </c>
      <c r="R104" s="249" t="str">
        <f>IF('3f WHD'!Y$12&lt;&gt;"",SUMIFS($F$38:$F$69,$K$38:$K$69,"="&amp;R$97,$B$38:$B$69,"="&amp;$B104)+SUMIFS($F$38:$F$69,$J$38:$J$69,"="&amp;R$97,$B$38:$B$69,"="&amp;$B104),"")</f>
        <v/>
      </c>
      <c r="S104" s="249" t="str">
        <f>IF('3f WHD'!Z$12&lt;&gt;"",SUMIFS($F$38:$F$69,$K$38:$K$69,"="&amp;S$97,$B$38:$B$69,"="&amp;$B104)+SUMIFS($F$38:$F$69,$J$38:$J$69,"="&amp;S$97,$B$38:$B$69,"="&amp;$B104),"")</f>
        <v/>
      </c>
      <c r="T104" s="249" t="str">
        <f>IF('3f WHD'!AA$12&lt;&gt;"",SUMIFS($F$38:$F$69,$K$38:$K$69,"="&amp;T$97,$B$38:$B$69,"="&amp;$B104)+SUMIFS($F$38:$F$69,$J$38:$J$69,"="&amp;T$97,$B$38:$B$69,"="&amp;$B104),"")</f>
        <v/>
      </c>
    </row>
    <row r="105" spans="2:20">
      <c r="B105" s="223">
        <v>13</v>
      </c>
      <c r="C105" s="223"/>
      <c r="D105" s="249">
        <f>IF('3f WHD'!K$12&lt;&gt;"",SUMIFS($F$38:$F$69,$K$38:$K$69,"="&amp;D$97,$B$38:$B$69,"="&amp;$B105)+SUMIFS($F$38:$F$69,$J$38:$J$69,"="&amp;D$97,$B$38:$B$69,"="&amp;$B105),"")</f>
        <v>0</v>
      </c>
      <c r="E105" s="249">
        <f>IF('3f WHD'!L$12&lt;&gt;"",SUMIFS($F$38:$F$69,$K$38:$K$69,"="&amp;E$97,$B$38:$B$69,"="&amp;$B105)+SUMIFS($F$38:$F$69,$J$38:$J$69,"="&amp;E$97,$B$38:$B$69,"="&amp;$B105),"")</f>
        <v>0</v>
      </c>
      <c r="F105" s="249">
        <f>IF('3f WHD'!M$12&lt;&gt;"",SUMIFS($F$38:$F$69,$K$38:$K$69,"="&amp;F$97,$B$38:$B$69,"="&amp;$B105)+SUMIFS($F$38:$F$69,$J$38:$J$69,"="&amp;F$97,$B$38:$B$69,"="&amp;$B105),"")</f>
        <v>0</v>
      </c>
      <c r="G105" s="249">
        <f>IF('3f WHD'!N$12&lt;&gt;"",SUMIFS($F$38:$F$69,$K$38:$K$69,"="&amp;G$97,$B$38:$B$69,"="&amp;$B105)+SUMIFS($F$38:$F$69,$J$38:$J$69,"="&amp;G$97,$B$38:$B$69,"="&amp;$B105),"")</f>
        <v>0</v>
      </c>
      <c r="H105" s="249">
        <f>IF('3f WHD'!O$12&lt;&gt;"",SUMIFS($F$38:$F$69,$K$38:$K$69,"="&amp;H$97,$B$38:$B$69,"="&amp;$B105)+SUMIFS($F$38:$F$69,$J$38:$J$69,"="&amp;H$97,$B$38:$B$69,"="&amp;$B105),"")</f>
        <v>0</v>
      </c>
      <c r="I105" s="233"/>
      <c r="J105" s="249">
        <f>IF('3f WHD'!Q$12&lt;&gt;"",SUMIFS($F$38:$F$69,$K$38:$K$69,"="&amp;J$97,$B$38:$B$69,"="&amp;$B105)+SUMIFS($F$38:$F$69,$J$38:$J$69,"="&amp;J$97,$B$38:$B$69,"="&amp;$B105),"")</f>
        <v>0</v>
      </c>
      <c r="K105" s="249">
        <f>IF('3f WHD'!R$12&lt;&gt;"",SUMIFS($F$38:$F$69,$K$38:$K$69,"="&amp;K$97,$B$38:$B$69,"="&amp;$B105)+SUMIFS($F$38:$F$69,$J$38:$J$69,"="&amp;K$97,$B$38:$B$69,"="&amp;$B105),"")</f>
        <v>0</v>
      </c>
      <c r="L105" s="249">
        <f>IF('3f WHD'!S$12&lt;&gt;"",SUMIFS($F$38:$F$69,$K$38:$K$69,"="&amp;L$97,$B$38:$B$69,"="&amp;$B105)+SUMIFS($F$38:$F$69,$J$38:$J$69,"="&amp;L$97,$B$38:$B$69,"="&amp;$B105),"")</f>
        <v>0</v>
      </c>
      <c r="M105" s="249">
        <f>IF('3f WHD'!T$12&lt;&gt;"",SUMIFS($F$38:$F$69,$K$38:$K$69,"="&amp;M$97,$B$38:$B$69,"="&amp;$B105)+SUMIFS($F$38:$F$69,$J$38:$J$69,"="&amp;M$97,$B$38:$B$69,"="&amp;$B105),"")</f>
        <v>0</v>
      </c>
      <c r="N105" s="249">
        <f>IF('3f WHD'!U$12&lt;&gt;"",SUMIFS($F$38:$F$69,$K$38:$K$69,"="&amp;N$97,$B$38:$B$69,"="&amp;$B105)+SUMIFS($F$38:$F$69,$J$38:$J$69,"="&amp;N$97,$B$38:$B$69,"="&amp;$B105),"")</f>
        <v>0</v>
      </c>
      <c r="O105" s="249" t="str">
        <f>IF('3f WHD'!V$12&lt;&gt;"",SUMIFS($F$38:$F$69,$K$38:$K$69,"="&amp;O$97,$B$38:$B$69,"="&amp;$B105)+SUMIFS($F$38:$F$69,$J$38:$J$69,"="&amp;O$97,$B$38:$B$69,"="&amp;$B105),"")</f>
        <v/>
      </c>
      <c r="P105" s="249" t="str">
        <f>IF('3f WHD'!W$12&lt;&gt;"",SUMIFS($F$38:$F$69,$K$38:$K$69,"="&amp;P$97,$B$38:$B$69,"="&amp;$B105)+SUMIFS($F$38:$F$69,$J$38:$J$69,"="&amp;P$97,$B$38:$B$69,"="&amp;$B105),"")</f>
        <v/>
      </c>
      <c r="Q105" s="249" t="str">
        <f>IF('3f WHD'!X$12&lt;&gt;"",SUMIFS($F$38:$F$69,$K$38:$K$69,"="&amp;Q$97,$B$38:$B$69,"="&amp;$B105)+SUMIFS($F$38:$F$69,$J$38:$J$69,"="&amp;Q$97,$B$38:$B$69,"="&amp;$B105),"")</f>
        <v/>
      </c>
      <c r="R105" s="249" t="str">
        <f>IF('3f WHD'!Y$12&lt;&gt;"",SUMIFS($F$38:$F$69,$K$38:$K$69,"="&amp;R$97,$B$38:$B$69,"="&amp;$B105)+SUMIFS($F$38:$F$69,$J$38:$J$69,"="&amp;R$97,$B$38:$B$69,"="&amp;$B105),"")</f>
        <v/>
      </c>
      <c r="S105" s="249" t="str">
        <f>IF('3f WHD'!Z$12&lt;&gt;"",SUMIFS($F$38:$F$69,$K$38:$K$69,"="&amp;S$97,$B$38:$B$69,"="&amp;$B105)+SUMIFS($F$38:$F$69,$J$38:$J$69,"="&amp;S$97,$B$38:$B$69,"="&amp;$B105),"")</f>
        <v/>
      </c>
      <c r="T105" s="249" t="str">
        <f>IF('3f WHD'!AA$12&lt;&gt;"",SUMIFS($F$38:$F$69,$K$38:$K$69,"="&amp;T$97,$B$38:$B$69,"="&amp;$B105)+SUMIFS($F$38:$F$69,$J$38:$J$69,"="&amp;T$97,$B$38:$B$69,"="&amp;$B105),"")</f>
        <v/>
      </c>
    </row>
    <row r="108" spans="2:20" s="256" customFormat="1" ht="17.95" customHeight="1">
      <c r="B108" s="257" t="s">
        <v>348</v>
      </c>
    </row>
    <row r="109" spans="2:20" s="224" customFormat="1" ht="15" customHeight="1">
      <c r="B109" s="225" t="s">
        <v>337</v>
      </c>
      <c r="C109" s="226"/>
    </row>
    <row r="110" spans="2:20" s="123" customFormat="1" ht="17.95" customHeight="1">
      <c r="B110" s="258"/>
    </row>
    <row r="112" spans="2:20" ht="22.5">
      <c r="B112" s="220"/>
      <c r="C112" s="220" t="s">
        <v>318</v>
      </c>
      <c r="D112" s="49" t="s">
        <v>94</v>
      </c>
      <c r="E112" s="49" t="s">
        <v>47</v>
      </c>
      <c r="F112" s="50" t="s">
        <v>46</v>
      </c>
      <c r="G112" s="49" t="s">
        <v>48</v>
      </c>
      <c r="H112" s="49" t="s">
        <v>169</v>
      </c>
      <c r="I112" s="222"/>
      <c r="J112" s="49" t="s">
        <v>225</v>
      </c>
      <c r="K112" s="45" t="s">
        <v>2</v>
      </c>
      <c r="L112" s="45" t="s">
        <v>3</v>
      </c>
      <c r="M112" s="51" t="s">
        <v>4</v>
      </c>
      <c r="N112" s="45" t="s">
        <v>5</v>
      </c>
      <c r="O112" s="45" t="s">
        <v>6</v>
      </c>
      <c r="P112" s="45" t="s">
        <v>7</v>
      </c>
      <c r="Q112" s="45" t="s">
        <v>8</v>
      </c>
      <c r="R112" s="45" t="s">
        <v>9</v>
      </c>
      <c r="S112" s="45" t="s">
        <v>10</v>
      </c>
      <c r="T112" s="45" t="s">
        <v>11</v>
      </c>
    </row>
    <row r="113" spans="2:20" ht="67.5">
      <c r="B113" s="220" t="s">
        <v>332</v>
      </c>
      <c r="C113" s="250" t="s">
        <v>338</v>
      </c>
      <c r="D113" s="251">
        <v>7</v>
      </c>
      <c r="E113" s="251">
        <v>8</v>
      </c>
      <c r="F113" s="252">
        <v>8</v>
      </c>
      <c r="G113" s="251">
        <v>9</v>
      </c>
      <c r="H113" s="251">
        <v>9</v>
      </c>
      <c r="I113" s="222"/>
      <c r="J113" s="251">
        <v>9</v>
      </c>
      <c r="K113" s="253">
        <v>10</v>
      </c>
      <c r="L113" s="253">
        <v>10</v>
      </c>
      <c r="M113" s="254">
        <v>11</v>
      </c>
      <c r="N113" s="253">
        <v>11</v>
      </c>
      <c r="O113" s="253">
        <v>12</v>
      </c>
      <c r="P113" s="253">
        <v>12</v>
      </c>
      <c r="Q113" s="253">
        <v>13</v>
      </c>
      <c r="R113" s="253">
        <v>13</v>
      </c>
      <c r="S113" s="253">
        <v>14</v>
      </c>
      <c r="T113" s="253">
        <v>14</v>
      </c>
    </row>
    <row r="114" spans="2:20">
      <c r="B114" s="247">
        <v>6</v>
      </c>
      <c r="C114" s="247"/>
      <c r="D114" s="263">
        <f t="shared" ref="D114:H121" si="4">IF(D98="","",IF(D98&lt;&gt;0,SUMIF($B$78:$B$85,D$113,$E$78:$E$85)/SUMIF($B$78:$B$85,$B114,$E$78:$E$85),""))</f>
        <v>1.012</v>
      </c>
      <c r="E114" s="263">
        <f t="shared" si="4"/>
        <v>1.0372999999999999</v>
      </c>
      <c r="F114" s="263" t="str">
        <f t="shared" si="4"/>
        <v/>
      </c>
      <c r="G114" s="263" t="str">
        <f t="shared" si="4"/>
        <v/>
      </c>
      <c r="H114" s="263" t="str">
        <f t="shared" si="4"/>
        <v/>
      </c>
      <c r="I114" s="255"/>
      <c r="J114" s="263" t="str">
        <f t="shared" ref="J114:T114" si="5">IF(J98="","",IF(J98&lt;&gt;0,SUMIF($B$78:$B$85,J$113,$E$78:$E$85)/SUMIF($B$78:$B$85,$B114,$E$78:$E$85),""))</f>
        <v/>
      </c>
      <c r="K114" s="263" t="str">
        <f t="shared" si="5"/>
        <v/>
      </c>
      <c r="L114" s="263" t="str">
        <f t="shared" si="5"/>
        <v/>
      </c>
      <c r="M114" s="263" t="str">
        <f t="shared" si="5"/>
        <v/>
      </c>
      <c r="N114" s="263" t="str">
        <f t="shared" si="5"/>
        <v/>
      </c>
      <c r="O114" s="263" t="str">
        <f t="shared" si="5"/>
        <v/>
      </c>
      <c r="P114" s="263" t="str">
        <f t="shared" si="5"/>
        <v/>
      </c>
      <c r="Q114" s="263" t="str">
        <f t="shared" si="5"/>
        <v/>
      </c>
      <c r="R114" s="263" t="str">
        <f t="shared" si="5"/>
        <v/>
      </c>
      <c r="S114" s="263" t="str">
        <f t="shared" si="5"/>
        <v/>
      </c>
      <c r="T114" s="263" t="str">
        <f t="shared" si="5"/>
        <v/>
      </c>
    </row>
    <row r="115" spans="2:20">
      <c r="B115" s="247">
        <v>7</v>
      </c>
      <c r="C115" s="247"/>
      <c r="D115" s="263" t="str">
        <f t="shared" si="4"/>
        <v/>
      </c>
      <c r="E115" s="263">
        <f t="shared" si="4"/>
        <v>1.0249999999999999</v>
      </c>
      <c r="F115" s="263">
        <f t="shared" si="4"/>
        <v>1.0249999999999999</v>
      </c>
      <c r="G115" s="263">
        <f t="shared" si="4"/>
        <v>1.0670249999999999</v>
      </c>
      <c r="H115" s="263" t="str">
        <f t="shared" si="4"/>
        <v/>
      </c>
      <c r="I115" s="255"/>
      <c r="J115" s="263" t="str">
        <f t="shared" ref="J115:T115" si="6">IF(J99="","",IF(J99&lt;&gt;0,SUMIF($B$78:$B$85,J$113,$E$78:$E$85)/SUMIF($B$78:$B$85,$B115,$E$78:$E$85),""))</f>
        <v/>
      </c>
      <c r="K115" s="263" t="str">
        <f t="shared" si="6"/>
        <v/>
      </c>
      <c r="L115" s="263" t="str">
        <f t="shared" si="6"/>
        <v/>
      </c>
      <c r="M115" s="263" t="str">
        <f t="shared" si="6"/>
        <v/>
      </c>
      <c r="N115" s="263" t="str">
        <f t="shared" si="6"/>
        <v/>
      </c>
      <c r="O115" s="263" t="str">
        <f t="shared" si="6"/>
        <v/>
      </c>
      <c r="P115" s="263" t="str">
        <f t="shared" si="6"/>
        <v/>
      </c>
      <c r="Q115" s="263" t="str">
        <f t="shared" si="6"/>
        <v/>
      </c>
      <c r="R115" s="263" t="str">
        <f t="shared" si="6"/>
        <v/>
      </c>
      <c r="S115" s="263" t="str">
        <f t="shared" si="6"/>
        <v/>
      </c>
      <c r="T115" s="263" t="str">
        <f t="shared" si="6"/>
        <v/>
      </c>
    </row>
    <row r="116" spans="2:20">
      <c r="B116" s="247">
        <v>8</v>
      </c>
      <c r="C116" s="247"/>
      <c r="D116" s="263" t="str">
        <f t="shared" si="4"/>
        <v/>
      </c>
      <c r="E116" s="263" t="str">
        <f t="shared" si="4"/>
        <v/>
      </c>
      <c r="F116" s="263" t="str">
        <f t="shared" si="4"/>
        <v/>
      </c>
      <c r="G116" s="263">
        <f t="shared" si="4"/>
        <v>1.0409999999999999</v>
      </c>
      <c r="H116" s="263">
        <f t="shared" si="4"/>
        <v>1.0409999999999999</v>
      </c>
      <c r="I116" s="255"/>
      <c r="J116" s="263">
        <f t="shared" ref="J116:T116" si="7">IF(J100="","",IF(J100&lt;&gt;0,SUMIF($B$78:$B$85,J$113,$E$78:$E$85)/SUMIF($B$78:$B$85,$B116,$E$78:$E$85),""))</f>
        <v>1.0409999999999999</v>
      </c>
      <c r="K116" s="263">
        <f t="shared" si="7"/>
        <v>1.0691069999999998</v>
      </c>
      <c r="L116" s="263" t="str">
        <f t="shared" si="7"/>
        <v/>
      </c>
      <c r="M116" s="263" t="str">
        <f t="shared" si="7"/>
        <v/>
      </c>
      <c r="N116" s="263" t="str">
        <f t="shared" si="7"/>
        <v/>
      </c>
      <c r="O116" s="263" t="str">
        <f t="shared" si="7"/>
        <v/>
      </c>
      <c r="P116" s="263" t="str">
        <f t="shared" si="7"/>
        <v/>
      </c>
      <c r="Q116" s="263" t="str">
        <f t="shared" si="7"/>
        <v/>
      </c>
      <c r="R116" s="263" t="str">
        <f t="shared" si="7"/>
        <v/>
      </c>
      <c r="S116" s="263" t="str">
        <f t="shared" si="7"/>
        <v/>
      </c>
      <c r="T116" s="263" t="str">
        <f t="shared" si="7"/>
        <v/>
      </c>
    </row>
    <row r="117" spans="2:20">
      <c r="B117" s="247">
        <v>9</v>
      </c>
      <c r="C117" s="247"/>
      <c r="D117" s="263" t="str">
        <f t="shared" si="4"/>
        <v/>
      </c>
      <c r="E117" s="263" t="str">
        <f t="shared" si="4"/>
        <v/>
      </c>
      <c r="F117" s="263" t="str">
        <f t="shared" si="4"/>
        <v/>
      </c>
      <c r="G117" s="263" t="str">
        <f t="shared" si="4"/>
        <v/>
      </c>
      <c r="H117" s="263" t="str">
        <f t="shared" si="4"/>
        <v/>
      </c>
      <c r="I117" s="255"/>
      <c r="J117" s="263" t="str">
        <f t="shared" ref="J117:T117" si="8">IF(J101="","",IF(J101&lt;&gt;0,SUMIF($B$78:$B$85,J$113,$E$78:$E$85)/SUMIF($B$78:$B$85,$B117,$E$78:$E$85),""))</f>
        <v/>
      </c>
      <c r="K117" s="263">
        <f t="shared" si="8"/>
        <v>1.0269999999999999</v>
      </c>
      <c r="L117" s="263">
        <f t="shared" si="8"/>
        <v>1.0269999999999999</v>
      </c>
      <c r="M117" s="263">
        <f t="shared" si="8"/>
        <v>1.0495939999999999</v>
      </c>
      <c r="N117" s="263" t="str">
        <f t="shared" si="8"/>
        <v/>
      </c>
      <c r="O117" s="263" t="str">
        <f t="shared" si="8"/>
        <v/>
      </c>
      <c r="P117" s="263" t="str">
        <f t="shared" si="8"/>
        <v/>
      </c>
      <c r="Q117" s="263" t="str">
        <f t="shared" si="8"/>
        <v/>
      </c>
      <c r="R117" s="263" t="str">
        <f t="shared" si="8"/>
        <v/>
      </c>
      <c r="S117" s="263" t="str">
        <f t="shared" si="8"/>
        <v/>
      </c>
      <c r="T117" s="263" t="str">
        <f t="shared" si="8"/>
        <v/>
      </c>
    </row>
    <row r="118" spans="2:20">
      <c r="B118" s="247">
        <v>10</v>
      </c>
      <c r="C118" s="247"/>
      <c r="D118" s="263" t="str">
        <f t="shared" si="4"/>
        <v/>
      </c>
      <c r="E118" s="263" t="str">
        <f t="shared" si="4"/>
        <v/>
      </c>
      <c r="F118" s="263" t="str">
        <f t="shared" si="4"/>
        <v/>
      </c>
      <c r="G118" s="263" t="str">
        <f t="shared" si="4"/>
        <v/>
      </c>
      <c r="H118" s="263" t="str">
        <f t="shared" si="4"/>
        <v/>
      </c>
      <c r="I118" s="255"/>
      <c r="J118" s="263" t="str">
        <f t="shared" ref="J118:T118" si="9">IF(J102="","",IF(J102&lt;&gt;0,SUMIF($B$78:$B$85,J$113,$E$78:$E$85)/SUMIF($B$78:$B$85,$B118,$E$78:$E$85),""))</f>
        <v/>
      </c>
      <c r="K118" s="263" t="str">
        <f t="shared" si="9"/>
        <v/>
      </c>
      <c r="L118" s="263" t="str">
        <f t="shared" si="9"/>
        <v/>
      </c>
      <c r="M118" s="263">
        <f t="shared" si="9"/>
        <v>1.022</v>
      </c>
      <c r="N118" s="263">
        <f t="shared" si="9"/>
        <v>1.022</v>
      </c>
      <c r="O118" s="263" t="str">
        <f t="shared" si="9"/>
        <v/>
      </c>
      <c r="P118" s="263" t="str">
        <f t="shared" si="9"/>
        <v/>
      </c>
      <c r="Q118" s="263" t="str">
        <f t="shared" si="9"/>
        <v/>
      </c>
      <c r="R118" s="263" t="str">
        <f t="shared" si="9"/>
        <v/>
      </c>
      <c r="S118" s="263" t="str">
        <f t="shared" si="9"/>
        <v/>
      </c>
      <c r="T118" s="263" t="str">
        <f t="shared" si="9"/>
        <v/>
      </c>
    </row>
    <row r="119" spans="2:20">
      <c r="B119" s="247">
        <v>11</v>
      </c>
      <c r="C119" s="247"/>
      <c r="D119" s="263" t="str">
        <f t="shared" si="4"/>
        <v/>
      </c>
      <c r="E119" s="263" t="str">
        <f t="shared" si="4"/>
        <v/>
      </c>
      <c r="F119" s="263" t="str">
        <f t="shared" si="4"/>
        <v/>
      </c>
      <c r="G119" s="263" t="str">
        <f t="shared" si="4"/>
        <v/>
      </c>
      <c r="H119" s="263" t="str">
        <f t="shared" si="4"/>
        <v/>
      </c>
      <c r="I119" s="255"/>
      <c r="J119" s="263" t="str">
        <f t="shared" ref="J119:T119" si="10">IF(J103="","",IF(J103&lt;&gt;0,SUMIF($B$78:$B$85,J$113,$E$78:$E$85)/SUMIF($B$78:$B$85,$B119,$E$78:$E$85),""))</f>
        <v/>
      </c>
      <c r="K119" s="263" t="str">
        <f t="shared" si="10"/>
        <v/>
      </c>
      <c r="L119" s="263" t="str">
        <f t="shared" si="10"/>
        <v/>
      </c>
      <c r="M119" s="263" t="str">
        <f t="shared" si="10"/>
        <v/>
      </c>
      <c r="N119" s="263" t="str">
        <f t="shared" si="10"/>
        <v/>
      </c>
      <c r="O119" s="263" t="str">
        <f t="shared" si="10"/>
        <v/>
      </c>
      <c r="P119" s="263" t="str">
        <f t="shared" si="10"/>
        <v/>
      </c>
      <c r="Q119" s="263" t="str">
        <f t="shared" si="10"/>
        <v/>
      </c>
      <c r="R119" s="263" t="str">
        <f t="shared" si="10"/>
        <v/>
      </c>
      <c r="S119" s="263" t="str">
        <f t="shared" si="10"/>
        <v/>
      </c>
      <c r="T119" s="263" t="str">
        <f t="shared" si="10"/>
        <v/>
      </c>
    </row>
    <row r="120" spans="2:20">
      <c r="B120" s="247">
        <v>12</v>
      </c>
      <c r="C120" s="247"/>
      <c r="D120" s="263" t="str">
        <f t="shared" si="4"/>
        <v/>
      </c>
      <c r="E120" s="263" t="str">
        <f t="shared" si="4"/>
        <v/>
      </c>
      <c r="F120" s="263" t="str">
        <f t="shared" si="4"/>
        <v/>
      </c>
      <c r="G120" s="263" t="str">
        <f t="shared" si="4"/>
        <v/>
      </c>
      <c r="H120" s="263" t="str">
        <f t="shared" si="4"/>
        <v/>
      </c>
      <c r="I120" s="255"/>
      <c r="J120" s="263" t="str">
        <f t="shared" ref="J120:T120" si="11">IF(J104="","",IF(J104&lt;&gt;0,SUMIF($B$78:$B$85,J$113,$E$78:$E$85)/SUMIF($B$78:$B$85,$B120,$E$78:$E$85),""))</f>
        <v/>
      </c>
      <c r="K120" s="263" t="str">
        <f t="shared" si="11"/>
        <v/>
      </c>
      <c r="L120" s="263" t="str">
        <f t="shared" si="11"/>
        <v/>
      </c>
      <c r="M120" s="263" t="str">
        <f t="shared" si="11"/>
        <v/>
      </c>
      <c r="N120" s="263" t="str">
        <f t="shared" si="11"/>
        <v/>
      </c>
      <c r="O120" s="263" t="str">
        <f t="shared" si="11"/>
        <v/>
      </c>
      <c r="P120" s="263" t="str">
        <f t="shared" si="11"/>
        <v/>
      </c>
      <c r="Q120" s="263" t="str">
        <f t="shared" si="11"/>
        <v/>
      </c>
      <c r="R120" s="263" t="str">
        <f t="shared" si="11"/>
        <v/>
      </c>
      <c r="S120" s="263" t="str">
        <f t="shared" si="11"/>
        <v/>
      </c>
      <c r="T120" s="263" t="str">
        <f t="shared" si="11"/>
        <v/>
      </c>
    </row>
    <row r="121" spans="2:20">
      <c r="B121" s="247">
        <v>13</v>
      </c>
      <c r="C121" s="247"/>
      <c r="D121" s="263" t="str">
        <f t="shared" si="4"/>
        <v/>
      </c>
      <c r="E121" s="263" t="str">
        <f t="shared" si="4"/>
        <v/>
      </c>
      <c r="F121" s="263" t="str">
        <f t="shared" si="4"/>
        <v/>
      </c>
      <c r="G121" s="263" t="str">
        <f t="shared" si="4"/>
        <v/>
      </c>
      <c r="H121" s="263" t="str">
        <f t="shared" si="4"/>
        <v/>
      </c>
      <c r="I121" s="255"/>
      <c r="J121" s="263" t="str">
        <f t="shared" ref="J121:T121" si="12">IF(J105="","",IF(J105&lt;&gt;0,SUMIF($B$78:$B$85,J$113,$E$78:$E$85)/SUMIF($B$78:$B$85,$B121,$E$78:$E$85),""))</f>
        <v/>
      </c>
      <c r="K121" s="263" t="str">
        <f t="shared" si="12"/>
        <v/>
      </c>
      <c r="L121" s="263" t="str">
        <f t="shared" si="12"/>
        <v/>
      </c>
      <c r="M121" s="263" t="str">
        <f t="shared" si="12"/>
        <v/>
      </c>
      <c r="N121" s="263" t="str">
        <f t="shared" si="12"/>
        <v/>
      </c>
      <c r="O121" s="263" t="str">
        <f t="shared" si="12"/>
        <v/>
      </c>
      <c r="P121" s="263" t="str">
        <f t="shared" si="12"/>
        <v/>
      </c>
      <c r="Q121" s="263" t="str">
        <f t="shared" si="12"/>
        <v/>
      </c>
      <c r="R121" s="263" t="str">
        <f t="shared" si="12"/>
        <v/>
      </c>
      <c r="S121" s="263" t="str">
        <f t="shared" si="12"/>
        <v/>
      </c>
      <c r="T121" s="263" t="str">
        <f t="shared" si="12"/>
        <v/>
      </c>
    </row>
    <row r="124" spans="2:20" s="256" customFormat="1" ht="17.95" customHeight="1">
      <c r="B124" s="257" t="s">
        <v>349</v>
      </c>
    </row>
    <row r="125" spans="2:20" s="224" customFormat="1" ht="15" customHeight="1">
      <c r="B125" s="225" t="s">
        <v>331</v>
      </c>
      <c r="C125" s="226"/>
    </row>
    <row r="128" spans="2:20" ht="22.5">
      <c r="B128" s="220"/>
      <c r="C128" s="220" t="s">
        <v>318</v>
      </c>
      <c r="D128" s="49" t="s">
        <v>94</v>
      </c>
      <c r="E128" s="49" t="s">
        <v>47</v>
      </c>
      <c r="F128" s="50" t="s">
        <v>46</v>
      </c>
      <c r="G128" s="49" t="s">
        <v>48</v>
      </c>
      <c r="H128" s="49" t="s">
        <v>169</v>
      </c>
      <c r="I128" s="222"/>
      <c r="J128" s="49" t="s">
        <v>225</v>
      </c>
      <c r="K128" s="45" t="s">
        <v>2</v>
      </c>
      <c r="L128" s="45" t="s">
        <v>3</v>
      </c>
      <c r="M128" s="51" t="s">
        <v>4</v>
      </c>
      <c r="N128" s="45" t="s">
        <v>5</v>
      </c>
      <c r="O128" s="45" t="s">
        <v>6</v>
      </c>
      <c r="P128" s="45" t="s">
        <v>7</v>
      </c>
      <c r="Q128" s="45" t="s">
        <v>8</v>
      </c>
      <c r="R128" s="45" t="s">
        <v>9</v>
      </c>
      <c r="S128" s="45" t="s">
        <v>10</v>
      </c>
      <c r="T128" s="45" t="s">
        <v>11</v>
      </c>
    </row>
    <row r="129" spans="2:20" ht="33.75">
      <c r="B129" s="220" t="s">
        <v>332</v>
      </c>
      <c r="C129" s="220"/>
      <c r="D129" s="221" t="s">
        <v>289</v>
      </c>
      <c r="E129" s="220" t="s">
        <v>290</v>
      </c>
      <c r="F129" s="220" t="s">
        <v>291</v>
      </c>
      <c r="G129" s="220" t="s">
        <v>292</v>
      </c>
      <c r="H129" s="220" t="s">
        <v>293</v>
      </c>
      <c r="I129" s="222"/>
      <c r="J129" s="220" t="s">
        <v>293</v>
      </c>
      <c r="K129" s="220" t="s">
        <v>294</v>
      </c>
      <c r="L129" s="220" t="s">
        <v>295</v>
      </c>
      <c r="M129" s="220" t="s">
        <v>296</v>
      </c>
      <c r="N129" s="220" t="s">
        <v>297</v>
      </c>
      <c r="O129" s="220" t="s">
        <v>298</v>
      </c>
      <c r="P129" s="220" t="s">
        <v>299</v>
      </c>
      <c r="Q129" s="220" t="s">
        <v>300</v>
      </c>
      <c r="R129" s="220" t="s">
        <v>301</v>
      </c>
      <c r="S129" s="220" t="s">
        <v>302</v>
      </c>
      <c r="T129" s="220" t="s">
        <v>303</v>
      </c>
    </row>
    <row r="130" spans="2:20">
      <c r="B130" s="223">
        <v>6</v>
      </c>
      <c r="C130" s="223"/>
      <c r="D130" s="249">
        <f>IFERROR(D98*D114,"")</f>
        <v>1116389262.3399999</v>
      </c>
      <c r="E130" s="249">
        <f t="shared" ref="E130:H130" si="13">IFERROR(E98*E114,"")</f>
        <v>500364550.28559995</v>
      </c>
      <c r="F130" s="249" t="str">
        <f t="shared" si="13"/>
        <v/>
      </c>
      <c r="G130" s="249" t="str">
        <f t="shared" si="13"/>
        <v/>
      </c>
      <c r="H130" s="249" t="str">
        <f t="shared" si="13"/>
        <v/>
      </c>
      <c r="I130" s="233"/>
      <c r="J130" s="249" t="str">
        <f t="shared" ref="J130:T130" si="14">IFERROR(J98*J114,"")</f>
        <v/>
      </c>
      <c r="K130" s="249" t="str">
        <f t="shared" si="14"/>
        <v/>
      </c>
      <c r="L130" s="249" t="str">
        <f t="shared" si="14"/>
        <v/>
      </c>
      <c r="M130" s="249" t="str">
        <f t="shared" si="14"/>
        <v/>
      </c>
      <c r="N130" s="249" t="str">
        <f t="shared" si="14"/>
        <v/>
      </c>
      <c r="O130" s="249" t="str">
        <f t="shared" si="14"/>
        <v/>
      </c>
      <c r="P130" s="249" t="str">
        <f t="shared" si="14"/>
        <v/>
      </c>
      <c r="Q130" s="249" t="str">
        <f t="shared" si="14"/>
        <v/>
      </c>
      <c r="R130" s="249" t="str">
        <f t="shared" si="14"/>
        <v/>
      </c>
      <c r="S130" s="249" t="str">
        <f t="shared" si="14"/>
        <v/>
      </c>
      <c r="T130" s="249" t="str">
        <f t="shared" si="14"/>
        <v/>
      </c>
    </row>
    <row r="131" spans="2:20">
      <c r="B131" s="223">
        <v>7</v>
      </c>
      <c r="C131" s="223"/>
      <c r="D131" s="249" t="str">
        <f t="shared" ref="D131:H137" si="15">IFERROR(D99*D115,"")</f>
        <v/>
      </c>
      <c r="E131" s="249">
        <f t="shared" si="15"/>
        <v>738993420.77499998</v>
      </c>
      <c r="F131" s="249">
        <f t="shared" si="15"/>
        <v>1311180162.0729997</v>
      </c>
      <c r="G131" s="249">
        <f t="shared" si="15"/>
        <v>595646397.6912179</v>
      </c>
      <c r="H131" s="249" t="str">
        <f t="shared" si="15"/>
        <v/>
      </c>
      <c r="I131" s="233"/>
      <c r="J131" s="249" t="str">
        <f t="shared" ref="J131:T131" si="16">IFERROR(J99*J115,"")</f>
        <v/>
      </c>
      <c r="K131" s="249" t="str">
        <f t="shared" si="16"/>
        <v/>
      </c>
      <c r="L131" s="249" t="str">
        <f t="shared" si="16"/>
        <v/>
      </c>
      <c r="M131" s="249" t="str">
        <f t="shared" si="16"/>
        <v/>
      </c>
      <c r="N131" s="249" t="str">
        <f t="shared" si="16"/>
        <v/>
      </c>
      <c r="O131" s="249" t="str">
        <f t="shared" si="16"/>
        <v/>
      </c>
      <c r="P131" s="249" t="str">
        <f t="shared" si="16"/>
        <v/>
      </c>
      <c r="Q131" s="249" t="str">
        <f t="shared" si="16"/>
        <v/>
      </c>
      <c r="R131" s="249" t="str">
        <f t="shared" si="16"/>
        <v/>
      </c>
      <c r="S131" s="249" t="str">
        <f t="shared" si="16"/>
        <v/>
      </c>
      <c r="T131" s="249" t="str">
        <f t="shared" si="16"/>
        <v/>
      </c>
    </row>
    <row r="132" spans="2:20">
      <c r="B132" s="223">
        <v>8</v>
      </c>
      <c r="C132" s="223"/>
      <c r="D132" s="249" t="str">
        <f t="shared" si="15"/>
        <v/>
      </c>
      <c r="E132" s="249" t="str">
        <f t="shared" si="15"/>
        <v/>
      </c>
      <c r="F132" s="249" t="str">
        <f t="shared" si="15"/>
        <v/>
      </c>
      <c r="G132" s="249">
        <f t="shared" si="15"/>
        <v>810671400.53999996</v>
      </c>
      <c r="H132" s="249">
        <f t="shared" si="15"/>
        <v>1443702241.971</v>
      </c>
      <c r="I132" s="233"/>
      <c r="J132" s="249">
        <f t="shared" ref="J132:T132" si="17">IFERROR(J100*J116,"")</f>
        <v>1443702241.971</v>
      </c>
      <c r="K132" s="249">
        <f t="shared" si="17"/>
        <v>650122674.14963686</v>
      </c>
      <c r="L132" s="249" t="str">
        <f t="shared" si="17"/>
        <v/>
      </c>
      <c r="M132" s="249" t="str">
        <f t="shared" si="17"/>
        <v/>
      </c>
      <c r="N132" s="249" t="str">
        <f t="shared" si="17"/>
        <v/>
      </c>
      <c r="O132" s="249" t="str">
        <f t="shared" si="17"/>
        <v/>
      </c>
      <c r="P132" s="249" t="str">
        <f t="shared" si="17"/>
        <v/>
      </c>
      <c r="Q132" s="249" t="str">
        <f t="shared" si="17"/>
        <v/>
      </c>
      <c r="R132" s="249" t="str">
        <f t="shared" si="17"/>
        <v/>
      </c>
      <c r="S132" s="249" t="str">
        <f t="shared" si="17"/>
        <v/>
      </c>
      <c r="T132" s="249" t="str">
        <f t="shared" si="17"/>
        <v/>
      </c>
    </row>
    <row r="133" spans="2:20">
      <c r="B133" s="223">
        <v>9</v>
      </c>
      <c r="C133" s="223"/>
      <c r="D133" s="249" t="str">
        <f t="shared" si="15"/>
        <v/>
      </c>
      <c r="E133" s="249" t="str">
        <f t="shared" si="15"/>
        <v/>
      </c>
      <c r="F133" s="249" t="str">
        <f t="shared" si="15"/>
        <v/>
      </c>
      <c r="G133" s="249" t="str">
        <f t="shared" si="15"/>
        <v/>
      </c>
      <c r="H133" s="249" t="str">
        <f t="shared" si="15"/>
        <v/>
      </c>
      <c r="I133" s="233"/>
      <c r="J133" s="249" t="str">
        <f t="shared" ref="J133:T133" si="18">IFERROR(J101*J117,"")</f>
        <v/>
      </c>
      <c r="K133" s="249">
        <f t="shared" si="18"/>
        <v>848774452.86399996</v>
      </c>
      <c r="L133" s="249">
        <f t="shared" si="18"/>
        <v>1503820679.5949998</v>
      </c>
      <c r="M133" s="249">
        <f t="shared" si="18"/>
        <v>669457243.719082</v>
      </c>
      <c r="N133" s="249" t="str">
        <f t="shared" si="18"/>
        <v/>
      </c>
      <c r="O133" s="249" t="str">
        <f t="shared" si="18"/>
        <v/>
      </c>
      <c r="P133" s="249" t="str">
        <f t="shared" si="18"/>
        <v/>
      </c>
      <c r="Q133" s="249" t="str">
        <f t="shared" si="18"/>
        <v/>
      </c>
      <c r="R133" s="249" t="str">
        <f t="shared" si="18"/>
        <v/>
      </c>
      <c r="S133" s="249" t="str">
        <f t="shared" si="18"/>
        <v/>
      </c>
      <c r="T133" s="249" t="str">
        <f t="shared" si="18"/>
        <v/>
      </c>
    </row>
    <row r="134" spans="2:20">
      <c r="B134" s="223">
        <v>10</v>
      </c>
      <c r="C134" s="223"/>
      <c r="D134" s="249" t="str">
        <f t="shared" si="15"/>
        <v/>
      </c>
      <c r="E134" s="249" t="str">
        <f t="shared" si="15"/>
        <v/>
      </c>
      <c r="F134" s="249" t="str">
        <f t="shared" si="15"/>
        <v/>
      </c>
      <c r="G134" s="249" t="str">
        <f t="shared" si="15"/>
        <v/>
      </c>
      <c r="H134" s="249" t="str">
        <f t="shared" si="15"/>
        <v/>
      </c>
      <c r="I134" s="233"/>
      <c r="J134" s="249" t="str">
        <f t="shared" ref="J134:T134" si="19">IFERROR(J102*J118,"")</f>
        <v/>
      </c>
      <c r="K134" s="249" t="str">
        <f t="shared" si="19"/>
        <v/>
      </c>
      <c r="L134" s="249" t="str">
        <f t="shared" si="19"/>
        <v/>
      </c>
      <c r="M134" s="249">
        <f t="shared" si="19"/>
        <v>866078013.00999999</v>
      </c>
      <c r="N134" s="249">
        <f t="shared" si="19"/>
        <v>1544179758.1560001</v>
      </c>
      <c r="O134" s="249" t="str">
        <f t="shared" si="19"/>
        <v/>
      </c>
      <c r="P134" s="249" t="str">
        <f t="shared" si="19"/>
        <v/>
      </c>
      <c r="Q134" s="249" t="str">
        <f t="shared" si="19"/>
        <v/>
      </c>
      <c r="R134" s="249" t="str">
        <f t="shared" si="19"/>
        <v/>
      </c>
      <c r="S134" s="249" t="str">
        <f t="shared" si="19"/>
        <v/>
      </c>
      <c r="T134" s="249" t="str">
        <f t="shared" si="19"/>
        <v/>
      </c>
    </row>
    <row r="135" spans="2:20">
      <c r="B135" s="223">
        <v>11</v>
      </c>
      <c r="C135" s="223"/>
      <c r="D135" s="249" t="str">
        <f t="shared" si="15"/>
        <v/>
      </c>
      <c r="E135" s="249" t="str">
        <f t="shared" si="15"/>
        <v/>
      </c>
      <c r="F135" s="249" t="str">
        <f t="shared" si="15"/>
        <v/>
      </c>
      <c r="G135" s="249" t="str">
        <f t="shared" si="15"/>
        <v/>
      </c>
      <c r="H135" s="249" t="str">
        <f t="shared" si="15"/>
        <v/>
      </c>
      <c r="I135" s="233"/>
      <c r="J135" s="249" t="str">
        <f t="shared" ref="J135:T135" si="20">IFERROR(J103*J119,"")</f>
        <v/>
      </c>
      <c r="K135" s="249" t="str">
        <f t="shared" si="20"/>
        <v/>
      </c>
      <c r="L135" s="249" t="str">
        <f t="shared" si="20"/>
        <v/>
      </c>
      <c r="M135" s="249" t="str">
        <f t="shared" si="20"/>
        <v/>
      </c>
      <c r="N135" s="249" t="str">
        <f t="shared" si="20"/>
        <v/>
      </c>
      <c r="O135" s="249" t="str">
        <f t="shared" si="20"/>
        <v/>
      </c>
      <c r="P135" s="249" t="str">
        <f t="shared" si="20"/>
        <v/>
      </c>
      <c r="Q135" s="249" t="str">
        <f t="shared" si="20"/>
        <v/>
      </c>
      <c r="R135" s="249" t="str">
        <f t="shared" si="20"/>
        <v/>
      </c>
      <c r="S135" s="249" t="str">
        <f t="shared" si="20"/>
        <v/>
      </c>
      <c r="T135" s="249" t="str">
        <f t="shared" si="20"/>
        <v/>
      </c>
    </row>
    <row r="136" spans="2:20">
      <c r="B136" s="223">
        <v>12</v>
      </c>
      <c r="C136" s="223"/>
      <c r="D136" s="249" t="str">
        <f t="shared" si="15"/>
        <v/>
      </c>
      <c r="E136" s="249" t="str">
        <f t="shared" si="15"/>
        <v/>
      </c>
      <c r="F136" s="249" t="str">
        <f t="shared" si="15"/>
        <v/>
      </c>
      <c r="G136" s="249" t="str">
        <f t="shared" si="15"/>
        <v/>
      </c>
      <c r="H136" s="249" t="str">
        <f t="shared" si="15"/>
        <v/>
      </c>
      <c r="I136" s="233"/>
      <c r="J136" s="249" t="str">
        <f t="shared" ref="J136:T136" si="21">IFERROR(J104*J120,"")</f>
        <v/>
      </c>
      <c r="K136" s="249" t="str">
        <f t="shared" si="21"/>
        <v/>
      </c>
      <c r="L136" s="249" t="str">
        <f t="shared" si="21"/>
        <v/>
      </c>
      <c r="M136" s="249" t="str">
        <f t="shared" si="21"/>
        <v/>
      </c>
      <c r="N136" s="249" t="str">
        <f t="shared" si="21"/>
        <v/>
      </c>
      <c r="O136" s="249" t="str">
        <f t="shared" si="21"/>
        <v/>
      </c>
      <c r="P136" s="249" t="str">
        <f t="shared" si="21"/>
        <v/>
      </c>
      <c r="Q136" s="249" t="str">
        <f t="shared" si="21"/>
        <v/>
      </c>
      <c r="R136" s="249" t="str">
        <f t="shared" si="21"/>
        <v/>
      </c>
      <c r="S136" s="249" t="str">
        <f t="shared" si="21"/>
        <v/>
      </c>
      <c r="T136" s="249" t="str">
        <f t="shared" si="21"/>
        <v/>
      </c>
    </row>
    <row r="137" spans="2:20">
      <c r="B137" s="223">
        <v>13</v>
      </c>
      <c r="C137" s="223"/>
      <c r="D137" s="249" t="str">
        <f t="shared" si="15"/>
        <v/>
      </c>
      <c r="E137" s="249" t="str">
        <f t="shared" si="15"/>
        <v/>
      </c>
      <c r="F137" s="249" t="str">
        <f t="shared" si="15"/>
        <v/>
      </c>
      <c r="G137" s="249" t="str">
        <f t="shared" si="15"/>
        <v/>
      </c>
      <c r="H137" s="249" t="str">
        <f t="shared" si="15"/>
        <v/>
      </c>
      <c r="I137" s="233"/>
      <c r="J137" s="249" t="str">
        <f t="shared" ref="J137:T137" si="22">IFERROR(J105*J121,"")</f>
        <v/>
      </c>
      <c r="K137" s="249" t="str">
        <f t="shared" si="22"/>
        <v/>
      </c>
      <c r="L137" s="249" t="str">
        <f t="shared" si="22"/>
        <v/>
      </c>
      <c r="M137" s="249" t="str">
        <f t="shared" si="22"/>
        <v/>
      </c>
      <c r="N137" s="249" t="str">
        <f t="shared" si="22"/>
        <v/>
      </c>
      <c r="O137" s="249" t="str">
        <f t="shared" si="22"/>
        <v/>
      </c>
      <c r="P137" s="249" t="str">
        <f t="shared" si="22"/>
        <v/>
      </c>
      <c r="Q137" s="249" t="str">
        <f t="shared" si="22"/>
        <v/>
      </c>
      <c r="R137" s="249" t="str">
        <f t="shared" si="22"/>
        <v/>
      </c>
      <c r="S137" s="249" t="str">
        <f t="shared" si="22"/>
        <v/>
      </c>
      <c r="T137" s="249" t="str">
        <f t="shared" si="22"/>
        <v/>
      </c>
    </row>
    <row r="140" spans="2:20" s="121" customFormat="1" ht="17.95" customHeight="1">
      <c r="B140" s="122" t="s">
        <v>350</v>
      </c>
    </row>
    <row r="141" spans="2:20" s="224" customFormat="1" ht="21" customHeight="1">
      <c r="B141" s="225" t="s">
        <v>339</v>
      </c>
      <c r="C141" s="226"/>
    </row>
    <row r="142" spans="2:20" s="123" customFormat="1" ht="21" customHeight="1">
      <c r="B142" s="243"/>
      <c r="C142" s="244"/>
    </row>
    <row r="143" spans="2:20" s="123" customFormat="1" ht="21" customHeight="1">
      <c r="B143" s="243"/>
      <c r="C143" s="429"/>
      <c r="D143" s="431" t="s">
        <v>232</v>
      </c>
      <c r="E143" s="432"/>
      <c r="F143" s="432"/>
      <c r="G143" s="432"/>
      <c r="H143" s="432"/>
      <c r="I143" s="432"/>
      <c r="J143" s="432"/>
      <c r="K143" s="432"/>
      <c r="L143" s="432"/>
      <c r="M143" s="432"/>
      <c r="N143" s="432"/>
      <c r="O143" s="431" t="s">
        <v>233</v>
      </c>
      <c r="P143" s="435"/>
      <c r="Q143" s="435"/>
      <c r="R143" s="435"/>
      <c r="S143" s="435"/>
      <c r="T143" s="436"/>
    </row>
    <row r="144" spans="2:20" s="123" customFormat="1" ht="21" customHeight="1">
      <c r="B144" s="243"/>
      <c r="C144" s="430"/>
      <c r="D144" s="433" t="s">
        <v>234</v>
      </c>
      <c r="E144" s="434"/>
      <c r="F144" s="434"/>
      <c r="G144" s="434"/>
      <c r="H144" s="434"/>
      <c r="I144" s="434"/>
      <c r="J144" s="434"/>
      <c r="K144" s="434"/>
      <c r="L144" s="434"/>
      <c r="M144" s="434"/>
      <c r="N144" s="434"/>
      <c r="O144" s="433" t="s">
        <v>235</v>
      </c>
      <c r="P144" s="434"/>
      <c r="Q144" s="434"/>
      <c r="R144" s="434"/>
      <c r="S144" s="434"/>
      <c r="T144" s="437"/>
    </row>
    <row r="145" spans="3:21" s="4" customFormat="1" ht="42.75" customHeight="1">
      <c r="C145" s="220" t="s">
        <v>318</v>
      </c>
      <c r="D145" s="49" t="s">
        <v>94</v>
      </c>
      <c r="E145" s="49" t="s">
        <v>47</v>
      </c>
      <c r="F145" s="49" t="s">
        <v>46</v>
      </c>
      <c r="G145" s="49" t="s">
        <v>48</v>
      </c>
      <c r="H145" s="49" t="s">
        <v>169</v>
      </c>
      <c r="I145" s="275"/>
      <c r="J145" s="49" t="s">
        <v>225</v>
      </c>
      <c r="K145" s="49" t="s">
        <v>2</v>
      </c>
      <c r="L145" s="49" t="s">
        <v>3</v>
      </c>
      <c r="M145" s="49" t="s">
        <v>4</v>
      </c>
      <c r="N145" s="49" t="s">
        <v>5</v>
      </c>
      <c r="O145" s="49" t="s">
        <v>6</v>
      </c>
      <c r="P145" s="49" t="s">
        <v>7</v>
      </c>
      <c r="Q145" s="49" t="s">
        <v>8</v>
      </c>
      <c r="R145" s="49" t="s">
        <v>9</v>
      </c>
      <c r="S145" s="49" t="s">
        <v>10</v>
      </c>
      <c r="T145" s="49" t="s">
        <v>11</v>
      </c>
      <c r="U145" s="234"/>
    </row>
    <row r="146" spans="3:21" ht="31.25" customHeight="1">
      <c r="C146" s="220" t="s">
        <v>324</v>
      </c>
      <c r="D146" s="273" t="s">
        <v>289</v>
      </c>
      <c r="E146" s="274" t="s">
        <v>290</v>
      </c>
      <c r="F146" s="274" t="s">
        <v>291</v>
      </c>
      <c r="G146" s="274" t="s">
        <v>292</v>
      </c>
      <c r="H146" s="220" t="s">
        <v>293</v>
      </c>
      <c r="I146" s="275"/>
      <c r="J146" s="220" t="s">
        <v>293</v>
      </c>
      <c r="K146" s="274" t="s">
        <v>294</v>
      </c>
      <c r="L146" s="274" t="s">
        <v>295</v>
      </c>
      <c r="M146" s="274" t="s">
        <v>296</v>
      </c>
      <c r="N146" s="274" t="s">
        <v>297</v>
      </c>
      <c r="O146" s="274" t="s">
        <v>298</v>
      </c>
      <c r="P146" s="274" t="s">
        <v>299</v>
      </c>
      <c r="Q146" s="274" t="s">
        <v>300</v>
      </c>
      <c r="R146" s="274" t="s">
        <v>301</v>
      </c>
      <c r="S146" s="274" t="s">
        <v>302</v>
      </c>
      <c r="T146" s="274" t="s">
        <v>303</v>
      </c>
      <c r="U146" s="235"/>
    </row>
    <row r="147" spans="3:21" ht="56.25" customHeight="1">
      <c r="C147" s="223" t="s">
        <v>340</v>
      </c>
      <c r="D147" s="232">
        <f>IFERROR(SUM(D130:D137),"")</f>
        <v>1116389262.3399999</v>
      </c>
      <c r="E147" s="232">
        <f t="shared" ref="E147:T147" si="23">IFERROR(SUM(E130:E137),"")</f>
        <v>1239357971.0605998</v>
      </c>
      <c r="F147" s="232">
        <f t="shared" si="23"/>
        <v>1311180162.0729997</v>
      </c>
      <c r="G147" s="232">
        <f t="shared" si="23"/>
        <v>1406317798.2312179</v>
      </c>
      <c r="H147" s="232">
        <f t="shared" si="23"/>
        <v>1443702241.971</v>
      </c>
      <c r="I147" s="233"/>
      <c r="J147" s="232">
        <f t="shared" si="23"/>
        <v>1443702241.971</v>
      </c>
      <c r="K147" s="232">
        <f t="shared" si="23"/>
        <v>1498897127.0136368</v>
      </c>
      <c r="L147" s="232">
        <f t="shared" si="23"/>
        <v>1503820679.5949998</v>
      </c>
      <c r="M147" s="232">
        <f t="shared" si="23"/>
        <v>1535535256.7290821</v>
      </c>
      <c r="N147" s="232">
        <f t="shared" si="23"/>
        <v>1544179758.1560001</v>
      </c>
      <c r="O147" s="232">
        <f t="shared" si="23"/>
        <v>0</v>
      </c>
      <c r="P147" s="232">
        <f t="shared" si="23"/>
        <v>0</v>
      </c>
      <c r="Q147" s="232">
        <f t="shared" si="23"/>
        <v>0</v>
      </c>
      <c r="R147" s="232">
        <f t="shared" si="23"/>
        <v>0</v>
      </c>
      <c r="S147" s="232">
        <f t="shared" si="23"/>
        <v>0</v>
      </c>
      <c r="T147" s="232">
        <f t="shared" si="23"/>
        <v>0</v>
      </c>
      <c r="U147" s="234"/>
    </row>
    <row r="148" spans="3:21" ht="54.7" customHeight="1">
      <c r="C148" s="223" t="s">
        <v>322</v>
      </c>
      <c r="D148" s="232">
        <f>IF('3f WHD'!K$12&lt;&gt;"",SUMIF($K$38:$K$69,"="&amp;D$146,$G$38:$G$69)+SUMIF($J$38:$J$69,"="&amp;D$146,$G$38:$G$69),"")</f>
        <v>289086325</v>
      </c>
      <c r="E148" s="232">
        <f>IF('3f WHD'!L$12&lt;&gt;"",SUMIF($K$38:$K$69,"="&amp;E$146,$G$38:$G$69)+SUMIF($J$38:$J$69,"="&amp;E$146,$G$38:$G$69),"")</f>
        <v>287029215</v>
      </c>
      <c r="F148" s="232">
        <f>IF('3f WHD'!M$12&lt;&gt;"",SUMIF($K$38:$K$69,"="&amp;F$146,$G$38:$G$69)+SUMIF($J$38:$J$69,"="&amp;F$146,$G$38:$G$69),"")</f>
        <v>287428212</v>
      </c>
      <c r="G148" s="232">
        <f>IF('3f WHD'!N$12&lt;&gt;"",SUMIF($K$38:$K$69,"="&amp;G$146,$G$38:$G$69)+SUMIF($J$38:$J$69,"="&amp;G$146,$G$38:$G$69),"")</f>
        <v>284821302</v>
      </c>
      <c r="H148" s="232">
        <f>IF('3f WHD'!O$12&lt;&gt;"",SUMIF($K$38:$K$69,"="&amp;H$146,$G$38:$G$69)+SUMIF($J$38:$J$69,"="&amp;H$146,$G$38:$G$69),"")</f>
        <v>285658030</v>
      </c>
      <c r="I148" s="233"/>
      <c r="J148" s="232">
        <f>IF('3f WHD'!Q$12&lt;&gt;"",SUMIF($K$38:$K$69,"="&amp;J$146,$G$38:$G$69)+SUMIF($J$38:$J$69,"="&amp;J$146,$G$38:$G$69),"")</f>
        <v>285658030</v>
      </c>
      <c r="K148" s="232">
        <f>IF('3f WHD'!R$12&lt;&gt;"",SUMIF($K$38:$K$69,"="&amp;K$146,$G$38:$G$69)+SUMIF($J$38:$J$69,"="&amp;K$146,$G$38:$G$69),"")</f>
        <v>284998608</v>
      </c>
      <c r="L148" s="232">
        <f>IF('3f WHD'!S$12&lt;&gt;"",SUMIF($K$38:$K$69,"="&amp;L$146,$G$38:$G$69)+SUMIF($J$38:$J$69,"="&amp;L$146,$G$38:$G$69),"")</f>
        <v>275232817</v>
      </c>
      <c r="M148" s="232">
        <f>IF('3f WHD'!T$12&lt;&gt;"",SUMIF($K$38:$K$69,"="&amp;M$146,$G$38:$G$69)+SUMIF($J$38:$J$69,"="&amp;M$146,$G$38:$G$69),"")</f>
        <v>273686938</v>
      </c>
      <c r="N148" s="232">
        <f>IF('3f WHD'!U$12&lt;&gt;"",SUMIF($K$38:$K$69,"="&amp;N$146,$G$38:$G$69)+SUMIF($J$38:$J$69,"="&amp;N$146,$G$38:$G$69),"")</f>
        <v>275266021</v>
      </c>
      <c r="O148" s="232" t="str">
        <f>IF('3f WHD'!V$12&lt;&gt;"",SUMIF($K$38:$K$69,"="&amp;O$146,$G$38:$G$69)+SUMIF($J$38:$J$69,"="&amp;O$146,$G$38:$G$69),"")</f>
        <v/>
      </c>
      <c r="P148" s="232" t="str">
        <f>IF('3f WHD'!W$12&lt;&gt;"",SUMIF($K$38:$K$69,"="&amp;P$146,$G$38:$G$69)+SUMIF($J$38:$J$69,"="&amp;P$146,$G$38:$G$69),"")</f>
        <v/>
      </c>
      <c r="Q148" s="232" t="str">
        <f>IF('3f WHD'!X$12&lt;&gt;"",SUMIF($K$38:$K$69,"="&amp;Q$146,$G$38:$G$69)+SUMIF($J$38:$J$69,"="&amp;Q$146,$G$38:$G$69),"")</f>
        <v/>
      </c>
      <c r="R148" s="232" t="str">
        <f>IF('3f WHD'!Y$12&lt;&gt;"",SUMIF($K$38:$K$69,"="&amp;R$146,$G$38:$G$69)+SUMIF($J$38:$J$69,"="&amp;R$146,$G$38:$G$69),"")</f>
        <v/>
      </c>
      <c r="S148" s="232" t="str">
        <f>IF('3f WHD'!Z$12&lt;&gt;"",SUMIF($K$38:$K$69,"="&amp;S$146,$G$38:$G$69)+SUMIF($J$38:$J$69,"="&amp;S$146,$G$38:$G$69),"")</f>
        <v/>
      </c>
      <c r="T148" s="232" t="str">
        <f>IF('3f WHD'!AA$12&lt;&gt;"",SUMIF($K$38:$K$69,"="&amp;T$146,$G$38:$G$69)+SUMIF($J$38:$J$69,"="&amp;T$146,$G$38:$G$69),"")</f>
        <v/>
      </c>
    </row>
    <row r="149" spans="3:21" ht="64.05" customHeight="1">
      <c r="C149" s="223" t="s">
        <v>355</v>
      </c>
      <c r="D149" s="232">
        <f>IF('3f WHD'!K$12&lt;&gt;"",SUMIF($K$38:$K$69,"="&amp;D$146,$H$38:$H$69)+SUMIF($J$38:$J$69,"="&amp;D$146,$H$38:$H$69),"")</f>
        <v>0</v>
      </c>
      <c r="E149" s="232">
        <f>IF('3f WHD'!L$12&lt;&gt;"",SUMIF($K$38:$K$69,"="&amp;E$146,$H$38:$H$69)+SUMIF($J$38:$J$69,"="&amp;E$146,$H$38:$H$69),"")</f>
        <v>4058627</v>
      </c>
      <c r="F149" s="232">
        <f>IF('3f WHD'!M$12&lt;&gt;"",SUMIF($K$38:$K$69,"="&amp;F$146,$H$38:$H$69)+SUMIF($J$38:$J$69,"="&amp;F$146,$H$38:$H$69),"")</f>
        <v>8117254</v>
      </c>
      <c r="G149" s="232">
        <f>IF('3f WHD'!N$12&lt;&gt;"",SUMIF($K$38:$K$69,"="&amp;G$146,$H$38:$H$69)+SUMIF($J$38:$J$69,"="&amp;G$146,$H$38:$H$69),"")</f>
        <v>8523116.6999999993</v>
      </c>
      <c r="H149" s="232">
        <f>IF('3f WHD'!O$12&lt;&gt;"",SUMIF($K$38:$K$69,"="&amp;H$146,$H$38:$H$69)+SUMIF($J$38:$J$69,"="&amp;H$146,$H$38:$H$69),"")</f>
        <v>8928979.4000000004</v>
      </c>
      <c r="I149" s="233"/>
      <c r="J149" s="232">
        <f>IF('3f WHD'!Q$12&lt;&gt;"",SUMIF($K$38:$K$69,"="&amp;J$146,$H$38:$H$69)+SUMIF($J$38:$J$69,"="&amp;J$146,$H$38:$H$69),"")</f>
        <v>8928979.4000000004</v>
      </c>
      <c r="K149" s="232">
        <f>IF('3f WHD'!R$12&lt;&gt;"",SUMIF($K$38:$K$69,"="&amp;K$146,$H$38:$H$69)+SUMIF($J$38:$J$69,"="&amp;K$146,$H$38:$H$69),"")</f>
        <v>9375428.370000001</v>
      </c>
      <c r="L149" s="232">
        <f>IF('3f WHD'!S$12&lt;&gt;"",SUMIF($K$38:$K$69,"="&amp;L$146,$H$38:$H$69)+SUMIF($J$38:$J$69,"="&amp;L$146,$H$38:$H$69),"")</f>
        <v>9821877.3400000017</v>
      </c>
      <c r="M149" s="232">
        <f>IF('3f WHD'!T$12&lt;&gt;"",SUMIF($K$38:$K$69,"="&amp;M$146,$H$38:$H$69)+SUMIF($J$38:$J$69,"="&amp;M$146,$H$38:$H$69),"")</f>
        <v>10312971.207000002</v>
      </c>
      <c r="N149" s="232">
        <f>IF('3f WHD'!U$12&lt;&gt;"",SUMIF($K$38:$K$69,"="&amp;N$146,$H$38:$H$69)+SUMIF($J$38:$J$69,"="&amp;N$146,$H$38:$H$69),"")</f>
        <v>10804065.074000003</v>
      </c>
      <c r="O149" s="232" t="str">
        <f>IF('3f WHD'!V$12&lt;&gt;"",SUMIF($K$38:$K$69,"="&amp;O$146,$H$38:$H$69)+SUMIF($J$38:$J$69,"="&amp;O$146,$H$38:$H$69),"")</f>
        <v/>
      </c>
      <c r="P149" s="232" t="str">
        <f>IF('3f WHD'!W$12&lt;&gt;"",SUMIF($K$38:$K$69,"="&amp;P$146,$H$38:$H$69)+SUMIF($J$38:$J$69,"="&amp;P$146,$H$38:$H$69),"")</f>
        <v/>
      </c>
      <c r="Q149" s="232" t="str">
        <f>IF('3f WHD'!X$12&lt;&gt;"",SUMIF($K$38:$K$69,"="&amp;Q$146,$H$38:$H$69)+SUMIF($J$38:$J$69,"="&amp;Q$146,$H$38:$H$69),"")</f>
        <v/>
      </c>
      <c r="R149" s="232" t="str">
        <f>IF('3f WHD'!Y$12&lt;&gt;"",SUMIF($K$38:$K$69,"="&amp;R$146,$H$38:$H$69)+SUMIF($J$38:$J$69,"="&amp;R$146,$H$38:$H$69),"")</f>
        <v/>
      </c>
      <c r="S149" s="232" t="str">
        <f>IF('3f WHD'!Z$12&lt;&gt;"",SUMIF($K$38:$K$69,"="&amp;S$146,$H$38:$H$69)+SUMIF($J$38:$J$69,"="&amp;S$146,$H$38:$H$69),"")</f>
        <v/>
      </c>
      <c r="T149" s="232" t="str">
        <f>IF('3f WHD'!AA$12&lt;&gt;"",SUMIF($K$38:$K$69,"="&amp;T$146,$H$38:$H$69)+SUMIF($J$38:$J$69,"="&amp;T$146,$H$38:$H$69),"")</f>
        <v/>
      </c>
    </row>
    <row r="150" spans="3:21" ht="49.05" customHeight="1">
      <c r="C150" s="223" t="s">
        <v>342</v>
      </c>
      <c r="D150" s="232">
        <f>IF('3f WHD'!K$12&lt;&gt;"",SUMIF($K$38:$K$69,"="&amp;D$146,$I$38:$I$69)+SUMIF($J$38:$J$69,"="&amp;D$146,$I$38:$I$69),"")</f>
        <v>0</v>
      </c>
      <c r="E150" s="232">
        <f>IF('3f WHD'!L$12&lt;&gt;"",SUMIF($K$38:$K$69,"="&amp;E$146,$I$38:$I$69)+SUMIF($J$38:$J$69,"="&amp;E$146,$I$38:$I$69),"")</f>
        <v>0</v>
      </c>
      <c r="F150" s="232">
        <f>IF('3f WHD'!M$12&lt;&gt;"",SUMIF($K$38:$K$69,"="&amp;F$146,$I$38:$I$69)+SUMIF($J$38:$J$69,"="&amp;F$146,$I$38:$I$69),"")</f>
        <v>0</v>
      </c>
      <c r="G150" s="232">
        <f>IF('3f WHD'!N$12&lt;&gt;"",SUMIF($K$38:$K$69,"="&amp;G$146,$I$38:$I$69)+SUMIF($J$38:$J$69,"="&amp;G$146,$I$38:$I$69),"")</f>
        <v>0</v>
      </c>
      <c r="H150" s="232">
        <f>IF('3f WHD'!O$12&lt;&gt;"",SUMIF($K$38:$K$69,"="&amp;H$146,$I$38:$I$69)+SUMIF($J$38:$J$69,"="&amp;H$146,$I$38:$I$69),"")</f>
        <v>0</v>
      </c>
      <c r="I150" s="233"/>
      <c r="J150" s="232">
        <f>IF('3f WHD'!Q$12&lt;&gt;"",SUMIF($K$38:$K$69,"="&amp;J$146,$I$38:$I$69)+SUMIF($J$38:$J$69,"="&amp;J$146,$I$38:$I$69),"")</f>
        <v>0</v>
      </c>
      <c r="K150" s="232">
        <f>IF('3f WHD'!R$12&lt;&gt;"",SUMIF($K$38:$K$69,"="&amp;K$146,$I$38:$I$69)+SUMIF($J$38:$J$69,"="&amp;K$146,$I$38:$I$69),"")</f>
        <v>0</v>
      </c>
      <c r="L150" s="232">
        <f>IF('3f WHD'!S$12&lt;&gt;"",SUMIF($K$38:$K$69,"="&amp;L$146,$I$38:$I$69)+SUMIF($J$38:$J$69,"="&amp;L$146,$I$38:$I$69),"")</f>
        <v>0</v>
      </c>
      <c r="M150" s="232">
        <f>IF('3f WHD'!T$12&lt;&gt;"",SUMIF($K$38:$K$69,"="&amp;M$146,$I$38:$I$69)+SUMIF($J$38:$J$69,"="&amp;M$146,$I$38:$I$69),"")</f>
        <v>4430396.3839999996</v>
      </c>
      <c r="N150" s="232">
        <f>IF('3f WHD'!U$12&lt;&gt;"",SUMIF($K$38:$K$69,"="&amp;N$146,$I$38:$I$69)+SUMIF($J$38:$J$69,"="&amp;N$146,$I$38:$I$69),"")</f>
        <v>8736597.3889999986</v>
      </c>
      <c r="O150" s="232" t="str">
        <f>IF('3f WHD'!V$12&lt;&gt;"",SUMIF($K$38:$K$69,"="&amp;O$146,$I$38:$I$69)+SUMIF($J$38:$J$69,"="&amp;O$146,$I$38:$I$69),"")</f>
        <v/>
      </c>
      <c r="P150" s="232" t="str">
        <f>IF('3f WHD'!W$12&lt;&gt;"",SUMIF($K$38:$K$69,"="&amp;P$146,$I$38:$I$69)+SUMIF($J$38:$J$69,"="&amp;P$146,$I$38:$I$69),"")</f>
        <v/>
      </c>
      <c r="Q150" s="232" t="str">
        <f>IF('3f WHD'!X$12&lt;&gt;"",SUMIF($K$38:$K$69,"="&amp;Q$146,$I$38:$I$69)+SUMIF($J$38:$J$69,"="&amp;Q$146,$I$38:$I$69),"")</f>
        <v/>
      </c>
      <c r="R150" s="232" t="str">
        <f>IF('3f WHD'!Y$12&lt;&gt;"",SUMIF($K$38:$K$69,"="&amp;R$146,$I$38:$I$69)+SUMIF($J$38:$J$69,"="&amp;R$146,$I$38:$I$69),"")</f>
        <v/>
      </c>
      <c r="S150" s="232" t="str">
        <f>IF('3f WHD'!Z$12&lt;&gt;"",SUMIF($K$38:$K$69,"="&amp;S$146,$I$38:$I$69)+SUMIF($J$38:$J$69,"="&amp;S$146,$I$38:$I$69),"")</f>
        <v/>
      </c>
      <c r="T150" s="232" t="str">
        <f>IF('3f WHD'!AA$12&lt;&gt;"",SUMIF($K$38:$K$69,"="&amp;T$146,$I$38:$I$69)+SUMIF($J$38:$J$69,"="&amp;T$146,$I$38:$I$69),"")</f>
        <v/>
      </c>
    </row>
    <row r="153" spans="3:21" ht="55.5" customHeight="1">
      <c r="C153" s="223" t="s">
        <v>325</v>
      </c>
      <c r="D153" s="272">
        <f>IFERROR(D147/(D148-D149-D150),"-")</f>
        <v>3.86178509945083</v>
      </c>
      <c r="E153" s="272">
        <f t="shared" ref="E153:T153" si="24">IFERROR(E147/(E148-E149-E150),"-")</f>
        <v>4.3798119791184789</v>
      </c>
      <c r="F153" s="272">
        <f t="shared" si="24"/>
        <v>4.6943384228877969</v>
      </c>
      <c r="G153" s="272">
        <f t="shared" si="24"/>
        <v>5.0898553557427864</v>
      </c>
      <c r="H153" s="272">
        <f t="shared" si="24"/>
        <v>5.2170245185345925</v>
      </c>
      <c r="I153" s="233"/>
      <c r="J153" s="272">
        <f t="shared" si="24"/>
        <v>5.2170245185345925</v>
      </c>
      <c r="K153" s="272">
        <f t="shared" si="24"/>
        <v>5.4382114342696974</v>
      </c>
      <c r="L153" s="272">
        <f t="shared" si="24"/>
        <v>5.6660086487823103</v>
      </c>
      <c r="M153" s="272">
        <f t="shared" si="24"/>
        <v>5.9299995528126548</v>
      </c>
      <c r="N153" s="272">
        <f t="shared" si="24"/>
        <v>6.0384303183314465</v>
      </c>
      <c r="O153" s="242" t="str">
        <f t="shared" si="24"/>
        <v>-</v>
      </c>
      <c r="P153" s="242" t="str">
        <f t="shared" si="24"/>
        <v>-</v>
      </c>
      <c r="Q153" s="242" t="str">
        <f t="shared" si="24"/>
        <v>-</v>
      </c>
      <c r="R153" s="242" t="str">
        <f t="shared" si="24"/>
        <v>-</v>
      </c>
      <c r="S153" s="242" t="str">
        <f t="shared" si="24"/>
        <v>-</v>
      </c>
      <c r="T153" s="242" t="str">
        <f t="shared" si="24"/>
        <v>-</v>
      </c>
    </row>
  </sheetData>
  <mergeCells count="6">
    <mergeCell ref="B3:O3"/>
    <mergeCell ref="C143:C144"/>
    <mergeCell ref="D143:N143"/>
    <mergeCell ref="D144:N144"/>
    <mergeCell ref="O143:T143"/>
    <mergeCell ref="O144:T144"/>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6"/>
  <sheetViews>
    <sheetView zoomScaleNormal="100" workbookViewId="0"/>
  </sheetViews>
  <sheetFormatPr defaultColWidth="9" defaultRowHeight="12.4" zeroHeight="1"/>
  <cols>
    <col min="1" max="1" width="2.64453125" style="25" customWidth="1"/>
    <col min="2" max="2" width="20" style="25" customWidth="1"/>
    <col min="3" max="3" width="11" style="25" customWidth="1"/>
    <col min="4" max="4" width="45.64453125" style="25" customWidth="1"/>
    <col min="5" max="16384" width="9" style="25"/>
  </cols>
  <sheetData>
    <row r="1" spans="2:14"/>
    <row r="2" spans="2:14" s="122" customFormat="1">
      <c r="B2" s="122" t="s">
        <v>24</v>
      </c>
    </row>
    <row r="3" spans="2:14"/>
    <row r="4" spans="2:14">
      <c r="B4" s="25" t="s">
        <v>251</v>
      </c>
    </row>
    <row r="5" spans="2:14"/>
    <row r="6" spans="2:14">
      <c r="B6" s="25" t="s">
        <v>252</v>
      </c>
    </row>
    <row r="7" spans="2:14"/>
    <row r="8" spans="2:14">
      <c r="B8" s="25" t="s">
        <v>253</v>
      </c>
    </row>
    <row r="9" spans="2:14"/>
    <row r="10" spans="2:14">
      <c r="B10" s="25" t="s">
        <v>228</v>
      </c>
    </row>
    <row r="11" spans="2:14">
      <c r="B11" s="25" t="s">
        <v>229</v>
      </c>
    </row>
    <row r="12" spans="2:14"/>
    <row r="13" spans="2:14" ht="25.5" customHeight="1">
      <c r="B13" s="277" t="s">
        <v>254</v>
      </c>
      <c r="C13" s="277"/>
      <c r="D13" s="277"/>
      <c r="E13" s="277"/>
      <c r="F13" s="277"/>
      <c r="G13" s="277"/>
      <c r="H13" s="277"/>
      <c r="I13" s="277"/>
      <c r="J13" s="277"/>
      <c r="K13" s="277"/>
      <c r="L13" s="277"/>
      <c r="M13" s="277"/>
      <c r="N13" s="277"/>
    </row>
    <row r="14" spans="2:14" ht="12.75" customHeight="1">
      <c r="B14" s="170"/>
      <c r="C14" s="170"/>
      <c r="D14" s="170"/>
      <c r="E14" s="170"/>
      <c r="F14" s="170"/>
      <c r="G14" s="170"/>
      <c r="H14" s="170"/>
      <c r="I14" s="170"/>
      <c r="J14" s="170"/>
      <c r="K14" s="170"/>
      <c r="L14" s="170"/>
      <c r="M14" s="170"/>
      <c r="N14" s="170"/>
    </row>
    <row r="15" spans="2:14" ht="12.75" customHeight="1">
      <c r="B15" s="171"/>
      <c r="C15" s="172" t="s">
        <v>195</v>
      </c>
      <c r="D15" s="170"/>
      <c r="E15" s="173"/>
      <c r="F15" s="172" t="s">
        <v>196</v>
      </c>
      <c r="G15" s="170"/>
      <c r="H15" s="170"/>
      <c r="I15" s="170"/>
      <c r="J15" s="170"/>
      <c r="K15" s="170"/>
      <c r="L15" s="170"/>
      <c r="M15" s="170"/>
      <c r="N15" s="170"/>
    </row>
    <row r="16" spans="2:14"/>
    <row r="17" spans="1:4" s="26" customFormat="1" ht="13.15">
      <c r="A17" s="166"/>
      <c r="B17" s="25" t="s">
        <v>255</v>
      </c>
      <c r="C17" s="166"/>
      <c r="D17" s="166"/>
    </row>
    <row r="18" spans="1:4" s="26" customFormat="1" ht="13.15">
      <c r="A18" s="166"/>
      <c r="B18" s="25"/>
      <c r="C18" s="166"/>
      <c r="D18" s="166"/>
    </row>
    <row r="19" spans="1:4" s="122" customFormat="1">
      <c r="B19" s="122" t="s">
        <v>189</v>
      </c>
    </row>
    <row r="20" spans="1:4" s="26" customFormat="1" ht="13.15">
      <c r="C20" s="167"/>
      <c r="D20" s="166"/>
    </row>
    <row r="21" spans="1:4" s="26" customFormat="1">
      <c r="A21" s="160"/>
      <c r="B21" s="169" t="s">
        <v>59</v>
      </c>
      <c r="C21" s="169" t="s">
        <v>63</v>
      </c>
      <c r="D21" s="169" t="s">
        <v>24</v>
      </c>
    </row>
    <row r="22" spans="1:4" s="26" customFormat="1">
      <c r="A22" s="160"/>
      <c r="B22" s="168" t="s">
        <v>60</v>
      </c>
      <c r="C22" s="168" t="s">
        <v>64</v>
      </c>
      <c r="D22" s="168" t="s">
        <v>61</v>
      </c>
    </row>
    <row r="23" spans="1:4" s="26" customFormat="1" ht="19.5" customHeight="1">
      <c r="A23" s="160"/>
      <c r="B23" s="168" t="s">
        <v>95</v>
      </c>
      <c r="C23" s="168" t="s">
        <v>64</v>
      </c>
      <c r="D23" s="168" t="s">
        <v>190</v>
      </c>
    </row>
    <row r="24" spans="1:4" s="26" customFormat="1" ht="12.75" customHeight="1">
      <c r="A24" s="160"/>
      <c r="B24" s="278" t="s">
        <v>193</v>
      </c>
      <c r="C24" s="279"/>
      <c r="D24" s="280"/>
    </row>
    <row r="25" spans="1:4" s="26" customFormat="1" ht="22.5" customHeight="1">
      <c r="A25" s="160"/>
      <c r="B25" s="168" t="s">
        <v>250</v>
      </c>
      <c r="C25" s="168" t="s">
        <v>62</v>
      </c>
      <c r="D25" s="168" t="s">
        <v>242</v>
      </c>
    </row>
    <row r="26" spans="1:4" s="26" customFormat="1" ht="12.75" customHeight="1">
      <c r="A26" s="160"/>
      <c r="B26" s="278" t="s">
        <v>194</v>
      </c>
      <c r="C26" s="279"/>
      <c r="D26" s="280"/>
    </row>
    <row r="27" spans="1:4" s="26" customFormat="1" ht="22.5">
      <c r="A27" s="160"/>
      <c r="B27" s="168" t="s">
        <v>192</v>
      </c>
      <c r="C27" s="168" t="s">
        <v>105</v>
      </c>
      <c r="D27" s="168" t="s">
        <v>202</v>
      </c>
    </row>
    <row r="28" spans="1:4" s="26" customFormat="1" ht="12.75" customHeight="1">
      <c r="A28" s="160"/>
      <c r="B28" s="278" t="s">
        <v>217</v>
      </c>
      <c r="C28" s="279"/>
      <c r="D28" s="280"/>
    </row>
    <row r="29" spans="1:4" s="26" customFormat="1" ht="15" customHeight="1">
      <c r="A29" s="160"/>
      <c r="B29" s="168" t="s">
        <v>208</v>
      </c>
      <c r="C29" s="168" t="s">
        <v>102</v>
      </c>
      <c r="D29" s="168" t="s">
        <v>209</v>
      </c>
    </row>
    <row r="30" spans="1:4" s="26" customFormat="1" ht="34.5" customHeight="1">
      <c r="A30" s="160"/>
      <c r="B30" s="168" t="s">
        <v>210</v>
      </c>
      <c r="C30" s="168" t="s">
        <v>76</v>
      </c>
      <c r="D30" s="168" t="s">
        <v>197</v>
      </c>
    </row>
    <row r="31" spans="1:4" s="26" customFormat="1" ht="33" customHeight="1">
      <c r="A31" s="160"/>
      <c r="B31" s="168" t="s">
        <v>211</v>
      </c>
      <c r="C31" s="168" t="s">
        <v>76</v>
      </c>
      <c r="D31" s="168" t="s">
        <v>198</v>
      </c>
    </row>
    <row r="32" spans="1:4" s="26" customFormat="1" ht="26.25" customHeight="1">
      <c r="A32" s="160"/>
      <c r="B32" s="168" t="s">
        <v>212</v>
      </c>
      <c r="C32" s="168" t="s">
        <v>76</v>
      </c>
      <c r="D32" s="168" t="s">
        <v>319</v>
      </c>
    </row>
    <row r="33" spans="1:4" s="26" customFormat="1" ht="22.5">
      <c r="A33" s="160"/>
      <c r="B33" s="168" t="s">
        <v>213</v>
      </c>
      <c r="C33" s="168" t="s">
        <v>76</v>
      </c>
      <c r="D33" s="168" t="s">
        <v>199</v>
      </c>
    </row>
    <row r="34" spans="1:4" s="26" customFormat="1" ht="22.5">
      <c r="A34" s="160"/>
      <c r="B34" s="168" t="s">
        <v>214</v>
      </c>
      <c r="C34" s="168" t="s">
        <v>76</v>
      </c>
      <c r="D34" s="168" t="s">
        <v>200</v>
      </c>
    </row>
    <row r="35" spans="1:4" s="26" customFormat="1" ht="22.5">
      <c r="A35" s="160"/>
      <c r="B35" s="168" t="s">
        <v>215</v>
      </c>
      <c r="C35" s="168" t="s">
        <v>76</v>
      </c>
      <c r="D35" s="168" t="s">
        <v>201</v>
      </c>
    </row>
    <row r="36" spans="1:4" s="26" customFormat="1">
      <c r="A36" s="160"/>
      <c r="B36" s="168" t="s">
        <v>216</v>
      </c>
      <c r="C36" s="168" t="s">
        <v>102</v>
      </c>
      <c r="D36" s="168" t="s">
        <v>243</v>
      </c>
    </row>
    <row r="37" spans="1:4" s="26" customFormat="1" ht="22.5">
      <c r="A37" s="160"/>
      <c r="B37" s="168" t="s">
        <v>326</v>
      </c>
      <c r="C37" s="168" t="s">
        <v>76</v>
      </c>
      <c r="D37" s="168" t="s">
        <v>320</v>
      </c>
    </row>
    <row r="38" spans="1:4" s="26" customFormat="1">
      <c r="B38" s="25"/>
    </row>
    <row r="39" spans="1:4" s="26" customFormat="1" hidden="1"/>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03125" customWidth="1"/>
    <col min="2" max="2" width="23.46875" customWidth="1"/>
    <col min="3" max="3" width="17.87890625" customWidth="1"/>
    <col min="4" max="4" width="23.3515625" customWidth="1"/>
    <col min="5" max="5" width="25.70312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2" customFormat="1" ht="12.75" customHeight="1"/>
    <row r="2" spans="1:26" s="2" customFormat="1" ht="18.75" customHeight="1">
      <c r="B2" s="191" t="s">
        <v>237</v>
      </c>
      <c r="C2" s="57"/>
      <c r="D2" s="57"/>
      <c r="E2" s="57"/>
      <c r="F2" s="57"/>
      <c r="G2" s="57"/>
      <c r="O2" s="57"/>
    </row>
    <row r="3" spans="1:26" s="2" customFormat="1" ht="48.75" customHeight="1">
      <c r="B3" s="295" t="s">
        <v>238</v>
      </c>
      <c r="C3" s="295"/>
      <c r="D3" s="295"/>
      <c r="E3" s="295"/>
      <c r="F3" s="295"/>
      <c r="G3" s="295"/>
      <c r="H3" s="295"/>
      <c r="I3" s="295"/>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9"/>
    </row>
    <row r="7" spans="1:26" s="121" customFormat="1">
      <c r="B7" s="122" t="s">
        <v>249</v>
      </c>
    </row>
    <row r="8" spans="1:26" s="25" customFormat="1">
      <c r="B8" s="119"/>
    </row>
    <row r="9" spans="1:26" s="4" customFormat="1">
      <c r="A9" s="25"/>
      <c r="B9" s="289" t="s">
        <v>204</v>
      </c>
      <c r="C9" s="296" t="s">
        <v>230</v>
      </c>
      <c r="D9" s="299" t="s">
        <v>27</v>
      </c>
      <c r="E9" s="300"/>
      <c r="F9" s="120"/>
      <c r="G9" s="301" t="s">
        <v>232</v>
      </c>
      <c r="H9" s="302"/>
      <c r="I9" s="302"/>
      <c r="J9" s="302"/>
      <c r="K9" s="302"/>
      <c r="L9" s="302"/>
      <c r="M9" s="302"/>
      <c r="N9" s="303"/>
      <c r="O9" s="190"/>
      <c r="P9" s="304" t="s">
        <v>233</v>
      </c>
      <c r="Q9" s="305"/>
      <c r="R9" s="305"/>
      <c r="S9" s="305"/>
      <c r="T9" s="305"/>
      <c r="U9" s="305"/>
      <c r="V9" s="305"/>
      <c r="W9" s="305"/>
      <c r="X9" s="305"/>
      <c r="Y9" s="305"/>
      <c r="Z9" s="306"/>
    </row>
    <row r="10" spans="1:26" s="4" customFormat="1" ht="12.75" customHeight="1">
      <c r="A10" s="25"/>
      <c r="B10" s="289"/>
      <c r="C10" s="296"/>
      <c r="D10" s="299"/>
      <c r="E10" s="300"/>
      <c r="F10" s="120"/>
      <c r="G10" s="307" t="s">
        <v>234</v>
      </c>
      <c r="H10" s="308"/>
      <c r="I10" s="308"/>
      <c r="J10" s="308"/>
      <c r="K10" s="308"/>
      <c r="L10" s="308"/>
      <c r="M10" s="308"/>
      <c r="N10" s="309"/>
      <c r="O10" s="190"/>
      <c r="P10" s="310" t="s">
        <v>235</v>
      </c>
      <c r="Q10" s="311"/>
      <c r="R10" s="311"/>
      <c r="S10" s="311"/>
      <c r="T10" s="311"/>
      <c r="U10" s="311"/>
      <c r="V10" s="311"/>
      <c r="W10" s="311"/>
      <c r="X10" s="311"/>
      <c r="Y10" s="311"/>
      <c r="Z10" s="312"/>
    </row>
    <row r="11" spans="1:26" s="4" customFormat="1" ht="22.5">
      <c r="A11" s="25"/>
      <c r="B11" s="289"/>
      <c r="C11" s="296"/>
      <c r="D11" s="299"/>
      <c r="E11" s="134" t="s">
        <v>103</v>
      </c>
      <c r="F11" s="120"/>
      <c r="G11" s="49" t="s">
        <v>97</v>
      </c>
      <c r="H11" s="49" t="s">
        <v>99</v>
      </c>
      <c r="I11" s="49" t="s">
        <v>93</v>
      </c>
      <c r="J11" s="49" t="s">
        <v>94</v>
      </c>
      <c r="K11" s="49" t="s">
        <v>47</v>
      </c>
      <c r="L11" s="50" t="s">
        <v>46</v>
      </c>
      <c r="M11" s="49" t="s">
        <v>48</v>
      </c>
      <c r="N11" s="49" t="s">
        <v>169</v>
      </c>
      <c r="O11" s="120"/>
      <c r="P11" s="45" t="s">
        <v>225</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289"/>
      <c r="C12" s="296"/>
      <c r="D12" s="299"/>
      <c r="E12" s="134" t="s">
        <v>49</v>
      </c>
      <c r="F12" s="120"/>
      <c r="G12" s="47" t="s">
        <v>98</v>
      </c>
      <c r="H12" s="47" t="s">
        <v>90</v>
      </c>
      <c r="I12" s="47" t="s">
        <v>91</v>
      </c>
      <c r="J12" s="47" t="s">
        <v>92</v>
      </c>
      <c r="K12" s="47" t="s">
        <v>50</v>
      </c>
      <c r="L12" s="48" t="s">
        <v>51</v>
      </c>
      <c r="M12" s="47" t="s">
        <v>18</v>
      </c>
      <c r="N12" s="47" t="s">
        <v>170</v>
      </c>
      <c r="O12" s="120"/>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289"/>
      <c r="C13" s="296"/>
      <c r="D13" s="299"/>
      <c r="E13" s="193" t="s">
        <v>241</v>
      </c>
      <c r="F13" s="120"/>
      <c r="G13" s="45" t="s">
        <v>88</v>
      </c>
      <c r="H13" s="45" t="s">
        <v>88</v>
      </c>
      <c r="I13" s="45" t="s">
        <v>89</v>
      </c>
      <c r="J13" s="45" t="s">
        <v>89</v>
      </c>
      <c r="K13" s="45" t="s">
        <v>52</v>
      </c>
      <c r="L13" s="46" t="s">
        <v>52</v>
      </c>
      <c r="M13" s="45" t="s">
        <v>34</v>
      </c>
      <c r="N13" s="45" t="s">
        <v>34</v>
      </c>
      <c r="O13" s="120"/>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286" t="s">
        <v>239</v>
      </c>
      <c r="C14" s="153" t="s">
        <v>153</v>
      </c>
      <c r="D14" s="281" t="s">
        <v>178</v>
      </c>
      <c r="E14" s="298"/>
      <c r="F14" s="120"/>
      <c r="G14" s="146">
        <f>IF('2a Aggregate costs'!H$14="-","-",SUM('2a Aggregate costs'!H$14,'2a Aggregate costs'!H$16,'2a Aggregate costs'!H$17,'2a Aggregate costs'!H37,'2a Aggregate costs'!H74)*'3a Demand'!$C$9+'2a Aggregate costs'!H$18)</f>
        <v>68.702166793238945</v>
      </c>
      <c r="H14" s="146">
        <f>IF('2a Aggregate costs'!I$14="-","-",SUM('2a Aggregate costs'!I$14,'2a Aggregate costs'!I$16,'2a Aggregate costs'!I$17,'2a Aggregate costs'!I37,'2a Aggregate costs'!I74)*'3a Demand'!$C$9+'2a Aggregate costs'!I$18)</f>
        <v>68.681919333337049</v>
      </c>
      <c r="I14" s="146">
        <f>IF('2a Aggregate costs'!J$14="-","-",SUM('2a Aggregate costs'!J$14,'2a Aggregate costs'!J$16,'2a Aggregate costs'!J$17,'2a Aggregate costs'!J37,'2a Aggregate costs'!J74)*'3a Demand'!$C$9+'2a Aggregate costs'!J$18)</f>
        <v>86.659614008099624</v>
      </c>
      <c r="J14" s="146">
        <f>IF('2a Aggregate costs'!K$14="-","-",SUM('2a Aggregate costs'!K$14,'2a Aggregate costs'!K$16,'2a Aggregate costs'!K$17,'2a Aggregate costs'!K37,'2a Aggregate costs'!K74)*'3a Demand'!$C$9+'2a Aggregate costs'!K$18)</f>
        <v>85.649243705648431</v>
      </c>
      <c r="K14" s="146">
        <f>IF('2a Aggregate costs'!L$14="-","-",SUM('2a Aggregate costs'!L$14,'2a Aggregate costs'!L$16,'2a Aggregate costs'!L$17,'2a Aggregate costs'!L37,'2a Aggregate costs'!L74)*'3a Demand'!$C$9+'2a Aggregate costs'!L$18)</f>
        <v>97.996949103895901</v>
      </c>
      <c r="L14" s="146">
        <f>IF('2a Aggregate costs'!M$14="-","-",SUM('2a Aggregate costs'!M$14,'2a Aggregate costs'!M$16,'2a Aggregate costs'!M$17,'2a Aggregate costs'!M37,'2a Aggregate costs'!M74)*'3a Demand'!$C$9+'2a Aggregate costs'!M$18)</f>
        <v>97.17111065327714</v>
      </c>
      <c r="M14" s="146">
        <f>IF('2a Aggregate costs'!N$14="-","-",SUM('2a Aggregate costs'!N$14,'2a Aggregate costs'!N$16,'2a Aggregate costs'!N$17,'2a Aggregate costs'!N37,'2a Aggregate costs'!N74)*'3a Demand'!$C$9+'2a Aggregate costs'!N$18)</f>
        <v>118.43145127194565</v>
      </c>
      <c r="N14" s="146">
        <f>IF('2a Aggregate costs'!O$14="-","-",SUM('2a Aggregate costs'!O$14,'2a Aggregate costs'!O$16,'2a Aggregate costs'!O$17,'2a Aggregate costs'!O37,'2a Aggregate costs'!O74)*'3a Demand'!$C$9+'2a Aggregate costs'!O$18)</f>
        <v>116.32028588097357</v>
      </c>
      <c r="O14" s="120"/>
      <c r="P14" s="146">
        <f>IF('2a Aggregate costs'!Q$14="-","-",SUM('2a Aggregate costs'!Q$14,'2a Aggregate costs'!Q$16,'2a Aggregate costs'!Q$17,'2a Aggregate costs'!Q37,'2a Aggregate costs'!Q74)*'3a Demand'!$C$9+'2a Aggregate costs'!Q$18)</f>
        <v>116.32028588097357</v>
      </c>
      <c r="Q14" s="146">
        <f>IF('2a Aggregate costs'!R$14="-","-",SUM('2a Aggregate costs'!R$14,'2a Aggregate costs'!R$16,'2a Aggregate costs'!R$17,'2a Aggregate costs'!R37,'2a Aggregate costs'!R74)*'3a Demand'!$C$9+'2a Aggregate costs'!R$18)</f>
        <v>130.16555083702036</v>
      </c>
      <c r="R14" s="146">
        <f>IF('2a Aggregate costs'!S$14="-","-",SUM('2a Aggregate costs'!S$14,'2a Aggregate costs'!S$16,'2a Aggregate costs'!S$17,'2a Aggregate costs'!S37,'2a Aggregate costs'!S74)*'3a Demand'!$C$9+'2a Aggregate costs'!S$18)</f>
        <v>132.12008341140648</v>
      </c>
      <c r="S14" s="146">
        <f>IF('2a Aggregate costs'!T$14="-","-",SUM('2a Aggregate costs'!T$14,'2a Aggregate costs'!T$16,'2a Aggregate costs'!T$17,'2a Aggregate costs'!T37,'2a Aggregate costs'!T74)*'3a Demand'!$C$9+'2a Aggregate costs'!T$18)</f>
        <v>144.10927049452181</v>
      </c>
      <c r="T14" s="146">
        <f>IF('2a Aggregate costs'!U$14="-","-",SUM('2a Aggregate costs'!U$14,'2a Aggregate costs'!U$16,'2a Aggregate costs'!U$17,'2a Aggregate costs'!U37,'2a Aggregate costs'!U74)*'3a Demand'!$C$9+'2a Aggregate costs'!U$18)</f>
        <v>146.61193934738992</v>
      </c>
      <c r="U14" s="146" t="str">
        <f>IF('2a Aggregate costs'!V$14="-","-",SUM('2a Aggregate costs'!V$14,'2a Aggregate costs'!V$16,'2a Aggregate costs'!V$17,'2a Aggregate costs'!V37,'2a Aggregate costs'!V74)*'3a Demand'!$C$9+'2a Aggregate costs'!V$18)</f>
        <v>-</v>
      </c>
      <c r="V14" s="146" t="str">
        <f>IF('2a Aggregate costs'!W$14="-","-",SUM('2a Aggregate costs'!W$14,'2a Aggregate costs'!W$16,'2a Aggregate costs'!W$17,'2a Aggregate costs'!W37,'2a Aggregate costs'!W74)*'3a Demand'!$C$9+'2a Aggregate costs'!W$18)</f>
        <v>-</v>
      </c>
      <c r="W14" s="146" t="str">
        <f>IF('2a Aggregate costs'!X$14="-","-",SUM('2a Aggregate costs'!X$14,'2a Aggregate costs'!X$16,'2a Aggregate costs'!X$17,'2a Aggregate costs'!X37,'2a Aggregate costs'!X74)*'3a Demand'!$C$9+'2a Aggregate costs'!X$18)</f>
        <v>-</v>
      </c>
      <c r="X14" s="146" t="str">
        <f>IF('2a Aggregate costs'!Y$14="-","-",SUM('2a Aggregate costs'!Y$14,'2a Aggregate costs'!Y$16,'2a Aggregate costs'!Y$17,'2a Aggregate costs'!Y37,'2a Aggregate costs'!Y74)*'3a Demand'!$C$9+'2a Aggregate costs'!Y$18)</f>
        <v>-</v>
      </c>
      <c r="Y14" s="146" t="str">
        <f>IF('2a Aggregate costs'!Z$14="-","-",SUM('2a Aggregate costs'!Z$14,'2a Aggregate costs'!Z$16,'2a Aggregate costs'!Z$17,'2a Aggregate costs'!Z37,'2a Aggregate costs'!Z74)*'3a Demand'!$C$9+'2a Aggregate costs'!Z$18)</f>
        <v>-</v>
      </c>
      <c r="Z14" s="146" t="str">
        <f>IF('2a Aggregate costs'!AA$14="-","-",SUM('2a Aggregate costs'!AA$14,'2a Aggregate costs'!AA$16,'2a Aggregate costs'!AA$17,'2a Aggregate costs'!AA37,'2a Aggregate costs'!AA74)*'3a Demand'!$C$9+'2a Aggregate costs'!AA$18)</f>
        <v>-</v>
      </c>
    </row>
    <row r="15" spans="1:26" s="3" customFormat="1" ht="12.75" customHeight="1">
      <c r="A15" s="26"/>
      <c r="B15" s="287"/>
      <c r="C15" s="153" t="s">
        <v>154</v>
      </c>
      <c r="D15" s="281"/>
      <c r="E15" s="298"/>
      <c r="F15" s="120"/>
      <c r="G15" s="146">
        <f>IF('2a Aggregate costs'!H$14="-","-",SUM('2a Aggregate costs'!H$14,'2a Aggregate costs'!H$16,'2a Aggregate costs'!H$17,'2a Aggregate costs'!H38,'2a Aggregate costs'!H75)*'3a Demand'!$C$9+'2a Aggregate costs'!H$18)</f>
        <v>68.68266085677898</v>
      </c>
      <c r="H15" s="146">
        <f>IF('2a Aggregate costs'!I$14="-","-",SUM('2a Aggregate costs'!I$14,'2a Aggregate costs'!I$16,'2a Aggregate costs'!I$17,'2a Aggregate costs'!I38,'2a Aggregate costs'!I75)*'3a Demand'!$C$9+'2a Aggregate costs'!I$18)</f>
        <v>68.662677895270846</v>
      </c>
      <c r="I15" s="146">
        <f>IF('2a Aggregate costs'!J$14="-","-",SUM('2a Aggregate costs'!J$14,'2a Aggregate costs'!J$16,'2a Aggregate costs'!J$17,'2a Aggregate costs'!J38,'2a Aggregate costs'!J75)*'3a Demand'!$C$9+'2a Aggregate costs'!J$18)</f>
        <v>86.575750300526337</v>
      </c>
      <c r="J15" s="146">
        <f>IF('2a Aggregate costs'!K$14="-","-",SUM('2a Aggregate costs'!K$14,'2a Aggregate costs'!K$16,'2a Aggregate costs'!K$17,'2a Aggregate costs'!K38,'2a Aggregate costs'!K75)*'3a Demand'!$C$9+'2a Aggregate costs'!K$18)</f>
        <v>85.585277115439624</v>
      </c>
      <c r="K15" s="146">
        <f>IF('2a Aggregate costs'!L$14="-","-",SUM('2a Aggregate costs'!L$14,'2a Aggregate costs'!L$16,'2a Aggregate costs'!L$17,'2a Aggregate costs'!L38,'2a Aggregate costs'!L75)*'3a Demand'!$C$9+'2a Aggregate costs'!L$18)</f>
        <v>97.778789138865818</v>
      </c>
      <c r="L15" s="146">
        <f>IF('2a Aggregate costs'!M$14="-","-",SUM('2a Aggregate costs'!M$14,'2a Aggregate costs'!M$16,'2a Aggregate costs'!M$17,'2a Aggregate costs'!M38,'2a Aggregate costs'!M75)*'3a Demand'!$C$9+'2a Aggregate costs'!M$18)</f>
        <v>96.978462519301218</v>
      </c>
      <c r="M15" s="146">
        <f>IF('2a Aggregate costs'!N$14="-","-",SUM('2a Aggregate costs'!N$14,'2a Aggregate costs'!N$16,'2a Aggregate costs'!N$17,'2a Aggregate costs'!N38,'2a Aggregate costs'!N75)*'3a Demand'!$C$9+'2a Aggregate costs'!N$18)</f>
        <v>118.23185463682731</v>
      </c>
      <c r="N15" s="146">
        <f>IF('2a Aggregate costs'!O$14="-","-",SUM('2a Aggregate costs'!O$14,'2a Aggregate costs'!O$16,'2a Aggregate costs'!O$17,'2a Aggregate costs'!O38,'2a Aggregate costs'!O75)*'3a Demand'!$C$9+'2a Aggregate costs'!O$18)</f>
        <v>116.14769270493946</v>
      </c>
      <c r="O15" s="120"/>
      <c r="P15" s="146">
        <f>IF('2a Aggregate costs'!Q$14="-","-",SUM('2a Aggregate costs'!Q$14,'2a Aggregate costs'!Q$16,'2a Aggregate costs'!Q$17,'2a Aggregate costs'!Q38,'2a Aggregate costs'!Q75)*'3a Demand'!$C$9+'2a Aggregate costs'!Q$18)</f>
        <v>116.14769270493946</v>
      </c>
      <c r="Q15" s="146">
        <f>IF('2a Aggregate costs'!R$14="-","-",SUM('2a Aggregate costs'!R$14,'2a Aggregate costs'!R$16,'2a Aggregate costs'!R$17,'2a Aggregate costs'!R38,'2a Aggregate costs'!R75)*'3a Demand'!$C$9+'2a Aggregate costs'!R$18)</f>
        <v>129.76616503451402</v>
      </c>
      <c r="R15" s="146">
        <f>IF('2a Aggregate costs'!S$14="-","-",SUM('2a Aggregate costs'!S$14,'2a Aggregate costs'!S$16,'2a Aggregate costs'!S$17,'2a Aggregate costs'!S38,'2a Aggregate costs'!S75)*'3a Demand'!$C$9+'2a Aggregate costs'!S$18)</f>
        <v>131.70771861921571</v>
      </c>
      <c r="S15" s="146">
        <f>IF('2a Aggregate costs'!T$14="-","-",SUM('2a Aggregate costs'!T$14,'2a Aggregate costs'!T$16,'2a Aggregate costs'!T$17,'2a Aggregate costs'!T38,'2a Aggregate costs'!T75)*'3a Demand'!$C$9+'2a Aggregate costs'!T$18)</f>
        <v>143.60871675438014</v>
      </c>
      <c r="T15" s="146">
        <f>IF('2a Aggregate costs'!U$14="-","-",SUM('2a Aggregate costs'!U$14,'2a Aggregate costs'!U$16,'2a Aggregate costs'!U$17,'2a Aggregate costs'!U38,'2a Aggregate costs'!U75)*'3a Demand'!$C$9+'2a Aggregate costs'!U$18)</f>
        <v>146.058702944131</v>
      </c>
      <c r="U15" s="146" t="str">
        <f>IF('2a Aggregate costs'!V$14="-","-",SUM('2a Aggregate costs'!V$14,'2a Aggregate costs'!V$16,'2a Aggregate costs'!V$17,'2a Aggregate costs'!V38,'2a Aggregate costs'!V75)*'3a Demand'!$C$9+'2a Aggregate costs'!V$18)</f>
        <v>-</v>
      </c>
      <c r="V15" s="146" t="str">
        <f>IF('2a Aggregate costs'!W$14="-","-",SUM('2a Aggregate costs'!W$14,'2a Aggregate costs'!W$16,'2a Aggregate costs'!W$17,'2a Aggregate costs'!W38,'2a Aggregate costs'!W75)*'3a Demand'!$C$9+'2a Aggregate costs'!W$18)</f>
        <v>-</v>
      </c>
      <c r="W15" s="146" t="str">
        <f>IF('2a Aggregate costs'!X$14="-","-",SUM('2a Aggregate costs'!X$14,'2a Aggregate costs'!X$16,'2a Aggregate costs'!X$17,'2a Aggregate costs'!X38,'2a Aggregate costs'!X75)*'3a Demand'!$C$9+'2a Aggregate costs'!X$18)</f>
        <v>-</v>
      </c>
      <c r="X15" s="146" t="str">
        <f>IF('2a Aggregate costs'!Y$14="-","-",SUM('2a Aggregate costs'!Y$14,'2a Aggregate costs'!Y$16,'2a Aggregate costs'!Y$17,'2a Aggregate costs'!Y38,'2a Aggregate costs'!Y75)*'3a Demand'!$C$9+'2a Aggregate costs'!Y$18)</f>
        <v>-</v>
      </c>
      <c r="Y15" s="146" t="str">
        <f>IF('2a Aggregate costs'!Z$14="-","-",SUM('2a Aggregate costs'!Z$14,'2a Aggregate costs'!Z$16,'2a Aggregate costs'!Z$17,'2a Aggregate costs'!Z38,'2a Aggregate costs'!Z75)*'3a Demand'!$C$9+'2a Aggregate costs'!Z$18)</f>
        <v>-</v>
      </c>
      <c r="Z15" s="146" t="str">
        <f>IF('2a Aggregate costs'!AA$14="-","-",SUM('2a Aggregate costs'!AA$14,'2a Aggregate costs'!AA$16,'2a Aggregate costs'!AA$17,'2a Aggregate costs'!AA38,'2a Aggregate costs'!AA75)*'3a Demand'!$C$9+'2a Aggregate costs'!AA$18)</f>
        <v>-</v>
      </c>
    </row>
    <row r="16" spans="1:26" s="3" customFormat="1" ht="12.75" customHeight="1">
      <c r="A16" s="26"/>
      <c r="B16" s="287"/>
      <c r="C16" s="153" t="s">
        <v>155</v>
      </c>
      <c r="D16" s="281"/>
      <c r="E16" s="298"/>
      <c r="F16" s="120"/>
      <c r="G16" s="146">
        <f>IF('2a Aggregate costs'!H$14="-","-",SUM('2a Aggregate costs'!H$14,'2a Aggregate costs'!H$16,'2a Aggregate costs'!H$17,'2a Aggregate costs'!H39,'2a Aggregate costs'!H76)*'3a Demand'!$C$9+'2a Aggregate costs'!H$18)</f>
        <v>68.691489961573978</v>
      </c>
      <c r="H16" s="146">
        <f>IF('2a Aggregate costs'!I$14="-","-",SUM('2a Aggregate costs'!I$14,'2a Aggregate costs'!I$16,'2a Aggregate costs'!I$17,'2a Aggregate costs'!I39,'2a Aggregate costs'!I76)*'3a Demand'!$C$9+'2a Aggregate costs'!I$18)</f>
        <v>68.67138727993634</v>
      </c>
      <c r="I16" s="146">
        <f>IF('2a Aggregate costs'!J$14="-","-",SUM('2a Aggregate costs'!J$14,'2a Aggregate costs'!J$16,'2a Aggregate costs'!J$17,'2a Aggregate costs'!J39,'2a Aggregate costs'!J76)*'3a Demand'!$C$9+'2a Aggregate costs'!J$18)</f>
        <v>86.613712200026143</v>
      </c>
      <c r="J16" s="146">
        <f>IF('2a Aggregate costs'!K$14="-","-",SUM('2a Aggregate costs'!K$14,'2a Aggregate costs'!K$16,'2a Aggregate costs'!K$17,'2a Aggregate costs'!K39,'2a Aggregate costs'!K76)*'3a Demand'!$C$9+'2a Aggregate costs'!K$18)</f>
        <v>85.614232169105591</v>
      </c>
      <c r="K16" s="146">
        <f>IF('2a Aggregate costs'!L$14="-","-",SUM('2a Aggregate costs'!L$14,'2a Aggregate costs'!L$16,'2a Aggregate costs'!L$17,'2a Aggregate costs'!L39,'2a Aggregate costs'!L76)*'3a Demand'!$C$9+'2a Aggregate costs'!L$18)</f>
        <v>97.877542817071387</v>
      </c>
      <c r="L16" s="146">
        <f>IF('2a Aggregate costs'!M$14="-","-",SUM('2a Aggregate costs'!M$14,'2a Aggregate costs'!M$16,'2a Aggregate costs'!M$17,'2a Aggregate costs'!M39,'2a Aggregate costs'!M76)*'3a Demand'!$C$9+'2a Aggregate costs'!M$18)</f>
        <v>97.06566778235171</v>
      </c>
      <c r="M16" s="146">
        <f>IF('2a Aggregate costs'!N$14="-","-",SUM('2a Aggregate costs'!N$14,'2a Aggregate costs'!N$16,'2a Aggregate costs'!N$17,'2a Aggregate costs'!N39,'2a Aggregate costs'!N76)*'3a Demand'!$C$9+'2a Aggregate costs'!N$18)</f>
        <v>118.56217933957592</v>
      </c>
      <c r="N16" s="146">
        <f>IF('2a Aggregate costs'!O$14="-","-",SUM('2a Aggregate costs'!O$14,'2a Aggregate costs'!O$16,'2a Aggregate costs'!O$17,'2a Aggregate costs'!O39,'2a Aggregate costs'!O76)*'3a Demand'!$C$9+'2a Aggregate costs'!O$18)</f>
        <v>116.43229437115814</v>
      </c>
      <c r="O16" s="120"/>
      <c r="P16" s="146">
        <f>IF('2a Aggregate costs'!Q$14="-","-",SUM('2a Aggregate costs'!Q$14,'2a Aggregate costs'!Q$16,'2a Aggregate costs'!Q$17,'2a Aggregate costs'!Q39,'2a Aggregate costs'!Q76)*'3a Demand'!$C$9+'2a Aggregate costs'!Q$18)</f>
        <v>116.43229437115814</v>
      </c>
      <c r="Q16" s="146">
        <f>IF('2a Aggregate costs'!R$14="-","-",SUM('2a Aggregate costs'!R$14,'2a Aggregate costs'!R$16,'2a Aggregate costs'!R$17,'2a Aggregate costs'!R39,'2a Aggregate costs'!R76)*'3a Demand'!$C$9+'2a Aggregate costs'!R$18)</f>
        <v>130.26226917667123</v>
      </c>
      <c r="R16" s="146">
        <f>IF('2a Aggregate costs'!S$14="-","-",SUM('2a Aggregate costs'!S$14,'2a Aggregate costs'!S$16,'2a Aggregate costs'!S$17,'2a Aggregate costs'!S39,'2a Aggregate costs'!S76)*'3a Demand'!$C$9+'2a Aggregate costs'!S$18)</f>
        <v>132.21990716682578</v>
      </c>
      <c r="S16" s="146">
        <f>IF('2a Aggregate costs'!T$14="-","-",SUM('2a Aggregate costs'!T$14,'2a Aggregate costs'!T$16,'2a Aggregate costs'!T$17,'2a Aggregate costs'!T39,'2a Aggregate costs'!T76)*'3a Demand'!$C$9+'2a Aggregate costs'!T$18)</f>
        <v>144.34605575986936</v>
      </c>
      <c r="T16" s="146">
        <f>IF('2a Aggregate costs'!U$14="-","-",SUM('2a Aggregate costs'!U$14,'2a Aggregate costs'!U$16,'2a Aggregate costs'!U$17,'2a Aggregate costs'!U39,'2a Aggregate costs'!U76)*'3a Demand'!$C$9+'2a Aggregate costs'!U$18)</f>
        <v>146.87279216995896</v>
      </c>
      <c r="U16" s="146" t="str">
        <f>IF('2a Aggregate costs'!V$14="-","-",SUM('2a Aggregate costs'!V$14,'2a Aggregate costs'!V$16,'2a Aggregate costs'!V$17,'2a Aggregate costs'!V39,'2a Aggregate costs'!V76)*'3a Demand'!$C$9+'2a Aggregate costs'!V$18)</f>
        <v>-</v>
      </c>
      <c r="V16" s="146" t="str">
        <f>IF('2a Aggregate costs'!W$14="-","-",SUM('2a Aggregate costs'!W$14,'2a Aggregate costs'!W$16,'2a Aggregate costs'!W$17,'2a Aggregate costs'!W39,'2a Aggregate costs'!W76)*'3a Demand'!$C$9+'2a Aggregate costs'!W$18)</f>
        <v>-</v>
      </c>
      <c r="W16" s="146" t="str">
        <f>IF('2a Aggregate costs'!X$14="-","-",SUM('2a Aggregate costs'!X$14,'2a Aggregate costs'!X$16,'2a Aggregate costs'!X$17,'2a Aggregate costs'!X39,'2a Aggregate costs'!X76)*'3a Demand'!$C$9+'2a Aggregate costs'!X$18)</f>
        <v>-</v>
      </c>
      <c r="X16" s="146" t="str">
        <f>IF('2a Aggregate costs'!Y$14="-","-",SUM('2a Aggregate costs'!Y$14,'2a Aggregate costs'!Y$16,'2a Aggregate costs'!Y$17,'2a Aggregate costs'!Y39,'2a Aggregate costs'!Y76)*'3a Demand'!$C$9+'2a Aggregate costs'!Y$18)</f>
        <v>-</v>
      </c>
      <c r="Y16" s="146" t="str">
        <f>IF('2a Aggregate costs'!Z$14="-","-",SUM('2a Aggregate costs'!Z$14,'2a Aggregate costs'!Z$16,'2a Aggregate costs'!Z$17,'2a Aggregate costs'!Z39,'2a Aggregate costs'!Z76)*'3a Demand'!$C$9+'2a Aggregate costs'!Z$18)</f>
        <v>-</v>
      </c>
      <c r="Z16" s="146" t="str">
        <f>IF('2a Aggregate costs'!AA$14="-","-",SUM('2a Aggregate costs'!AA$14,'2a Aggregate costs'!AA$16,'2a Aggregate costs'!AA$17,'2a Aggregate costs'!AA39,'2a Aggregate costs'!AA76)*'3a Demand'!$C$9+'2a Aggregate costs'!AA$18)</f>
        <v>-</v>
      </c>
    </row>
    <row r="17" spans="1:26" s="3" customFormat="1" ht="12.75" customHeight="1">
      <c r="A17" s="26"/>
      <c r="B17" s="287"/>
      <c r="C17" s="153" t="s">
        <v>156</v>
      </c>
      <c r="D17" s="281"/>
      <c r="E17" s="298"/>
      <c r="F17" s="120"/>
      <c r="G17" s="146">
        <f>IF('2a Aggregate costs'!H$14="-","-",SUM('2a Aggregate costs'!H$14,'2a Aggregate costs'!H$16,'2a Aggregate costs'!H$17,'2a Aggregate costs'!H40,'2a Aggregate costs'!H77)*'3a Demand'!$C$9+'2a Aggregate costs'!H$18)</f>
        <v>68.702138276297916</v>
      </c>
      <c r="H17" s="146">
        <f>IF('2a Aggregate costs'!I$14="-","-",SUM('2a Aggregate costs'!I$14,'2a Aggregate costs'!I$16,'2a Aggregate costs'!I$17,'2a Aggregate costs'!I40,'2a Aggregate costs'!I77)*'3a Demand'!$C$9+'2a Aggregate costs'!I$18)</f>
        <v>68.681891204315647</v>
      </c>
      <c r="I17" s="146">
        <f>IF('2a Aggregate costs'!J$14="-","-",SUM('2a Aggregate costs'!J$14,'2a Aggregate costs'!J$16,'2a Aggregate costs'!J$17,'2a Aggregate costs'!J40,'2a Aggregate costs'!J77)*'3a Demand'!$C$9+'2a Aggregate costs'!J$18)</f>
        <v>86.659493041459967</v>
      </c>
      <c r="J17" s="146">
        <f>IF('2a Aggregate costs'!K$14="-","-",SUM('2a Aggregate costs'!K$14,'2a Aggregate costs'!K$16,'2a Aggregate costs'!K$17,'2a Aggregate costs'!K40,'2a Aggregate costs'!K77)*'3a Demand'!$C$9+'2a Aggregate costs'!K$18)</f>
        <v>85.649151298243794</v>
      </c>
      <c r="K17" s="146">
        <f>IF('2a Aggregate costs'!L$14="-","-",SUM('2a Aggregate costs'!L$14,'2a Aggregate costs'!L$16,'2a Aggregate costs'!L$17,'2a Aggregate costs'!L40,'2a Aggregate costs'!L77)*'3a Demand'!$C$9+'2a Aggregate costs'!L$18)</f>
        <v>97.996635197901782</v>
      </c>
      <c r="L17" s="146">
        <f>IF('2a Aggregate costs'!M$14="-","-",SUM('2a Aggregate costs'!M$14,'2a Aggregate costs'!M$16,'2a Aggregate costs'!M$17,'2a Aggregate costs'!M40,'2a Aggregate costs'!M77)*'3a Demand'!$C$9+'2a Aggregate costs'!M$18)</f>
        <v>97.170833403152713</v>
      </c>
      <c r="M17" s="146">
        <f>IF('2a Aggregate costs'!N$14="-","-",SUM('2a Aggregate costs'!N$14,'2a Aggregate costs'!N$16,'2a Aggregate costs'!N$17,'2a Aggregate costs'!N40,'2a Aggregate costs'!N77)*'3a Demand'!$C$9+'2a Aggregate costs'!N$18)</f>
        <v>118.68818431066661</v>
      </c>
      <c r="N17" s="146">
        <f>IF('2a Aggregate costs'!O$14="-","-",SUM('2a Aggregate costs'!O$14,'2a Aggregate costs'!O$16,'2a Aggregate costs'!O$17,'2a Aggregate costs'!O40,'2a Aggregate costs'!O77)*'3a Demand'!$C$9+'2a Aggregate costs'!O$18)</f>
        <v>116.54265627588583</v>
      </c>
      <c r="O17" s="120"/>
      <c r="P17" s="146">
        <f>IF('2a Aggregate costs'!Q$14="-","-",SUM('2a Aggregate costs'!Q$14,'2a Aggregate costs'!Q$16,'2a Aggregate costs'!Q$17,'2a Aggregate costs'!Q40,'2a Aggregate costs'!Q77)*'3a Demand'!$C$9+'2a Aggregate costs'!Q$18)</f>
        <v>116.54265627588583</v>
      </c>
      <c r="Q17" s="146">
        <f>IF('2a Aggregate costs'!R$14="-","-",SUM('2a Aggregate costs'!R$14,'2a Aggregate costs'!R$16,'2a Aggregate costs'!R$17,'2a Aggregate costs'!R40,'2a Aggregate costs'!R77)*'3a Demand'!$C$9+'2a Aggregate costs'!R$18)</f>
        <v>130.42967406328486</v>
      </c>
      <c r="R17" s="146">
        <f>IF('2a Aggregate costs'!S$14="-","-",SUM('2a Aggregate costs'!S$14,'2a Aggregate costs'!S$16,'2a Aggregate costs'!S$17,'2a Aggregate costs'!S40,'2a Aggregate costs'!S77)*'3a Demand'!$C$9+'2a Aggregate costs'!S$18)</f>
        <v>132.39388107904591</v>
      </c>
      <c r="S17" s="146">
        <f>IF('2a Aggregate costs'!T$14="-","-",SUM('2a Aggregate costs'!T$14,'2a Aggregate costs'!T$16,'2a Aggregate costs'!T$17,'2a Aggregate costs'!T40,'2a Aggregate costs'!T77)*'3a Demand'!$C$9+'2a Aggregate costs'!T$18)</f>
        <v>144.64163247079003</v>
      </c>
      <c r="T17" s="146">
        <f>IF('2a Aggregate costs'!U$14="-","-",SUM('2a Aggregate costs'!U$14,'2a Aggregate costs'!U$16,'2a Aggregate costs'!U$17,'2a Aggregate costs'!U40,'2a Aggregate costs'!U77)*'3a Demand'!$C$9+'2a Aggregate costs'!U$18)</f>
        <v>147.19945802166285</v>
      </c>
      <c r="U17" s="146" t="str">
        <f>IF('2a Aggregate costs'!V$14="-","-",SUM('2a Aggregate costs'!V$14,'2a Aggregate costs'!V$16,'2a Aggregate costs'!V$17,'2a Aggregate costs'!V40,'2a Aggregate costs'!V77)*'3a Demand'!$C$9+'2a Aggregate costs'!V$18)</f>
        <v>-</v>
      </c>
      <c r="V17" s="146" t="str">
        <f>IF('2a Aggregate costs'!W$14="-","-",SUM('2a Aggregate costs'!W$14,'2a Aggregate costs'!W$16,'2a Aggregate costs'!W$17,'2a Aggregate costs'!W40,'2a Aggregate costs'!W77)*'3a Demand'!$C$9+'2a Aggregate costs'!W$18)</f>
        <v>-</v>
      </c>
      <c r="W17" s="146" t="str">
        <f>IF('2a Aggregate costs'!X$14="-","-",SUM('2a Aggregate costs'!X$14,'2a Aggregate costs'!X$16,'2a Aggregate costs'!X$17,'2a Aggregate costs'!X40,'2a Aggregate costs'!X77)*'3a Demand'!$C$9+'2a Aggregate costs'!X$18)</f>
        <v>-</v>
      </c>
      <c r="X17" s="146" t="str">
        <f>IF('2a Aggregate costs'!Y$14="-","-",SUM('2a Aggregate costs'!Y$14,'2a Aggregate costs'!Y$16,'2a Aggregate costs'!Y$17,'2a Aggregate costs'!Y40,'2a Aggregate costs'!Y77)*'3a Demand'!$C$9+'2a Aggregate costs'!Y$18)</f>
        <v>-</v>
      </c>
      <c r="Y17" s="146" t="str">
        <f>IF('2a Aggregate costs'!Z$14="-","-",SUM('2a Aggregate costs'!Z$14,'2a Aggregate costs'!Z$16,'2a Aggregate costs'!Z$17,'2a Aggregate costs'!Z40,'2a Aggregate costs'!Z77)*'3a Demand'!$C$9+'2a Aggregate costs'!Z$18)</f>
        <v>-</v>
      </c>
      <c r="Z17" s="146" t="str">
        <f>IF('2a Aggregate costs'!AA$14="-","-",SUM('2a Aggregate costs'!AA$14,'2a Aggregate costs'!AA$16,'2a Aggregate costs'!AA$17,'2a Aggregate costs'!AA40,'2a Aggregate costs'!AA77)*'3a Demand'!$C$9+'2a Aggregate costs'!AA$18)</f>
        <v>-</v>
      </c>
    </row>
    <row r="18" spans="1:26" s="3" customFormat="1" ht="12.75" customHeight="1">
      <c r="A18" s="26"/>
      <c r="B18" s="287"/>
      <c r="C18" s="153" t="s">
        <v>157</v>
      </c>
      <c r="D18" s="281"/>
      <c r="E18" s="298"/>
      <c r="F18" s="120"/>
      <c r="G18" s="146">
        <f>IF('2a Aggregate costs'!H$14="-","-",SUM('2a Aggregate costs'!H$14,'2a Aggregate costs'!H$16,'2a Aggregate costs'!H$17,'2a Aggregate costs'!H41,'2a Aggregate costs'!H78)*'3a Demand'!$C$9+'2a Aggregate costs'!H$18)</f>
        <v>68.684476774518345</v>
      </c>
      <c r="H18" s="146">
        <f>IF('2a Aggregate costs'!I$14="-","-",SUM('2a Aggregate costs'!I$14,'2a Aggregate costs'!I$16,'2a Aggregate costs'!I$17,'2a Aggregate costs'!I41,'2a Aggregate costs'!I78)*'3a Demand'!$C$9+'2a Aggregate costs'!I$18)</f>
        <v>68.664469190197863</v>
      </c>
      <c r="I18" s="146">
        <f>IF('2a Aggregate costs'!J$14="-","-",SUM('2a Aggregate costs'!J$14,'2a Aggregate costs'!J$16,'2a Aggregate costs'!J$17,'2a Aggregate costs'!J41,'2a Aggregate costs'!J78)*'3a Demand'!$C$9+'2a Aggregate costs'!J$18)</f>
        <v>86.583558758063532</v>
      </c>
      <c r="J18" s="146">
        <f>IF('2a Aggregate costs'!K$14="-","-",SUM('2a Aggregate costs'!K$14,'2a Aggregate costs'!K$16,'2a Aggregate costs'!K$17,'2a Aggregate costs'!K41,'2a Aggregate costs'!K78)*'3a Demand'!$C$9+'2a Aggregate costs'!K$18)</f>
        <v>85.591232878808256</v>
      </c>
      <c r="K18" s="146">
        <f>IF('2a Aggregate costs'!L$14="-","-",SUM('2a Aggregate costs'!L$14,'2a Aggregate costs'!L$16,'2a Aggregate costs'!L$17,'2a Aggregate costs'!L41,'2a Aggregate costs'!L78)*'3a Demand'!$C$9+'2a Aggregate costs'!L$18)</f>
        <v>97.799102296882751</v>
      </c>
      <c r="L18" s="146">
        <f>IF('2a Aggregate costs'!M$14="-","-",SUM('2a Aggregate costs'!M$14,'2a Aggregate costs'!M$16,'2a Aggregate costs'!M$17,'2a Aggregate costs'!M41,'2a Aggregate costs'!M78)*'3a Demand'!$C$9+'2a Aggregate costs'!M$18)</f>
        <v>96.996400201886203</v>
      </c>
      <c r="M18" s="146">
        <f>IF('2a Aggregate costs'!N$14="-","-",SUM('2a Aggregate costs'!N$14,'2a Aggregate costs'!N$16,'2a Aggregate costs'!N$17,'2a Aggregate costs'!N41,'2a Aggregate costs'!N78)*'3a Demand'!$C$9+'2a Aggregate costs'!N$18)</f>
        <v>118.34158282603606</v>
      </c>
      <c r="N18" s="146">
        <f>IF('2a Aggregate costs'!O$14="-","-",SUM('2a Aggregate costs'!O$14,'2a Aggregate costs'!O$16,'2a Aggregate costs'!O$17,'2a Aggregate costs'!O41,'2a Aggregate costs'!O78)*'3a Demand'!$C$9+'2a Aggregate costs'!O$18)</f>
        <v>116.24171076313387</v>
      </c>
      <c r="O18" s="120"/>
      <c r="P18" s="146">
        <f>IF('2a Aggregate costs'!Q$14="-","-",SUM('2a Aggregate costs'!Q$14,'2a Aggregate costs'!Q$16,'2a Aggregate costs'!Q$17,'2a Aggregate costs'!Q41,'2a Aggregate costs'!Q78)*'3a Demand'!$C$9+'2a Aggregate costs'!Q$18)</f>
        <v>116.24171076313387</v>
      </c>
      <c r="Q18" s="146">
        <f>IF('2a Aggregate costs'!R$14="-","-",SUM('2a Aggregate costs'!R$14,'2a Aggregate costs'!R$16,'2a Aggregate costs'!R$17,'2a Aggregate costs'!R41,'2a Aggregate costs'!R78)*'3a Demand'!$C$9+'2a Aggregate costs'!R$18)</f>
        <v>129.98539137079723</v>
      </c>
      <c r="R18" s="146">
        <f>IF('2a Aggregate costs'!S$14="-","-",SUM('2a Aggregate costs'!S$14,'2a Aggregate costs'!S$16,'2a Aggregate costs'!S$17,'2a Aggregate costs'!S41,'2a Aggregate costs'!S78)*'3a Demand'!$C$9+'2a Aggregate costs'!S$18)</f>
        <v>131.93412031396682</v>
      </c>
      <c r="S18" s="146">
        <f>IF('2a Aggregate costs'!T$14="-","-",SUM('2a Aggregate costs'!T$14,'2a Aggregate costs'!T$16,'2a Aggregate costs'!T$17,'2a Aggregate costs'!T41,'2a Aggregate costs'!T78)*'3a Demand'!$C$9+'2a Aggregate costs'!T$18)</f>
        <v>144.07852972114327</v>
      </c>
      <c r="T18" s="146">
        <f>IF('2a Aggregate costs'!U$14="-","-",SUM('2a Aggregate costs'!U$14,'2a Aggregate costs'!U$16,'2a Aggregate costs'!U$17,'2a Aggregate costs'!U41,'2a Aggregate costs'!U78)*'3a Demand'!$C$9+'2a Aggregate costs'!U$18)</f>
        <v>146.5768770384301</v>
      </c>
      <c r="U18" s="146" t="str">
        <f>IF('2a Aggregate costs'!V$14="-","-",SUM('2a Aggregate costs'!V$14,'2a Aggregate costs'!V$16,'2a Aggregate costs'!V$17,'2a Aggregate costs'!V41,'2a Aggregate costs'!V78)*'3a Demand'!$C$9+'2a Aggregate costs'!V$18)</f>
        <v>-</v>
      </c>
      <c r="V18" s="146" t="str">
        <f>IF('2a Aggregate costs'!W$14="-","-",SUM('2a Aggregate costs'!W$14,'2a Aggregate costs'!W$16,'2a Aggregate costs'!W$17,'2a Aggregate costs'!W41,'2a Aggregate costs'!W78)*'3a Demand'!$C$9+'2a Aggregate costs'!W$18)</f>
        <v>-</v>
      </c>
      <c r="W18" s="146" t="str">
        <f>IF('2a Aggregate costs'!X$14="-","-",SUM('2a Aggregate costs'!X$14,'2a Aggregate costs'!X$16,'2a Aggregate costs'!X$17,'2a Aggregate costs'!X41,'2a Aggregate costs'!X78)*'3a Demand'!$C$9+'2a Aggregate costs'!X$18)</f>
        <v>-</v>
      </c>
      <c r="X18" s="146" t="str">
        <f>IF('2a Aggregate costs'!Y$14="-","-",SUM('2a Aggregate costs'!Y$14,'2a Aggregate costs'!Y$16,'2a Aggregate costs'!Y$17,'2a Aggregate costs'!Y41,'2a Aggregate costs'!Y78)*'3a Demand'!$C$9+'2a Aggregate costs'!Y$18)</f>
        <v>-</v>
      </c>
      <c r="Y18" s="146" t="str">
        <f>IF('2a Aggregate costs'!Z$14="-","-",SUM('2a Aggregate costs'!Z$14,'2a Aggregate costs'!Z$16,'2a Aggregate costs'!Z$17,'2a Aggregate costs'!Z41,'2a Aggregate costs'!Z78)*'3a Demand'!$C$9+'2a Aggregate costs'!Z$18)</f>
        <v>-</v>
      </c>
      <c r="Z18" s="146" t="str">
        <f>IF('2a Aggregate costs'!AA$14="-","-",SUM('2a Aggregate costs'!AA$14,'2a Aggregate costs'!AA$16,'2a Aggregate costs'!AA$17,'2a Aggregate costs'!AA41,'2a Aggregate costs'!AA78)*'3a Demand'!$C$9+'2a Aggregate costs'!AA$18)</f>
        <v>-</v>
      </c>
    </row>
    <row r="19" spans="1:26" s="3" customFormat="1" ht="12.75" customHeight="1">
      <c r="A19" s="26"/>
      <c r="B19" s="287"/>
      <c r="C19" s="153" t="s">
        <v>158</v>
      </c>
      <c r="D19" s="281"/>
      <c r="E19" s="298"/>
      <c r="F19" s="120"/>
      <c r="G19" s="146">
        <f>IF('2a Aggregate costs'!H$14="-","-",SUM('2a Aggregate costs'!H$14,'2a Aggregate costs'!H$16,'2a Aggregate costs'!H$17,'2a Aggregate costs'!H42,'2a Aggregate costs'!H79)*'3a Demand'!$C$9+'2a Aggregate costs'!H$18)</f>
        <v>68.691469332493085</v>
      </c>
      <c r="H19" s="146">
        <f>IF('2a Aggregate costs'!I$14="-","-",SUM('2a Aggregate costs'!I$14,'2a Aggregate costs'!I$16,'2a Aggregate costs'!I$17,'2a Aggregate costs'!I42,'2a Aggregate costs'!I79)*'3a Demand'!$C$9+'2a Aggregate costs'!I$18)</f>
        <v>68.671366930085739</v>
      </c>
      <c r="I19" s="146">
        <f>IF('2a Aggregate costs'!J$14="-","-",SUM('2a Aggregate costs'!J$14,'2a Aggregate costs'!J$16,'2a Aggregate costs'!J$17,'2a Aggregate costs'!J42,'2a Aggregate costs'!J79)*'3a Demand'!$C$9+'2a Aggregate costs'!J$18)</f>
        <v>86.613622845767168</v>
      </c>
      <c r="J19" s="146">
        <f>IF('2a Aggregate costs'!K$14="-","-",SUM('2a Aggregate costs'!K$14,'2a Aggregate costs'!K$16,'2a Aggregate costs'!K$17,'2a Aggregate costs'!K42,'2a Aggregate costs'!K79)*'3a Demand'!$C$9+'2a Aggregate costs'!K$18)</f>
        <v>85.614164071455562</v>
      </c>
      <c r="K19" s="146">
        <f>IF('2a Aggregate costs'!L$14="-","-",SUM('2a Aggregate costs'!L$14,'2a Aggregate costs'!L$16,'2a Aggregate costs'!L$17,'2a Aggregate costs'!L42,'2a Aggregate costs'!L79)*'3a Demand'!$C$9+'2a Aggregate costs'!L$18)</f>
        <v>97.877310062425408</v>
      </c>
      <c r="L19" s="146">
        <f>IF('2a Aggregate costs'!M$14="-","-",SUM('2a Aggregate costs'!M$14,'2a Aggregate costs'!M$16,'2a Aggregate costs'!M$17,'2a Aggregate costs'!M42,'2a Aggregate costs'!M79)*'3a Demand'!$C$9+'2a Aggregate costs'!M$18)</f>
        <v>97.06546226748624</v>
      </c>
      <c r="M19" s="146">
        <f>IF('2a Aggregate costs'!N$14="-","-",SUM('2a Aggregate costs'!N$14,'2a Aggregate costs'!N$16,'2a Aggregate costs'!N$17,'2a Aggregate costs'!N42,'2a Aggregate costs'!N79)*'3a Demand'!$C$9+'2a Aggregate costs'!N$18)</f>
        <v>118.16325327325271</v>
      </c>
      <c r="N19" s="146">
        <f>IF('2a Aggregate costs'!O$14="-","-",SUM('2a Aggregate costs'!O$14,'2a Aggregate costs'!O$16,'2a Aggregate costs'!O$17,'2a Aggregate costs'!O42,'2a Aggregate costs'!O79)*'3a Demand'!$C$9+'2a Aggregate costs'!O$18)</f>
        <v>116.08964127940474</v>
      </c>
      <c r="O19" s="120"/>
      <c r="P19" s="146">
        <f>IF('2a Aggregate costs'!Q$14="-","-",SUM('2a Aggregate costs'!Q$14,'2a Aggregate costs'!Q$16,'2a Aggregate costs'!Q$17,'2a Aggregate costs'!Q42,'2a Aggregate costs'!Q79)*'3a Demand'!$C$9+'2a Aggregate costs'!Q$18)</f>
        <v>116.08964127940474</v>
      </c>
      <c r="Q19" s="146">
        <f>IF('2a Aggregate costs'!R$14="-","-",SUM('2a Aggregate costs'!R$14,'2a Aggregate costs'!R$16,'2a Aggregate costs'!R$17,'2a Aggregate costs'!R42,'2a Aggregate costs'!R79)*'3a Demand'!$C$9+'2a Aggregate costs'!R$18)</f>
        <v>129.62064120818005</v>
      </c>
      <c r="R19" s="146">
        <f>IF('2a Aggregate costs'!S$14="-","-",SUM('2a Aggregate costs'!S$14,'2a Aggregate costs'!S$16,'2a Aggregate costs'!S$17,'2a Aggregate costs'!S42,'2a Aggregate costs'!S79)*'3a Demand'!$C$9+'2a Aggregate costs'!S$18)</f>
        <v>131.55771258692727</v>
      </c>
      <c r="S19" s="146">
        <f>IF('2a Aggregate costs'!T$14="-","-",SUM('2a Aggregate costs'!T$14,'2a Aggregate costs'!T$16,'2a Aggregate costs'!T$17,'2a Aggregate costs'!T42,'2a Aggregate costs'!T79)*'3a Demand'!$C$9+'2a Aggregate costs'!T$18)</f>
        <v>143.2691911660786</v>
      </c>
      <c r="T19" s="146">
        <f>IF('2a Aggregate costs'!U$14="-","-",SUM('2a Aggregate costs'!U$14,'2a Aggregate costs'!U$16,'2a Aggregate costs'!U$17,'2a Aggregate costs'!U42,'2a Aggregate costs'!U79)*'3a Demand'!$C$9+'2a Aggregate costs'!U$18)</f>
        <v>145.68440318623078</v>
      </c>
      <c r="U19" s="146" t="str">
        <f>IF('2a Aggregate costs'!V$14="-","-",SUM('2a Aggregate costs'!V$14,'2a Aggregate costs'!V$16,'2a Aggregate costs'!V$17,'2a Aggregate costs'!V42,'2a Aggregate costs'!V79)*'3a Demand'!$C$9+'2a Aggregate costs'!V$18)</f>
        <v>-</v>
      </c>
      <c r="V19" s="146" t="str">
        <f>IF('2a Aggregate costs'!W$14="-","-",SUM('2a Aggregate costs'!W$14,'2a Aggregate costs'!W$16,'2a Aggregate costs'!W$17,'2a Aggregate costs'!W42,'2a Aggregate costs'!W79)*'3a Demand'!$C$9+'2a Aggregate costs'!W$18)</f>
        <v>-</v>
      </c>
      <c r="W19" s="146" t="str">
        <f>IF('2a Aggregate costs'!X$14="-","-",SUM('2a Aggregate costs'!X$14,'2a Aggregate costs'!X$16,'2a Aggregate costs'!X$17,'2a Aggregate costs'!X42,'2a Aggregate costs'!X79)*'3a Demand'!$C$9+'2a Aggregate costs'!X$18)</f>
        <v>-</v>
      </c>
      <c r="X19" s="146" t="str">
        <f>IF('2a Aggregate costs'!Y$14="-","-",SUM('2a Aggregate costs'!Y$14,'2a Aggregate costs'!Y$16,'2a Aggregate costs'!Y$17,'2a Aggregate costs'!Y42,'2a Aggregate costs'!Y79)*'3a Demand'!$C$9+'2a Aggregate costs'!Y$18)</f>
        <v>-</v>
      </c>
      <c r="Y19" s="146" t="str">
        <f>IF('2a Aggregate costs'!Z$14="-","-",SUM('2a Aggregate costs'!Z$14,'2a Aggregate costs'!Z$16,'2a Aggregate costs'!Z$17,'2a Aggregate costs'!Z42,'2a Aggregate costs'!Z79)*'3a Demand'!$C$9+'2a Aggregate costs'!Z$18)</f>
        <v>-</v>
      </c>
      <c r="Z19" s="146" t="str">
        <f>IF('2a Aggregate costs'!AA$14="-","-",SUM('2a Aggregate costs'!AA$14,'2a Aggregate costs'!AA$16,'2a Aggregate costs'!AA$17,'2a Aggregate costs'!AA42,'2a Aggregate costs'!AA79)*'3a Demand'!$C$9+'2a Aggregate costs'!AA$18)</f>
        <v>-</v>
      </c>
    </row>
    <row r="20" spans="1:26" s="3" customFormat="1" ht="12.75" customHeight="1">
      <c r="A20" s="26"/>
      <c r="B20" s="287"/>
      <c r="C20" s="153" t="s">
        <v>159</v>
      </c>
      <c r="D20" s="281"/>
      <c r="E20" s="298"/>
      <c r="F20" s="120"/>
      <c r="G20" s="146">
        <f>IF('2a Aggregate costs'!H$14="-","-",SUM('2a Aggregate costs'!H$14,'2a Aggregate costs'!H$16,'2a Aggregate costs'!H$17,'2a Aggregate costs'!H43,'2a Aggregate costs'!H80)*'3a Demand'!$C$9+'2a Aggregate costs'!H$18)</f>
        <v>68.695530607737979</v>
      </c>
      <c r="H20" s="146">
        <f>IF('2a Aggregate costs'!I$14="-","-",SUM('2a Aggregate costs'!I$14,'2a Aggregate costs'!I$16,'2a Aggregate costs'!I$17,'2a Aggregate costs'!I43,'2a Aggregate costs'!I80)*'3a Demand'!$C$9+'2a Aggregate costs'!I$18)</f>
        <v>68.675373133833617</v>
      </c>
      <c r="I20" s="146">
        <f>IF('2a Aggregate costs'!J$14="-","-",SUM('2a Aggregate costs'!J$14,'2a Aggregate costs'!J$16,'2a Aggregate costs'!J$17,'2a Aggregate costs'!J43,'2a Aggregate costs'!J80)*'3a Demand'!$C$9+'2a Aggregate costs'!J$18)</f>
        <v>86.631082482246995</v>
      </c>
      <c r="J20" s="146">
        <f>IF('2a Aggregate costs'!K$14="-","-",SUM('2a Aggregate costs'!K$14,'2a Aggregate costs'!K$16,'2a Aggregate costs'!K$17,'2a Aggregate costs'!K43,'2a Aggregate costs'!K80)*'3a Demand'!$C$9+'2a Aggregate costs'!K$18)</f>
        <v>85.627481433975092</v>
      </c>
      <c r="K20" s="146">
        <f>IF('2a Aggregate costs'!L$14="-","-",SUM('2a Aggregate costs'!L$14,'2a Aggregate costs'!L$16,'2a Aggregate costs'!L$17,'2a Aggregate costs'!L43,'2a Aggregate costs'!L80)*'3a Demand'!$C$9+'2a Aggregate costs'!L$18)</f>
        <v>97.922728265618431</v>
      </c>
      <c r="L20" s="146">
        <f>IF('2a Aggregate costs'!M$14="-","-",SUM('2a Aggregate costs'!M$14,'2a Aggregate costs'!M$16,'2a Aggregate costs'!M$17,'2a Aggregate costs'!M43,'2a Aggregate costs'!M80)*'3a Demand'!$C$9+'2a Aggregate costs'!M$18)</f>
        <v>97.105569267855799</v>
      </c>
      <c r="M20" s="146">
        <f>IF('2a Aggregate costs'!N$14="-","-",SUM('2a Aggregate costs'!N$14,'2a Aggregate costs'!N$16,'2a Aggregate costs'!N$17,'2a Aggregate costs'!N43,'2a Aggregate costs'!N80)*'3a Demand'!$C$9+'2a Aggregate costs'!N$18)</f>
        <v>118.42842982944278</v>
      </c>
      <c r="N20" s="146">
        <f>IF('2a Aggregate costs'!O$14="-","-",SUM('2a Aggregate costs'!O$14,'2a Aggregate costs'!O$16,'2a Aggregate costs'!O$17,'2a Aggregate costs'!O43,'2a Aggregate costs'!O80)*'3a Demand'!$C$9+'2a Aggregate costs'!O$18)</f>
        <v>116.31870460793152</v>
      </c>
      <c r="O20" s="120"/>
      <c r="P20" s="146">
        <f>IF('2a Aggregate costs'!Q$14="-","-",SUM('2a Aggregate costs'!Q$14,'2a Aggregate costs'!Q$16,'2a Aggregate costs'!Q$17,'2a Aggregate costs'!Q43,'2a Aggregate costs'!Q80)*'3a Demand'!$C$9+'2a Aggregate costs'!Q$18)</f>
        <v>116.31870460793152</v>
      </c>
      <c r="Q20" s="146">
        <f>IF('2a Aggregate costs'!R$14="-","-",SUM('2a Aggregate costs'!R$14,'2a Aggregate costs'!R$16,'2a Aggregate costs'!R$17,'2a Aggregate costs'!R43,'2a Aggregate costs'!R80)*'3a Demand'!$C$9+'2a Aggregate costs'!R$18)</f>
        <v>130.07256983289048</v>
      </c>
      <c r="R20" s="146">
        <f>IF('2a Aggregate costs'!S$14="-","-",SUM('2a Aggregate costs'!S$14,'2a Aggregate costs'!S$16,'2a Aggregate costs'!S$17,'2a Aggregate costs'!S43,'2a Aggregate costs'!S80)*'3a Demand'!$C$9+'2a Aggregate costs'!S$18)</f>
        <v>132.02467194812445</v>
      </c>
      <c r="S20" s="146">
        <f>IF('2a Aggregate costs'!T$14="-","-",SUM('2a Aggregate costs'!T$14,'2a Aggregate costs'!T$16,'2a Aggregate costs'!T$17,'2a Aggregate costs'!T43,'2a Aggregate costs'!T80)*'3a Demand'!$C$9+'2a Aggregate costs'!T$18)</f>
        <v>143.87286494762401</v>
      </c>
      <c r="T20" s="146">
        <f>IF('2a Aggregate costs'!U$14="-","-",SUM('2a Aggregate costs'!U$14,'2a Aggregate costs'!U$16,'2a Aggregate costs'!U$17,'2a Aggregate costs'!U43,'2a Aggregate costs'!U80)*'3a Demand'!$C$9+'2a Aggregate costs'!U$18)</f>
        <v>146.35074438742399</v>
      </c>
      <c r="U20" s="146" t="str">
        <f>IF('2a Aggregate costs'!V$14="-","-",SUM('2a Aggregate costs'!V$14,'2a Aggregate costs'!V$16,'2a Aggregate costs'!V$17,'2a Aggregate costs'!V43,'2a Aggregate costs'!V80)*'3a Demand'!$C$9+'2a Aggregate costs'!V$18)</f>
        <v>-</v>
      </c>
      <c r="V20" s="146" t="str">
        <f>IF('2a Aggregate costs'!W$14="-","-",SUM('2a Aggregate costs'!W$14,'2a Aggregate costs'!W$16,'2a Aggregate costs'!W$17,'2a Aggregate costs'!W43,'2a Aggregate costs'!W80)*'3a Demand'!$C$9+'2a Aggregate costs'!W$18)</f>
        <v>-</v>
      </c>
      <c r="W20" s="146" t="str">
        <f>IF('2a Aggregate costs'!X$14="-","-",SUM('2a Aggregate costs'!X$14,'2a Aggregate costs'!X$16,'2a Aggregate costs'!X$17,'2a Aggregate costs'!X43,'2a Aggregate costs'!X80)*'3a Demand'!$C$9+'2a Aggregate costs'!X$18)</f>
        <v>-</v>
      </c>
      <c r="X20" s="146" t="str">
        <f>IF('2a Aggregate costs'!Y$14="-","-",SUM('2a Aggregate costs'!Y$14,'2a Aggregate costs'!Y$16,'2a Aggregate costs'!Y$17,'2a Aggregate costs'!Y43,'2a Aggregate costs'!Y80)*'3a Demand'!$C$9+'2a Aggregate costs'!Y$18)</f>
        <v>-</v>
      </c>
      <c r="Y20" s="146" t="str">
        <f>IF('2a Aggregate costs'!Z$14="-","-",SUM('2a Aggregate costs'!Z$14,'2a Aggregate costs'!Z$16,'2a Aggregate costs'!Z$17,'2a Aggregate costs'!Z43,'2a Aggregate costs'!Z80)*'3a Demand'!$C$9+'2a Aggregate costs'!Z$18)</f>
        <v>-</v>
      </c>
      <c r="Z20" s="146" t="str">
        <f>IF('2a Aggregate costs'!AA$14="-","-",SUM('2a Aggregate costs'!AA$14,'2a Aggregate costs'!AA$16,'2a Aggregate costs'!AA$17,'2a Aggregate costs'!AA43,'2a Aggregate costs'!AA80)*'3a Demand'!$C$9+'2a Aggregate costs'!AA$18)</f>
        <v>-</v>
      </c>
    </row>
    <row r="21" spans="1:26" ht="12.75" customHeight="1">
      <c r="A21" s="25"/>
      <c r="B21" s="287"/>
      <c r="C21" s="153" t="s">
        <v>160</v>
      </c>
      <c r="D21" s="281"/>
      <c r="E21" s="298"/>
      <c r="F21" s="44"/>
      <c r="G21" s="146">
        <f>IF('2a Aggregate costs'!H$14="-","-",SUM('2a Aggregate costs'!H$14,'2a Aggregate costs'!H$16,'2a Aggregate costs'!H$17,'2a Aggregate costs'!H44,'2a Aggregate costs'!H81)*'3a Demand'!$C$9+'2a Aggregate costs'!H$18)</f>
        <v>68.680424464545325</v>
      </c>
      <c r="H21" s="146">
        <f>IF('2a Aggregate costs'!I$14="-","-",SUM('2a Aggregate costs'!I$14,'2a Aggregate costs'!I$16,'2a Aggregate costs'!I$17,'2a Aggregate costs'!I44,'2a Aggregate costs'!I81)*'3a Demand'!$C$9+'2a Aggregate costs'!I$18)</f>
        <v>68.660471828680869</v>
      </c>
      <c r="I21" s="146">
        <f>IF('2a Aggregate costs'!J$14="-","-",SUM('2a Aggregate costs'!J$14,'2a Aggregate costs'!J$16,'2a Aggregate costs'!J$17,'2a Aggregate costs'!J44,'2a Aggregate costs'!J81)*'3a Demand'!$C$9+'2a Aggregate costs'!J$18)</f>
        <v>86.566135709071048</v>
      </c>
      <c r="J21" s="146">
        <f>IF('2a Aggregate costs'!K$14="-","-",SUM('2a Aggregate costs'!K$14,'2a Aggregate costs'!K$16,'2a Aggregate costs'!K$17,'2a Aggregate costs'!K44,'2a Aggregate costs'!K81)*'3a Demand'!$C$9+'2a Aggregate costs'!K$18)</f>
        <v>85.577943591331319</v>
      </c>
      <c r="K21" s="146">
        <f>IF('2a Aggregate costs'!L$14="-","-",SUM('2a Aggregate costs'!L$14,'2a Aggregate costs'!L$16,'2a Aggregate costs'!L$17,'2a Aggregate costs'!L44,'2a Aggregate costs'!L81)*'3a Demand'!$C$9+'2a Aggregate costs'!L$18)</f>
        <v>97.753778348648396</v>
      </c>
      <c r="L21" s="146">
        <f>IF('2a Aggregate costs'!M$14="-","-",SUM('2a Aggregate costs'!M$14,'2a Aggregate costs'!M$16,'2a Aggregate costs'!M$17,'2a Aggregate costs'!M44,'2a Aggregate costs'!M81)*'3a Demand'!$C$9+'2a Aggregate costs'!M$18)</f>
        <v>96.956376497034555</v>
      </c>
      <c r="M21" s="146">
        <f>IF('2a Aggregate costs'!N$14="-","-",SUM('2a Aggregate costs'!N$14,'2a Aggregate costs'!N$16,'2a Aggregate costs'!N$17,'2a Aggregate costs'!N44,'2a Aggregate costs'!N81)*'3a Demand'!$C$9+'2a Aggregate costs'!N$18)</f>
        <v>118.2945873792935</v>
      </c>
      <c r="N21" s="146">
        <f>IF('2a Aggregate costs'!O$14="-","-",SUM('2a Aggregate costs'!O$14,'2a Aggregate costs'!O$16,'2a Aggregate costs'!O$17,'2a Aggregate costs'!O44,'2a Aggregate costs'!O81)*'3a Demand'!$C$9+'2a Aggregate costs'!O$18)</f>
        <v>116.20121158181396</v>
      </c>
      <c r="O21" s="44"/>
      <c r="P21" s="146">
        <f>IF('2a Aggregate costs'!Q$14="-","-",SUM('2a Aggregate costs'!Q$14,'2a Aggregate costs'!Q$16,'2a Aggregate costs'!Q$17,'2a Aggregate costs'!Q44,'2a Aggregate costs'!Q81)*'3a Demand'!$C$9+'2a Aggregate costs'!Q$18)</f>
        <v>116.20121158181396</v>
      </c>
      <c r="Q21" s="146">
        <f>IF('2a Aggregate costs'!R$14="-","-",SUM('2a Aggregate costs'!R$14,'2a Aggregate costs'!R$16,'2a Aggregate costs'!R$17,'2a Aggregate costs'!R44,'2a Aggregate costs'!R81)*'3a Demand'!$C$9+'2a Aggregate costs'!R$18)</f>
        <v>129.95115124635566</v>
      </c>
      <c r="R21" s="146">
        <f>IF('2a Aggregate costs'!S$14="-","-",SUM('2a Aggregate costs'!S$14,'2a Aggregate costs'!S$16,'2a Aggregate costs'!S$17,'2a Aggregate costs'!S44,'2a Aggregate costs'!S81)*'3a Demand'!$C$9+'2a Aggregate costs'!S$18)</f>
        <v>131.99242410436682</v>
      </c>
      <c r="S21" s="146">
        <f>IF('2a Aggregate costs'!T$14="-","-",SUM('2a Aggregate costs'!T$14,'2a Aggregate costs'!T$16,'2a Aggregate costs'!T$17,'2a Aggregate costs'!T44,'2a Aggregate costs'!T81)*'3a Demand'!$C$9+'2a Aggregate costs'!T$18)</f>
        <v>144.05153576569356</v>
      </c>
      <c r="T21" s="146">
        <f>IF('2a Aggregate costs'!U$14="-","-",SUM('2a Aggregate costs'!U$14,'2a Aggregate costs'!U$16,'2a Aggregate costs'!U$17,'2a Aggregate costs'!U44,'2a Aggregate costs'!U81)*'3a Demand'!$C$9+'2a Aggregate costs'!U$18)</f>
        <v>146.66349539908231</v>
      </c>
      <c r="U21" s="146" t="str">
        <f>IF('2a Aggregate costs'!V$14="-","-",SUM('2a Aggregate costs'!V$14,'2a Aggregate costs'!V$16,'2a Aggregate costs'!V$17,'2a Aggregate costs'!V44,'2a Aggregate costs'!V81)*'3a Demand'!$C$9+'2a Aggregate costs'!V$18)</f>
        <v>-</v>
      </c>
      <c r="V21" s="146" t="str">
        <f>IF('2a Aggregate costs'!W$14="-","-",SUM('2a Aggregate costs'!W$14,'2a Aggregate costs'!W$16,'2a Aggregate costs'!W$17,'2a Aggregate costs'!W44,'2a Aggregate costs'!W81)*'3a Demand'!$C$9+'2a Aggregate costs'!W$18)</f>
        <v>-</v>
      </c>
      <c r="W21" s="146" t="str">
        <f>IF('2a Aggregate costs'!X$14="-","-",SUM('2a Aggregate costs'!X$14,'2a Aggregate costs'!X$16,'2a Aggregate costs'!X$17,'2a Aggregate costs'!X44,'2a Aggregate costs'!X81)*'3a Demand'!$C$9+'2a Aggregate costs'!X$18)</f>
        <v>-</v>
      </c>
      <c r="X21" s="146" t="str">
        <f>IF('2a Aggregate costs'!Y$14="-","-",SUM('2a Aggregate costs'!Y$14,'2a Aggregate costs'!Y$16,'2a Aggregate costs'!Y$17,'2a Aggregate costs'!Y44,'2a Aggregate costs'!Y81)*'3a Demand'!$C$9+'2a Aggregate costs'!Y$18)</f>
        <v>-</v>
      </c>
      <c r="Y21" s="146" t="str">
        <f>IF('2a Aggregate costs'!Z$14="-","-",SUM('2a Aggregate costs'!Z$14,'2a Aggregate costs'!Z$16,'2a Aggregate costs'!Z$17,'2a Aggregate costs'!Z44,'2a Aggregate costs'!Z81)*'3a Demand'!$C$9+'2a Aggregate costs'!Z$18)</f>
        <v>-</v>
      </c>
      <c r="Z21" s="146" t="str">
        <f>IF('2a Aggregate costs'!AA$14="-","-",SUM('2a Aggregate costs'!AA$14,'2a Aggregate costs'!AA$16,'2a Aggregate costs'!AA$17,'2a Aggregate costs'!AA44,'2a Aggregate costs'!AA81)*'3a Demand'!$C$9+'2a Aggregate costs'!AA$18)</f>
        <v>-</v>
      </c>
    </row>
    <row r="22" spans="1:26" ht="12.75" customHeight="1">
      <c r="A22" s="25"/>
      <c r="B22" s="287"/>
      <c r="C22" s="153" t="s">
        <v>161</v>
      </c>
      <c r="D22" s="281"/>
      <c r="E22" s="298"/>
      <c r="F22" s="44"/>
      <c r="G22" s="146">
        <f>IF('2a Aggregate costs'!H$14="-","-",SUM('2a Aggregate costs'!H$14,'2a Aggregate costs'!H$16,'2a Aggregate costs'!H$17,'2a Aggregate costs'!H45,'2a Aggregate costs'!H82)*'3a Demand'!$C$9+'2a Aggregate costs'!H$18)</f>
        <v>68.69036253949163</v>
      </c>
      <c r="H22" s="146">
        <f>IF('2a Aggregate costs'!I$14="-","-",SUM('2a Aggregate costs'!I$14,'2a Aggregate costs'!I$16,'2a Aggregate costs'!I$17,'2a Aggregate costs'!I45,'2a Aggregate costs'!I82)*'3a Demand'!$C$9+'2a Aggregate costs'!I$18)</f>
        <v>68.670275144610898</v>
      </c>
      <c r="I22" s="146">
        <f>IF('2a Aggregate costs'!J$14="-","-",SUM('2a Aggregate costs'!J$14,'2a Aggregate costs'!J$16,'2a Aggregate costs'!J$17,'2a Aggregate costs'!J45,'2a Aggregate costs'!J82)*'3a Demand'!$C$9+'2a Aggregate costs'!J$18)</f>
        <v>86.608863685659017</v>
      </c>
      <c r="J22" s="146">
        <f>IF('2a Aggregate costs'!K$14="-","-",SUM('2a Aggregate costs'!K$14,'2a Aggregate costs'!K$16,'2a Aggregate costs'!K$17,'2a Aggregate costs'!K45,'2a Aggregate costs'!K82)*'3a Demand'!$C$9+'2a Aggregate costs'!K$18)</f>
        <v>85.61053410109416</v>
      </c>
      <c r="K22" s="146">
        <f>IF('2a Aggregate costs'!L$14="-","-",SUM('2a Aggregate costs'!L$14,'2a Aggregate costs'!L$16,'2a Aggregate costs'!L$17,'2a Aggregate costs'!L45,'2a Aggregate costs'!L82)*'3a Demand'!$C$9+'2a Aggregate costs'!L$18)</f>
        <v>97.864929465818818</v>
      </c>
      <c r="L22" s="146">
        <f>IF('2a Aggregate costs'!M$14="-","-",SUM('2a Aggregate costs'!M$14,'2a Aggregate costs'!M$16,'2a Aggregate costs'!M$17,'2a Aggregate costs'!M45,'2a Aggregate costs'!M82)*'3a Demand'!$C$9+'2a Aggregate costs'!M$18)</f>
        <v>97.054529489388273</v>
      </c>
      <c r="M22" s="146">
        <f>IF('2a Aggregate costs'!N$14="-","-",SUM('2a Aggregate costs'!N$14,'2a Aggregate costs'!N$16,'2a Aggregate costs'!N$17,'2a Aggregate costs'!N45,'2a Aggregate costs'!N82)*'3a Demand'!$C$9+'2a Aggregate costs'!N$18)</f>
        <v>118.3338046878049</v>
      </c>
      <c r="N22" s="146">
        <f>IF('2a Aggregate costs'!O$14="-","-",SUM('2a Aggregate costs'!O$14,'2a Aggregate costs'!O$16,'2a Aggregate costs'!O$17,'2a Aggregate costs'!O45,'2a Aggregate costs'!O82)*'3a Demand'!$C$9+'2a Aggregate costs'!O$18)</f>
        <v>116.23565093546705</v>
      </c>
      <c r="O22" s="44"/>
      <c r="P22" s="146">
        <f>IF('2a Aggregate costs'!Q$14="-","-",SUM('2a Aggregate costs'!Q$14,'2a Aggregate costs'!Q$16,'2a Aggregate costs'!Q$17,'2a Aggregate costs'!Q45,'2a Aggregate costs'!Q82)*'3a Demand'!$C$9+'2a Aggregate costs'!Q$18)</f>
        <v>116.23565093546705</v>
      </c>
      <c r="Q22" s="146">
        <f>IF('2a Aggregate costs'!R$14="-","-",SUM('2a Aggregate costs'!R$14,'2a Aggregate costs'!R$16,'2a Aggregate costs'!R$17,'2a Aggregate costs'!R45,'2a Aggregate costs'!R82)*'3a Demand'!$C$9+'2a Aggregate costs'!R$18)</f>
        <v>129.9972077079583</v>
      </c>
      <c r="R22" s="146">
        <f>IF('2a Aggregate costs'!S$14="-","-",SUM('2a Aggregate costs'!S$14,'2a Aggregate costs'!S$16,'2a Aggregate costs'!S$17,'2a Aggregate costs'!S45,'2a Aggregate costs'!S82)*'3a Demand'!$C$9+'2a Aggregate costs'!S$18)</f>
        <v>131.94617077366865</v>
      </c>
      <c r="S22" s="146">
        <f>IF('2a Aggregate costs'!T$14="-","-",SUM('2a Aggregate costs'!T$14,'2a Aggregate costs'!T$16,'2a Aggregate costs'!T$17,'2a Aggregate costs'!T45,'2a Aggregate costs'!T82)*'3a Demand'!$C$9+'2a Aggregate costs'!T$18)</f>
        <v>144.07190092659567</v>
      </c>
      <c r="T22" s="146">
        <f>IF('2a Aggregate costs'!U$14="-","-",SUM('2a Aggregate costs'!U$14,'2a Aggregate costs'!U$16,'2a Aggregate costs'!U$17,'2a Aggregate costs'!U45,'2a Aggregate costs'!U82)*'3a Demand'!$C$9+'2a Aggregate costs'!U$18)</f>
        <v>146.57072572450906</v>
      </c>
      <c r="U22" s="146" t="str">
        <f>IF('2a Aggregate costs'!V$14="-","-",SUM('2a Aggregate costs'!V$14,'2a Aggregate costs'!V$16,'2a Aggregate costs'!V$17,'2a Aggregate costs'!V45,'2a Aggregate costs'!V82)*'3a Demand'!$C$9+'2a Aggregate costs'!V$18)</f>
        <v>-</v>
      </c>
      <c r="V22" s="146" t="str">
        <f>IF('2a Aggregate costs'!W$14="-","-",SUM('2a Aggregate costs'!W$14,'2a Aggregate costs'!W$16,'2a Aggregate costs'!W$17,'2a Aggregate costs'!W45,'2a Aggregate costs'!W82)*'3a Demand'!$C$9+'2a Aggregate costs'!W$18)</f>
        <v>-</v>
      </c>
      <c r="W22" s="146" t="str">
        <f>IF('2a Aggregate costs'!X$14="-","-",SUM('2a Aggregate costs'!X$14,'2a Aggregate costs'!X$16,'2a Aggregate costs'!X$17,'2a Aggregate costs'!X45,'2a Aggregate costs'!X82)*'3a Demand'!$C$9+'2a Aggregate costs'!X$18)</f>
        <v>-</v>
      </c>
      <c r="X22" s="146" t="str">
        <f>IF('2a Aggregate costs'!Y$14="-","-",SUM('2a Aggregate costs'!Y$14,'2a Aggregate costs'!Y$16,'2a Aggregate costs'!Y$17,'2a Aggregate costs'!Y45,'2a Aggregate costs'!Y82)*'3a Demand'!$C$9+'2a Aggregate costs'!Y$18)</f>
        <v>-</v>
      </c>
      <c r="Y22" s="146" t="str">
        <f>IF('2a Aggregate costs'!Z$14="-","-",SUM('2a Aggregate costs'!Z$14,'2a Aggregate costs'!Z$16,'2a Aggregate costs'!Z$17,'2a Aggregate costs'!Z45,'2a Aggregate costs'!Z82)*'3a Demand'!$C$9+'2a Aggregate costs'!Z$18)</f>
        <v>-</v>
      </c>
      <c r="Z22" s="146" t="str">
        <f>IF('2a Aggregate costs'!AA$14="-","-",SUM('2a Aggregate costs'!AA$14,'2a Aggregate costs'!AA$16,'2a Aggregate costs'!AA$17,'2a Aggregate costs'!AA45,'2a Aggregate costs'!AA82)*'3a Demand'!$C$9+'2a Aggregate costs'!AA$18)</f>
        <v>-</v>
      </c>
    </row>
    <row r="23" spans="1:26" ht="12.75" customHeight="1">
      <c r="A23" s="25"/>
      <c r="B23" s="287"/>
      <c r="C23" s="153" t="s">
        <v>162</v>
      </c>
      <c r="D23" s="281"/>
      <c r="E23" s="298"/>
      <c r="F23" s="44"/>
      <c r="G23" s="146">
        <f>IF('2a Aggregate costs'!H$14="-","-",SUM('2a Aggregate costs'!H$14,'2a Aggregate costs'!H$16,'2a Aggregate costs'!H$17,'2a Aggregate costs'!H46,'2a Aggregate costs'!H83)*'3a Demand'!$C$9+'2a Aggregate costs'!H$18)</f>
        <v>68.685461585914183</v>
      </c>
      <c r="H23" s="146">
        <f>IF('2a Aggregate costs'!I$14="-","-",SUM('2a Aggregate costs'!I$14,'2a Aggregate costs'!I$16,'2a Aggregate costs'!I$17,'2a Aggregate costs'!I46,'2a Aggregate costs'!I83)*'3a Demand'!$C$9+'2a Aggregate costs'!I$18)</f>
        <v>68.665440646443344</v>
      </c>
      <c r="I23" s="146">
        <f>IF('2a Aggregate costs'!J$14="-","-",SUM('2a Aggregate costs'!J$14,'2a Aggregate costs'!J$16,'2a Aggregate costs'!J$17,'2a Aggregate costs'!J46,'2a Aggregate costs'!J83)*'3a Demand'!$C$9+'2a Aggregate costs'!J$18)</f>
        <v>86.587791236570553</v>
      </c>
      <c r="J23" s="146">
        <f>IF('2a Aggregate costs'!K$14="-","-",SUM('2a Aggregate costs'!K$14,'2a Aggregate costs'!K$16,'2a Aggregate costs'!K$17,'2a Aggregate costs'!K46,'2a Aggregate costs'!K83)*'3a Demand'!$C$9+'2a Aggregate costs'!K$18)</f>
        <v>85.594461317532918</v>
      </c>
      <c r="K23" s="146">
        <f>IF('2a Aggregate costs'!L$14="-","-",SUM('2a Aggregate costs'!L$14,'2a Aggregate costs'!L$16,'2a Aggregate costs'!L$17,'2a Aggregate costs'!L46,'2a Aggregate costs'!L83)*'3a Demand'!$C$9+'2a Aggregate costs'!L$18)</f>
        <v>97.810111750512519</v>
      </c>
      <c r="L23" s="146">
        <f>IF('2a Aggregate costs'!M$14="-","-",SUM('2a Aggregate costs'!M$14,'2a Aggregate costs'!M$16,'2a Aggregate costs'!M$17,'2a Aggregate costs'!M46,'2a Aggregate costs'!M83)*'3a Demand'!$C$9+'2a Aggregate costs'!M$18)</f>
        <v>97.006122251460653</v>
      </c>
      <c r="M23" s="146">
        <f>IF('2a Aggregate costs'!N$14="-","-",SUM('2a Aggregate costs'!N$14,'2a Aggregate costs'!N$16,'2a Aggregate costs'!N$17,'2a Aggregate costs'!N46,'2a Aggregate costs'!N83)*'3a Demand'!$C$9+'2a Aggregate costs'!N$18)</f>
        <v>118.12075448242457</v>
      </c>
      <c r="N23" s="146">
        <f>IF('2a Aggregate costs'!O$14="-","-",SUM('2a Aggregate costs'!O$14,'2a Aggregate costs'!O$16,'2a Aggregate costs'!O$17,'2a Aggregate costs'!O46,'2a Aggregate costs'!O83)*'3a Demand'!$C$9+'2a Aggregate costs'!O$18)</f>
        <v>116.0523145499679</v>
      </c>
      <c r="O23" s="44"/>
      <c r="P23" s="146">
        <f>IF('2a Aggregate costs'!Q$14="-","-",SUM('2a Aggregate costs'!Q$14,'2a Aggregate costs'!Q$16,'2a Aggregate costs'!Q$17,'2a Aggregate costs'!Q46,'2a Aggregate costs'!Q83)*'3a Demand'!$C$9+'2a Aggregate costs'!Q$18)</f>
        <v>116.0523145499679</v>
      </c>
      <c r="Q23" s="146">
        <f>IF('2a Aggregate costs'!R$14="-","-",SUM('2a Aggregate costs'!R$14,'2a Aggregate costs'!R$16,'2a Aggregate costs'!R$17,'2a Aggregate costs'!R46,'2a Aggregate costs'!R83)*'3a Demand'!$C$9+'2a Aggregate costs'!R$18)</f>
        <v>129.81246897330871</v>
      </c>
      <c r="R23" s="146">
        <f>IF('2a Aggregate costs'!S$14="-","-",SUM('2a Aggregate costs'!S$14,'2a Aggregate costs'!S$16,'2a Aggregate costs'!S$17,'2a Aggregate costs'!S46,'2a Aggregate costs'!S83)*'3a Demand'!$C$9+'2a Aggregate costs'!S$18)</f>
        <v>131.75532105738503</v>
      </c>
      <c r="S23" s="146">
        <f>IF('2a Aggregate costs'!T$14="-","-",SUM('2a Aggregate costs'!T$14,'2a Aggregate costs'!T$16,'2a Aggregate costs'!T$17,'2a Aggregate costs'!T46,'2a Aggregate costs'!T83)*'3a Demand'!$C$9+'2a Aggregate costs'!T$18)</f>
        <v>143.65154499228004</v>
      </c>
      <c r="T23" s="146">
        <f>IF('2a Aggregate costs'!U$14="-","-",SUM('2a Aggregate costs'!U$14,'2a Aggregate costs'!U$16,'2a Aggregate costs'!U$17,'2a Aggregate costs'!U46,'2a Aggregate costs'!U83)*'3a Demand'!$C$9+'2a Aggregate costs'!U$18)</f>
        <v>146.10571491873148</v>
      </c>
      <c r="U23" s="146" t="str">
        <f>IF('2a Aggregate costs'!V$14="-","-",SUM('2a Aggregate costs'!V$14,'2a Aggregate costs'!V$16,'2a Aggregate costs'!V$17,'2a Aggregate costs'!V46,'2a Aggregate costs'!V83)*'3a Demand'!$C$9+'2a Aggregate costs'!V$18)</f>
        <v>-</v>
      </c>
      <c r="V23" s="146" t="str">
        <f>IF('2a Aggregate costs'!W$14="-","-",SUM('2a Aggregate costs'!W$14,'2a Aggregate costs'!W$16,'2a Aggregate costs'!W$17,'2a Aggregate costs'!W46,'2a Aggregate costs'!W83)*'3a Demand'!$C$9+'2a Aggregate costs'!W$18)</f>
        <v>-</v>
      </c>
      <c r="W23" s="146" t="str">
        <f>IF('2a Aggregate costs'!X$14="-","-",SUM('2a Aggregate costs'!X$14,'2a Aggregate costs'!X$16,'2a Aggregate costs'!X$17,'2a Aggregate costs'!X46,'2a Aggregate costs'!X83)*'3a Demand'!$C$9+'2a Aggregate costs'!X$18)</f>
        <v>-</v>
      </c>
      <c r="X23" s="146" t="str">
        <f>IF('2a Aggregate costs'!Y$14="-","-",SUM('2a Aggregate costs'!Y$14,'2a Aggregate costs'!Y$16,'2a Aggregate costs'!Y$17,'2a Aggregate costs'!Y46,'2a Aggregate costs'!Y83)*'3a Demand'!$C$9+'2a Aggregate costs'!Y$18)</f>
        <v>-</v>
      </c>
      <c r="Y23" s="146" t="str">
        <f>IF('2a Aggregate costs'!Z$14="-","-",SUM('2a Aggregate costs'!Z$14,'2a Aggregate costs'!Z$16,'2a Aggregate costs'!Z$17,'2a Aggregate costs'!Z46,'2a Aggregate costs'!Z83)*'3a Demand'!$C$9+'2a Aggregate costs'!Z$18)</f>
        <v>-</v>
      </c>
      <c r="Z23" s="146" t="str">
        <f>IF('2a Aggregate costs'!AA$14="-","-",SUM('2a Aggregate costs'!AA$14,'2a Aggregate costs'!AA$16,'2a Aggregate costs'!AA$17,'2a Aggregate costs'!AA46,'2a Aggregate costs'!AA83)*'3a Demand'!$C$9+'2a Aggregate costs'!AA$18)</f>
        <v>-</v>
      </c>
    </row>
    <row r="24" spans="1:26" ht="12.75" customHeight="1">
      <c r="A24" s="25"/>
      <c r="B24" s="287"/>
      <c r="C24" s="153" t="s">
        <v>163</v>
      </c>
      <c r="D24" s="281"/>
      <c r="E24" s="298"/>
      <c r="F24" s="44"/>
      <c r="G24" s="146">
        <f>IF('2a Aggregate costs'!H$14="-","-",SUM('2a Aggregate costs'!H$14,'2a Aggregate costs'!H$16,'2a Aggregate costs'!H$17,'2a Aggregate costs'!H47,'2a Aggregate costs'!H84)*'3a Demand'!$C$9+'2a Aggregate costs'!H$18)</f>
        <v>68.671157560696429</v>
      </c>
      <c r="H24" s="146">
        <f>IF('2a Aggregate costs'!I$14="-","-",SUM('2a Aggregate costs'!I$14,'2a Aggregate costs'!I$16,'2a Aggregate costs'!I$17,'2a Aggregate costs'!I47,'2a Aggregate costs'!I84)*'3a Demand'!$C$9+'2a Aggregate costs'!I$18)</f>
        <v>68.651330582572669</v>
      </c>
      <c r="I24" s="146">
        <f>IF('2a Aggregate costs'!J$14="-","-",SUM('2a Aggregate costs'!J$14,'2a Aggregate costs'!J$16,'2a Aggregate costs'!J$17,'2a Aggregate costs'!J47,'2a Aggregate costs'!J84)*'3a Demand'!$C$9+'2a Aggregate costs'!J$18)</f>
        <v>86.526293005382186</v>
      </c>
      <c r="J24" s="146">
        <f>IF('2a Aggregate costs'!K$14="-","-",SUM('2a Aggregate costs'!K$14,'2a Aggregate costs'!K$16,'2a Aggregate costs'!K$17,'2a Aggregate costs'!K47,'2a Aggregate costs'!K84)*'3a Demand'!$C$9+'2a Aggregate costs'!K$18)</f>
        <v>85.547553838481548</v>
      </c>
      <c r="K24" s="146">
        <f>IF('2a Aggregate costs'!L$14="-","-",SUM('2a Aggregate costs'!L$14,'2a Aggregate costs'!L$16,'2a Aggregate costs'!L$17,'2a Aggregate costs'!L47,'2a Aggregate costs'!L84)*'3a Demand'!$C$9+'2a Aggregate costs'!L$18)</f>
        <v>97.650132706506909</v>
      </c>
      <c r="L24" s="146">
        <f>IF('2a Aggregate costs'!M$14="-","-",SUM('2a Aggregate costs'!M$14,'2a Aggregate costs'!M$16,'2a Aggregate costs'!M$17,'2a Aggregate costs'!M47,'2a Aggregate costs'!M84)*'3a Demand'!$C$9+'2a Aggregate costs'!M$18)</f>
        <v>96.864851293844183</v>
      </c>
      <c r="M24" s="146">
        <f>IF('2a Aggregate costs'!N$14="-","-",SUM('2a Aggregate costs'!N$14,'2a Aggregate costs'!N$16,'2a Aggregate costs'!N$17,'2a Aggregate costs'!N47,'2a Aggregate costs'!N84)*'3a Demand'!$C$9+'2a Aggregate costs'!N$18)</f>
        <v>118.04461733557049</v>
      </c>
      <c r="N24" s="146">
        <f>IF('2a Aggregate costs'!O$14="-","-",SUM('2a Aggregate costs'!O$14,'2a Aggregate costs'!O$16,'2a Aggregate costs'!O$17,'2a Aggregate costs'!O47,'2a Aggregate costs'!O84)*'3a Demand'!$C$9+'2a Aggregate costs'!O$18)</f>
        <v>115.98549101536402</v>
      </c>
      <c r="O24" s="44"/>
      <c r="P24" s="146">
        <f>IF('2a Aggregate costs'!Q$14="-","-",SUM('2a Aggregate costs'!Q$14,'2a Aggregate costs'!Q$16,'2a Aggregate costs'!Q$17,'2a Aggregate costs'!Q47,'2a Aggregate costs'!Q84)*'3a Demand'!$C$9+'2a Aggregate costs'!Q$18)</f>
        <v>115.98549101536402</v>
      </c>
      <c r="Q24" s="146">
        <f>IF('2a Aggregate costs'!R$14="-","-",SUM('2a Aggregate costs'!R$14,'2a Aggregate costs'!R$16,'2a Aggregate costs'!R$17,'2a Aggregate costs'!R47,'2a Aggregate costs'!R84)*'3a Demand'!$C$9+'2a Aggregate costs'!R$18)</f>
        <v>129.77988250465026</v>
      </c>
      <c r="R24" s="146">
        <f>IF('2a Aggregate costs'!S$14="-","-",SUM('2a Aggregate costs'!S$14,'2a Aggregate costs'!S$16,'2a Aggregate costs'!S$17,'2a Aggregate costs'!S47,'2a Aggregate costs'!S84)*'3a Demand'!$C$9+'2a Aggregate costs'!S$18)</f>
        <v>131.72160686941143</v>
      </c>
      <c r="S24" s="146">
        <f>IF('2a Aggregate costs'!T$14="-","-",SUM('2a Aggregate costs'!T$14,'2a Aggregate costs'!T$16,'2a Aggregate costs'!T$17,'2a Aggregate costs'!T47,'2a Aggregate costs'!T84)*'3a Demand'!$C$9+'2a Aggregate costs'!T$18)</f>
        <v>143.69711937439382</v>
      </c>
      <c r="T24" s="146">
        <f>IF('2a Aggregate costs'!U$14="-","-",SUM('2a Aggregate costs'!U$14,'2a Aggregate costs'!U$16,'2a Aggregate costs'!U$17,'2a Aggregate costs'!U47,'2a Aggregate costs'!U84)*'3a Demand'!$C$9+'2a Aggregate costs'!U$18)</f>
        <v>146.15604262973034</v>
      </c>
      <c r="U24" s="146" t="str">
        <f>IF('2a Aggregate costs'!V$14="-","-",SUM('2a Aggregate costs'!V$14,'2a Aggregate costs'!V$16,'2a Aggregate costs'!V$17,'2a Aggregate costs'!V47,'2a Aggregate costs'!V84)*'3a Demand'!$C$9+'2a Aggregate costs'!V$18)</f>
        <v>-</v>
      </c>
      <c r="V24" s="146" t="str">
        <f>IF('2a Aggregate costs'!W$14="-","-",SUM('2a Aggregate costs'!W$14,'2a Aggregate costs'!W$16,'2a Aggregate costs'!W$17,'2a Aggregate costs'!W47,'2a Aggregate costs'!W84)*'3a Demand'!$C$9+'2a Aggregate costs'!W$18)</f>
        <v>-</v>
      </c>
      <c r="W24" s="146" t="str">
        <f>IF('2a Aggregate costs'!X$14="-","-",SUM('2a Aggregate costs'!X$14,'2a Aggregate costs'!X$16,'2a Aggregate costs'!X$17,'2a Aggregate costs'!X47,'2a Aggregate costs'!X84)*'3a Demand'!$C$9+'2a Aggregate costs'!X$18)</f>
        <v>-</v>
      </c>
      <c r="X24" s="146" t="str">
        <f>IF('2a Aggregate costs'!Y$14="-","-",SUM('2a Aggregate costs'!Y$14,'2a Aggregate costs'!Y$16,'2a Aggregate costs'!Y$17,'2a Aggregate costs'!Y47,'2a Aggregate costs'!Y84)*'3a Demand'!$C$9+'2a Aggregate costs'!Y$18)</f>
        <v>-</v>
      </c>
      <c r="Y24" s="146" t="str">
        <f>IF('2a Aggregate costs'!Z$14="-","-",SUM('2a Aggregate costs'!Z$14,'2a Aggregate costs'!Z$16,'2a Aggregate costs'!Z$17,'2a Aggregate costs'!Z47,'2a Aggregate costs'!Z84)*'3a Demand'!$C$9+'2a Aggregate costs'!Z$18)</f>
        <v>-</v>
      </c>
      <c r="Z24" s="146" t="str">
        <f>IF('2a Aggregate costs'!AA$14="-","-",SUM('2a Aggregate costs'!AA$14,'2a Aggregate costs'!AA$16,'2a Aggregate costs'!AA$17,'2a Aggregate costs'!AA47,'2a Aggregate costs'!AA84)*'3a Demand'!$C$9+'2a Aggregate costs'!AA$18)</f>
        <v>-</v>
      </c>
    </row>
    <row r="25" spans="1:26" ht="12.75" customHeight="1">
      <c r="A25" s="25"/>
      <c r="B25" s="287"/>
      <c r="C25" s="153" t="s">
        <v>164</v>
      </c>
      <c r="D25" s="281"/>
      <c r="E25" s="298"/>
      <c r="F25" s="44"/>
      <c r="G25" s="146">
        <f>IF('2a Aggregate costs'!H$14="-","-",SUM('2a Aggregate costs'!H$14,'2a Aggregate costs'!H$16,'2a Aggregate costs'!H$17,'2a Aggregate costs'!H48,'2a Aggregate costs'!H85)*'3a Demand'!$C$9+'2a Aggregate costs'!H$18)</f>
        <v>68.702741762601519</v>
      </c>
      <c r="H25" s="146">
        <f>IF('2a Aggregate costs'!I$14="-","-",SUM('2a Aggregate costs'!I$14,'2a Aggregate costs'!I$16,'2a Aggregate costs'!I$17,'2a Aggregate costs'!I48,'2a Aggregate costs'!I85)*'3a Demand'!$C$9+'2a Aggregate costs'!I$18)</f>
        <v>68.682486507202356</v>
      </c>
      <c r="I25" s="146">
        <f>IF('2a Aggregate costs'!J$14="-","-",SUM('2a Aggregate costs'!J$14,'2a Aggregate costs'!J$16,'2a Aggregate costs'!J$17,'2a Aggregate costs'!J48,'2a Aggregate costs'!J85)*'3a Demand'!$C$9+'2a Aggregate costs'!J$18)</f>
        <v>86.662087390754721</v>
      </c>
      <c r="J25" s="146">
        <f>IF('2a Aggregate costs'!K$14="-","-",SUM('2a Aggregate costs'!K$14,'2a Aggregate costs'!K$16,'2a Aggregate costs'!K$17,'2a Aggregate costs'!K48,'2a Aggregate costs'!K85)*'3a Demand'!$C$9+'2a Aggregate costs'!K$18)</f>
        <v>85.651130147878007</v>
      </c>
      <c r="K25" s="146">
        <f>IF('2a Aggregate costs'!L$14="-","-",SUM('2a Aggregate costs'!L$14,'2a Aggregate costs'!L$16,'2a Aggregate costs'!L$17,'2a Aggregate costs'!L48,'2a Aggregate costs'!L85)*'3a Demand'!$C$9+'2a Aggregate costs'!L$18)</f>
        <v>98.003383912654513</v>
      </c>
      <c r="L25" s="146">
        <f>IF('2a Aggregate costs'!M$14="-","-",SUM('2a Aggregate costs'!M$14,'2a Aggregate costs'!M$16,'2a Aggregate costs'!M$17,'2a Aggregate costs'!M48,'2a Aggregate costs'!M85)*'3a Demand'!$C$9+'2a Aggregate costs'!M$18)</f>
        <v>97.176792925729728</v>
      </c>
      <c r="M25" s="146">
        <f>IF('2a Aggregate costs'!N$14="-","-",SUM('2a Aggregate costs'!N$14,'2a Aggregate costs'!N$16,'2a Aggregate costs'!N$17,'2a Aggregate costs'!N48,'2a Aggregate costs'!N85)*'3a Demand'!$C$9+'2a Aggregate costs'!N$18)</f>
        <v>118.3614900691685</v>
      </c>
      <c r="N25" s="146">
        <f>IF('2a Aggregate costs'!O$14="-","-",SUM('2a Aggregate costs'!O$14,'2a Aggregate costs'!O$16,'2a Aggregate costs'!O$17,'2a Aggregate costs'!O48,'2a Aggregate costs'!O85)*'3a Demand'!$C$9+'2a Aggregate costs'!O$18)</f>
        <v>116.26070250661417</v>
      </c>
      <c r="O25" s="44"/>
      <c r="P25" s="146">
        <f>IF('2a Aggregate costs'!Q$14="-","-",SUM('2a Aggregate costs'!Q$14,'2a Aggregate costs'!Q$16,'2a Aggregate costs'!Q$17,'2a Aggregate costs'!Q48,'2a Aggregate costs'!Q85)*'3a Demand'!$C$9+'2a Aggregate costs'!Q$18)</f>
        <v>116.26070250661417</v>
      </c>
      <c r="Q25" s="146">
        <f>IF('2a Aggregate costs'!R$14="-","-",SUM('2a Aggregate costs'!R$14,'2a Aggregate costs'!R$16,'2a Aggregate costs'!R$17,'2a Aggregate costs'!R48,'2a Aggregate costs'!R85)*'3a Demand'!$C$9+'2a Aggregate costs'!R$18)</f>
        <v>129.97624509196049</v>
      </c>
      <c r="R25" s="146">
        <f>IF('2a Aggregate costs'!S$14="-","-",SUM('2a Aggregate costs'!S$14,'2a Aggregate costs'!S$16,'2a Aggregate costs'!S$17,'2a Aggregate costs'!S48,'2a Aggregate costs'!S85)*'3a Demand'!$C$9+'2a Aggregate costs'!S$18)</f>
        <v>131.92508239547553</v>
      </c>
      <c r="S25" s="146">
        <f>IF('2a Aggregate costs'!T$14="-","-",SUM('2a Aggregate costs'!T$14,'2a Aggregate costs'!T$16,'2a Aggregate costs'!T$17,'2a Aggregate costs'!T48,'2a Aggregate costs'!T85)*'3a Demand'!$C$9+'2a Aggregate costs'!T$18)</f>
        <v>144.06161739471855</v>
      </c>
      <c r="T25" s="146">
        <f>IF('2a Aggregate costs'!U$14="-","-",SUM('2a Aggregate costs'!U$14,'2a Aggregate costs'!U$16,'2a Aggregate costs'!U$17,'2a Aggregate costs'!U48,'2a Aggregate costs'!U85)*'3a Demand'!$C$9+'2a Aggregate costs'!U$18)</f>
        <v>146.55910392399349</v>
      </c>
      <c r="U25" s="146" t="str">
        <f>IF('2a Aggregate costs'!V$14="-","-",SUM('2a Aggregate costs'!V$14,'2a Aggregate costs'!V$16,'2a Aggregate costs'!V$17,'2a Aggregate costs'!V48,'2a Aggregate costs'!V85)*'3a Demand'!$C$9+'2a Aggregate costs'!V$18)</f>
        <v>-</v>
      </c>
      <c r="V25" s="146" t="str">
        <f>IF('2a Aggregate costs'!W$14="-","-",SUM('2a Aggregate costs'!W$14,'2a Aggregate costs'!W$16,'2a Aggregate costs'!W$17,'2a Aggregate costs'!W48,'2a Aggregate costs'!W85)*'3a Demand'!$C$9+'2a Aggregate costs'!W$18)</f>
        <v>-</v>
      </c>
      <c r="W25" s="146" t="str">
        <f>IF('2a Aggregate costs'!X$14="-","-",SUM('2a Aggregate costs'!X$14,'2a Aggregate costs'!X$16,'2a Aggregate costs'!X$17,'2a Aggregate costs'!X48,'2a Aggregate costs'!X85)*'3a Demand'!$C$9+'2a Aggregate costs'!X$18)</f>
        <v>-</v>
      </c>
      <c r="X25" s="146" t="str">
        <f>IF('2a Aggregate costs'!Y$14="-","-",SUM('2a Aggregate costs'!Y$14,'2a Aggregate costs'!Y$16,'2a Aggregate costs'!Y$17,'2a Aggregate costs'!Y48,'2a Aggregate costs'!Y85)*'3a Demand'!$C$9+'2a Aggregate costs'!Y$18)</f>
        <v>-</v>
      </c>
      <c r="Y25" s="146" t="str">
        <f>IF('2a Aggregate costs'!Z$14="-","-",SUM('2a Aggregate costs'!Z$14,'2a Aggregate costs'!Z$16,'2a Aggregate costs'!Z$17,'2a Aggregate costs'!Z48,'2a Aggregate costs'!Z85)*'3a Demand'!$C$9+'2a Aggregate costs'!Z$18)</f>
        <v>-</v>
      </c>
      <c r="Z25" s="146" t="str">
        <f>IF('2a Aggregate costs'!AA$14="-","-",SUM('2a Aggregate costs'!AA$14,'2a Aggregate costs'!AA$16,'2a Aggregate costs'!AA$17,'2a Aggregate costs'!AA48,'2a Aggregate costs'!AA85)*'3a Demand'!$C$9+'2a Aggregate costs'!AA$18)</f>
        <v>-</v>
      </c>
    </row>
    <row r="26" spans="1:26" ht="12.75" customHeight="1">
      <c r="A26" s="25"/>
      <c r="B26" s="287"/>
      <c r="C26" s="153" t="s">
        <v>165</v>
      </c>
      <c r="D26" s="281"/>
      <c r="E26" s="298"/>
      <c r="F26" s="44"/>
      <c r="G26" s="146">
        <f>IF('2a Aggregate costs'!H$14="-","-",SUM('2a Aggregate costs'!H$14,'2a Aggregate costs'!H$16,'2a Aggregate costs'!H$17,'2a Aggregate costs'!H49,'2a Aggregate costs'!H86)*'3a Demand'!$C$9+'2a Aggregate costs'!H$18)</f>
        <v>68.696846532777627</v>
      </c>
      <c r="H26" s="146">
        <f>IF('2a Aggregate costs'!I$14="-","-",SUM('2a Aggregate costs'!I$14,'2a Aggregate costs'!I$16,'2a Aggregate costs'!I$17,'2a Aggregate costs'!I49,'2a Aggregate costs'!I86)*'3a Demand'!$C$9+'2a Aggregate costs'!I$18)</f>
        <v>68.676671216342328</v>
      </c>
      <c r="I26" s="146">
        <f>IF('2a Aggregate costs'!J$14="-","-",SUM('2a Aggregate costs'!J$14,'2a Aggregate costs'!J$16,'2a Aggregate costs'!J$17,'2a Aggregate costs'!J49,'2a Aggregate costs'!J86)*'3a Demand'!$C$9+'2a Aggregate costs'!J$18)</f>
        <v>86.636741851488935</v>
      </c>
      <c r="J26" s="146">
        <f>IF('2a Aggregate costs'!K$14="-","-",SUM('2a Aggregate costs'!K$14,'2a Aggregate costs'!K$16,'2a Aggregate costs'!K$17,'2a Aggregate costs'!K49,'2a Aggregate costs'!K86)*'3a Demand'!$C$9+'2a Aggregate costs'!K$18)</f>
        <v>85.631797942264583</v>
      </c>
      <c r="K26" s="146">
        <f>IF('2a Aggregate costs'!L$14="-","-",SUM('2a Aggregate costs'!L$14,'2a Aggregate costs'!L$16,'2a Aggregate costs'!L$17,'2a Aggregate costs'!L49,'2a Aggregate costs'!L86)*'3a Demand'!$C$9+'2a Aggregate costs'!L$18)</f>
        <v>97.937451136388688</v>
      </c>
      <c r="L26" s="146">
        <f>IF('2a Aggregate costs'!M$14="-","-",SUM('2a Aggregate costs'!M$14,'2a Aggregate costs'!M$16,'2a Aggregate costs'!M$17,'2a Aggregate costs'!M49,'2a Aggregate costs'!M86)*'3a Demand'!$C$9+'2a Aggregate costs'!M$18)</f>
        <v>97.118570378104408</v>
      </c>
      <c r="M26" s="146">
        <f>IF('2a Aggregate costs'!N$14="-","-",SUM('2a Aggregate costs'!N$14,'2a Aggregate costs'!N$16,'2a Aggregate costs'!N$17,'2a Aggregate costs'!N49,'2a Aggregate costs'!N86)*'3a Demand'!$C$9+'2a Aggregate costs'!N$18)</f>
        <v>118.38200017246123</v>
      </c>
      <c r="N26" s="146">
        <f>IF('2a Aggregate costs'!O$14="-","-",SUM('2a Aggregate costs'!O$14,'2a Aggregate costs'!O$16,'2a Aggregate costs'!O$17,'2a Aggregate costs'!O49,'2a Aggregate costs'!O86)*'3a Demand'!$C$9+'2a Aggregate costs'!O$18)</f>
        <v>116.27969685512001</v>
      </c>
      <c r="O26" s="44"/>
      <c r="P26" s="146">
        <f>IF('2a Aggregate costs'!Q$14="-","-",SUM('2a Aggregate costs'!Q$14,'2a Aggregate costs'!Q$16,'2a Aggregate costs'!Q$17,'2a Aggregate costs'!Q49,'2a Aggregate costs'!Q86)*'3a Demand'!$C$9+'2a Aggregate costs'!Q$18)</f>
        <v>116.27969685512001</v>
      </c>
      <c r="Q26" s="146">
        <f>IF('2a Aggregate costs'!R$14="-","-",SUM('2a Aggregate costs'!R$14,'2a Aggregate costs'!R$16,'2a Aggregate costs'!R$17,'2a Aggregate costs'!R49,'2a Aggregate costs'!R86)*'3a Demand'!$C$9+'2a Aggregate costs'!R$18)</f>
        <v>130.00479031786008</v>
      </c>
      <c r="R26" s="146">
        <f>IF('2a Aggregate costs'!S$14="-","-",SUM('2a Aggregate costs'!S$14,'2a Aggregate costs'!S$16,'2a Aggregate costs'!S$17,'2a Aggregate costs'!S49,'2a Aggregate costs'!S86)*'3a Demand'!$C$9+'2a Aggregate costs'!S$18)</f>
        <v>131.95510964851496</v>
      </c>
      <c r="S26" s="146">
        <f>IF('2a Aggregate costs'!T$14="-","-",SUM('2a Aggregate costs'!T$14,'2a Aggregate costs'!T$16,'2a Aggregate costs'!T$17,'2a Aggregate costs'!T49,'2a Aggregate costs'!T86)*'3a Demand'!$C$9+'2a Aggregate costs'!T$18)</f>
        <v>143.81812836712012</v>
      </c>
      <c r="T26" s="146">
        <f>IF('2a Aggregate costs'!U$14="-","-",SUM('2a Aggregate costs'!U$14,'2a Aggregate costs'!U$16,'2a Aggregate costs'!U$17,'2a Aggregate costs'!U49,'2a Aggregate costs'!U86)*'3a Demand'!$C$9+'2a Aggregate costs'!U$18)</f>
        <v>146.29104596880782</v>
      </c>
      <c r="U26" s="146" t="str">
        <f>IF('2a Aggregate costs'!V$14="-","-",SUM('2a Aggregate costs'!V$14,'2a Aggregate costs'!V$16,'2a Aggregate costs'!V$17,'2a Aggregate costs'!V49,'2a Aggregate costs'!V86)*'3a Demand'!$C$9+'2a Aggregate costs'!V$18)</f>
        <v>-</v>
      </c>
      <c r="V26" s="146" t="str">
        <f>IF('2a Aggregate costs'!W$14="-","-",SUM('2a Aggregate costs'!W$14,'2a Aggregate costs'!W$16,'2a Aggregate costs'!W$17,'2a Aggregate costs'!W49,'2a Aggregate costs'!W86)*'3a Demand'!$C$9+'2a Aggregate costs'!W$18)</f>
        <v>-</v>
      </c>
      <c r="W26" s="146" t="str">
        <f>IF('2a Aggregate costs'!X$14="-","-",SUM('2a Aggregate costs'!X$14,'2a Aggregate costs'!X$16,'2a Aggregate costs'!X$17,'2a Aggregate costs'!X49,'2a Aggregate costs'!X86)*'3a Demand'!$C$9+'2a Aggregate costs'!X$18)</f>
        <v>-</v>
      </c>
      <c r="X26" s="146" t="str">
        <f>IF('2a Aggregate costs'!Y$14="-","-",SUM('2a Aggregate costs'!Y$14,'2a Aggregate costs'!Y$16,'2a Aggregate costs'!Y$17,'2a Aggregate costs'!Y49,'2a Aggregate costs'!Y86)*'3a Demand'!$C$9+'2a Aggregate costs'!Y$18)</f>
        <v>-</v>
      </c>
      <c r="Y26" s="146" t="str">
        <f>IF('2a Aggregate costs'!Z$14="-","-",SUM('2a Aggregate costs'!Z$14,'2a Aggregate costs'!Z$16,'2a Aggregate costs'!Z$17,'2a Aggregate costs'!Z49,'2a Aggregate costs'!Z86)*'3a Demand'!$C$9+'2a Aggregate costs'!Z$18)</f>
        <v>-</v>
      </c>
      <c r="Z26" s="146" t="str">
        <f>IF('2a Aggregate costs'!AA$14="-","-",SUM('2a Aggregate costs'!AA$14,'2a Aggregate costs'!AA$16,'2a Aggregate costs'!AA$17,'2a Aggregate costs'!AA49,'2a Aggregate costs'!AA86)*'3a Demand'!$C$9+'2a Aggregate costs'!AA$18)</f>
        <v>-</v>
      </c>
    </row>
    <row r="27" spans="1:26" ht="12.75" customHeight="1">
      <c r="A27" s="25"/>
      <c r="B27" s="297"/>
      <c r="C27" s="153" t="s">
        <v>166</v>
      </c>
      <c r="D27" s="281"/>
      <c r="E27" s="298"/>
      <c r="F27" s="44"/>
      <c r="G27" s="146">
        <f>IF('2a Aggregate costs'!H$14="-","-",SUM('2a Aggregate costs'!H$14,'2a Aggregate costs'!H$16,'2a Aggregate costs'!H$17,'2a Aggregate costs'!H50,'2a Aggregate costs'!H87)*'3a Demand'!$C$9+'2a Aggregate costs'!H$18)</f>
        <v>68.697157313013491</v>
      </c>
      <c r="H27" s="146">
        <f>IF('2a Aggregate costs'!I$14="-","-",SUM('2a Aggregate costs'!I$14,'2a Aggregate costs'!I$16,'2a Aggregate costs'!I$17,'2a Aggregate costs'!I50,'2a Aggregate costs'!I87)*'3a Demand'!$C$9+'2a Aggregate costs'!I$18)</f>
        <v>68.676977780389578</v>
      </c>
      <c r="I27" s="146">
        <f>IF('2a Aggregate costs'!J$14="-","-",SUM('2a Aggregate costs'!J$14,'2a Aggregate costs'!J$16,'2a Aggregate costs'!J$17,'2a Aggregate costs'!J50,'2a Aggregate costs'!J87)*'3a Demand'!$C$9+'2a Aggregate costs'!J$18)</f>
        <v>86.638075303725927</v>
      </c>
      <c r="J27" s="146">
        <f>IF('2a Aggregate costs'!K$14="-","-",SUM('2a Aggregate costs'!K$14,'2a Aggregate costs'!K$16,'2a Aggregate costs'!K$17,'2a Aggregate costs'!K50,'2a Aggregate costs'!K87)*'3a Demand'!$C$9+'2a Aggregate costs'!K$18)</f>
        <v>85.632815258881649</v>
      </c>
      <c r="K27" s="146">
        <f>IF('2a Aggregate costs'!L$14="-","-",SUM('2a Aggregate costs'!L$14,'2a Aggregate costs'!L$16,'2a Aggregate costs'!L$17,'2a Aggregate costs'!L50,'2a Aggregate costs'!L87)*'3a Demand'!$C$9+'2a Aggregate costs'!L$18)</f>
        <v>97.940918651094151</v>
      </c>
      <c r="L27" s="146">
        <f>IF('2a Aggregate costs'!M$14="-","-",SUM('2a Aggregate costs'!M$14,'2a Aggregate costs'!M$16,'2a Aggregate costs'!M$17,'2a Aggregate costs'!M50,'2a Aggregate costs'!M87)*'3a Demand'!$C$9+'2a Aggregate costs'!M$18)</f>
        <v>97.121632485490977</v>
      </c>
      <c r="M27" s="146">
        <f>IF('2a Aggregate costs'!N$14="-","-",SUM('2a Aggregate costs'!N$14,'2a Aggregate costs'!N$16,'2a Aggregate costs'!N$17,'2a Aggregate costs'!N50,'2a Aggregate costs'!N87)*'3a Demand'!$C$9+'2a Aggregate costs'!N$18)</f>
        <v>118.20051942227433</v>
      </c>
      <c r="N27" s="146">
        <f>IF('2a Aggregate costs'!O$14="-","-",SUM('2a Aggregate costs'!O$14,'2a Aggregate costs'!O$16,'2a Aggregate costs'!O$17,'2a Aggregate costs'!O50,'2a Aggregate costs'!O87)*'3a Demand'!$C$9+'2a Aggregate costs'!O$18)</f>
        <v>116.12349457950175</v>
      </c>
      <c r="O27" s="44"/>
      <c r="P27" s="146">
        <f>IF('2a Aggregate costs'!Q$14="-","-",SUM('2a Aggregate costs'!Q$14,'2a Aggregate costs'!Q$16,'2a Aggregate costs'!Q$17,'2a Aggregate costs'!Q50,'2a Aggregate costs'!Q87)*'3a Demand'!$C$9+'2a Aggregate costs'!Q$18)</f>
        <v>116.12349457950175</v>
      </c>
      <c r="Q27" s="146">
        <f>IF('2a Aggregate costs'!R$14="-","-",SUM('2a Aggregate costs'!R$14,'2a Aggregate costs'!R$16,'2a Aggregate costs'!R$17,'2a Aggregate costs'!R50,'2a Aggregate costs'!R87)*'3a Demand'!$C$9+'2a Aggregate costs'!R$18)</f>
        <v>129.5743879868638</v>
      </c>
      <c r="R27" s="146">
        <f>IF('2a Aggregate costs'!S$14="-","-",SUM('2a Aggregate costs'!S$14,'2a Aggregate costs'!S$16,'2a Aggregate costs'!S$17,'2a Aggregate costs'!S50,'2a Aggregate costs'!S87)*'3a Demand'!$C$9+'2a Aggregate costs'!S$18)</f>
        <v>131.41347519919506</v>
      </c>
      <c r="S27" s="146">
        <f>IF('2a Aggregate costs'!T$14="-","-",SUM('2a Aggregate costs'!T$14,'2a Aggregate costs'!T$16,'2a Aggregate costs'!T$17,'2a Aggregate costs'!T50,'2a Aggregate costs'!T87)*'3a Demand'!$C$9+'2a Aggregate costs'!T$18)</f>
        <v>142.89787628597503</v>
      </c>
      <c r="T27" s="146">
        <f>IF('2a Aggregate costs'!U$14="-","-",SUM('2a Aggregate costs'!U$14,'2a Aggregate costs'!U$16,'2a Aggregate costs'!U$17,'2a Aggregate costs'!U50,'2a Aggregate costs'!U87)*'3a Demand'!$C$9+'2a Aggregate costs'!U$18)</f>
        <v>145.54340038409359</v>
      </c>
      <c r="U27" s="146" t="str">
        <f>IF('2a Aggregate costs'!V$14="-","-",SUM('2a Aggregate costs'!V$14,'2a Aggregate costs'!V$16,'2a Aggregate costs'!V$17,'2a Aggregate costs'!V50,'2a Aggregate costs'!V87)*'3a Demand'!$C$9+'2a Aggregate costs'!V$18)</f>
        <v>-</v>
      </c>
      <c r="V27" s="146" t="str">
        <f>IF('2a Aggregate costs'!W$14="-","-",SUM('2a Aggregate costs'!W$14,'2a Aggregate costs'!W$16,'2a Aggregate costs'!W$17,'2a Aggregate costs'!W50,'2a Aggregate costs'!W87)*'3a Demand'!$C$9+'2a Aggregate costs'!W$18)</f>
        <v>-</v>
      </c>
      <c r="W27" s="146" t="str">
        <f>IF('2a Aggregate costs'!X$14="-","-",SUM('2a Aggregate costs'!X$14,'2a Aggregate costs'!X$16,'2a Aggregate costs'!X$17,'2a Aggregate costs'!X50,'2a Aggregate costs'!X87)*'3a Demand'!$C$9+'2a Aggregate costs'!X$18)</f>
        <v>-</v>
      </c>
      <c r="X27" s="146" t="str">
        <f>IF('2a Aggregate costs'!Y$14="-","-",SUM('2a Aggregate costs'!Y$14,'2a Aggregate costs'!Y$16,'2a Aggregate costs'!Y$17,'2a Aggregate costs'!Y50,'2a Aggregate costs'!Y87)*'3a Demand'!$C$9+'2a Aggregate costs'!Y$18)</f>
        <v>-</v>
      </c>
      <c r="Y27" s="146" t="str">
        <f>IF('2a Aggregate costs'!Z$14="-","-",SUM('2a Aggregate costs'!Z$14,'2a Aggregate costs'!Z$16,'2a Aggregate costs'!Z$17,'2a Aggregate costs'!Z50,'2a Aggregate costs'!Z87)*'3a Demand'!$C$9+'2a Aggregate costs'!Z$18)</f>
        <v>-</v>
      </c>
      <c r="Z27" s="146" t="str">
        <f>IF('2a Aggregate costs'!AA$14="-","-",SUM('2a Aggregate costs'!AA$14,'2a Aggregate costs'!AA$16,'2a Aggregate costs'!AA$17,'2a Aggregate costs'!AA50,'2a Aggregate costs'!AA87)*'3a Demand'!$C$9+'2a Aggregate costs'!AA$18)</f>
        <v>-</v>
      </c>
    </row>
    <row r="28" spans="1:26" ht="12.75" customHeight="1">
      <c r="A28" s="25"/>
      <c r="B28" s="286" t="s">
        <v>240</v>
      </c>
      <c r="C28" s="153" t="s">
        <v>153</v>
      </c>
      <c r="D28" s="281"/>
      <c r="E28" s="298"/>
      <c r="F28" s="44"/>
      <c r="G28" s="146">
        <f>IF('2a Aggregate costs'!H$20="-","-",SUM('2a Aggregate costs'!H$20,'2a Aggregate costs'!H$22,'2a Aggregate costs'!H$23,'2a Aggregate costs'!H51,'2a Aggregate costs'!H88)*'3a Demand'!$C$10+'2a Aggregate costs'!H$24)</f>
        <v>90.751581677013888</v>
      </c>
      <c r="H28" s="146">
        <f>IF('2a Aggregate costs'!I$20="-","-",SUM('2a Aggregate costs'!I$20,'2a Aggregate costs'!I$22,'2a Aggregate costs'!I$23,'2a Aggregate costs'!I51,'2a Aggregate costs'!I88)*'3a Demand'!$C$10+'2a Aggregate costs'!I$24)</f>
        <v>90.724179330427219</v>
      </c>
      <c r="I28" s="146">
        <f>IF('2a Aggregate costs'!J$20="-","-",SUM('2a Aggregate costs'!J$20,'2a Aggregate costs'!J$22,'2a Aggregate costs'!J$23,'2a Aggregate costs'!J51,'2a Aggregate costs'!J88)*'3a Demand'!$C$10+'2a Aggregate costs'!J$24)</f>
        <v>115.10761401173286</v>
      </c>
      <c r="J28" s="146">
        <f>IF('2a Aggregate costs'!K$20="-","-",SUM('2a Aggregate costs'!K$20,'2a Aggregate costs'!K$22,'2a Aggregate costs'!K$23,'2a Aggregate costs'!K51,'2a Aggregate costs'!K88)*'3a Demand'!$C$10+'2a Aggregate costs'!K$24)</f>
        <v>113.85347761575416</v>
      </c>
      <c r="K28" s="146">
        <f>IF('2a Aggregate costs'!L$20="-","-",SUM('2a Aggregate costs'!L$20,'2a Aggregate costs'!L$22,'2a Aggregate costs'!L$23,'2a Aggregate costs'!L51,'2a Aggregate costs'!L88)*'3a Demand'!$C$10+'2a Aggregate costs'!L$24)</f>
        <v>130.72086516861378</v>
      </c>
      <c r="L28" s="146">
        <f>IF('2a Aggregate costs'!M$20="-","-",SUM('2a Aggregate costs'!M$20,'2a Aggregate costs'!M$22,'2a Aggregate costs'!M$23,'2a Aggregate costs'!M51,'2a Aggregate costs'!M88)*'3a Demand'!$C$10+'2a Aggregate costs'!M$24)</f>
        <v>129.50020713456647</v>
      </c>
      <c r="M28" s="146">
        <f>IF('2a Aggregate costs'!N$20="-","-",SUM('2a Aggregate costs'!N$20,'2a Aggregate costs'!N$22,'2a Aggregate costs'!N$23,'2a Aggregate costs'!N51,'2a Aggregate costs'!N88)*'3a Demand'!$C$10+'2a Aggregate costs'!N$24)</f>
        <v>157.96553067682373</v>
      </c>
      <c r="N28" s="146">
        <f>IF('2a Aggregate costs'!O$20="-","-",SUM('2a Aggregate costs'!O$20,'2a Aggregate costs'!O$22,'2a Aggregate costs'!O$23,'2a Aggregate costs'!O51,'2a Aggregate costs'!O88)*'3a Demand'!$C$10+'2a Aggregate costs'!O$24)</f>
        <v>155.10061463500364</v>
      </c>
      <c r="O28" s="44"/>
      <c r="P28" s="146">
        <f>IF('2a Aggregate costs'!Q$20="-","-",SUM('2a Aggregate costs'!Q$20,'2a Aggregate costs'!Q$22,'2a Aggregate costs'!Q$23,'2a Aggregate costs'!Q51,'2a Aggregate costs'!Q88)*'3a Demand'!$C$10+'2a Aggregate costs'!Q$24)</f>
        <v>155.10061463500364</v>
      </c>
      <c r="Q28" s="146">
        <f>IF('2a Aggregate costs'!R$20="-","-",SUM('2a Aggregate costs'!R$20,'2a Aggregate costs'!R$22,'2a Aggregate costs'!R$23,'2a Aggregate costs'!R51,'2a Aggregate costs'!R88)*'3a Demand'!$C$10+'2a Aggregate costs'!R$24)</f>
        <v>173.81966110102195</v>
      </c>
      <c r="R28" s="146">
        <f>IF('2a Aggregate costs'!S$20="-","-",SUM('2a Aggregate costs'!S$20,'2a Aggregate costs'!S$22,'2a Aggregate costs'!S$23,'2a Aggregate costs'!S51,'2a Aggregate costs'!S88)*'3a Demand'!$C$10+'2a Aggregate costs'!S$24)</f>
        <v>176.53610865608502</v>
      </c>
      <c r="S28" s="146">
        <f>IF('2a Aggregate costs'!T$20="-","-",SUM('2a Aggregate costs'!T$20,'2a Aggregate costs'!T$22,'2a Aggregate costs'!T$23,'2a Aggregate costs'!T51,'2a Aggregate costs'!T88)*'3a Demand'!$C$10+'2a Aggregate costs'!T$24)</f>
        <v>192.6703258827352</v>
      </c>
      <c r="T28" s="146">
        <f>IF('2a Aggregate costs'!U$20="-","-",SUM('2a Aggregate costs'!U$20,'2a Aggregate costs'!U$22,'2a Aggregate costs'!U$23,'2a Aggregate costs'!U51,'2a Aggregate costs'!U88)*'3a Demand'!$C$10+'2a Aggregate costs'!U$24)</f>
        <v>196.26249622783303</v>
      </c>
      <c r="U28" s="146" t="str">
        <f>IF('2a Aggregate costs'!V$20="-","-",SUM('2a Aggregate costs'!V$20,'2a Aggregate costs'!V$22,'2a Aggregate costs'!V$23,'2a Aggregate costs'!V51,'2a Aggregate costs'!V88)*'3a Demand'!$C$10+'2a Aggregate costs'!V$24)</f>
        <v>-</v>
      </c>
      <c r="V28" s="146" t="str">
        <f>IF('2a Aggregate costs'!W$20="-","-",SUM('2a Aggregate costs'!W$20,'2a Aggregate costs'!W$22,'2a Aggregate costs'!W$23,'2a Aggregate costs'!W51,'2a Aggregate costs'!W88)*'3a Demand'!$C$10+'2a Aggregate costs'!W$24)</f>
        <v>-</v>
      </c>
      <c r="W28" s="146" t="str">
        <f>IF('2a Aggregate costs'!X$20="-","-",SUM('2a Aggregate costs'!X$20,'2a Aggregate costs'!X$22,'2a Aggregate costs'!X$23,'2a Aggregate costs'!X51,'2a Aggregate costs'!X88)*'3a Demand'!$C$10+'2a Aggregate costs'!X$24)</f>
        <v>-</v>
      </c>
      <c r="X28" s="146" t="str">
        <f>IF('2a Aggregate costs'!Y$20="-","-",SUM('2a Aggregate costs'!Y$20,'2a Aggregate costs'!Y$22,'2a Aggregate costs'!Y$23,'2a Aggregate costs'!Y51,'2a Aggregate costs'!Y88)*'3a Demand'!$C$10+'2a Aggregate costs'!Y$24)</f>
        <v>-</v>
      </c>
      <c r="Y28" s="146" t="str">
        <f>IF('2a Aggregate costs'!Z$20="-","-",SUM('2a Aggregate costs'!Z$20,'2a Aggregate costs'!Z$22,'2a Aggregate costs'!Z$23,'2a Aggregate costs'!Z51,'2a Aggregate costs'!Z88)*'3a Demand'!$C$10+'2a Aggregate costs'!Z$24)</f>
        <v>-</v>
      </c>
      <c r="Z28" s="146" t="str">
        <f>IF('2a Aggregate costs'!AA$20="-","-",SUM('2a Aggregate costs'!AA$20,'2a Aggregate costs'!AA$22,'2a Aggregate costs'!AA$23,'2a Aggregate costs'!AA51,'2a Aggregate costs'!AA88)*'3a Demand'!$C$10+'2a Aggregate costs'!AA$24)</f>
        <v>-</v>
      </c>
    </row>
    <row r="29" spans="1:26" ht="12.75" customHeight="1">
      <c r="A29" s="25"/>
      <c r="B29" s="287"/>
      <c r="C29" s="153" t="s">
        <v>154</v>
      </c>
      <c r="D29" s="281"/>
      <c r="E29" s="298"/>
      <c r="F29" s="44"/>
      <c r="G29" s="146">
        <f>IF('2a Aggregate costs'!H$20="-","-",SUM('2a Aggregate costs'!H$20,'2a Aggregate costs'!H$22,'2a Aggregate costs'!H$23,'2a Aggregate costs'!H52,'2a Aggregate costs'!H89)*'3a Demand'!$C$10+'2a Aggregate costs'!H$24)</f>
        <v>90.726713861208424</v>
      </c>
      <c r="H29" s="146">
        <f>IF('2a Aggregate costs'!I$20="-","-",SUM('2a Aggregate costs'!I$20,'2a Aggregate costs'!I$22,'2a Aggregate costs'!I$23,'2a Aggregate costs'!I52,'2a Aggregate costs'!I89)*'3a Demand'!$C$10+'2a Aggregate costs'!I$24)</f>
        <v>90.699648717954958</v>
      </c>
      <c r="I29" s="146">
        <f>IF('2a Aggregate costs'!J$20="-","-",SUM('2a Aggregate costs'!J$20,'2a Aggregate costs'!J$22,'2a Aggregate costs'!J$23,'2a Aggregate costs'!J52,'2a Aggregate costs'!J89)*'3a Demand'!$C$10+'2a Aggregate costs'!J$24)</f>
        <v>114.99952994364455</v>
      </c>
      <c r="J29" s="146">
        <f>IF('2a Aggregate costs'!K$20="-","-",SUM('2a Aggregate costs'!K$20,'2a Aggregate costs'!K$22,'2a Aggregate costs'!K$23,'2a Aggregate costs'!K52,'2a Aggregate costs'!K89)*'3a Demand'!$C$10+'2a Aggregate costs'!K$24)</f>
        <v>113.7684169653958</v>
      </c>
      <c r="K29" s="146">
        <f>IF('2a Aggregate costs'!L$20="-","-",SUM('2a Aggregate costs'!L$20,'2a Aggregate costs'!L$22,'2a Aggregate costs'!L$23,'2a Aggregate costs'!L52,'2a Aggregate costs'!L89)*'3a Demand'!$C$10+'2a Aggregate costs'!L$24)</f>
        <v>130.43540208664726</v>
      </c>
      <c r="L29" s="146">
        <f>IF('2a Aggregate costs'!M$20="-","-",SUM('2a Aggregate costs'!M$20,'2a Aggregate costs'!M$22,'2a Aggregate costs'!M$23,'2a Aggregate costs'!M52,'2a Aggregate costs'!M89)*'3a Demand'!$C$10+'2a Aggregate costs'!M$24)</f>
        <v>129.24944666151694</v>
      </c>
      <c r="M29" s="146">
        <f>IF('2a Aggregate costs'!N$20="-","-",SUM('2a Aggregate costs'!N$20,'2a Aggregate costs'!N$22,'2a Aggregate costs'!N$23,'2a Aggregate costs'!N52,'2a Aggregate costs'!N89)*'3a Demand'!$C$10+'2a Aggregate costs'!N$24)</f>
        <v>157.71890509862112</v>
      </c>
      <c r="N29" s="146">
        <f>IF('2a Aggregate costs'!O$20="-","-",SUM('2a Aggregate costs'!O$20,'2a Aggregate costs'!O$22,'2a Aggregate costs'!O$23,'2a Aggregate costs'!O52,'2a Aggregate costs'!O89)*'3a Demand'!$C$10+'2a Aggregate costs'!O$24)</f>
        <v>154.88739331336086</v>
      </c>
      <c r="O29" s="44"/>
      <c r="P29" s="146">
        <f>IF('2a Aggregate costs'!Q$20="-","-",SUM('2a Aggregate costs'!Q$20,'2a Aggregate costs'!Q$22,'2a Aggregate costs'!Q$23,'2a Aggregate costs'!Q52,'2a Aggregate costs'!Q89)*'3a Demand'!$C$10+'2a Aggregate costs'!Q$24)</f>
        <v>154.88739331336086</v>
      </c>
      <c r="Q29" s="146">
        <f>IF('2a Aggregate costs'!R$20="-","-",SUM('2a Aggregate costs'!R$20,'2a Aggregate costs'!R$22,'2a Aggregate costs'!R$23,'2a Aggregate costs'!R52,'2a Aggregate costs'!R89)*'3a Demand'!$C$10+'2a Aggregate costs'!R$24)</f>
        <v>173.32745775336986</v>
      </c>
      <c r="R29" s="146">
        <f>IF('2a Aggregate costs'!S$20="-","-",SUM('2a Aggregate costs'!S$20,'2a Aggregate costs'!S$22,'2a Aggregate costs'!S$23,'2a Aggregate costs'!S52,'2a Aggregate costs'!S89)*'3a Demand'!$C$10+'2a Aggregate costs'!S$24)</f>
        <v>176.02949617899671</v>
      </c>
      <c r="S29" s="146">
        <f>IF('2a Aggregate costs'!T$20="-","-",SUM('2a Aggregate costs'!T$20,'2a Aggregate costs'!T$22,'2a Aggregate costs'!T$23,'2a Aggregate costs'!T52,'2a Aggregate costs'!T89)*'3a Demand'!$C$10+'2a Aggregate costs'!T$24)</f>
        <v>192.06243928647606</v>
      </c>
      <c r="T29" s="146">
        <f>IF('2a Aggregate costs'!U$20="-","-",SUM('2a Aggregate costs'!U$20,'2a Aggregate costs'!U$22,'2a Aggregate costs'!U$23,'2a Aggregate costs'!U52,'2a Aggregate costs'!U89)*'3a Demand'!$C$10+'2a Aggregate costs'!U$24)</f>
        <v>195.59367578411286</v>
      </c>
      <c r="U29" s="146" t="str">
        <f>IF('2a Aggregate costs'!V$20="-","-",SUM('2a Aggregate costs'!V$20,'2a Aggregate costs'!V$22,'2a Aggregate costs'!V$23,'2a Aggregate costs'!V52,'2a Aggregate costs'!V89)*'3a Demand'!$C$10+'2a Aggregate costs'!V$24)</f>
        <v>-</v>
      </c>
      <c r="V29" s="146" t="str">
        <f>IF('2a Aggregate costs'!W$20="-","-",SUM('2a Aggregate costs'!W$20,'2a Aggregate costs'!W$22,'2a Aggregate costs'!W$23,'2a Aggregate costs'!W52,'2a Aggregate costs'!W89)*'3a Demand'!$C$10+'2a Aggregate costs'!W$24)</f>
        <v>-</v>
      </c>
      <c r="W29" s="146" t="str">
        <f>IF('2a Aggregate costs'!X$20="-","-",SUM('2a Aggregate costs'!X$20,'2a Aggregate costs'!X$22,'2a Aggregate costs'!X$23,'2a Aggregate costs'!X52,'2a Aggregate costs'!X89)*'3a Demand'!$C$10+'2a Aggregate costs'!X$24)</f>
        <v>-</v>
      </c>
      <c r="X29" s="146" t="str">
        <f>IF('2a Aggregate costs'!Y$20="-","-",SUM('2a Aggregate costs'!Y$20,'2a Aggregate costs'!Y$22,'2a Aggregate costs'!Y$23,'2a Aggregate costs'!Y52,'2a Aggregate costs'!Y89)*'3a Demand'!$C$10+'2a Aggregate costs'!Y$24)</f>
        <v>-</v>
      </c>
      <c r="Y29" s="146" t="str">
        <f>IF('2a Aggregate costs'!Z$20="-","-",SUM('2a Aggregate costs'!Z$20,'2a Aggregate costs'!Z$22,'2a Aggregate costs'!Z$23,'2a Aggregate costs'!Z52,'2a Aggregate costs'!Z89)*'3a Demand'!$C$10+'2a Aggregate costs'!Z$24)</f>
        <v>-</v>
      </c>
      <c r="Z29" s="146" t="str">
        <f>IF('2a Aggregate costs'!AA$20="-","-",SUM('2a Aggregate costs'!AA$20,'2a Aggregate costs'!AA$22,'2a Aggregate costs'!AA$23,'2a Aggregate costs'!AA52,'2a Aggregate costs'!AA89)*'3a Demand'!$C$10+'2a Aggregate costs'!AA$24)</f>
        <v>-</v>
      </c>
    </row>
    <row r="30" spans="1:26" ht="12.75" customHeight="1">
      <c r="A30" s="25"/>
      <c r="B30" s="287"/>
      <c r="C30" s="153" t="s">
        <v>155</v>
      </c>
      <c r="D30" s="281"/>
      <c r="E30" s="298"/>
      <c r="F30" s="44"/>
      <c r="G30" s="146">
        <f>IF('2a Aggregate costs'!H$20="-","-",SUM('2a Aggregate costs'!H$20,'2a Aggregate costs'!H$22,'2a Aggregate costs'!H$23,'2a Aggregate costs'!H53,'2a Aggregate costs'!H90)*'3a Demand'!$C$10+'2a Aggregate costs'!H$24)</f>
        <v>90.736815527100234</v>
      </c>
      <c r="H30" s="146">
        <f>IF('2a Aggregate costs'!I$20="-","-",SUM('2a Aggregate costs'!I$20,'2a Aggregate costs'!I$22,'2a Aggregate costs'!I$23,'2a Aggregate costs'!I53,'2a Aggregate costs'!I90)*'3a Demand'!$C$10+'2a Aggregate costs'!I$24)</f>
        <v>90.709613408220818</v>
      </c>
      <c r="I30" s="146">
        <f>IF('2a Aggregate costs'!J$20="-","-",SUM('2a Aggregate costs'!J$20,'2a Aggregate costs'!J$22,'2a Aggregate costs'!J$23,'2a Aggregate costs'!J53,'2a Aggregate costs'!J90)*'3a Demand'!$C$10+'2a Aggregate costs'!J$24)</f>
        <v>115.04343692123767</v>
      </c>
      <c r="J30" s="146">
        <f>IF('2a Aggregate costs'!K$20="-","-",SUM('2a Aggregate costs'!K$20,'2a Aggregate costs'!K$22,'2a Aggregate costs'!K$23,'2a Aggregate costs'!K53,'2a Aggregate costs'!K90)*'3a Demand'!$C$10+'2a Aggregate costs'!K$24)</f>
        <v>113.80297101379854</v>
      </c>
      <c r="K30" s="146">
        <f>IF('2a Aggregate costs'!L$20="-","-",SUM('2a Aggregate costs'!L$20,'2a Aggregate costs'!L$22,'2a Aggregate costs'!L$23,'2a Aggregate costs'!L53,'2a Aggregate costs'!L90)*'3a Demand'!$C$10+'2a Aggregate costs'!L$24)</f>
        <v>130.55136651406212</v>
      </c>
      <c r="L30" s="146">
        <f>IF('2a Aggregate costs'!M$20="-","-",SUM('2a Aggregate costs'!M$20,'2a Aggregate costs'!M$22,'2a Aggregate costs'!M$23,'2a Aggregate costs'!M53,'2a Aggregate costs'!M90)*'3a Demand'!$C$10+'2a Aggregate costs'!M$24)</f>
        <v>129.35131370051138</v>
      </c>
      <c r="M30" s="146">
        <f>IF('2a Aggregate costs'!N$20="-","-",SUM('2a Aggregate costs'!N$20,'2a Aggregate costs'!N$22,'2a Aggregate costs'!N$23,'2a Aggregate costs'!N53,'2a Aggregate costs'!N90)*'3a Demand'!$C$10+'2a Aggregate costs'!N$24)</f>
        <v>158.13146094168721</v>
      </c>
      <c r="N30" s="146">
        <f>IF('2a Aggregate costs'!O$20="-","-",SUM('2a Aggregate costs'!O$20,'2a Aggregate costs'!O$22,'2a Aggregate costs'!O$23,'2a Aggregate costs'!O53,'2a Aggregate costs'!O90)*'3a Demand'!$C$10+'2a Aggregate costs'!O$24)</f>
        <v>155.24267863089204</v>
      </c>
      <c r="O30" s="44"/>
      <c r="P30" s="146">
        <f>IF('2a Aggregate costs'!Q$20="-","-",SUM('2a Aggregate costs'!Q$20,'2a Aggregate costs'!Q$22,'2a Aggregate costs'!Q$23,'2a Aggregate costs'!Q53,'2a Aggregate costs'!Q90)*'3a Demand'!$C$10+'2a Aggregate costs'!Q$24)</f>
        <v>155.24267863089204</v>
      </c>
      <c r="Q30" s="146">
        <f>IF('2a Aggregate costs'!R$20="-","-",SUM('2a Aggregate costs'!R$20,'2a Aggregate costs'!R$22,'2a Aggregate costs'!R$23,'2a Aggregate costs'!R53,'2a Aggregate costs'!R90)*'3a Demand'!$C$10+'2a Aggregate costs'!R$24)</f>
        <v>173.93458119995154</v>
      </c>
      <c r="R30" s="146">
        <f>IF('2a Aggregate costs'!S$20="-","-",SUM('2a Aggregate costs'!S$20,'2a Aggregate costs'!S$22,'2a Aggregate costs'!S$23,'2a Aggregate costs'!S53,'2a Aggregate costs'!S90)*'3a Demand'!$C$10+'2a Aggregate costs'!S$24)</f>
        <v>176.65446601512321</v>
      </c>
      <c r="S30" s="146">
        <f>IF('2a Aggregate costs'!T$20="-","-",SUM('2a Aggregate costs'!T$20,'2a Aggregate costs'!T$22,'2a Aggregate costs'!T$23,'2a Aggregate costs'!T53,'2a Aggregate costs'!T90)*'3a Demand'!$C$10+'2a Aggregate costs'!T$24)</f>
        <v>192.96197457269477</v>
      </c>
      <c r="T30" s="146">
        <f>IF('2a Aggregate costs'!U$20="-","-",SUM('2a Aggregate costs'!U$20,'2a Aggregate costs'!U$22,'2a Aggregate costs'!U$23,'2a Aggregate costs'!U53,'2a Aggregate costs'!U90)*'3a Demand'!$C$10+'2a Aggregate costs'!U$24)</f>
        <v>196.583200885628</v>
      </c>
      <c r="U30" s="146" t="str">
        <f>IF('2a Aggregate costs'!V$20="-","-",SUM('2a Aggregate costs'!V$20,'2a Aggregate costs'!V$22,'2a Aggregate costs'!V$23,'2a Aggregate costs'!V53,'2a Aggregate costs'!V90)*'3a Demand'!$C$10+'2a Aggregate costs'!V$24)</f>
        <v>-</v>
      </c>
      <c r="V30" s="146" t="str">
        <f>IF('2a Aggregate costs'!W$20="-","-",SUM('2a Aggregate costs'!W$20,'2a Aggregate costs'!W$22,'2a Aggregate costs'!W$23,'2a Aggregate costs'!W53,'2a Aggregate costs'!W90)*'3a Demand'!$C$10+'2a Aggregate costs'!W$24)</f>
        <v>-</v>
      </c>
      <c r="W30" s="146" t="str">
        <f>IF('2a Aggregate costs'!X$20="-","-",SUM('2a Aggregate costs'!X$20,'2a Aggregate costs'!X$22,'2a Aggregate costs'!X$23,'2a Aggregate costs'!X53,'2a Aggregate costs'!X90)*'3a Demand'!$C$10+'2a Aggregate costs'!X$24)</f>
        <v>-</v>
      </c>
      <c r="X30" s="146" t="str">
        <f>IF('2a Aggregate costs'!Y$20="-","-",SUM('2a Aggregate costs'!Y$20,'2a Aggregate costs'!Y$22,'2a Aggregate costs'!Y$23,'2a Aggregate costs'!Y53,'2a Aggregate costs'!Y90)*'3a Demand'!$C$10+'2a Aggregate costs'!Y$24)</f>
        <v>-</v>
      </c>
      <c r="Y30" s="146" t="str">
        <f>IF('2a Aggregate costs'!Z$20="-","-",SUM('2a Aggregate costs'!Z$20,'2a Aggregate costs'!Z$22,'2a Aggregate costs'!Z$23,'2a Aggregate costs'!Z53,'2a Aggregate costs'!Z90)*'3a Demand'!$C$10+'2a Aggregate costs'!Z$24)</f>
        <v>-</v>
      </c>
      <c r="Z30" s="146" t="str">
        <f>IF('2a Aggregate costs'!AA$20="-","-",SUM('2a Aggregate costs'!AA$20,'2a Aggregate costs'!AA$22,'2a Aggregate costs'!AA$23,'2a Aggregate costs'!AA53,'2a Aggregate costs'!AA90)*'3a Demand'!$C$10+'2a Aggregate costs'!AA$24)</f>
        <v>-</v>
      </c>
    </row>
    <row r="31" spans="1:26" ht="12.75" customHeight="1">
      <c r="A31" s="25"/>
      <c r="B31" s="287"/>
      <c r="C31" s="153" t="s">
        <v>156</v>
      </c>
      <c r="D31" s="281"/>
      <c r="E31" s="298"/>
      <c r="F31" s="44"/>
      <c r="G31" s="146">
        <f>IF('2a Aggregate costs'!H$20="-","-",SUM('2a Aggregate costs'!H$20,'2a Aggregate costs'!H$22,'2a Aggregate costs'!H$23,'2a Aggregate costs'!H54,'2a Aggregate costs'!H91)*'3a Demand'!$C$10+'2a Aggregate costs'!H$24)</f>
        <v>90.750361121481532</v>
      </c>
      <c r="H31" s="146">
        <f>IF('2a Aggregate costs'!I$20="-","-",SUM('2a Aggregate costs'!I$20,'2a Aggregate costs'!I$22,'2a Aggregate costs'!I$23,'2a Aggregate costs'!I54,'2a Aggregate costs'!I91)*'3a Demand'!$C$10+'2a Aggregate costs'!I$24)</f>
        <v>90.722975326243784</v>
      </c>
      <c r="I31" s="146">
        <f>IF('2a Aggregate costs'!J$20="-","-",SUM('2a Aggregate costs'!J$20,'2a Aggregate costs'!J$22,'2a Aggregate costs'!J$23,'2a Aggregate costs'!J54,'2a Aggregate costs'!J91)*'3a Demand'!$C$10+'2a Aggregate costs'!J$24)</f>
        <v>115.10231016971058</v>
      </c>
      <c r="J31" s="146">
        <f>IF('2a Aggregate costs'!K$20="-","-",SUM('2a Aggregate costs'!K$20,'2a Aggregate costs'!K$22,'2a Aggregate costs'!K$23,'2a Aggregate costs'!K54,'2a Aggregate costs'!K91)*'3a Demand'!$C$10+'2a Aggregate costs'!K$24)</f>
        <v>113.84930348025661</v>
      </c>
      <c r="K31" s="146">
        <f>IF('2a Aggregate costs'!L$20="-","-",SUM('2a Aggregate costs'!L$20,'2a Aggregate costs'!L$22,'2a Aggregate costs'!L$23,'2a Aggregate costs'!L54,'2a Aggregate costs'!L91)*'3a Demand'!$C$10+'2a Aggregate costs'!L$24)</f>
        <v>130.70685761070567</v>
      </c>
      <c r="L31" s="146">
        <f>IF('2a Aggregate costs'!M$20="-","-",SUM('2a Aggregate costs'!M$20,'2a Aggregate costs'!M$22,'2a Aggregate costs'!M$23,'2a Aggregate costs'!M54,'2a Aggregate costs'!M91)*'3a Demand'!$C$10+'2a Aggregate costs'!M$24)</f>
        <v>129.48790238282052</v>
      </c>
      <c r="M31" s="146">
        <f>IF('2a Aggregate costs'!N$20="-","-",SUM('2a Aggregate costs'!N$20,'2a Aggregate costs'!N$22,'2a Aggregate costs'!N$23,'2a Aggregate costs'!N54,'2a Aggregate costs'!N91)*'3a Demand'!$C$10+'2a Aggregate costs'!N$24)</f>
        <v>158.28074626311744</v>
      </c>
      <c r="N31" s="146">
        <f>IF('2a Aggregate costs'!O$20="-","-",SUM('2a Aggregate costs'!O$20,'2a Aggregate costs'!O$22,'2a Aggregate costs'!O$23,'2a Aggregate costs'!O54,'2a Aggregate costs'!O91)*'3a Demand'!$C$10+'2a Aggregate costs'!O$24)</f>
        <v>155.3737006602951</v>
      </c>
      <c r="O31" s="44"/>
      <c r="P31" s="146">
        <f>IF('2a Aggregate costs'!Q$20="-","-",SUM('2a Aggregate costs'!Q$20,'2a Aggregate costs'!Q$22,'2a Aggregate costs'!Q$23,'2a Aggregate costs'!Q54,'2a Aggregate costs'!Q91)*'3a Demand'!$C$10+'2a Aggregate costs'!Q$24)</f>
        <v>155.3737006602951</v>
      </c>
      <c r="Q31" s="146">
        <f>IF('2a Aggregate costs'!R$20="-","-",SUM('2a Aggregate costs'!R$20,'2a Aggregate costs'!R$22,'2a Aggregate costs'!R$23,'2a Aggregate costs'!R54,'2a Aggregate costs'!R91)*'3a Demand'!$C$10+'2a Aggregate costs'!R$24)</f>
        <v>174.1447126513759</v>
      </c>
      <c r="R31" s="146">
        <f>IF('2a Aggregate costs'!S$20="-","-",SUM('2a Aggregate costs'!S$20,'2a Aggregate costs'!S$22,'2a Aggregate costs'!S$23,'2a Aggregate costs'!S54,'2a Aggregate costs'!S91)*'3a Demand'!$C$10+'2a Aggregate costs'!S$24)</f>
        <v>176.87109289312485</v>
      </c>
      <c r="S31" s="146">
        <f>IF('2a Aggregate costs'!T$20="-","-",SUM('2a Aggregate costs'!T$20,'2a Aggregate costs'!T$22,'2a Aggregate costs'!T$23,'2a Aggregate costs'!T54,'2a Aggregate costs'!T91)*'3a Demand'!$C$10+'2a Aggregate costs'!T$24)</f>
        <v>193.32937027416159</v>
      </c>
      <c r="T31" s="146">
        <f>IF('2a Aggregate costs'!U$20="-","-",SUM('2a Aggregate costs'!U$20,'2a Aggregate costs'!U$22,'2a Aggregate costs'!U$23,'2a Aggregate costs'!U54,'2a Aggregate costs'!U91)*'3a Demand'!$C$10+'2a Aggregate costs'!U$24)</f>
        <v>196.98884896082149</v>
      </c>
      <c r="U31" s="146" t="str">
        <f>IF('2a Aggregate costs'!V$20="-","-",SUM('2a Aggregate costs'!V$20,'2a Aggregate costs'!V$22,'2a Aggregate costs'!V$23,'2a Aggregate costs'!V54,'2a Aggregate costs'!V91)*'3a Demand'!$C$10+'2a Aggregate costs'!V$24)</f>
        <v>-</v>
      </c>
      <c r="V31" s="146" t="str">
        <f>IF('2a Aggregate costs'!W$20="-","-",SUM('2a Aggregate costs'!W$20,'2a Aggregate costs'!W$22,'2a Aggregate costs'!W$23,'2a Aggregate costs'!W54,'2a Aggregate costs'!W91)*'3a Demand'!$C$10+'2a Aggregate costs'!W$24)</f>
        <v>-</v>
      </c>
      <c r="W31" s="146" t="str">
        <f>IF('2a Aggregate costs'!X$20="-","-",SUM('2a Aggregate costs'!X$20,'2a Aggregate costs'!X$22,'2a Aggregate costs'!X$23,'2a Aggregate costs'!X54,'2a Aggregate costs'!X91)*'3a Demand'!$C$10+'2a Aggregate costs'!X$24)</f>
        <v>-</v>
      </c>
      <c r="X31" s="146" t="str">
        <f>IF('2a Aggregate costs'!Y$20="-","-",SUM('2a Aggregate costs'!Y$20,'2a Aggregate costs'!Y$22,'2a Aggregate costs'!Y$23,'2a Aggregate costs'!Y54,'2a Aggregate costs'!Y91)*'3a Demand'!$C$10+'2a Aggregate costs'!Y$24)</f>
        <v>-</v>
      </c>
      <c r="Y31" s="146" t="str">
        <f>IF('2a Aggregate costs'!Z$20="-","-",SUM('2a Aggregate costs'!Z$20,'2a Aggregate costs'!Z$22,'2a Aggregate costs'!Z$23,'2a Aggregate costs'!Z54,'2a Aggregate costs'!Z91)*'3a Demand'!$C$10+'2a Aggregate costs'!Z$24)</f>
        <v>-</v>
      </c>
      <c r="Z31" s="146" t="str">
        <f>IF('2a Aggregate costs'!AA$20="-","-",SUM('2a Aggregate costs'!AA$20,'2a Aggregate costs'!AA$22,'2a Aggregate costs'!AA$23,'2a Aggregate costs'!AA54,'2a Aggregate costs'!AA91)*'3a Demand'!$C$10+'2a Aggregate costs'!AA$24)</f>
        <v>-</v>
      </c>
    </row>
    <row r="32" spans="1:26" ht="12.75" customHeight="1">
      <c r="A32" s="25"/>
      <c r="B32" s="287"/>
      <c r="C32" s="153" t="s">
        <v>157</v>
      </c>
      <c r="D32" s="281"/>
      <c r="E32" s="298"/>
      <c r="F32" s="44"/>
      <c r="G32" s="146">
        <f>IF('2a Aggregate costs'!H$20="-","-",SUM('2a Aggregate costs'!H$20,'2a Aggregate costs'!H$22,'2a Aggregate costs'!H$23,'2a Aggregate costs'!H55,'2a Aggregate costs'!H92)*'3a Demand'!$C$10+'2a Aggregate costs'!H$24)</f>
        <v>90.728447956652246</v>
      </c>
      <c r="H32" s="146">
        <f>IF('2a Aggregate costs'!I$20="-","-",SUM('2a Aggregate costs'!I$20,'2a Aggregate costs'!I$22,'2a Aggregate costs'!I$23,'2a Aggregate costs'!I55,'2a Aggregate costs'!I92)*'3a Demand'!$C$10+'2a Aggregate costs'!I$24)</f>
        <v>90.70135930003957</v>
      </c>
      <c r="I32" s="146">
        <f>IF('2a Aggregate costs'!J$20="-","-",SUM('2a Aggregate costs'!J$20,'2a Aggregate costs'!J$22,'2a Aggregate costs'!J$23,'2a Aggregate costs'!J55,'2a Aggregate costs'!J92)*'3a Demand'!$C$10+'2a Aggregate costs'!J$24)</f>
        <v>115.00706783297443</v>
      </c>
      <c r="J32" s="146">
        <f>IF('2a Aggregate costs'!K$20="-","-",SUM('2a Aggregate costs'!K$20,'2a Aggregate costs'!K$22,'2a Aggregate costs'!K$23,'2a Aggregate costs'!K55,'2a Aggregate costs'!K92)*'3a Demand'!$C$10+'2a Aggregate costs'!K$24)</f>
        <v>113.77434910812336</v>
      </c>
      <c r="K32" s="146">
        <f>IF('2a Aggregate costs'!L$20="-","-",SUM('2a Aggregate costs'!L$20,'2a Aggregate costs'!L$22,'2a Aggregate costs'!L$23,'2a Aggregate costs'!L55,'2a Aggregate costs'!L92)*'3a Demand'!$C$10+'2a Aggregate costs'!L$24)</f>
        <v>130.45531099905753</v>
      </c>
      <c r="L32" s="146">
        <f>IF('2a Aggregate costs'!M$20="-","-",SUM('2a Aggregate costs'!M$20,'2a Aggregate costs'!M$22,'2a Aggregate costs'!M$23,'2a Aggregate costs'!M55,'2a Aggregate costs'!M92)*'3a Demand'!$C$10+'2a Aggregate costs'!M$24)</f>
        <v>129.26693529650524</v>
      </c>
      <c r="M32" s="146">
        <f>IF('2a Aggregate costs'!N$20="-","-",SUM('2a Aggregate costs'!N$20,'2a Aggregate costs'!N$22,'2a Aggregate costs'!N$23,'2a Aggregate costs'!N55,'2a Aggregate costs'!N92)*'3a Demand'!$C$10+'2a Aggregate costs'!N$24)</f>
        <v>157.85791673557029</v>
      </c>
      <c r="N32" s="146">
        <f>IF('2a Aggregate costs'!O$20="-","-",SUM('2a Aggregate costs'!O$20,'2a Aggregate costs'!O$22,'2a Aggregate costs'!O$23,'2a Aggregate costs'!O55,'2a Aggregate costs'!O92)*'3a Demand'!$C$10+'2a Aggregate costs'!O$24)</f>
        <v>155.00640657171593</v>
      </c>
      <c r="O32" s="44"/>
      <c r="P32" s="146">
        <f>IF('2a Aggregate costs'!Q$20="-","-",SUM('2a Aggregate costs'!Q$20,'2a Aggregate costs'!Q$22,'2a Aggregate costs'!Q$23,'2a Aggregate costs'!Q55,'2a Aggregate costs'!Q92)*'3a Demand'!$C$10+'2a Aggregate costs'!Q$24)</f>
        <v>155.00640657171593</v>
      </c>
      <c r="Q32" s="146">
        <f>IF('2a Aggregate costs'!R$20="-","-",SUM('2a Aggregate costs'!R$20,'2a Aggregate costs'!R$22,'2a Aggregate costs'!R$23,'2a Aggregate costs'!R55,'2a Aggregate costs'!R92)*'3a Demand'!$C$10+'2a Aggregate costs'!R$24)</f>
        <v>173.61262961039927</v>
      </c>
      <c r="R32" s="146">
        <f>IF('2a Aggregate costs'!S$20="-","-",SUM('2a Aggregate costs'!S$20,'2a Aggregate costs'!S$22,'2a Aggregate costs'!S$23,'2a Aggregate costs'!S55,'2a Aggregate costs'!S92)*'3a Demand'!$C$10+'2a Aggregate costs'!S$24)</f>
        <v>176.32397650300604</v>
      </c>
      <c r="S32" s="146">
        <f>IF('2a Aggregate costs'!T$20="-","-",SUM('2a Aggregate costs'!T$20,'2a Aggregate costs'!T$22,'2a Aggregate costs'!T$23,'2a Aggregate costs'!T55,'2a Aggregate costs'!T92)*'3a Demand'!$C$10+'2a Aggregate costs'!T$24)</f>
        <v>192.67858728557701</v>
      </c>
      <c r="T32" s="146">
        <f>IF('2a Aggregate costs'!U$20="-","-",SUM('2a Aggregate costs'!U$20,'2a Aggregate costs'!U$22,'2a Aggregate costs'!U$23,'2a Aggregate costs'!U55,'2a Aggregate costs'!U92)*'3a Demand'!$C$10+'2a Aggregate costs'!U$24)</f>
        <v>196.27378762872695</v>
      </c>
      <c r="U32" s="146" t="str">
        <f>IF('2a Aggregate costs'!V$20="-","-",SUM('2a Aggregate costs'!V$20,'2a Aggregate costs'!V$22,'2a Aggregate costs'!V$23,'2a Aggregate costs'!V55,'2a Aggregate costs'!V92)*'3a Demand'!$C$10+'2a Aggregate costs'!V$24)</f>
        <v>-</v>
      </c>
      <c r="V32" s="146" t="str">
        <f>IF('2a Aggregate costs'!W$20="-","-",SUM('2a Aggregate costs'!W$20,'2a Aggregate costs'!W$22,'2a Aggregate costs'!W$23,'2a Aggregate costs'!W55,'2a Aggregate costs'!W92)*'3a Demand'!$C$10+'2a Aggregate costs'!W$24)</f>
        <v>-</v>
      </c>
      <c r="W32" s="146" t="str">
        <f>IF('2a Aggregate costs'!X$20="-","-",SUM('2a Aggregate costs'!X$20,'2a Aggregate costs'!X$22,'2a Aggregate costs'!X$23,'2a Aggregate costs'!X55,'2a Aggregate costs'!X92)*'3a Demand'!$C$10+'2a Aggregate costs'!X$24)</f>
        <v>-</v>
      </c>
      <c r="X32" s="146" t="str">
        <f>IF('2a Aggregate costs'!Y$20="-","-",SUM('2a Aggregate costs'!Y$20,'2a Aggregate costs'!Y$22,'2a Aggregate costs'!Y$23,'2a Aggregate costs'!Y55,'2a Aggregate costs'!Y92)*'3a Demand'!$C$10+'2a Aggregate costs'!Y$24)</f>
        <v>-</v>
      </c>
      <c r="Y32" s="146" t="str">
        <f>IF('2a Aggregate costs'!Z$20="-","-",SUM('2a Aggregate costs'!Z$20,'2a Aggregate costs'!Z$22,'2a Aggregate costs'!Z$23,'2a Aggregate costs'!Z55,'2a Aggregate costs'!Z92)*'3a Demand'!$C$10+'2a Aggregate costs'!Z$24)</f>
        <v>-</v>
      </c>
      <c r="Z32" s="146" t="str">
        <f>IF('2a Aggregate costs'!AA$20="-","-",SUM('2a Aggregate costs'!AA$20,'2a Aggregate costs'!AA$22,'2a Aggregate costs'!AA$23,'2a Aggregate costs'!AA55,'2a Aggregate costs'!AA92)*'3a Demand'!$C$10+'2a Aggregate costs'!AA$24)</f>
        <v>-</v>
      </c>
    </row>
    <row r="33" spans="1:27" ht="12.75" customHeight="1">
      <c r="A33" s="25"/>
      <c r="B33" s="287"/>
      <c r="C33" s="153" t="s">
        <v>158</v>
      </c>
      <c r="D33" s="281"/>
      <c r="E33" s="298"/>
      <c r="F33" s="44"/>
      <c r="G33" s="146">
        <f>IF('2a Aggregate costs'!H$20="-","-",SUM('2a Aggregate costs'!H$20,'2a Aggregate costs'!H$22,'2a Aggregate costs'!H$23,'2a Aggregate costs'!H56,'2a Aggregate costs'!H93)*'3a Demand'!$C$10+'2a Aggregate costs'!H$24)</f>
        <v>90.736883480754258</v>
      </c>
      <c r="H33" s="146">
        <f>IF('2a Aggregate costs'!I$20="-","-",SUM('2a Aggregate costs'!I$20,'2a Aggregate costs'!I$22,'2a Aggregate costs'!I$23,'2a Aggregate costs'!I56,'2a Aggregate costs'!I93)*'3a Demand'!$C$10+'2a Aggregate costs'!I$24)</f>
        <v>90.709680439957424</v>
      </c>
      <c r="I33" s="146">
        <f>IF('2a Aggregate costs'!J$20="-","-",SUM('2a Aggregate costs'!J$20,'2a Aggregate costs'!J$22,'2a Aggregate costs'!J$23,'2a Aggregate costs'!J56,'2a Aggregate costs'!J93)*'3a Demand'!$C$10+'2a Aggregate costs'!J$24)</f>
        <v>115.04373162743062</v>
      </c>
      <c r="J33" s="146">
        <f>IF('2a Aggregate costs'!K$20="-","-",SUM('2a Aggregate costs'!K$20,'2a Aggregate costs'!K$22,'2a Aggregate costs'!K$23,'2a Aggregate costs'!K56,'2a Aggregate costs'!K93)*'3a Demand'!$C$10+'2a Aggregate costs'!K$24)</f>
        <v>113.80320299324913</v>
      </c>
      <c r="K33" s="146">
        <f>IF('2a Aggregate costs'!L$20="-","-",SUM('2a Aggregate costs'!L$20,'2a Aggregate costs'!L$22,'2a Aggregate costs'!L$23,'2a Aggregate costs'!L56,'2a Aggregate costs'!L93)*'3a Demand'!$C$10+'2a Aggregate costs'!L$24)</f>
        <v>130.55214456197515</v>
      </c>
      <c r="L33" s="146">
        <f>IF('2a Aggregate costs'!M$20="-","-",SUM('2a Aggregate costs'!M$20,'2a Aggregate costs'!M$22,'2a Aggregate costs'!M$23,'2a Aggregate costs'!M56,'2a Aggregate costs'!M93)*'3a Demand'!$C$10+'2a Aggregate costs'!M$24)</f>
        <v>129.35199718556163</v>
      </c>
      <c r="M33" s="146">
        <f>IF('2a Aggregate costs'!N$20="-","-",SUM('2a Aggregate costs'!N$20,'2a Aggregate costs'!N$22,'2a Aggregate costs'!N$23,'2a Aggregate costs'!N56,'2a Aggregate costs'!N93)*'3a Demand'!$C$10+'2a Aggregate costs'!N$24)</f>
        <v>157.60450975626051</v>
      </c>
      <c r="N33" s="146">
        <f>IF('2a Aggregate costs'!O$20="-","-",SUM('2a Aggregate costs'!O$20,'2a Aggregate costs'!O$22,'2a Aggregate costs'!O$23,'2a Aggregate costs'!O56,'2a Aggregate costs'!O93)*'3a Demand'!$C$10+'2a Aggregate costs'!O$24)</f>
        <v>154.79018786656889</v>
      </c>
      <c r="O33" s="44"/>
      <c r="P33" s="146">
        <f>IF('2a Aggregate costs'!Q$20="-","-",SUM('2a Aggregate costs'!Q$20,'2a Aggregate costs'!Q$22,'2a Aggregate costs'!Q$23,'2a Aggregate costs'!Q56,'2a Aggregate costs'!Q93)*'3a Demand'!$C$10+'2a Aggregate costs'!Q$24)</f>
        <v>154.79018786656889</v>
      </c>
      <c r="Q33" s="146">
        <f>IF('2a Aggregate costs'!R$20="-","-",SUM('2a Aggregate costs'!R$20,'2a Aggregate costs'!R$22,'2a Aggregate costs'!R$23,'2a Aggregate costs'!R56,'2a Aggregate costs'!R93)*'3a Demand'!$C$10+'2a Aggregate costs'!R$24)</f>
        <v>173.11935670311826</v>
      </c>
      <c r="R33" s="146">
        <f>IF('2a Aggregate costs'!S$20="-","-",SUM('2a Aggregate costs'!S$20,'2a Aggregate costs'!S$22,'2a Aggregate costs'!S$23,'2a Aggregate costs'!S56,'2a Aggregate costs'!S93)*'3a Demand'!$C$10+'2a Aggregate costs'!S$24)</f>
        <v>175.81410249951685</v>
      </c>
      <c r="S33" s="146">
        <f>IF('2a Aggregate costs'!T$20="-","-",SUM('2a Aggregate costs'!T$20,'2a Aggregate costs'!T$22,'2a Aggregate costs'!T$23,'2a Aggregate costs'!T56,'2a Aggregate costs'!T93)*'3a Demand'!$C$10+'2a Aggregate costs'!T$24)</f>
        <v>191.59358239945951</v>
      </c>
      <c r="T33" s="146">
        <f>IF('2a Aggregate costs'!U$20="-","-",SUM('2a Aggregate costs'!U$20,'2a Aggregate costs'!U$22,'2a Aggregate costs'!U$23,'2a Aggregate costs'!U56,'2a Aggregate costs'!U93)*'3a Demand'!$C$10+'2a Aggregate costs'!U$24)</f>
        <v>195.07489064036415</v>
      </c>
      <c r="U33" s="146" t="str">
        <f>IF('2a Aggregate costs'!V$20="-","-",SUM('2a Aggregate costs'!V$20,'2a Aggregate costs'!V$22,'2a Aggregate costs'!V$23,'2a Aggregate costs'!V56,'2a Aggregate costs'!V93)*'3a Demand'!$C$10+'2a Aggregate costs'!V$24)</f>
        <v>-</v>
      </c>
      <c r="V33" s="146" t="str">
        <f>IF('2a Aggregate costs'!W$20="-","-",SUM('2a Aggregate costs'!W$20,'2a Aggregate costs'!W$22,'2a Aggregate costs'!W$23,'2a Aggregate costs'!W56,'2a Aggregate costs'!W93)*'3a Demand'!$C$10+'2a Aggregate costs'!W$24)</f>
        <v>-</v>
      </c>
      <c r="W33" s="146" t="str">
        <f>IF('2a Aggregate costs'!X$20="-","-",SUM('2a Aggregate costs'!X$20,'2a Aggregate costs'!X$22,'2a Aggregate costs'!X$23,'2a Aggregate costs'!X56,'2a Aggregate costs'!X93)*'3a Demand'!$C$10+'2a Aggregate costs'!X$24)</f>
        <v>-</v>
      </c>
      <c r="X33" s="146" t="str">
        <f>IF('2a Aggregate costs'!Y$20="-","-",SUM('2a Aggregate costs'!Y$20,'2a Aggregate costs'!Y$22,'2a Aggregate costs'!Y$23,'2a Aggregate costs'!Y56,'2a Aggregate costs'!Y93)*'3a Demand'!$C$10+'2a Aggregate costs'!Y$24)</f>
        <v>-</v>
      </c>
      <c r="Y33" s="146" t="str">
        <f>IF('2a Aggregate costs'!Z$20="-","-",SUM('2a Aggregate costs'!Z$20,'2a Aggregate costs'!Z$22,'2a Aggregate costs'!Z$23,'2a Aggregate costs'!Z56,'2a Aggregate costs'!Z93)*'3a Demand'!$C$10+'2a Aggregate costs'!Z$24)</f>
        <v>-</v>
      </c>
      <c r="Z33" s="146" t="str">
        <f>IF('2a Aggregate costs'!AA$20="-","-",SUM('2a Aggregate costs'!AA$20,'2a Aggregate costs'!AA$22,'2a Aggregate costs'!AA$23,'2a Aggregate costs'!AA56,'2a Aggregate costs'!AA93)*'3a Demand'!$C$10+'2a Aggregate costs'!AA$24)</f>
        <v>-</v>
      </c>
    </row>
    <row r="34" spans="1:27" ht="12.75" customHeight="1">
      <c r="A34" s="25"/>
      <c r="B34" s="287"/>
      <c r="C34" s="153" t="s">
        <v>159</v>
      </c>
      <c r="D34" s="281"/>
      <c r="E34" s="298"/>
      <c r="F34" s="44"/>
      <c r="G34" s="146">
        <f>IF('2a Aggregate costs'!H$20="-","-",SUM('2a Aggregate costs'!H$20,'2a Aggregate costs'!H$22,'2a Aggregate costs'!H$23,'2a Aggregate costs'!H57,'2a Aggregate costs'!H94)*'3a Demand'!$C$10+'2a Aggregate costs'!H$24)</f>
        <v>90.74335337588721</v>
      </c>
      <c r="H34" s="146">
        <f>IF('2a Aggregate costs'!I$20="-","-",SUM('2a Aggregate costs'!I$20,'2a Aggregate costs'!I$22,'2a Aggregate costs'!I$23,'2a Aggregate costs'!I57,'2a Aggregate costs'!I94)*'3a Demand'!$C$10+'2a Aggregate costs'!I$24)</f>
        <v>90.716062603793802</v>
      </c>
      <c r="I34" s="146">
        <f>IF('2a Aggregate costs'!J$20="-","-",SUM('2a Aggregate costs'!J$20,'2a Aggregate costs'!J$22,'2a Aggregate costs'!J$23,'2a Aggregate costs'!J57,'2a Aggregate costs'!J94)*'3a Demand'!$C$10+'2a Aggregate costs'!J$24)</f>
        <v>115.07185117237076</v>
      </c>
      <c r="J34" s="146">
        <f>IF('2a Aggregate costs'!K$20="-","-",SUM('2a Aggregate costs'!K$20,'2a Aggregate costs'!K$22,'2a Aggregate costs'!K$23,'2a Aggregate costs'!K57,'2a Aggregate costs'!K94)*'3a Demand'!$C$10+'2a Aggregate costs'!K$24)</f>
        <v>113.82533274703412</v>
      </c>
      <c r="K34" s="146">
        <f>IF('2a Aggregate costs'!L$20="-","-",SUM('2a Aggregate costs'!L$20,'2a Aggregate costs'!L$22,'2a Aggregate costs'!L$23,'2a Aggregate costs'!L57,'2a Aggregate costs'!L94)*'3a Demand'!$C$10+'2a Aggregate costs'!L$24)</f>
        <v>130.62641127650858</v>
      </c>
      <c r="L34" s="146">
        <f>IF('2a Aggregate costs'!M$20="-","-",SUM('2a Aggregate costs'!M$20,'2a Aggregate costs'!M$22,'2a Aggregate costs'!M$23,'2a Aggregate costs'!M57,'2a Aggregate costs'!M94)*'3a Demand'!$C$10+'2a Aggregate costs'!M$24)</f>
        <v>129.41723561952793</v>
      </c>
      <c r="M34" s="146">
        <f>IF('2a Aggregate costs'!N$20="-","-",SUM('2a Aggregate costs'!N$20,'2a Aggregate costs'!N$22,'2a Aggregate costs'!N$23,'2a Aggregate costs'!N57,'2a Aggregate costs'!N94)*'3a Demand'!$C$10+'2a Aggregate costs'!N$24)</f>
        <v>157.96774010569058</v>
      </c>
      <c r="N34" s="146">
        <f>IF('2a Aggregate costs'!O$20="-","-",SUM('2a Aggregate costs'!O$20,'2a Aggregate costs'!O$22,'2a Aggregate costs'!O$23,'2a Aggregate costs'!O57,'2a Aggregate costs'!O94)*'3a Demand'!$C$10+'2a Aggregate costs'!O$24)</f>
        <v>155.10395298345713</v>
      </c>
      <c r="O34" s="44"/>
      <c r="P34" s="146">
        <f>IF('2a Aggregate costs'!Q$20="-","-",SUM('2a Aggregate costs'!Q$20,'2a Aggregate costs'!Q$22,'2a Aggregate costs'!Q$23,'2a Aggregate costs'!Q57,'2a Aggregate costs'!Q94)*'3a Demand'!$C$10+'2a Aggregate costs'!Q$24)</f>
        <v>155.10395298345713</v>
      </c>
      <c r="Q34" s="146">
        <f>IF('2a Aggregate costs'!R$20="-","-",SUM('2a Aggregate costs'!R$20,'2a Aggregate costs'!R$22,'2a Aggregate costs'!R$23,'2a Aggregate costs'!R57,'2a Aggregate costs'!R94)*'3a Demand'!$C$10+'2a Aggregate costs'!R$24)</f>
        <v>173.71670798449017</v>
      </c>
      <c r="R34" s="146">
        <f>IF('2a Aggregate costs'!S$20="-","-",SUM('2a Aggregate costs'!S$20,'2a Aggregate costs'!S$22,'2a Aggregate costs'!S$23,'2a Aggregate costs'!S57,'2a Aggregate costs'!S94)*'3a Demand'!$C$10+'2a Aggregate costs'!S$24)</f>
        <v>176.43094440595124</v>
      </c>
      <c r="S34" s="146">
        <f>IF('2a Aggregate costs'!T$20="-","-",SUM('2a Aggregate costs'!T$20,'2a Aggregate costs'!T$22,'2a Aggregate costs'!T$23,'2a Aggregate costs'!T57,'2a Aggregate costs'!T94)*'3a Demand'!$C$10+'2a Aggregate costs'!T$24)</f>
        <v>192.3634826031502</v>
      </c>
      <c r="T34" s="146">
        <f>IF('2a Aggregate costs'!U$20="-","-",SUM('2a Aggregate costs'!U$20,'2a Aggregate costs'!U$22,'2a Aggregate costs'!U$23,'2a Aggregate costs'!U57,'2a Aggregate costs'!U94)*'3a Demand'!$C$10+'2a Aggregate costs'!U$24)</f>
        <v>195.92370881203382</v>
      </c>
      <c r="U34" s="146" t="str">
        <f>IF('2a Aggregate costs'!V$20="-","-",SUM('2a Aggregate costs'!V$20,'2a Aggregate costs'!V$22,'2a Aggregate costs'!V$23,'2a Aggregate costs'!V57,'2a Aggregate costs'!V94)*'3a Demand'!$C$10+'2a Aggregate costs'!V$24)</f>
        <v>-</v>
      </c>
      <c r="V34" s="146" t="str">
        <f>IF('2a Aggregate costs'!W$20="-","-",SUM('2a Aggregate costs'!W$20,'2a Aggregate costs'!W$22,'2a Aggregate costs'!W$23,'2a Aggregate costs'!W57,'2a Aggregate costs'!W94)*'3a Demand'!$C$10+'2a Aggregate costs'!W$24)</f>
        <v>-</v>
      </c>
      <c r="W34" s="146" t="str">
        <f>IF('2a Aggregate costs'!X$20="-","-",SUM('2a Aggregate costs'!X$20,'2a Aggregate costs'!X$22,'2a Aggregate costs'!X$23,'2a Aggregate costs'!X57,'2a Aggregate costs'!X94)*'3a Demand'!$C$10+'2a Aggregate costs'!X$24)</f>
        <v>-</v>
      </c>
      <c r="X34" s="146" t="str">
        <f>IF('2a Aggregate costs'!Y$20="-","-",SUM('2a Aggregate costs'!Y$20,'2a Aggregate costs'!Y$22,'2a Aggregate costs'!Y$23,'2a Aggregate costs'!Y57,'2a Aggregate costs'!Y94)*'3a Demand'!$C$10+'2a Aggregate costs'!Y$24)</f>
        <v>-</v>
      </c>
      <c r="Y34" s="146" t="str">
        <f>IF('2a Aggregate costs'!Z$20="-","-",SUM('2a Aggregate costs'!Z$20,'2a Aggregate costs'!Z$22,'2a Aggregate costs'!Z$23,'2a Aggregate costs'!Z57,'2a Aggregate costs'!Z94)*'3a Demand'!$C$10+'2a Aggregate costs'!Z$24)</f>
        <v>-</v>
      </c>
      <c r="Z34" s="146" t="str">
        <f>IF('2a Aggregate costs'!AA$20="-","-",SUM('2a Aggregate costs'!AA$20,'2a Aggregate costs'!AA$22,'2a Aggregate costs'!AA$23,'2a Aggregate costs'!AA57,'2a Aggregate costs'!AA94)*'3a Demand'!$C$10+'2a Aggregate costs'!AA$24)</f>
        <v>-</v>
      </c>
    </row>
    <row r="35" spans="1:27" ht="12.75" customHeight="1">
      <c r="A35" s="25"/>
      <c r="B35" s="287"/>
      <c r="C35" s="153" t="s">
        <v>160</v>
      </c>
      <c r="D35" s="281"/>
      <c r="E35" s="298"/>
      <c r="F35" s="44"/>
      <c r="G35" s="146">
        <f>IF('2a Aggregate costs'!H$20="-","-",SUM('2a Aggregate costs'!H$20,'2a Aggregate costs'!H$22,'2a Aggregate costs'!H$23,'2a Aggregate costs'!H58,'2a Aggregate costs'!H95)*'3a Demand'!$C$10+'2a Aggregate costs'!H$24)</f>
        <v>90.723631750057876</v>
      </c>
      <c r="H35" s="146">
        <f>IF('2a Aggregate costs'!I$20="-","-",SUM('2a Aggregate costs'!I$20,'2a Aggregate costs'!I$22,'2a Aggregate costs'!I$23,'2a Aggregate costs'!I58,'2a Aggregate costs'!I95)*'3a Demand'!$C$10+'2a Aggregate costs'!I$24)</f>
        <v>90.696608400053904</v>
      </c>
      <c r="I35" s="146">
        <f>IF('2a Aggregate costs'!J$20="-","-",SUM('2a Aggregate costs'!J$20,'2a Aggregate costs'!J$22,'2a Aggregate costs'!J$23,'2a Aggregate costs'!J58,'2a Aggregate costs'!J95)*'3a Demand'!$C$10+'2a Aggregate costs'!J$24)</f>
        <v>114.98613450044385</v>
      </c>
      <c r="J35" s="146">
        <f>IF('2a Aggregate costs'!K$20="-","-",SUM('2a Aggregate costs'!K$20,'2a Aggregate costs'!K$22,'2a Aggregate costs'!K$23,'2a Aggregate costs'!K58,'2a Aggregate costs'!K95)*'3a Demand'!$C$10+'2a Aggregate costs'!K$24)</f>
        <v>113.75787490250377</v>
      </c>
      <c r="K35" s="146">
        <f>IF('2a Aggregate costs'!L$20="-","-",SUM('2a Aggregate costs'!L$20,'2a Aggregate costs'!L$22,'2a Aggregate costs'!L$23,'2a Aggregate costs'!L58,'2a Aggregate costs'!L95)*'3a Demand'!$C$10+'2a Aggregate costs'!L$24)</f>
        <v>130.40002332693211</v>
      </c>
      <c r="L35" s="146">
        <f>IF('2a Aggregate costs'!M$20="-","-",SUM('2a Aggregate costs'!M$20,'2a Aggregate costs'!M$22,'2a Aggregate costs'!M$23,'2a Aggregate costs'!M58,'2a Aggregate costs'!M95)*'3a Demand'!$C$10+'2a Aggregate costs'!M$24)</f>
        <v>129.21836874100885</v>
      </c>
      <c r="M35" s="146">
        <f>IF('2a Aggregate costs'!N$20="-","-",SUM('2a Aggregate costs'!N$20,'2a Aggregate costs'!N$22,'2a Aggregate costs'!N$23,'2a Aggregate costs'!N58,'2a Aggregate costs'!N95)*'3a Demand'!$C$10+'2a Aggregate costs'!N$24)</f>
        <v>157.80855471070817</v>
      </c>
      <c r="N35" s="146">
        <f>IF('2a Aggregate costs'!O$20="-","-",SUM('2a Aggregate costs'!O$20,'2a Aggregate costs'!O$22,'2a Aggregate costs'!O$23,'2a Aggregate costs'!O58,'2a Aggregate costs'!O95)*'3a Demand'!$C$10+'2a Aggregate costs'!O$24)</f>
        <v>154.96389403726522</v>
      </c>
      <c r="O35" s="44"/>
      <c r="P35" s="146">
        <f>IF('2a Aggregate costs'!Q$20="-","-",SUM('2a Aggregate costs'!Q$20,'2a Aggregate costs'!Q$22,'2a Aggregate costs'!Q$23,'2a Aggregate costs'!Q58,'2a Aggregate costs'!Q95)*'3a Demand'!$C$10+'2a Aggregate costs'!Q$24)</f>
        <v>154.96389403726522</v>
      </c>
      <c r="Q35" s="146">
        <f>IF('2a Aggregate costs'!R$20="-","-",SUM('2a Aggregate costs'!R$20,'2a Aggregate costs'!R$22,'2a Aggregate costs'!R$23,'2a Aggregate costs'!R58,'2a Aggregate costs'!R95)*'3a Demand'!$C$10+'2a Aggregate costs'!R$24)</f>
        <v>173.58590637752826</v>
      </c>
      <c r="R35" s="146">
        <f>IF('2a Aggregate costs'!S$20="-","-",SUM('2a Aggregate costs'!S$20,'2a Aggregate costs'!S$22,'2a Aggregate costs'!S$23,'2a Aggregate costs'!S58,'2a Aggregate costs'!S95)*'3a Demand'!$C$10+'2a Aggregate costs'!S$24)</f>
        <v>176.41487604376499</v>
      </c>
      <c r="S35" s="146">
        <f>IF('2a Aggregate costs'!T$20="-","-",SUM('2a Aggregate costs'!T$20,'2a Aggregate costs'!T$22,'2a Aggregate costs'!T$23,'2a Aggregate costs'!T58,'2a Aggregate costs'!T95)*'3a Demand'!$C$10+'2a Aggregate costs'!T$24)</f>
        <v>192.65462641076661</v>
      </c>
      <c r="T35" s="146">
        <f>IF('2a Aggregate costs'!U$20="-","-",SUM('2a Aggregate costs'!U$20,'2a Aggregate costs'!U$22,'2a Aggregate costs'!U$23,'2a Aggregate costs'!U58,'2a Aggregate costs'!U95)*'3a Demand'!$C$10+'2a Aggregate costs'!U$24)</f>
        <v>196.39874296644919</v>
      </c>
      <c r="U35" s="146" t="str">
        <f>IF('2a Aggregate costs'!V$20="-","-",SUM('2a Aggregate costs'!V$20,'2a Aggregate costs'!V$22,'2a Aggregate costs'!V$23,'2a Aggregate costs'!V58,'2a Aggregate costs'!V95)*'3a Demand'!$C$10+'2a Aggregate costs'!V$24)</f>
        <v>-</v>
      </c>
      <c r="V35" s="146" t="str">
        <f>IF('2a Aggregate costs'!W$20="-","-",SUM('2a Aggregate costs'!W$20,'2a Aggregate costs'!W$22,'2a Aggregate costs'!W$23,'2a Aggregate costs'!W58,'2a Aggregate costs'!W95)*'3a Demand'!$C$10+'2a Aggregate costs'!W$24)</f>
        <v>-</v>
      </c>
      <c r="W35" s="146" t="str">
        <f>IF('2a Aggregate costs'!X$20="-","-",SUM('2a Aggregate costs'!X$20,'2a Aggregate costs'!X$22,'2a Aggregate costs'!X$23,'2a Aggregate costs'!X58,'2a Aggregate costs'!X95)*'3a Demand'!$C$10+'2a Aggregate costs'!X$24)</f>
        <v>-</v>
      </c>
      <c r="X35" s="146" t="str">
        <f>IF('2a Aggregate costs'!Y$20="-","-",SUM('2a Aggregate costs'!Y$20,'2a Aggregate costs'!Y$22,'2a Aggregate costs'!Y$23,'2a Aggregate costs'!Y58,'2a Aggregate costs'!Y95)*'3a Demand'!$C$10+'2a Aggregate costs'!Y$24)</f>
        <v>-</v>
      </c>
      <c r="Y35" s="146" t="str">
        <f>IF('2a Aggregate costs'!Z$20="-","-",SUM('2a Aggregate costs'!Z$20,'2a Aggregate costs'!Z$22,'2a Aggregate costs'!Z$23,'2a Aggregate costs'!Z58,'2a Aggregate costs'!Z95)*'3a Demand'!$C$10+'2a Aggregate costs'!Z$24)</f>
        <v>-</v>
      </c>
      <c r="Z35" s="146" t="str">
        <f>IF('2a Aggregate costs'!AA$20="-","-",SUM('2a Aggregate costs'!AA$20,'2a Aggregate costs'!AA$22,'2a Aggregate costs'!AA$23,'2a Aggregate costs'!AA58,'2a Aggregate costs'!AA95)*'3a Demand'!$C$10+'2a Aggregate costs'!AA$24)</f>
        <v>-</v>
      </c>
    </row>
    <row r="36" spans="1:27" ht="12.75" customHeight="1">
      <c r="A36" s="25"/>
      <c r="B36" s="287"/>
      <c r="C36" s="153" t="s">
        <v>161</v>
      </c>
      <c r="D36" s="281"/>
      <c r="E36" s="298"/>
      <c r="F36" s="44"/>
      <c r="G36" s="146">
        <f>IF('2a Aggregate costs'!H$20="-","-",SUM('2a Aggregate costs'!H$20,'2a Aggregate costs'!H$22,'2a Aggregate costs'!H$23,'2a Aggregate costs'!H59,'2a Aggregate costs'!H96)*'3a Demand'!$C$10+'2a Aggregate costs'!H$24)</f>
        <v>90.734624483278665</v>
      </c>
      <c r="H36" s="146">
        <f>IF('2a Aggregate costs'!I$20="-","-",SUM('2a Aggregate costs'!I$20,'2a Aggregate costs'!I$22,'2a Aggregate costs'!I$23,'2a Aggregate costs'!I59,'2a Aggregate costs'!I96)*'3a Demand'!$C$10+'2a Aggregate costs'!I$24)</f>
        <v>90.70745207323175</v>
      </c>
      <c r="I36" s="146">
        <f>IF('2a Aggregate costs'!J$20="-","-",SUM('2a Aggregate costs'!J$20,'2a Aggregate costs'!J$22,'2a Aggregate costs'!J$23,'2a Aggregate costs'!J59,'2a Aggregate costs'!J96)*'3a Demand'!$C$10+'2a Aggregate costs'!J$24)</f>
        <v>115.03391207587146</v>
      </c>
      <c r="J36" s="146">
        <f>IF('2a Aggregate costs'!K$20="-","-",SUM('2a Aggregate costs'!K$20,'2a Aggregate costs'!K$22,'2a Aggregate costs'!K$23,'2a Aggregate costs'!K59,'2a Aggregate costs'!K96)*'3a Demand'!$C$10+'2a Aggregate costs'!K$24)</f>
        <v>113.7954752341865</v>
      </c>
      <c r="K36" s="146">
        <f>IF('2a Aggregate costs'!L$20="-","-",SUM('2a Aggregate costs'!L$20,'2a Aggregate costs'!L$22,'2a Aggregate costs'!L$23,'2a Aggregate costs'!L59,'2a Aggregate costs'!L96)*'3a Demand'!$C$10+'2a Aggregate costs'!L$24)</f>
        <v>130.52620938114725</v>
      </c>
      <c r="L36" s="146">
        <f>IF('2a Aggregate costs'!M$20="-","-",SUM('2a Aggregate costs'!M$20,'2a Aggregate costs'!M$22,'2a Aggregate costs'!M$23,'2a Aggregate costs'!M59,'2a Aggregate costs'!M96)*'3a Demand'!$C$10+'2a Aggregate costs'!M$24)</f>
        <v>129.32921488012039</v>
      </c>
      <c r="M36" s="146">
        <f>IF('2a Aggregate costs'!N$20="-","-",SUM('2a Aggregate costs'!N$20,'2a Aggregate costs'!N$22,'2a Aggregate costs'!N$23,'2a Aggregate costs'!N59,'2a Aggregate costs'!N96)*'3a Demand'!$C$10+'2a Aggregate costs'!N$24)</f>
        <v>157.83853295208715</v>
      </c>
      <c r="N36" s="146">
        <f>IF('2a Aggregate costs'!O$20="-","-",SUM('2a Aggregate costs'!O$20,'2a Aggregate costs'!O$22,'2a Aggregate costs'!O$23,'2a Aggregate costs'!O59,'2a Aggregate costs'!O96)*'3a Demand'!$C$10+'2a Aggregate costs'!O$24)</f>
        <v>154.99051041563243</v>
      </c>
      <c r="O36" s="44"/>
      <c r="P36" s="146">
        <f>IF('2a Aggregate costs'!Q$20="-","-",SUM('2a Aggregate costs'!Q$20,'2a Aggregate costs'!Q$22,'2a Aggregate costs'!Q$23,'2a Aggregate costs'!Q59,'2a Aggregate costs'!Q96)*'3a Demand'!$C$10+'2a Aggregate costs'!Q$24)</f>
        <v>154.99051041563243</v>
      </c>
      <c r="Q36" s="146">
        <f>IF('2a Aggregate costs'!R$20="-","-",SUM('2a Aggregate costs'!R$20,'2a Aggregate costs'!R$22,'2a Aggregate costs'!R$23,'2a Aggregate costs'!R59,'2a Aggregate costs'!R96)*'3a Demand'!$C$10+'2a Aggregate costs'!R$24)</f>
        <v>173.59974195785472</v>
      </c>
      <c r="R36" s="146">
        <f>IF('2a Aggregate costs'!S$20="-","-",SUM('2a Aggregate costs'!S$20,'2a Aggregate costs'!S$22,'2a Aggregate costs'!S$23,'2a Aggregate costs'!S59,'2a Aggregate costs'!S96)*'3a Demand'!$C$10+'2a Aggregate costs'!S$24)</f>
        <v>176.30925093998249</v>
      </c>
      <c r="S36" s="146">
        <f>IF('2a Aggregate costs'!T$20="-","-",SUM('2a Aggregate costs'!T$20,'2a Aggregate costs'!T$22,'2a Aggregate costs'!T$23,'2a Aggregate costs'!T59,'2a Aggregate costs'!T96)*'3a Demand'!$C$10+'2a Aggregate costs'!T$24)</f>
        <v>192.61885201726932</v>
      </c>
      <c r="T36" s="146">
        <f>IF('2a Aggregate costs'!U$20="-","-",SUM('2a Aggregate costs'!U$20,'2a Aggregate costs'!U$22,'2a Aggregate costs'!U$23,'2a Aggregate costs'!U59,'2a Aggregate costs'!U96)*'3a Demand'!$C$10+'2a Aggregate costs'!U$24)</f>
        <v>196.20545600989951</v>
      </c>
      <c r="U36" s="146" t="str">
        <f>IF('2a Aggregate costs'!V$20="-","-",SUM('2a Aggregate costs'!V$20,'2a Aggregate costs'!V$22,'2a Aggregate costs'!V$23,'2a Aggregate costs'!V59,'2a Aggregate costs'!V96)*'3a Demand'!$C$10+'2a Aggregate costs'!V$24)</f>
        <v>-</v>
      </c>
      <c r="V36" s="146" t="str">
        <f>IF('2a Aggregate costs'!W$20="-","-",SUM('2a Aggregate costs'!W$20,'2a Aggregate costs'!W$22,'2a Aggregate costs'!W$23,'2a Aggregate costs'!W59,'2a Aggregate costs'!W96)*'3a Demand'!$C$10+'2a Aggregate costs'!W$24)</f>
        <v>-</v>
      </c>
      <c r="W36" s="146" t="str">
        <f>IF('2a Aggregate costs'!X$20="-","-",SUM('2a Aggregate costs'!X$20,'2a Aggregate costs'!X$22,'2a Aggregate costs'!X$23,'2a Aggregate costs'!X59,'2a Aggregate costs'!X96)*'3a Demand'!$C$10+'2a Aggregate costs'!X$24)</f>
        <v>-</v>
      </c>
      <c r="X36" s="146" t="str">
        <f>IF('2a Aggregate costs'!Y$20="-","-",SUM('2a Aggregate costs'!Y$20,'2a Aggregate costs'!Y$22,'2a Aggregate costs'!Y$23,'2a Aggregate costs'!Y59,'2a Aggregate costs'!Y96)*'3a Demand'!$C$10+'2a Aggregate costs'!Y$24)</f>
        <v>-</v>
      </c>
      <c r="Y36" s="146" t="str">
        <f>IF('2a Aggregate costs'!Z$20="-","-",SUM('2a Aggregate costs'!Z$20,'2a Aggregate costs'!Z$22,'2a Aggregate costs'!Z$23,'2a Aggregate costs'!Z59,'2a Aggregate costs'!Z96)*'3a Demand'!$C$10+'2a Aggregate costs'!Z$24)</f>
        <v>-</v>
      </c>
      <c r="Z36" s="146" t="str">
        <f>IF('2a Aggregate costs'!AA$20="-","-",SUM('2a Aggregate costs'!AA$20,'2a Aggregate costs'!AA$22,'2a Aggregate costs'!AA$23,'2a Aggregate costs'!AA59,'2a Aggregate costs'!AA96)*'3a Demand'!$C$10+'2a Aggregate costs'!AA$24)</f>
        <v>-</v>
      </c>
    </row>
    <row r="37" spans="1:27" ht="12.75" customHeight="1">
      <c r="A37" s="25"/>
      <c r="B37" s="287"/>
      <c r="C37" s="153" t="s">
        <v>162</v>
      </c>
      <c r="D37" s="281"/>
      <c r="E37" s="298"/>
      <c r="F37" s="44"/>
      <c r="G37" s="146">
        <f>IF('2a Aggregate costs'!H$20="-","-",SUM('2a Aggregate costs'!H$20,'2a Aggregate costs'!H$22,'2a Aggregate costs'!H$23,'2a Aggregate costs'!H60,'2a Aggregate costs'!H97)*'3a Demand'!$C$10+'2a Aggregate costs'!H$24)</f>
        <v>90.730181075528037</v>
      </c>
      <c r="H37" s="146">
        <f>IF('2a Aggregate costs'!I$20="-","-",SUM('2a Aggregate costs'!I$20,'2a Aggregate costs'!I$22,'2a Aggregate costs'!I$23,'2a Aggregate costs'!I60,'2a Aggregate costs'!I97)*'3a Demand'!$C$10+'2a Aggregate costs'!I$24)</f>
        <v>90.703068916991796</v>
      </c>
      <c r="I37" s="146">
        <f>IF('2a Aggregate costs'!J$20="-","-",SUM('2a Aggregate costs'!J$20,'2a Aggregate costs'!J$22,'2a Aggregate costs'!J$23,'2a Aggregate costs'!J60,'2a Aggregate costs'!J97)*'3a Demand'!$C$10+'2a Aggregate costs'!J$24)</f>
        <v>115.01459904250231</v>
      </c>
      <c r="J37" s="146">
        <f>IF('2a Aggregate costs'!K$20="-","-",SUM('2a Aggregate costs'!K$20,'2a Aggregate costs'!K$22,'2a Aggregate costs'!K$23,'2a Aggregate costs'!K60,'2a Aggregate costs'!K97)*'3a Demand'!$C$10+'2a Aggregate costs'!K$24)</f>
        <v>113.78027618233038</v>
      </c>
      <c r="K37" s="146">
        <f>IF('2a Aggregate costs'!L$20="-","-",SUM('2a Aggregate costs'!L$20,'2a Aggregate costs'!L$22,'2a Aggregate costs'!L$23,'2a Aggregate costs'!L60,'2a Aggregate costs'!L97)*'3a Demand'!$C$10+'2a Aggregate costs'!L$24)</f>
        <v>130.47520110883656</v>
      </c>
      <c r="L37" s="146">
        <f>IF('2a Aggregate costs'!M$20="-","-",SUM('2a Aggregate costs'!M$20,'2a Aggregate costs'!M$22,'2a Aggregate costs'!M$23,'2a Aggregate costs'!M60,'2a Aggregate costs'!M97)*'3a Demand'!$C$10+'2a Aggregate costs'!M$24)</f>
        <v>129.28440749528133</v>
      </c>
      <c r="M37" s="146">
        <f>IF('2a Aggregate costs'!N$20="-","-",SUM('2a Aggregate costs'!N$20,'2a Aggregate costs'!N$22,'2a Aggregate costs'!N$23,'2a Aggregate costs'!N60,'2a Aggregate costs'!N97)*'3a Demand'!$C$10+'2a Aggregate costs'!N$24)</f>
        <v>157.56852017289501</v>
      </c>
      <c r="N37" s="146">
        <f>IF('2a Aggregate costs'!O$20="-","-",SUM('2a Aggregate costs'!O$20,'2a Aggregate costs'!O$22,'2a Aggregate costs'!O$23,'2a Aggregate costs'!O60,'2a Aggregate costs'!O97)*'3a Demand'!$C$10+'2a Aggregate costs'!O$24)</f>
        <v>154.75829917163091</v>
      </c>
      <c r="O37" s="44"/>
      <c r="P37" s="146">
        <f>IF('2a Aggregate costs'!Q$20="-","-",SUM('2a Aggregate costs'!Q$20,'2a Aggregate costs'!Q$22,'2a Aggregate costs'!Q$23,'2a Aggregate costs'!Q60,'2a Aggregate costs'!Q97)*'3a Demand'!$C$10+'2a Aggregate costs'!Q$24)</f>
        <v>154.75829917163091</v>
      </c>
      <c r="Q37" s="146">
        <f>IF('2a Aggregate costs'!R$20="-","-",SUM('2a Aggregate costs'!R$20,'2a Aggregate costs'!R$22,'2a Aggregate costs'!R$23,'2a Aggregate costs'!R60,'2a Aggregate costs'!R97)*'3a Demand'!$C$10+'2a Aggregate costs'!R$24)</f>
        <v>173.39777489703113</v>
      </c>
      <c r="R37" s="146">
        <f>IF('2a Aggregate costs'!S$20="-","-",SUM('2a Aggregate costs'!S$20,'2a Aggregate costs'!S$22,'2a Aggregate costs'!S$23,'2a Aggregate costs'!S60,'2a Aggregate costs'!S97)*'3a Demand'!$C$10+'2a Aggregate costs'!S$24)</f>
        <v>176.10260963354861</v>
      </c>
      <c r="S37" s="146">
        <f>IF('2a Aggregate costs'!T$20="-","-",SUM('2a Aggregate costs'!T$20,'2a Aggregate costs'!T$22,'2a Aggregate costs'!T$23,'2a Aggregate costs'!T60,'2a Aggregate costs'!T97)*'3a Demand'!$C$10+'2a Aggregate costs'!T$24)</f>
        <v>192.14903722991843</v>
      </c>
      <c r="T37" s="146">
        <f>IF('2a Aggregate costs'!U$20="-","-",SUM('2a Aggregate costs'!U$20,'2a Aggregate costs'!U$22,'2a Aggregate costs'!U$23,'2a Aggregate costs'!U60,'2a Aggregate costs'!U97)*'3a Demand'!$C$10+'2a Aggregate costs'!U$24)</f>
        <v>195.69023135421619</v>
      </c>
      <c r="U37" s="146" t="str">
        <f>IF('2a Aggregate costs'!V$20="-","-",SUM('2a Aggregate costs'!V$20,'2a Aggregate costs'!V$22,'2a Aggregate costs'!V$23,'2a Aggregate costs'!V60,'2a Aggregate costs'!V97)*'3a Demand'!$C$10+'2a Aggregate costs'!V$24)</f>
        <v>-</v>
      </c>
      <c r="V37" s="146" t="str">
        <f>IF('2a Aggregate costs'!W$20="-","-",SUM('2a Aggregate costs'!W$20,'2a Aggregate costs'!W$22,'2a Aggregate costs'!W$23,'2a Aggregate costs'!W60,'2a Aggregate costs'!W97)*'3a Demand'!$C$10+'2a Aggregate costs'!W$24)</f>
        <v>-</v>
      </c>
      <c r="W37" s="146" t="str">
        <f>IF('2a Aggregate costs'!X$20="-","-",SUM('2a Aggregate costs'!X$20,'2a Aggregate costs'!X$22,'2a Aggregate costs'!X$23,'2a Aggregate costs'!X60,'2a Aggregate costs'!X97)*'3a Demand'!$C$10+'2a Aggregate costs'!X$24)</f>
        <v>-</v>
      </c>
      <c r="X37" s="146" t="str">
        <f>IF('2a Aggregate costs'!Y$20="-","-",SUM('2a Aggregate costs'!Y$20,'2a Aggregate costs'!Y$22,'2a Aggregate costs'!Y$23,'2a Aggregate costs'!Y60,'2a Aggregate costs'!Y97)*'3a Demand'!$C$10+'2a Aggregate costs'!Y$24)</f>
        <v>-</v>
      </c>
      <c r="Y37" s="146" t="str">
        <f>IF('2a Aggregate costs'!Z$20="-","-",SUM('2a Aggregate costs'!Z$20,'2a Aggregate costs'!Z$22,'2a Aggregate costs'!Z$23,'2a Aggregate costs'!Z60,'2a Aggregate costs'!Z97)*'3a Demand'!$C$10+'2a Aggregate costs'!Z$24)</f>
        <v>-</v>
      </c>
      <c r="Z37" s="146" t="str">
        <f>IF('2a Aggregate costs'!AA$20="-","-",SUM('2a Aggregate costs'!AA$20,'2a Aggregate costs'!AA$22,'2a Aggregate costs'!AA$23,'2a Aggregate costs'!AA60,'2a Aggregate costs'!AA97)*'3a Demand'!$C$10+'2a Aggregate costs'!AA$24)</f>
        <v>-</v>
      </c>
    </row>
    <row r="38" spans="1:27" ht="12.75" customHeight="1">
      <c r="A38" s="25"/>
      <c r="B38" s="287"/>
      <c r="C38" s="153" t="s">
        <v>163</v>
      </c>
      <c r="D38" s="281"/>
      <c r="E38" s="298"/>
      <c r="F38" s="44"/>
      <c r="G38" s="146">
        <f>IF('2a Aggregate costs'!H$20="-","-",SUM('2a Aggregate costs'!H$20,'2a Aggregate costs'!H$22,'2a Aggregate costs'!H$23,'2a Aggregate costs'!H61,'2a Aggregate costs'!H98)*'3a Demand'!$C$10+'2a Aggregate costs'!H$24)</f>
        <v>90.711649080189062</v>
      </c>
      <c r="H38" s="146">
        <f>IF('2a Aggregate costs'!I$20="-","-",SUM('2a Aggregate costs'!I$20,'2a Aggregate costs'!I$22,'2a Aggregate costs'!I$23,'2a Aggregate costs'!I61,'2a Aggregate costs'!I98)*'3a Demand'!$C$10+'2a Aggregate costs'!I$24)</f>
        <v>90.684788212576848</v>
      </c>
      <c r="I38" s="146">
        <f>IF('2a Aggregate costs'!J$20="-","-",SUM('2a Aggregate costs'!J$20,'2a Aggregate costs'!J$22,'2a Aggregate costs'!J$23,'2a Aggregate costs'!J61,'2a Aggregate costs'!J98)*'3a Demand'!$C$10+'2a Aggregate costs'!J$24)</f>
        <v>114.93405294123107</v>
      </c>
      <c r="J38" s="146">
        <f>IF('2a Aggregate costs'!K$20="-","-",SUM('2a Aggregate costs'!K$20,'2a Aggregate costs'!K$22,'2a Aggregate costs'!K$23,'2a Aggregate costs'!K61,'2a Aggregate costs'!K98)*'3a Demand'!$C$10+'2a Aggregate costs'!K$24)</f>
        <v>113.71688750244701</v>
      </c>
      <c r="K38" s="146">
        <f>IF('2a Aggregate costs'!L$20="-","-",SUM('2a Aggregate costs'!L$20,'2a Aggregate costs'!L$22,'2a Aggregate costs'!L$23,'2a Aggregate costs'!L61,'2a Aggregate costs'!L98)*'3a Demand'!$C$10+'2a Aggregate costs'!L$24)</f>
        <v>130.26246927437478</v>
      </c>
      <c r="L38" s="146">
        <f>IF('2a Aggregate costs'!M$20="-","-",SUM('2a Aggregate costs'!M$20,'2a Aggregate costs'!M$22,'2a Aggregate costs'!M$23,'2a Aggregate costs'!M61,'2a Aggregate costs'!M98)*'3a Demand'!$C$10+'2a Aggregate costs'!M$24)</f>
        <v>129.09753661147397</v>
      </c>
      <c r="M38" s="146">
        <f>IF('2a Aggregate costs'!N$20="-","-",SUM('2a Aggregate costs'!N$20,'2a Aggregate costs'!N$22,'2a Aggregate costs'!N$23,'2a Aggregate costs'!N61,'2a Aggregate costs'!N98)*'3a Demand'!$C$10+'2a Aggregate costs'!N$24)</f>
        <v>157.47846044537968</v>
      </c>
      <c r="N38" s="146">
        <f>IF('2a Aggregate costs'!O$20="-","-",SUM('2a Aggregate costs'!O$20,'2a Aggregate costs'!O$22,'2a Aggregate costs'!O$23,'2a Aggregate costs'!O61,'2a Aggregate costs'!O98)*'3a Demand'!$C$10+'2a Aggregate costs'!O$24)</f>
        <v>154.679047928388</v>
      </c>
      <c r="O38" s="44"/>
      <c r="P38" s="146">
        <f>IF('2a Aggregate costs'!Q$20="-","-",SUM('2a Aggregate costs'!Q$20,'2a Aggregate costs'!Q$22,'2a Aggregate costs'!Q$23,'2a Aggregate costs'!Q61,'2a Aggregate costs'!Q98)*'3a Demand'!$C$10+'2a Aggregate costs'!Q$24)</f>
        <v>154.679047928388</v>
      </c>
      <c r="Q38" s="146">
        <f>IF('2a Aggregate costs'!R$20="-","-",SUM('2a Aggregate costs'!R$20,'2a Aggregate costs'!R$22,'2a Aggregate costs'!R$23,'2a Aggregate costs'!R61,'2a Aggregate costs'!R98)*'3a Demand'!$C$10+'2a Aggregate costs'!R$24)</f>
        <v>173.36775405516806</v>
      </c>
      <c r="R38" s="146">
        <f>IF('2a Aggregate costs'!S$20="-","-",SUM('2a Aggregate costs'!S$20,'2a Aggregate costs'!S$22,'2a Aggregate costs'!S$23,'2a Aggregate costs'!S61,'2a Aggregate costs'!S98)*'3a Demand'!$C$10+'2a Aggregate costs'!S$24)</f>
        <v>176.07213724417778</v>
      </c>
      <c r="S38" s="146">
        <f>IF('2a Aggregate costs'!T$20="-","-",SUM('2a Aggregate costs'!T$20,'2a Aggregate costs'!T$22,'2a Aggregate costs'!T$23,'2a Aggregate costs'!T61,'2a Aggregate costs'!T98)*'3a Demand'!$C$10+'2a Aggregate costs'!T$24)</f>
        <v>192.20968773939543</v>
      </c>
      <c r="T38" s="146">
        <f>IF('2a Aggregate costs'!U$20="-","-",SUM('2a Aggregate costs'!U$20,'2a Aggregate costs'!U$22,'2a Aggregate costs'!U$23,'2a Aggregate costs'!U61,'2a Aggregate costs'!U98)*'3a Demand'!$C$10+'2a Aggregate costs'!U$24)</f>
        <v>195.75698676776753</v>
      </c>
      <c r="U38" s="146" t="str">
        <f>IF('2a Aggregate costs'!V$20="-","-",SUM('2a Aggregate costs'!V$20,'2a Aggregate costs'!V$22,'2a Aggregate costs'!V$23,'2a Aggregate costs'!V61,'2a Aggregate costs'!V98)*'3a Demand'!$C$10+'2a Aggregate costs'!V$24)</f>
        <v>-</v>
      </c>
      <c r="V38" s="146" t="str">
        <f>IF('2a Aggregate costs'!W$20="-","-",SUM('2a Aggregate costs'!W$20,'2a Aggregate costs'!W$22,'2a Aggregate costs'!W$23,'2a Aggregate costs'!W61,'2a Aggregate costs'!W98)*'3a Demand'!$C$10+'2a Aggregate costs'!W$24)</f>
        <v>-</v>
      </c>
      <c r="W38" s="146" t="str">
        <f>IF('2a Aggregate costs'!X$20="-","-",SUM('2a Aggregate costs'!X$20,'2a Aggregate costs'!X$22,'2a Aggregate costs'!X$23,'2a Aggregate costs'!X61,'2a Aggregate costs'!X98)*'3a Demand'!$C$10+'2a Aggregate costs'!X$24)</f>
        <v>-</v>
      </c>
      <c r="X38" s="146" t="str">
        <f>IF('2a Aggregate costs'!Y$20="-","-",SUM('2a Aggregate costs'!Y$20,'2a Aggregate costs'!Y$22,'2a Aggregate costs'!Y$23,'2a Aggregate costs'!Y61,'2a Aggregate costs'!Y98)*'3a Demand'!$C$10+'2a Aggregate costs'!Y$24)</f>
        <v>-</v>
      </c>
      <c r="Y38" s="146" t="str">
        <f>IF('2a Aggregate costs'!Z$20="-","-",SUM('2a Aggregate costs'!Z$20,'2a Aggregate costs'!Z$22,'2a Aggregate costs'!Z$23,'2a Aggregate costs'!Z61,'2a Aggregate costs'!Z98)*'3a Demand'!$C$10+'2a Aggregate costs'!Z$24)</f>
        <v>-</v>
      </c>
      <c r="Z38" s="146" t="str">
        <f>IF('2a Aggregate costs'!AA$20="-","-",SUM('2a Aggregate costs'!AA$20,'2a Aggregate costs'!AA$22,'2a Aggregate costs'!AA$23,'2a Aggregate costs'!AA61,'2a Aggregate costs'!AA98)*'3a Demand'!$C$10+'2a Aggregate costs'!AA$24)</f>
        <v>-</v>
      </c>
    </row>
    <row r="39" spans="1:27" ht="12.75" customHeight="1">
      <c r="A39" s="25"/>
      <c r="B39" s="287"/>
      <c r="C39" s="153" t="s">
        <v>164</v>
      </c>
      <c r="D39" s="281"/>
      <c r="E39" s="298"/>
      <c r="F39" s="44"/>
      <c r="G39" s="146">
        <f>IF('2a Aggregate costs'!H$20="-","-",SUM('2a Aggregate costs'!H$20,'2a Aggregate costs'!H$22,'2a Aggregate costs'!H$23,'2a Aggregate costs'!H62,'2a Aggregate costs'!H99)*'3a Demand'!$C$10+'2a Aggregate costs'!H$24)</f>
        <v>90.751652555142144</v>
      </c>
      <c r="H39" s="146">
        <f>IF('2a Aggregate costs'!I$20="-","-",SUM('2a Aggregate costs'!I$20,'2a Aggregate costs'!I$22,'2a Aggregate costs'!I$23,'2a Aggregate costs'!I62,'2a Aggregate costs'!I99)*'3a Demand'!$C$10+'2a Aggregate costs'!I$24)</f>
        <v>90.724249248299543</v>
      </c>
      <c r="I39" s="146">
        <f>IF('2a Aggregate costs'!J$20="-","-",SUM('2a Aggregate costs'!J$20,'2a Aggregate costs'!J$22,'2a Aggregate costs'!J$23,'2a Aggregate costs'!J62,'2a Aggregate costs'!J99)*'3a Demand'!$C$10+'2a Aggregate costs'!J$24)</f>
        <v>115.1079232040385</v>
      </c>
      <c r="J39" s="146">
        <f>IF('2a Aggregate costs'!K$20="-","-",SUM('2a Aggregate costs'!K$20,'2a Aggregate costs'!K$22,'2a Aggregate costs'!K$23,'2a Aggregate costs'!K62,'2a Aggregate costs'!K99)*'3a Demand'!$C$10+'2a Aggregate costs'!K$24)</f>
        <v>113.85372085823585</v>
      </c>
      <c r="K39" s="146">
        <f>IF('2a Aggregate costs'!L$20="-","-",SUM('2a Aggregate costs'!L$20,'2a Aggregate costs'!L$22,'2a Aggregate costs'!L$23,'2a Aggregate costs'!L62,'2a Aggregate costs'!L99)*'3a Demand'!$C$10+'2a Aggregate costs'!L$24)</f>
        <v>130.7216823220852</v>
      </c>
      <c r="L39" s="146">
        <f>IF('2a Aggregate costs'!M$20="-","-",SUM('2a Aggregate costs'!M$20,'2a Aggregate costs'!M$22,'2a Aggregate costs'!M$23,'2a Aggregate costs'!M62,'2a Aggregate costs'!M99)*'3a Demand'!$C$10+'2a Aggregate costs'!M$24)</f>
        <v>129.50092491246821</v>
      </c>
      <c r="M39" s="146">
        <f>IF('2a Aggregate costs'!N$20="-","-",SUM('2a Aggregate costs'!N$20,'2a Aggregate costs'!N$22,'2a Aggregate costs'!N$23,'2a Aggregate costs'!N62,'2a Aggregate costs'!N99)*'3a Demand'!$C$10+'2a Aggregate costs'!N$24)</f>
        <v>157.86439776708593</v>
      </c>
      <c r="N39" s="146">
        <f>IF('2a Aggregate costs'!O$20="-","-",SUM('2a Aggregate costs'!O$20,'2a Aggregate costs'!O$22,'2a Aggregate costs'!O$23,'2a Aggregate costs'!O62,'2a Aggregate costs'!O99)*'3a Demand'!$C$10+'2a Aggregate costs'!O$24)</f>
        <v>155.01443656137283</v>
      </c>
      <c r="O39" s="44"/>
      <c r="P39" s="146">
        <f>IF('2a Aggregate costs'!Q$20="-","-",SUM('2a Aggregate costs'!Q$20,'2a Aggregate costs'!Q$22,'2a Aggregate costs'!Q$23,'2a Aggregate costs'!Q62,'2a Aggregate costs'!Q99)*'3a Demand'!$C$10+'2a Aggregate costs'!Q$24)</f>
        <v>155.01443656137283</v>
      </c>
      <c r="Q39" s="146">
        <f>IF('2a Aggregate costs'!R$20="-","-",SUM('2a Aggregate costs'!R$20,'2a Aggregate costs'!R$22,'2a Aggregate costs'!R$23,'2a Aggregate costs'!R62,'2a Aggregate costs'!R99)*'3a Demand'!$C$10+'2a Aggregate costs'!R$24)</f>
        <v>173.57723921240435</v>
      </c>
      <c r="R39" s="146">
        <f>IF('2a Aggregate costs'!S$20="-","-",SUM('2a Aggregate costs'!S$20,'2a Aggregate costs'!S$22,'2a Aggregate costs'!S$23,'2a Aggregate costs'!S62,'2a Aggregate costs'!S99)*'3a Demand'!$C$10+'2a Aggregate costs'!S$24)</f>
        <v>176.28629976412483</v>
      </c>
      <c r="S39" s="146">
        <f>IF('2a Aggregate costs'!T$20="-","-",SUM('2a Aggregate costs'!T$20,'2a Aggregate costs'!T$22,'2a Aggregate costs'!T$23,'2a Aggregate costs'!T62,'2a Aggregate costs'!T99)*'3a Demand'!$C$10+'2a Aggregate costs'!T$24)</f>
        <v>192.60917518233839</v>
      </c>
      <c r="T39" s="146">
        <f>IF('2a Aggregate costs'!U$20="-","-",SUM('2a Aggregate costs'!U$20,'2a Aggregate costs'!U$22,'2a Aggregate costs'!U$23,'2a Aggregate costs'!U62,'2a Aggregate costs'!U99)*'3a Demand'!$C$10+'2a Aggregate costs'!U$24)</f>
        <v>196.19546781397705</v>
      </c>
      <c r="U39" s="146" t="str">
        <f>IF('2a Aggregate costs'!V$20="-","-",SUM('2a Aggregate costs'!V$20,'2a Aggregate costs'!V$22,'2a Aggregate costs'!V$23,'2a Aggregate costs'!V62,'2a Aggregate costs'!V99)*'3a Demand'!$C$10+'2a Aggregate costs'!V$24)</f>
        <v>-</v>
      </c>
      <c r="V39" s="146" t="str">
        <f>IF('2a Aggregate costs'!W$20="-","-",SUM('2a Aggregate costs'!W$20,'2a Aggregate costs'!W$22,'2a Aggregate costs'!W$23,'2a Aggregate costs'!W62,'2a Aggregate costs'!W99)*'3a Demand'!$C$10+'2a Aggregate costs'!W$24)</f>
        <v>-</v>
      </c>
      <c r="W39" s="146" t="str">
        <f>IF('2a Aggregate costs'!X$20="-","-",SUM('2a Aggregate costs'!X$20,'2a Aggregate costs'!X$22,'2a Aggregate costs'!X$23,'2a Aggregate costs'!X62,'2a Aggregate costs'!X99)*'3a Demand'!$C$10+'2a Aggregate costs'!X$24)</f>
        <v>-</v>
      </c>
      <c r="X39" s="146" t="str">
        <f>IF('2a Aggregate costs'!Y$20="-","-",SUM('2a Aggregate costs'!Y$20,'2a Aggregate costs'!Y$22,'2a Aggregate costs'!Y$23,'2a Aggregate costs'!Y62,'2a Aggregate costs'!Y99)*'3a Demand'!$C$10+'2a Aggregate costs'!Y$24)</f>
        <v>-</v>
      </c>
      <c r="Y39" s="146" t="str">
        <f>IF('2a Aggregate costs'!Z$20="-","-",SUM('2a Aggregate costs'!Z$20,'2a Aggregate costs'!Z$22,'2a Aggregate costs'!Z$23,'2a Aggregate costs'!Z62,'2a Aggregate costs'!Z99)*'3a Demand'!$C$10+'2a Aggregate costs'!Z$24)</f>
        <v>-</v>
      </c>
      <c r="Z39" s="146" t="str">
        <f>IF('2a Aggregate costs'!AA$20="-","-",SUM('2a Aggregate costs'!AA$20,'2a Aggregate costs'!AA$22,'2a Aggregate costs'!AA$23,'2a Aggregate costs'!AA62,'2a Aggregate costs'!AA99)*'3a Demand'!$C$10+'2a Aggregate costs'!AA$24)</f>
        <v>-</v>
      </c>
    </row>
    <row r="40" spans="1:27" ht="12.75" customHeight="1">
      <c r="A40" s="25"/>
      <c r="B40" s="287"/>
      <c r="C40" s="153" t="s">
        <v>165</v>
      </c>
      <c r="D40" s="281"/>
      <c r="E40" s="298"/>
      <c r="F40" s="44"/>
      <c r="G40" s="146">
        <f>IF('2a Aggregate costs'!H$20="-","-",SUM('2a Aggregate costs'!H$20,'2a Aggregate costs'!H$22,'2a Aggregate costs'!H$23,'2a Aggregate costs'!H63,'2a Aggregate costs'!H100)*'3a Demand'!$C$10+'2a Aggregate costs'!H$24)</f>
        <v>90.743767877733276</v>
      </c>
      <c r="H40" s="146">
        <f>IF('2a Aggregate costs'!I$20="-","-",SUM('2a Aggregate costs'!I$20,'2a Aggregate costs'!I$22,'2a Aggregate costs'!I$23,'2a Aggregate costs'!I63,'2a Aggregate costs'!I100)*'3a Demand'!$C$10+'2a Aggregate costs'!I$24)</f>
        <v>90.716471485904876</v>
      </c>
      <c r="I40" s="146">
        <f>IF('2a Aggregate costs'!J$20="-","-",SUM('2a Aggregate costs'!J$20,'2a Aggregate costs'!J$22,'2a Aggregate costs'!J$23,'2a Aggregate costs'!J63,'2a Aggregate costs'!J100)*'3a Demand'!$C$10+'2a Aggregate costs'!J$24)</f>
        <v>115.07365387112203</v>
      </c>
      <c r="J40" s="146">
        <f>IF('2a Aggregate costs'!K$20="-","-",SUM('2a Aggregate costs'!K$20,'2a Aggregate costs'!K$22,'2a Aggregate costs'!K$23,'2a Aggregate costs'!K63,'2a Aggregate costs'!K100)*'3a Demand'!$C$10+'2a Aggregate costs'!K$24)</f>
        <v>113.82675135822539</v>
      </c>
      <c r="K40" s="146">
        <f>IF('2a Aggregate costs'!L$20="-","-",SUM('2a Aggregate costs'!L$20,'2a Aggregate costs'!L$22,'2a Aggregate costs'!L$23,'2a Aggregate costs'!L63,'2a Aggregate costs'!L100)*'3a Demand'!$C$10+'2a Aggregate costs'!L$24)</f>
        <v>130.63117296082316</v>
      </c>
      <c r="L40" s="146">
        <f>IF('2a Aggregate costs'!M$20="-","-",SUM('2a Aggregate costs'!M$20,'2a Aggregate costs'!M$22,'2a Aggregate costs'!M$23,'2a Aggregate costs'!M63,'2a Aggregate costs'!M100)*'3a Demand'!$C$10+'2a Aggregate costs'!M$24)</f>
        <v>129.42141840739069</v>
      </c>
      <c r="M40" s="146">
        <f>IF('2a Aggregate costs'!N$20="-","-",SUM('2a Aggregate costs'!N$20,'2a Aggregate costs'!N$22,'2a Aggregate costs'!N$23,'2a Aggregate costs'!N63,'2a Aggregate costs'!N100)*'3a Demand'!$C$10+'2a Aggregate costs'!N$24)</f>
        <v>157.86827671001086</v>
      </c>
      <c r="N40" s="146">
        <f>IF('2a Aggregate costs'!O$20="-","-",SUM('2a Aggregate costs'!O$20,'2a Aggregate costs'!O$22,'2a Aggregate costs'!O$23,'2a Aggregate costs'!O63,'2a Aggregate costs'!O100)*'3a Demand'!$C$10+'2a Aggregate costs'!O$24)</f>
        <v>155.01946932769266</v>
      </c>
      <c r="O40" s="44"/>
      <c r="P40" s="146">
        <f>IF('2a Aggregate costs'!Q$20="-","-",SUM('2a Aggregate costs'!Q$20,'2a Aggregate costs'!Q$22,'2a Aggregate costs'!Q$23,'2a Aggregate costs'!Q63,'2a Aggregate costs'!Q100)*'3a Demand'!$C$10+'2a Aggregate costs'!Q$24)</f>
        <v>155.01946932769266</v>
      </c>
      <c r="Q40" s="146">
        <f>IF('2a Aggregate costs'!R$20="-","-",SUM('2a Aggregate costs'!R$20,'2a Aggregate costs'!R$22,'2a Aggregate costs'!R$23,'2a Aggregate costs'!R63,'2a Aggregate costs'!R100)*'3a Demand'!$C$10+'2a Aggregate costs'!R$24)</f>
        <v>173.59214240470072</v>
      </c>
      <c r="R40" s="146">
        <f>IF('2a Aggregate costs'!S$20="-","-",SUM('2a Aggregate costs'!S$20,'2a Aggregate costs'!S$22,'2a Aggregate costs'!S$23,'2a Aggregate costs'!S63,'2a Aggregate costs'!S100)*'3a Demand'!$C$10+'2a Aggregate costs'!S$24)</f>
        <v>176.30089342243804</v>
      </c>
      <c r="S40" s="146">
        <f>IF('2a Aggregate costs'!T$20="-","-",SUM('2a Aggregate costs'!T$20,'2a Aggregate costs'!T$22,'2a Aggregate costs'!T$23,'2a Aggregate costs'!T63,'2a Aggregate costs'!T100)*'3a Demand'!$C$10+'2a Aggregate costs'!T$24)</f>
        <v>192.25076802781953</v>
      </c>
      <c r="T40" s="146">
        <f>IF('2a Aggregate costs'!U$20="-","-",SUM('2a Aggregate costs'!U$20,'2a Aggregate costs'!U$22,'2a Aggregate costs'!U$23,'2a Aggregate costs'!U63,'2a Aggregate costs'!U100)*'3a Demand'!$C$10+'2a Aggregate costs'!U$24)</f>
        <v>195.79660611924118</v>
      </c>
      <c r="U40" s="146" t="str">
        <f>IF('2a Aggregate costs'!V$20="-","-",SUM('2a Aggregate costs'!V$20,'2a Aggregate costs'!V$22,'2a Aggregate costs'!V$23,'2a Aggregate costs'!V63,'2a Aggregate costs'!V100)*'3a Demand'!$C$10+'2a Aggregate costs'!V$24)</f>
        <v>-</v>
      </c>
      <c r="V40" s="146" t="str">
        <f>IF('2a Aggregate costs'!W$20="-","-",SUM('2a Aggregate costs'!W$20,'2a Aggregate costs'!W$22,'2a Aggregate costs'!W$23,'2a Aggregate costs'!W63,'2a Aggregate costs'!W100)*'3a Demand'!$C$10+'2a Aggregate costs'!W$24)</f>
        <v>-</v>
      </c>
      <c r="W40" s="146" t="str">
        <f>IF('2a Aggregate costs'!X$20="-","-",SUM('2a Aggregate costs'!X$20,'2a Aggregate costs'!X$22,'2a Aggregate costs'!X$23,'2a Aggregate costs'!X63,'2a Aggregate costs'!X100)*'3a Demand'!$C$10+'2a Aggregate costs'!X$24)</f>
        <v>-</v>
      </c>
      <c r="X40" s="146" t="str">
        <f>IF('2a Aggregate costs'!Y$20="-","-",SUM('2a Aggregate costs'!Y$20,'2a Aggregate costs'!Y$22,'2a Aggregate costs'!Y$23,'2a Aggregate costs'!Y63,'2a Aggregate costs'!Y100)*'3a Demand'!$C$10+'2a Aggregate costs'!Y$24)</f>
        <v>-</v>
      </c>
      <c r="Y40" s="146" t="str">
        <f>IF('2a Aggregate costs'!Z$20="-","-",SUM('2a Aggregate costs'!Z$20,'2a Aggregate costs'!Z$22,'2a Aggregate costs'!Z$23,'2a Aggregate costs'!Z63,'2a Aggregate costs'!Z100)*'3a Demand'!$C$10+'2a Aggregate costs'!Z$24)</f>
        <v>-</v>
      </c>
      <c r="Z40" s="146" t="str">
        <f>IF('2a Aggregate costs'!AA$20="-","-",SUM('2a Aggregate costs'!AA$20,'2a Aggregate costs'!AA$22,'2a Aggregate costs'!AA$23,'2a Aggregate costs'!AA63,'2a Aggregate costs'!AA100)*'3a Demand'!$C$10+'2a Aggregate costs'!AA$24)</f>
        <v>-</v>
      </c>
    </row>
    <row r="41" spans="1:27" ht="12.75" customHeight="1">
      <c r="A41" s="25"/>
      <c r="B41" s="297"/>
      <c r="C41" s="153" t="s">
        <v>166</v>
      </c>
      <c r="D41" s="281"/>
      <c r="E41" s="298"/>
      <c r="F41" s="44"/>
      <c r="G41" s="146">
        <f>IF('2a Aggregate costs'!H$20="-","-",SUM('2a Aggregate costs'!H$20,'2a Aggregate costs'!H$22,'2a Aggregate costs'!H$23,'2a Aggregate costs'!H64,'2a Aggregate costs'!H101)*'3a Demand'!$C$10+'2a Aggregate costs'!H$24)</f>
        <v>90.747247800818172</v>
      </c>
      <c r="H41" s="146">
        <f>IF('2a Aggregate costs'!I$20="-","-",SUM('2a Aggregate costs'!I$20,'2a Aggregate costs'!I$22,'2a Aggregate costs'!I$23,'2a Aggregate costs'!I64,'2a Aggregate costs'!I101)*'3a Demand'!$C$10+'2a Aggregate costs'!I$24)</f>
        <v>90.719904220854062</v>
      </c>
      <c r="I41" s="146">
        <f>IF('2a Aggregate costs'!J$20="-","-",SUM('2a Aggregate costs'!J$20,'2a Aggregate costs'!J$22,'2a Aggregate costs'!J$23,'2a Aggregate costs'!J64,'2a Aggregate costs'!J101)*'3a Demand'!$C$10+'2a Aggregate costs'!J$24)</f>
        <v>115.08877749988251</v>
      </c>
      <c r="J41" s="146">
        <f>IF('2a Aggregate costs'!K$20="-","-",SUM('2a Aggregate costs'!K$20,'2a Aggregate costs'!K$22,'2a Aggregate costs'!K$23,'2a Aggregate costs'!K64,'2a Aggregate costs'!K101)*'3a Demand'!$C$10+'2a Aggregate costs'!K$24)</f>
        <v>113.83865354410425</v>
      </c>
      <c r="K41" s="146">
        <f>IF('2a Aggregate costs'!L$20="-","-",SUM('2a Aggregate costs'!L$20,'2a Aggregate costs'!L$22,'2a Aggregate costs'!L$23,'2a Aggregate costs'!L64,'2a Aggregate costs'!L101)*'3a Demand'!$C$10+'2a Aggregate costs'!L$24)</f>
        <v>130.671115666291</v>
      </c>
      <c r="L41" s="146">
        <f>IF('2a Aggregate costs'!M$20="-","-",SUM('2a Aggregate costs'!M$20,'2a Aggregate costs'!M$22,'2a Aggregate costs'!M$23,'2a Aggregate costs'!M64,'2a Aggregate costs'!M101)*'3a Demand'!$C$10+'2a Aggregate costs'!M$24)</f>
        <v>129.4565054808383</v>
      </c>
      <c r="M41" s="146">
        <f>IF('2a Aggregate costs'!N$20="-","-",SUM('2a Aggregate costs'!N$20,'2a Aggregate costs'!N$22,'2a Aggregate costs'!N$23,'2a Aggregate costs'!N64,'2a Aggregate costs'!N101)*'3a Demand'!$C$10+'2a Aggregate costs'!N$24)</f>
        <v>157.69282082388395</v>
      </c>
      <c r="N41" s="146">
        <f>IF('2a Aggregate costs'!O$20="-","-",SUM('2a Aggregate costs'!O$20,'2a Aggregate costs'!O$22,'2a Aggregate costs'!O$23,'2a Aggregate costs'!O64,'2a Aggregate costs'!O101)*'3a Demand'!$C$10+'2a Aggregate costs'!O$24)</f>
        <v>154.86881771839742</v>
      </c>
      <c r="O41" s="44"/>
      <c r="P41" s="146">
        <f>IF('2a Aggregate costs'!Q$20="-","-",SUM('2a Aggregate costs'!Q$20,'2a Aggregate costs'!Q$22,'2a Aggregate costs'!Q$23,'2a Aggregate costs'!Q64,'2a Aggregate costs'!Q101)*'3a Demand'!$C$10+'2a Aggregate costs'!Q$24)</f>
        <v>154.86881771839742</v>
      </c>
      <c r="Q41" s="146">
        <f>IF('2a Aggregate costs'!R$20="-","-",SUM('2a Aggregate costs'!R$20,'2a Aggregate costs'!R$22,'2a Aggregate costs'!R$23,'2a Aggregate costs'!R64,'2a Aggregate costs'!R101)*'3a Demand'!$C$10+'2a Aggregate costs'!R$24)</f>
        <v>173.08893650573484</v>
      </c>
      <c r="R41" s="146">
        <f>IF('2a Aggregate costs'!S$20="-","-",SUM('2a Aggregate costs'!S$20,'2a Aggregate costs'!S$22,'2a Aggregate costs'!S$23,'2a Aggregate costs'!S64,'2a Aggregate costs'!S101)*'3a Demand'!$C$10+'2a Aggregate costs'!S$24)</f>
        <v>175.65750397556974</v>
      </c>
      <c r="S41" s="146">
        <f>IF('2a Aggregate costs'!T$20="-","-",SUM('2a Aggregate costs'!T$20,'2a Aggregate costs'!T$22,'2a Aggregate costs'!T$23,'2a Aggregate costs'!T64,'2a Aggregate costs'!T101)*'3a Demand'!$C$10+'2a Aggregate costs'!T$24)</f>
        <v>191.13834532083396</v>
      </c>
      <c r="T41" s="146">
        <f>IF('2a Aggregate costs'!U$20="-","-",SUM('2a Aggregate costs'!U$20,'2a Aggregate costs'!U$22,'2a Aggregate costs'!U$23,'2a Aggregate costs'!U64,'2a Aggregate costs'!U101)*'3a Demand'!$C$10+'2a Aggregate costs'!U$24)</f>
        <v>194.9534118206069</v>
      </c>
      <c r="U41" s="146" t="str">
        <f>IF('2a Aggregate costs'!V$20="-","-",SUM('2a Aggregate costs'!V$20,'2a Aggregate costs'!V$22,'2a Aggregate costs'!V$23,'2a Aggregate costs'!V64,'2a Aggregate costs'!V101)*'3a Demand'!$C$10+'2a Aggregate costs'!V$24)</f>
        <v>-</v>
      </c>
      <c r="V41" s="146" t="str">
        <f>IF('2a Aggregate costs'!W$20="-","-",SUM('2a Aggregate costs'!W$20,'2a Aggregate costs'!W$22,'2a Aggregate costs'!W$23,'2a Aggregate costs'!W64,'2a Aggregate costs'!W101)*'3a Demand'!$C$10+'2a Aggregate costs'!W$24)</f>
        <v>-</v>
      </c>
      <c r="W41" s="146" t="str">
        <f>IF('2a Aggregate costs'!X$20="-","-",SUM('2a Aggregate costs'!X$20,'2a Aggregate costs'!X$22,'2a Aggregate costs'!X$23,'2a Aggregate costs'!X64,'2a Aggregate costs'!X101)*'3a Demand'!$C$10+'2a Aggregate costs'!X$24)</f>
        <v>-</v>
      </c>
      <c r="X41" s="146" t="str">
        <f>IF('2a Aggregate costs'!Y$20="-","-",SUM('2a Aggregate costs'!Y$20,'2a Aggregate costs'!Y$22,'2a Aggregate costs'!Y$23,'2a Aggregate costs'!Y64,'2a Aggregate costs'!Y101)*'3a Demand'!$C$10+'2a Aggregate costs'!Y$24)</f>
        <v>-</v>
      </c>
      <c r="Y41" s="146" t="str">
        <f>IF('2a Aggregate costs'!Z$20="-","-",SUM('2a Aggregate costs'!Z$20,'2a Aggregate costs'!Z$22,'2a Aggregate costs'!Z$23,'2a Aggregate costs'!Z64,'2a Aggregate costs'!Z101)*'3a Demand'!$C$10+'2a Aggregate costs'!Z$24)</f>
        <v>-</v>
      </c>
      <c r="Z41" s="146" t="str">
        <f>IF('2a Aggregate costs'!AA$20="-","-",SUM('2a Aggregate costs'!AA$20,'2a Aggregate costs'!AA$22,'2a Aggregate costs'!AA$23,'2a Aggregate costs'!AA64,'2a Aggregate costs'!AA101)*'3a Demand'!$C$10+'2a Aggregate costs'!AA$24)</f>
        <v>-</v>
      </c>
    </row>
    <row r="42" spans="1:27" ht="12.75" customHeight="1">
      <c r="A42" s="25"/>
      <c r="B42" s="154" t="s">
        <v>45</v>
      </c>
      <c r="C42" s="202"/>
      <c r="D42" s="281"/>
      <c r="E42" s="298"/>
      <c r="F42" s="44"/>
      <c r="G42" s="146">
        <f>IF('2a Aggregate costs'!H$14="-","-",'2a Aggregate costs'!H26*'3a Demand'!$C$11+'2a Aggregate costs'!H27)</f>
        <v>21.926269106402124</v>
      </c>
      <c r="H42" s="146">
        <f>IF('2a Aggregate costs'!I$14="-","-",'2a Aggregate costs'!I26*'3a Demand'!$C$11+'2a Aggregate costs'!I27)</f>
        <v>21.926269106402124</v>
      </c>
      <c r="I42" s="146">
        <f>IF('2a Aggregate costs'!J$14="-","-",'2a Aggregate costs'!J26*'3a Demand'!$C$11+'2a Aggregate costs'!J27)</f>
        <v>22.64764819235609</v>
      </c>
      <c r="J42" s="146">
        <f>IF('2a Aggregate costs'!K$14="-","-",'2a Aggregate costs'!K26*'3a Demand'!$C$11+'2a Aggregate costs'!K27)</f>
        <v>22.505107470829557</v>
      </c>
      <c r="K42" s="146">
        <f>IF('2a Aggregate costs'!L$14="-","-",'2a Aggregate costs'!L26*'3a Demand'!$C$11+'2a Aggregate costs'!L27)</f>
        <v>19.106297226763825</v>
      </c>
      <c r="L42" s="146">
        <f>IF('2a Aggregate costs'!M$14="-","-",'2a Aggregate costs'!M26*'3a Demand'!$C$11+'2a Aggregate costs'!M27)</f>
        <v>19.106297226763825</v>
      </c>
      <c r="M42" s="146">
        <f>IF('2a Aggregate costs'!N$14="-","-",'2a Aggregate costs'!N26*'3a Demand'!$C$11+'2a Aggregate costs'!N27)</f>
        <v>20.852393125569616</v>
      </c>
      <c r="N42" s="146">
        <f>IF('2a Aggregate costs'!O$14="-","-",'2a Aggregate costs'!O26*'3a Demand'!$C$11+'2a Aggregate costs'!O27)</f>
        <v>20.849370287873604</v>
      </c>
      <c r="O42" s="44"/>
      <c r="P42" s="146">
        <f>IF('2a Aggregate costs'!Q$14="-","-",'2a Aggregate costs'!Q26*'3a Demand'!$C$11+'2a Aggregate costs'!Q27)</f>
        <v>20.849370287873604</v>
      </c>
      <c r="Q42" s="146">
        <f>IF('2a Aggregate costs'!R$14="-","-",'2a Aggregate costs'!R26*'3a Demand'!$C$11+'2a Aggregate costs'!R27)</f>
        <v>21.503193401206047</v>
      </c>
      <c r="R42" s="146">
        <f>IF('2a Aggregate costs'!S$14="-","-",'2a Aggregate costs'!S26*'3a Demand'!$C$11+'2a Aggregate costs'!S27)</f>
        <v>21.819481548965161</v>
      </c>
      <c r="S42" s="146">
        <f>IF('2a Aggregate costs'!T$14="-","-",'2a Aggregate costs'!T26*'3a Demand'!$C$11+'2a Aggregate costs'!T27)</f>
        <v>25.256715910577427</v>
      </c>
      <c r="T42" s="146">
        <f>IF('2a Aggregate costs'!U$14="-","-",'2a Aggregate costs'!U26*'3a Demand'!$C$11+'2a Aggregate costs'!U27)</f>
        <v>24.167303215101221</v>
      </c>
      <c r="U42" s="146" t="str">
        <f>IF('2a Aggregate costs'!V$14="-","-",'2a Aggregate costs'!V26*'3a Demand'!$C$11+'2a Aggregate costs'!V27)</f>
        <v>-</v>
      </c>
      <c r="V42" s="146" t="str">
        <f>IF('2a Aggregate costs'!W$14="-","-",'2a Aggregate costs'!W26*'3a Demand'!$C$11+'2a Aggregate costs'!W27)</f>
        <v>-</v>
      </c>
      <c r="W42" s="146" t="str">
        <f>IF('2a Aggregate costs'!X$14="-","-",'2a Aggregate costs'!X26*'3a Demand'!$C$11+'2a Aggregate costs'!X27)</f>
        <v>-</v>
      </c>
      <c r="X42" s="146" t="str">
        <f>IF('2a Aggregate costs'!Y$14="-","-",'2a Aggregate costs'!Y26*'3a Demand'!$C$11+'2a Aggregate costs'!Y27)</f>
        <v>-</v>
      </c>
      <c r="Y42" s="146" t="str">
        <f>IF('2a Aggregate costs'!Z$14="-","-",'2a Aggregate costs'!Z26*'3a Demand'!$C$11+'2a Aggregate costs'!Z27)</f>
        <v>-</v>
      </c>
      <c r="Z42" s="146" t="str">
        <f>IF('2a Aggregate costs'!AA$14="-","-",'2a Aggregate costs'!AA26*'3a Demand'!$C$11+'2a Aggregate costs'!AA27)</f>
        <v>-</v>
      </c>
    </row>
    <row r="43" spans="1:27">
      <c r="A43" s="25"/>
      <c r="B43" s="25"/>
      <c r="C43" s="25"/>
      <c r="D43" s="147"/>
      <c r="E43" s="147"/>
      <c r="F43" s="25"/>
      <c r="G43" s="25"/>
      <c r="H43" s="25"/>
      <c r="I43" s="25"/>
      <c r="J43" s="25"/>
      <c r="K43" s="25"/>
      <c r="L43" s="25"/>
      <c r="M43" s="25"/>
      <c r="N43" s="25"/>
      <c r="O43" s="25"/>
      <c r="P43" s="25"/>
      <c r="Q43" s="206"/>
      <c r="R43" s="25"/>
      <c r="S43" s="25"/>
      <c r="T43" s="25"/>
      <c r="U43" s="25"/>
      <c r="V43" s="25"/>
      <c r="W43" s="25"/>
      <c r="X43" s="25"/>
      <c r="Y43" s="25"/>
      <c r="Z43" s="25"/>
      <c r="AA43" s="25"/>
    </row>
    <row r="44" spans="1:27" s="121" customFormat="1">
      <c r="B44" s="122" t="s">
        <v>236</v>
      </c>
    </row>
    <row r="45" spans="1:27" s="25" customFormat="1">
      <c r="B45" s="26"/>
      <c r="C45" s="26"/>
    </row>
    <row r="46" spans="1:27" s="4" customFormat="1">
      <c r="A46" s="25"/>
      <c r="B46" s="289" t="s">
        <v>204</v>
      </c>
      <c r="C46" s="292" t="s">
        <v>0</v>
      </c>
      <c r="D46" s="299" t="s">
        <v>27</v>
      </c>
      <c r="E46" s="290"/>
      <c r="F46" s="120"/>
      <c r="G46" s="301" t="s">
        <v>232</v>
      </c>
      <c r="H46" s="302"/>
      <c r="I46" s="302"/>
      <c r="J46" s="302"/>
      <c r="K46" s="302"/>
      <c r="L46" s="302"/>
      <c r="M46" s="302"/>
      <c r="N46" s="303"/>
      <c r="O46" s="190"/>
      <c r="P46" s="304" t="s">
        <v>233</v>
      </c>
      <c r="Q46" s="305"/>
      <c r="R46" s="305"/>
      <c r="S46" s="305"/>
      <c r="T46" s="305"/>
      <c r="U46" s="305"/>
      <c r="V46" s="305"/>
      <c r="W46" s="305"/>
      <c r="X46" s="305"/>
      <c r="Y46" s="305"/>
      <c r="Z46" s="306"/>
    </row>
    <row r="47" spans="1:27" s="4" customFormat="1" ht="12.75" customHeight="1">
      <c r="A47" s="25"/>
      <c r="B47" s="289"/>
      <c r="C47" s="293"/>
      <c r="D47" s="299"/>
      <c r="E47" s="291"/>
      <c r="F47" s="120"/>
      <c r="G47" s="307" t="s">
        <v>234</v>
      </c>
      <c r="H47" s="308"/>
      <c r="I47" s="308"/>
      <c r="J47" s="308"/>
      <c r="K47" s="308"/>
      <c r="L47" s="308"/>
      <c r="M47" s="308"/>
      <c r="N47" s="309"/>
      <c r="O47" s="190"/>
      <c r="P47" s="310" t="s">
        <v>235</v>
      </c>
      <c r="Q47" s="311"/>
      <c r="R47" s="311"/>
      <c r="S47" s="311"/>
      <c r="T47" s="311"/>
      <c r="U47" s="311"/>
      <c r="V47" s="311"/>
      <c r="W47" s="311"/>
      <c r="X47" s="311"/>
      <c r="Y47" s="311"/>
      <c r="Z47" s="312"/>
    </row>
    <row r="48" spans="1:27" s="4" customFormat="1" ht="22.5" customHeight="1">
      <c r="A48" s="25"/>
      <c r="B48" s="289"/>
      <c r="C48" s="293"/>
      <c r="D48" s="299"/>
      <c r="E48" s="134" t="s">
        <v>103</v>
      </c>
      <c r="F48" s="120"/>
      <c r="G48" s="49" t="s">
        <v>97</v>
      </c>
      <c r="H48" s="49" t="s">
        <v>99</v>
      </c>
      <c r="I48" s="49" t="s">
        <v>93</v>
      </c>
      <c r="J48" s="49" t="s">
        <v>94</v>
      </c>
      <c r="K48" s="49" t="s">
        <v>47</v>
      </c>
      <c r="L48" s="50" t="s">
        <v>46</v>
      </c>
      <c r="M48" s="49" t="s">
        <v>48</v>
      </c>
      <c r="N48" s="49" t="s">
        <v>169</v>
      </c>
      <c r="O48" s="120"/>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289"/>
      <c r="C49" s="293"/>
      <c r="D49" s="299"/>
      <c r="E49" s="134" t="s">
        <v>49</v>
      </c>
      <c r="F49" s="120"/>
      <c r="G49" s="47" t="s">
        <v>98</v>
      </c>
      <c r="H49" s="47" t="s">
        <v>90</v>
      </c>
      <c r="I49" s="47" t="s">
        <v>91</v>
      </c>
      <c r="J49" s="47" t="s">
        <v>92</v>
      </c>
      <c r="K49" s="47" t="s">
        <v>50</v>
      </c>
      <c r="L49" s="48" t="s">
        <v>51</v>
      </c>
      <c r="M49" s="47" t="s">
        <v>18</v>
      </c>
      <c r="N49" s="47" t="s">
        <v>170</v>
      </c>
      <c r="O49" s="120"/>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289"/>
      <c r="C50" s="294"/>
      <c r="D50" s="299"/>
      <c r="E50" s="193" t="s">
        <v>241</v>
      </c>
      <c r="F50" s="120"/>
      <c r="G50" s="45" t="s">
        <v>88</v>
      </c>
      <c r="H50" s="45" t="s">
        <v>88</v>
      </c>
      <c r="I50" s="45" t="s">
        <v>89</v>
      </c>
      <c r="J50" s="45" t="s">
        <v>89</v>
      </c>
      <c r="K50" s="45" t="s">
        <v>52</v>
      </c>
      <c r="L50" s="46" t="s">
        <v>52</v>
      </c>
      <c r="M50" s="45" t="s">
        <v>34</v>
      </c>
      <c r="N50" s="45" t="s">
        <v>34</v>
      </c>
      <c r="O50" s="120"/>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288" t="s">
        <v>239</v>
      </c>
      <c r="C51" s="204" t="s">
        <v>12</v>
      </c>
      <c r="D51" s="175" t="s">
        <v>109</v>
      </c>
      <c r="E51" s="282"/>
      <c r="F51" s="44"/>
      <c r="G51" s="192">
        <f>'2a Aggregate costs'!H14</f>
        <v>12.858367999999999</v>
      </c>
      <c r="H51" s="192">
        <f>'2a Aggregate costs'!I14</f>
        <v>12.855699999999999</v>
      </c>
      <c r="I51" s="192">
        <f>'2a Aggregate costs'!J14</f>
        <v>15.581108399999998</v>
      </c>
      <c r="J51" s="192">
        <f>'2a Aggregate costs'!K14</f>
        <v>15.57996</v>
      </c>
      <c r="K51" s="192">
        <f>'2a Aggregate costs'!L14</f>
        <v>18.640526740000002</v>
      </c>
      <c r="L51" s="192">
        <f>'2a Aggregate costs'!M14</f>
        <v>18.642219999999998</v>
      </c>
      <c r="M51" s="192">
        <f>'2a Aggregate costs'!N14</f>
        <v>22.102678517046183</v>
      </c>
      <c r="N51" s="192">
        <f>'2a Aggregate costs'!O14</f>
        <v>22.098960000000002</v>
      </c>
      <c r="O51" s="44"/>
      <c r="P51" s="192">
        <f>'2a Aggregate costs'!Q14</f>
        <v>22.098960000000002</v>
      </c>
      <c r="Q51" s="192">
        <f>'2a Aggregate costs'!R14</f>
        <v>23.644631305063015</v>
      </c>
      <c r="R51" s="192">
        <f>'2a Aggregate costs'!S14</f>
        <v>23.60952</v>
      </c>
      <c r="S51" s="192">
        <f>'2a Aggregate costs'!T14</f>
        <v>23.652418974429146</v>
      </c>
      <c r="T51" s="192">
        <f>'2a Aggregate costs'!U14</f>
        <v>23.573549999999997</v>
      </c>
      <c r="U51" s="192" t="str">
        <f>'2a Aggregate costs'!V14</f>
        <v>-</v>
      </c>
      <c r="V51" s="192" t="str">
        <f>'2a Aggregate costs'!W14</f>
        <v>-</v>
      </c>
      <c r="W51" s="192" t="str">
        <f>'2a Aggregate costs'!X14</f>
        <v>-</v>
      </c>
      <c r="X51" s="192" t="str">
        <f>'2a Aggregate costs'!Y14</f>
        <v>-</v>
      </c>
      <c r="Y51" s="192" t="str">
        <f>'2a Aggregate costs'!Z14</f>
        <v>-</v>
      </c>
      <c r="Z51" s="192" t="str">
        <f>'2a Aggregate costs'!AA14</f>
        <v>-</v>
      </c>
    </row>
    <row r="52" spans="1:26">
      <c r="A52" s="25"/>
      <c r="B52" s="288"/>
      <c r="C52" s="204" t="s">
        <v>181</v>
      </c>
      <c r="D52" s="175" t="s">
        <v>109</v>
      </c>
      <c r="E52" s="283"/>
      <c r="F52" s="44"/>
      <c r="G52" s="192">
        <f>IF('2a Aggregate costs'!H74="-","-",AVERAGE('2a Aggregate costs'!H74:H87))</f>
        <v>4.3442548025679609E-2</v>
      </c>
      <c r="H52" s="192">
        <f>IF('2a Aggregate costs'!I74="-","-",AVERAGE('2a Aggregate costs'!I74:I87))</f>
        <v>4.3442548025679609E-2</v>
      </c>
      <c r="I52" s="192">
        <f>IF('2a Aggregate costs'!J74="-","-",AVERAGE('2a Aggregate costs'!J74:J87))</f>
        <v>0.96978867277261516</v>
      </c>
      <c r="J52" s="192">
        <f>IF('2a Aggregate costs'!K74="-","-",AVERAGE('2a Aggregate costs'!K74:K87))</f>
        <v>0.67245495462808413</v>
      </c>
      <c r="K52" s="192">
        <f>IF('2a Aggregate costs'!L74="-","-",AVERAGE('2a Aggregate costs'!L74:L87))</f>
        <v>2.8916855216471267</v>
      </c>
      <c r="L52" s="192">
        <f>IF('2a Aggregate costs'!M74="-","-",AVERAGE('2a Aggregate costs'!M74:M87))</f>
        <v>2.5284028849665261</v>
      </c>
      <c r="M52" s="192">
        <f>IF('2a Aggregate costs'!N74="-","-",AVERAGE('2a Aggregate costs'!N74:N87))</f>
        <v>4.8834791525485119</v>
      </c>
      <c r="N52" s="192">
        <f>IF('2a Aggregate costs'!O74="-","-",AVERAGE('2a Aggregate costs'!O74:O87))</f>
        <v>4.1848322466051471</v>
      </c>
      <c r="O52" s="44"/>
      <c r="P52" s="192">
        <f>IF('2a Aggregate costs'!Q74="-","-",AVERAGE('2a Aggregate costs'!Q74:Q87))</f>
        <v>4.1848322466051471</v>
      </c>
      <c r="Q52" s="192">
        <f>IF('2a Aggregate costs'!R74="-","-",AVERAGE('2a Aggregate costs'!R74:R87))</f>
        <v>6.3120862770898354</v>
      </c>
      <c r="R52" s="192">
        <f>IF('2a Aggregate costs'!S74="-","-",AVERAGE('2a Aggregate costs'!S74:S87))</f>
        <v>6.5175107295886958</v>
      </c>
      <c r="S52" s="192">
        <f>IF('2a Aggregate costs'!T74="-","-",AVERAGE('2a Aggregate costs'!T74:T87))</f>
        <v>9.3464644717565779</v>
      </c>
      <c r="T52" s="192">
        <f>IF('2a Aggregate costs'!U74="-","-",AVERAGE('2a Aggregate costs'!U74:U87))</f>
        <v>10.310111962041219</v>
      </c>
      <c r="U52" s="192" t="str">
        <f>IF('2a Aggregate costs'!V74="-","-",AVERAGE('2a Aggregate costs'!V74:V87))</f>
        <v>-</v>
      </c>
      <c r="V52" s="192" t="str">
        <f>IF('2a Aggregate costs'!W74="-","-",AVERAGE('2a Aggregate costs'!W74:W87))</f>
        <v>-</v>
      </c>
      <c r="W52" s="192" t="str">
        <f>IF('2a Aggregate costs'!X74="-","-",AVERAGE('2a Aggregate costs'!X74:X87))</f>
        <v>-</v>
      </c>
      <c r="X52" s="192" t="str">
        <f>IF('2a Aggregate costs'!Y74="-","-",AVERAGE('2a Aggregate costs'!Y74:Y87))</f>
        <v>-</v>
      </c>
      <c r="Y52" s="192" t="str">
        <f>IF('2a Aggregate costs'!Z74="-","-",AVERAGE('2a Aggregate costs'!Z74:Z87))</f>
        <v>-</v>
      </c>
      <c r="Z52" s="192" t="str">
        <f>IF('2a Aggregate costs'!AA74="-","-",AVERAGE('2a Aggregate costs'!AA74:AA87))</f>
        <v>-</v>
      </c>
    </row>
    <row r="53" spans="1:26">
      <c r="A53" s="25"/>
      <c r="B53" s="288"/>
      <c r="C53" s="204" t="s">
        <v>14</v>
      </c>
      <c r="D53" s="175" t="s">
        <v>109</v>
      </c>
      <c r="E53" s="283"/>
      <c r="F53" s="44"/>
      <c r="G53" s="192">
        <f>'2a Aggregate costs'!H16</f>
        <v>3.1029774792790059</v>
      </c>
      <c r="H53" s="192">
        <f>'2a Aggregate costs'!I16</f>
        <v>3.1029774792790059</v>
      </c>
      <c r="I53" s="192">
        <f>'2a Aggregate costs'!J16</f>
        <v>5.1727215521988335</v>
      </c>
      <c r="J53" s="192">
        <f>'2a Aggregate costs'!K16</f>
        <v>5.1727215521988335</v>
      </c>
      <c r="K53" s="192">
        <f>'2a Aggregate costs'!L16</f>
        <v>4.5823442285238185</v>
      </c>
      <c r="L53" s="192">
        <f>'2a Aggregate costs'!M16</f>
        <v>4.6868844010376698</v>
      </c>
      <c r="M53" s="192">
        <f>'2a Aggregate costs'!N16</f>
        <v>5.3125820560931691</v>
      </c>
      <c r="N53" s="192">
        <f>'2a Aggregate costs'!O16</f>
        <v>5.3125820560931691</v>
      </c>
      <c r="O53" s="44"/>
      <c r="P53" s="192">
        <f>'2a Aggregate costs'!Q16</f>
        <v>5.3125820560931691</v>
      </c>
      <c r="Q53" s="192">
        <f>'2a Aggregate costs'!R16</f>
        <v>5.8835962363334122</v>
      </c>
      <c r="R53" s="192">
        <f>'2a Aggregate costs'!S16</f>
        <v>6.1125706929592383</v>
      </c>
      <c r="S53" s="192">
        <f>'2a Aggregate costs'!T16</f>
        <v>6.209419523851972</v>
      </c>
      <c r="T53" s="192">
        <f>'2a Aggregate costs'!U16</f>
        <v>6.209419523851972</v>
      </c>
      <c r="U53" s="192" t="str">
        <f>'2a Aggregate costs'!V16</f>
        <v>-</v>
      </c>
      <c r="V53" s="192" t="str">
        <f>'2a Aggregate costs'!W16</f>
        <v>-</v>
      </c>
      <c r="W53" s="192" t="str">
        <f>'2a Aggregate costs'!X16</f>
        <v>-</v>
      </c>
      <c r="X53" s="192" t="str">
        <f>'2a Aggregate costs'!Y16</f>
        <v>-</v>
      </c>
      <c r="Y53" s="192" t="str">
        <f>'2a Aggregate costs'!Z16</f>
        <v>-</v>
      </c>
      <c r="Z53" s="192" t="str">
        <f>'2a Aggregate costs'!AA16</f>
        <v>-</v>
      </c>
    </row>
    <row r="54" spans="1:26" ht="15" customHeight="1">
      <c r="A54" s="25"/>
      <c r="B54" s="288"/>
      <c r="C54" s="204" t="s">
        <v>15</v>
      </c>
      <c r="D54" s="175" t="s">
        <v>109</v>
      </c>
      <c r="E54" s="283"/>
      <c r="F54" s="44"/>
      <c r="G54" s="192">
        <f>'2a Aggregate costs'!H17</f>
        <v>3.800644849537282</v>
      </c>
      <c r="H54" s="192">
        <f>'2a Aggregate costs'!I17</f>
        <v>3.800644849537282</v>
      </c>
      <c r="I54" s="192">
        <f>'2a Aggregate costs'!J17</f>
        <v>3.840542773328024</v>
      </c>
      <c r="J54" s="192">
        <f>'2a Aggregate costs'!K17</f>
        <v>3.8063877486640387</v>
      </c>
      <c r="K54" s="192">
        <f>'2a Aggregate costs'!L17</f>
        <v>3.0414069526975425</v>
      </c>
      <c r="L54" s="192">
        <f>'2a Aggregate costs'!M17</f>
        <v>3.0414069526975425</v>
      </c>
      <c r="M54" s="192">
        <f>'2a Aggregate costs'!N17</f>
        <v>3.3175524355353234</v>
      </c>
      <c r="N54" s="192">
        <f>'2a Aggregate costs'!O17</f>
        <v>3.3378759371842848</v>
      </c>
      <c r="O54" s="44"/>
      <c r="P54" s="192">
        <f>'2a Aggregate costs'!Q17</f>
        <v>3.3378759371842848</v>
      </c>
      <c r="Q54" s="192">
        <f>'2a Aggregate costs'!R17</f>
        <v>3.458686192546887</v>
      </c>
      <c r="R54" s="192">
        <f>'2a Aggregate costs'!S17</f>
        <v>3.7058915530784011</v>
      </c>
      <c r="S54" s="192">
        <f>'2a Aggregate costs'!T17</f>
        <v>4.5347994584924356</v>
      </c>
      <c r="T54" s="192">
        <f>'2a Aggregate costs'!U17</f>
        <v>4.5210234547962456</v>
      </c>
      <c r="U54" s="192" t="str">
        <f>'2a Aggregate costs'!V17</f>
        <v>-</v>
      </c>
      <c r="V54" s="192" t="str">
        <f>'2a Aggregate costs'!W17</f>
        <v>-</v>
      </c>
      <c r="W54" s="192" t="str">
        <f>'2a Aggregate costs'!X17</f>
        <v>-</v>
      </c>
      <c r="X54" s="192" t="str">
        <f>'2a Aggregate costs'!Y17</f>
        <v>-</v>
      </c>
      <c r="Y54" s="192" t="str">
        <f>'2a Aggregate costs'!Z17</f>
        <v>-</v>
      </c>
      <c r="Z54" s="192" t="str">
        <f>'2a Aggregate costs'!AA17</f>
        <v>-</v>
      </c>
    </row>
    <row r="55" spans="1:26">
      <c r="A55" s="25"/>
      <c r="B55" s="288"/>
      <c r="C55" s="204" t="s">
        <v>16</v>
      </c>
      <c r="D55" s="175" t="s">
        <v>73</v>
      </c>
      <c r="E55" s="283"/>
      <c r="F55" s="44"/>
      <c r="G55" s="192">
        <f>'2a Aggregate costs'!H18</f>
        <v>6.5567588596821027</v>
      </c>
      <c r="H55" s="192">
        <f>'2a Aggregate costs'!I18</f>
        <v>6.5567588596821027</v>
      </c>
      <c r="I55" s="192">
        <f>'2a Aggregate costs'!J18</f>
        <v>6.6197359495950758</v>
      </c>
      <c r="J55" s="192">
        <f>'2a Aggregate costs'!K18</f>
        <v>6.6197359495950758</v>
      </c>
      <c r="K55" s="192">
        <f>'2a Aggregate costs'!L18</f>
        <v>6.6995028867368616</v>
      </c>
      <c r="L55" s="192">
        <f>'2a Aggregate costs'!M18</f>
        <v>6.6995028867368616</v>
      </c>
      <c r="M55" s="192">
        <f>'2a Aggregate costs'!N18</f>
        <v>7.1131218301273513</v>
      </c>
      <c r="N55" s="192">
        <f>'2a Aggregate costs'!O18</f>
        <v>7.1131218301273513</v>
      </c>
      <c r="O55" s="44"/>
      <c r="P55" s="192">
        <f>'2a Aggregate costs'!Q18</f>
        <v>7.1131218301273513</v>
      </c>
      <c r="Q55" s="192">
        <f>'2a Aggregate costs'!R18</f>
        <v>7.2804579515147188</v>
      </c>
      <c r="R55" s="192">
        <f>'2a Aggregate costs'!S18</f>
        <v>7.1935840895118579</v>
      </c>
      <c r="S55" s="192">
        <f>'2a Aggregate costs'!T18</f>
        <v>7.3593999937099728</v>
      </c>
      <c r="T55" s="192">
        <f>'2a Aggregate costs'!U18</f>
        <v>7.0492243060839304</v>
      </c>
      <c r="U55" s="192" t="str">
        <f>'2a Aggregate costs'!V18</f>
        <v/>
      </c>
      <c r="V55" s="192" t="str">
        <f>'2a Aggregate costs'!W18</f>
        <v/>
      </c>
      <c r="W55" s="192" t="str">
        <f>'2a Aggregate costs'!X18</f>
        <v/>
      </c>
      <c r="X55" s="192" t="str">
        <f>'2a Aggregate costs'!Y18</f>
        <v/>
      </c>
      <c r="Y55" s="192" t="str">
        <f>'2a Aggregate costs'!Z18</f>
        <v/>
      </c>
      <c r="Z55" s="192" t="str">
        <f>'2a Aggregate costs'!AA18</f>
        <v/>
      </c>
    </row>
    <row r="56" spans="1:26">
      <c r="A56" s="25"/>
      <c r="B56" s="288"/>
      <c r="C56" s="204" t="s">
        <v>182</v>
      </c>
      <c r="D56" s="175" t="s">
        <v>109</v>
      </c>
      <c r="E56" s="283"/>
      <c r="F56" s="44"/>
      <c r="G56" s="192">
        <f>IF('2a Aggregate costs'!H37="-","-",AVERAGE('2a Aggregate costs'!H37:H50))</f>
        <v>0.23787266062646714</v>
      </c>
      <c r="H56" s="192">
        <f>IF('2a Aggregate costs'!I37="-","-",AVERAGE('2a Aggregate costs'!I37:I50))</f>
        <v>0.23405804107669168</v>
      </c>
      <c r="I56" s="192">
        <f>IF('2a Aggregate costs'!J37="-","-",AVERAGE('2a Aggregate costs'!J37:J50))</f>
        <v>0.23967543406253228</v>
      </c>
      <c r="J56" s="192">
        <f>IF('2a Aggregate costs'!K37="-","-",AVERAGE('2a Aggregate costs'!K37:K50))</f>
        <v>0.25005905270741374</v>
      </c>
      <c r="K56" s="192">
        <f>IF('2a Aggregate costs'!L37="-","-",AVERAGE('2a Aggregate costs'!L37:L50))</f>
        <v>0.25456011565614728</v>
      </c>
      <c r="L56" s="192">
        <f>IF('2a Aggregate costs'!M37="-","-",AVERAGE('2a Aggregate costs'!M37:M50))</f>
        <v>0.24991850328092774</v>
      </c>
      <c r="M56" s="192">
        <f>IF('2a Aggregate costs'!N37="-","-",AVERAGE('2a Aggregate costs'!N37:N50))</f>
        <v>0.25930699580357647</v>
      </c>
      <c r="N56" s="192">
        <f>IF('2a Aggregate costs'!O37="-","-",AVERAGE('2a Aggregate costs'!O37:O50))</f>
        <v>0.26500879895363916</v>
      </c>
      <c r="O56" s="44"/>
      <c r="P56" s="192">
        <f>IF('2a Aggregate costs'!Q37="-","-",AVERAGE('2a Aggregate costs'!Q37:Q50))</f>
        <v>0.26500879895363916</v>
      </c>
      <c r="Q56" s="192">
        <f>IF('2a Aggregate costs'!R37="-","-",AVERAGE('2a Aggregate costs'!R37:R50))</f>
        <v>0.27408717862375309</v>
      </c>
      <c r="R56" s="192">
        <f>IF('2a Aggregate costs'!S37="-","-",AVERAGE('2a Aggregate costs'!S37:S50))</f>
        <v>0.2839334741516375</v>
      </c>
      <c r="S56" s="192">
        <f>IF('2a Aggregate costs'!T37="-","-",AVERAGE('2a Aggregate costs'!T37:T50))</f>
        <v>0.29248246799623245</v>
      </c>
      <c r="T56" s="192">
        <f>IF('2a Aggregate costs'!U37="-","-",AVERAGE('2a Aggregate costs'!U37:U50))</f>
        <v>0.3295656989188761</v>
      </c>
      <c r="U56" s="192">
        <f>IF('2a Aggregate costs'!V37="-","-",AVERAGE('2a Aggregate costs'!V37:V50))</f>
        <v>0</v>
      </c>
      <c r="V56" s="192" t="str">
        <f>IF('2a Aggregate costs'!W37="-","-",AVERAGE('2a Aggregate costs'!W37:W50))</f>
        <v>-</v>
      </c>
      <c r="W56" s="192" t="str">
        <f>IF('2a Aggregate costs'!X37="-","-",AVERAGE('2a Aggregate costs'!X37:X50))</f>
        <v>-</v>
      </c>
      <c r="X56" s="192" t="str">
        <f>IF('2a Aggregate costs'!Y37="-","-",AVERAGE('2a Aggregate costs'!Y37:Y50))</f>
        <v>-</v>
      </c>
      <c r="Y56" s="192" t="str">
        <f>IF('2a Aggregate costs'!Z37="-","-",AVERAGE('2a Aggregate costs'!Z37:Z50))</f>
        <v>-</v>
      </c>
      <c r="Z56" s="192" t="str">
        <f>IF('2a Aggregate costs'!AA37="-","-",AVERAGE('2a Aggregate costs'!AA37:AA50))</f>
        <v>-</v>
      </c>
    </row>
    <row r="57" spans="1:26">
      <c r="A57" s="25"/>
      <c r="B57" s="286" t="s">
        <v>240</v>
      </c>
      <c r="C57" s="204" t="s">
        <v>12</v>
      </c>
      <c r="D57" s="175" t="s">
        <v>109</v>
      </c>
      <c r="E57" s="283"/>
      <c r="F57" s="44"/>
      <c r="G57" s="192">
        <f>'2a Aggregate costs'!H20</f>
        <v>12.858367999999999</v>
      </c>
      <c r="H57" s="192">
        <f>'2a Aggregate costs'!I20</f>
        <v>12.855699999999999</v>
      </c>
      <c r="I57" s="192">
        <f>'2a Aggregate costs'!J20</f>
        <v>15.581108399999998</v>
      </c>
      <c r="J57" s="192">
        <f>'2a Aggregate costs'!K20</f>
        <v>15.57996</v>
      </c>
      <c r="K57" s="192">
        <f>'2a Aggregate costs'!L20</f>
        <v>18.640526740000002</v>
      </c>
      <c r="L57" s="192">
        <f>'2a Aggregate costs'!M20</f>
        <v>18.642219999999998</v>
      </c>
      <c r="M57" s="192">
        <f>'2a Aggregate costs'!N20</f>
        <v>22.102678517046183</v>
      </c>
      <c r="N57" s="192">
        <f>'2a Aggregate costs'!O20</f>
        <v>22.098960000000002</v>
      </c>
      <c r="O57" s="44"/>
      <c r="P57" s="192">
        <f>'2a Aggregate costs'!Q20</f>
        <v>22.098960000000002</v>
      </c>
      <c r="Q57" s="192">
        <f>'2a Aggregate costs'!R20</f>
        <v>23.644631305063015</v>
      </c>
      <c r="R57" s="192">
        <f>'2a Aggregate costs'!S20</f>
        <v>23.60952</v>
      </c>
      <c r="S57" s="192">
        <f>'2a Aggregate costs'!T20</f>
        <v>23.652418974429146</v>
      </c>
      <c r="T57" s="192">
        <f>'2a Aggregate costs'!U20</f>
        <v>23.573549999999997</v>
      </c>
      <c r="U57" s="192" t="str">
        <f>'2a Aggregate costs'!V20</f>
        <v>-</v>
      </c>
      <c r="V57" s="192" t="str">
        <f>'2a Aggregate costs'!W20</f>
        <v>-</v>
      </c>
      <c r="W57" s="192" t="str">
        <f>'2a Aggregate costs'!X20</f>
        <v>-</v>
      </c>
      <c r="X57" s="192" t="str">
        <f>'2a Aggregate costs'!Y20</f>
        <v>-</v>
      </c>
      <c r="Y57" s="192" t="str">
        <f>'2a Aggregate costs'!Z20</f>
        <v>-</v>
      </c>
      <c r="Z57" s="192" t="str">
        <f>'2a Aggregate costs'!AA20</f>
        <v>-</v>
      </c>
    </row>
    <row r="58" spans="1:26">
      <c r="A58" s="25"/>
      <c r="B58" s="287"/>
      <c r="C58" s="204" t="s">
        <v>181</v>
      </c>
      <c r="D58" s="175" t="s">
        <v>109</v>
      </c>
      <c r="E58" s="283"/>
      <c r="F58" s="44"/>
      <c r="G58" s="192">
        <f>IF('2a Aggregate costs'!H88="-","-",AVERAGE('2a Aggregate costs'!H88:H101))</f>
        <v>4.3381002958907781E-2</v>
      </c>
      <c r="H58" s="192">
        <f>IF('2a Aggregate costs'!I88="-","-",AVERAGE('2a Aggregate costs'!I88:I101))</f>
        <v>4.3381002958907781E-2</v>
      </c>
      <c r="I58" s="192">
        <f>IF('2a Aggregate costs'!J88="-","-",AVERAGE('2a Aggregate costs'!J88:J101))</f>
        <v>0.98157948905592829</v>
      </c>
      <c r="J58" s="192">
        <f>IF('2a Aggregate costs'!K88="-","-",AVERAGE('2a Aggregate costs'!K88:K101))</f>
        <v>0.71114201233814356</v>
      </c>
      <c r="K58" s="192">
        <f>IF('2a Aggregate costs'!L88="-","-",AVERAGE('2a Aggregate costs'!L88:L101))</f>
        <v>2.9703641107299714</v>
      </c>
      <c r="L58" s="192">
        <f>IF('2a Aggregate costs'!M88="-","-",AVERAGE('2a Aggregate costs'!M88:M101))</f>
        <v>2.5830032945293757</v>
      </c>
      <c r="M58" s="192">
        <f>IF('2a Aggregate costs'!N88="-","-",AVERAGE('2a Aggregate costs'!N88:N101))</f>
        <v>4.8936529865816238</v>
      </c>
      <c r="N58" s="192">
        <f>IF('2a Aggregate costs'!O88="-","-",AVERAGE('2a Aggregate costs'!O88:O101))</f>
        <v>4.1936845267324578</v>
      </c>
      <c r="O58" s="44"/>
      <c r="P58" s="192">
        <f>IF('2a Aggregate costs'!Q88="-","-",AVERAGE('2a Aggregate costs'!Q88:Q101))</f>
        <v>4.1936845267324578</v>
      </c>
      <c r="Q58" s="192">
        <f>IF('2a Aggregate costs'!R88="-","-",AVERAGE('2a Aggregate costs'!R88:R101))</f>
        <v>6.3305249020099268</v>
      </c>
      <c r="R58" s="192">
        <f>IF('2a Aggregate costs'!S88="-","-",AVERAGE('2a Aggregate costs'!S88:S101))</f>
        <v>6.5452149329570641</v>
      </c>
      <c r="S58" s="192">
        <f>IF('2a Aggregate costs'!T88="-","-",AVERAGE('2a Aggregate costs'!T88:T101))</f>
        <v>9.363356434397236</v>
      </c>
      <c r="T58" s="192">
        <f>IF('2a Aggregate costs'!U88="-","-",AVERAGE('2a Aggregate costs'!U88:U101))</f>
        <v>10.350111968425043</v>
      </c>
      <c r="U58" s="192" t="str">
        <f>IF('2a Aggregate costs'!V88="-","-",AVERAGE('2a Aggregate costs'!V88:V101))</f>
        <v>-</v>
      </c>
      <c r="V58" s="192" t="str">
        <f>IF('2a Aggregate costs'!W88="-","-",AVERAGE('2a Aggregate costs'!W88:W101))</f>
        <v>-</v>
      </c>
      <c r="W58" s="192" t="str">
        <f>IF('2a Aggregate costs'!X88="-","-",AVERAGE('2a Aggregate costs'!X88:X101))</f>
        <v>-</v>
      </c>
      <c r="X58" s="192" t="str">
        <f>IF('2a Aggregate costs'!Y88="-","-",AVERAGE('2a Aggregate costs'!Y88:Y101))</f>
        <v>-</v>
      </c>
      <c r="Y58" s="192" t="str">
        <f>IF('2a Aggregate costs'!Z88="-","-",AVERAGE('2a Aggregate costs'!Z88:Z101))</f>
        <v>-</v>
      </c>
      <c r="Z58" s="192" t="str">
        <f>IF('2a Aggregate costs'!AA88="-","-",AVERAGE('2a Aggregate costs'!AA88:AA101))</f>
        <v>-</v>
      </c>
    </row>
    <row r="59" spans="1:26">
      <c r="A59" s="25"/>
      <c r="B59" s="287"/>
      <c r="C59" s="204" t="s">
        <v>14</v>
      </c>
      <c r="D59" s="175" t="s">
        <v>109</v>
      </c>
      <c r="E59" s="283"/>
      <c r="F59" s="44"/>
      <c r="G59" s="192">
        <f>'2a Aggregate costs'!H22</f>
        <v>3.1029774792790059</v>
      </c>
      <c r="H59" s="192">
        <f>'2a Aggregate costs'!I22</f>
        <v>3.1029774792790059</v>
      </c>
      <c r="I59" s="192">
        <f>'2a Aggregate costs'!J22</f>
        <v>5.1727215521988335</v>
      </c>
      <c r="J59" s="192">
        <f>'2a Aggregate costs'!K22</f>
        <v>5.1727215521988335</v>
      </c>
      <c r="K59" s="192">
        <f>'2a Aggregate costs'!L22</f>
        <v>4.5823442285238185</v>
      </c>
      <c r="L59" s="192">
        <f>'2a Aggregate costs'!M22</f>
        <v>4.6868844010376698</v>
      </c>
      <c r="M59" s="192">
        <f>'2a Aggregate costs'!N22</f>
        <v>5.3125820560931691</v>
      </c>
      <c r="N59" s="192">
        <f>'2a Aggregate costs'!O22</f>
        <v>5.3125820560931691</v>
      </c>
      <c r="O59" s="44"/>
      <c r="P59" s="192">
        <f>'2a Aggregate costs'!Q22</f>
        <v>5.3125820560931691</v>
      </c>
      <c r="Q59" s="192">
        <f>'2a Aggregate costs'!R22</f>
        <v>5.8835962363334122</v>
      </c>
      <c r="R59" s="192">
        <f>'2a Aggregate costs'!S22</f>
        <v>6.1125706929592383</v>
      </c>
      <c r="S59" s="192">
        <f>'2a Aggregate costs'!T22</f>
        <v>6.209419523851972</v>
      </c>
      <c r="T59" s="192">
        <f>'2a Aggregate costs'!U22</f>
        <v>6.209419523851972</v>
      </c>
      <c r="U59" s="192" t="str">
        <f>'2a Aggregate costs'!V22</f>
        <v>-</v>
      </c>
      <c r="V59" s="192" t="str">
        <f>'2a Aggregate costs'!W22</f>
        <v>-</v>
      </c>
      <c r="W59" s="192" t="str">
        <f>'2a Aggregate costs'!X22</f>
        <v>-</v>
      </c>
      <c r="X59" s="192" t="str">
        <f>'2a Aggregate costs'!Y22</f>
        <v>-</v>
      </c>
      <c r="Y59" s="192" t="str">
        <f>'2a Aggregate costs'!Z22</f>
        <v>-</v>
      </c>
      <c r="Z59" s="192" t="str">
        <f>'2a Aggregate costs'!AA22</f>
        <v>-</v>
      </c>
    </row>
    <row r="60" spans="1:26">
      <c r="A60" s="25"/>
      <c r="B60" s="287"/>
      <c r="C60" s="204" t="s">
        <v>15</v>
      </c>
      <c r="D60" s="175" t="s">
        <v>109</v>
      </c>
      <c r="E60" s="283"/>
      <c r="F60" s="44"/>
      <c r="G60" s="192">
        <f>'2a Aggregate costs'!H23</f>
        <v>3.800644849537282</v>
      </c>
      <c r="H60" s="192">
        <f>'2a Aggregate costs'!I23</f>
        <v>3.800644849537282</v>
      </c>
      <c r="I60" s="192">
        <f>'2a Aggregate costs'!J23</f>
        <v>3.840542773328024</v>
      </c>
      <c r="J60" s="192">
        <f>'2a Aggregate costs'!K23</f>
        <v>3.8063877486640387</v>
      </c>
      <c r="K60" s="192">
        <f>'2a Aggregate costs'!L23</f>
        <v>3.0414069526975425</v>
      </c>
      <c r="L60" s="192">
        <f>'2a Aggregate costs'!M23</f>
        <v>3.0414069526975425</v>
      </c>
      <c r="M60" s="192">
        <f>'2a Aggregate costs'!N23</f>
        <v>3.3175524355353234</v>
      </c>
      <c r="N60" s="192">
        <f>'2a Aggregate costs'!O23</f>
        <v>3.3378759371842848</v>
      </c>
      <c r="O60" s="44"/>
      <c r="P60" s="192">
        <f>'2a Aggregate costs'!Q23</f>
        <v>3.3378759371842848</v>
      </c>
      <c r="Q60" s="192">
        <f>'2a Aggregate costs'!R23</f>
        <v>3.458686192546887</v>
      </c>
      <c r="R60" s="192">
        <f>'2a Aggregate costs'!S23</f>
        <v>3.7058915530784011</v>
      </c>
      <c r="S60" s="192">
        <f>'2a Aggregate costs'!T23</f>
        <v>4.5347994584924356</v>
      </c>
      <c r="T60" s="192">
        <f>'2a Aggregate costs'!U23</f>
        <v>4.5210234547962456</v>
      </c>
      <c r="U60" s="192" t="str">
        <f>'2a Aggregate costs'!V23</f>
        <v>-</v>
      </c>
      <c r="V60" s="192" t="str">
        <f>'2a Aggregate costs'!W23</f>
        <v>-</v>
      </c>
      <c r="W60" s="192" t="str">
        <f>'2a Aggregate costs'!X23</f>
        <v>-</v>
      </c>
      <c r="X60" s="192" t="str">
        <f>'2a Aggregate costs'!Y23</f>
        <v>-</v>
      </c>
      <c r="Y60" s="192" t="str">
        <f>'2a Aggregate costs'!Z23</f>
        <v>-</v>
      </c>
      <c r="Z60" s="192" t="str">
        <f>'2a Aggregate costs'!AA23</f>
        <v>-</v>
      </c>
    </row>
    <row r="61" spans="1:26">
      <c r="A61" s="25"/>
      <c r="B61" s="287"/>
      <c r="C61" s="204" t="s">
        <v>16</v>
      </c>
      <c r="D61" s="175" t="s">
        <v>73</v>
      </c>
      <c r="E61" s="283"/>
      <c r="F61" s="44"/>
      <c r="G61" s="192">
        <f>'2a Aggregate costs'!H24</f>
        <v>6.5567588596821027</v>
      </c>
      <c r="H61" s="192">
        <f>'2a Aggregate costs'!I24</f>
        <v>6.5567588596821027</v>
      </c>
      <c r="I61" s="192">
        <f>'2a Aggregate costs'!J24</f>
        <v>6.6197359495950758</v>
      </c>
      <c r="J61" s="192">
        <f>'2a Aggregate costs'!K24</f>
        <v>6.6197359495950758</v>
      </c>
      <c r="K61" s="192">
        <f>'2a Aggregate costs'!L24</f>
        <v>6.6995028867368616</v>
      </c>
      <c r="L61" s="192">
        <f>'2a Aggregate costs'!M24</f>
        <v>6.6995028867368616</v>
      </c>
      <c r="M61" s="192">
        <f>'2a Aggregate costs'!N24</f>
        <v>7.1131218301273513</v>
      </c>
      <c r="N61" s="192">
        <f>'2a Aggregate costs'!O24</f>
        <v>7.1131218301273513</v>
      </c>
      <c r="O61" s="44"/>
      <c r="P61" s="192">
        <f>'2a Aggregate costs'!Q24</f>
        <v>7.1131218301273513</v>
      </c>
      <c r="Q61" s="192">
        <f>'2a Aggregate costs'!R24</f>
        <v>7.2804579515147188</v>
      </c>
      <c r="R61" s="192">
        <f>'2a Aggregate costs'!S24</f>
        <v>7.1935840895118579</v>
      </c>
      <c r="S61" s="192">
        <f>'2a Aggregate costs'!T24</f>
        <v>7.3593999937099728</v>
      </c>
      <c r="T61" s="192">
        <f>'2a Aggregate costs'!U24</f>
        <v>7.0492243060839304</v>
      </c>
      <c r="U61" s="192" t="str">
        <f>'2a Aggregate costs'!V24</f>
        <v/>
      </c>
      <c r="V61" s="192" t="str">
        <f>'2a Aggregate costs'!W24</f>
        <v/>
      </c>
      <c r="W61" s="192" t="str">
        <f>'2a Aggregate costs'!X24</f>
        <v/>
      </c>
      <c r="X61" s="192" t="str">
        <f>'2a Aggregate costs'!Y24</f>
        <v/>
      </c>
      <c r="Y61" s="192" t="str">
        <f>'2a Aggregate costs'!Z24</f>
        <v/>
      </c>
      <c r="Z61" s="192" t="str">
        <f>'2a Aggregate costs'!AA24</f>
        <v/>
      </c>
    </row>
    <row r="62" spans="1:26">
      <c r="A62" s="25"/>
      <c r="B62" s="287"/>
      <c r="C62" s="204" t="s">
        <v>182</v>
      </c>
      <c r="D62" s="175" t="s">
        <v>109</v>
      </c>
      <c r="E62" s="283"/>
      <c r="F62" s="44"/>
      <c r="G62" s="192">
        <f>IF('2a Aggregate costs'!H51="-","-",AVERAGE('2a Aggregate costs'!H51:H64))</f>
        <v>0.23752471562779204</v>
      </c>
      <c r="H62" s="192">
        <f>IF('2a Aggregate costs'!I51="-","-",AVERAGE('2a Aggregate costs'!I51:I64))</f>
        <v>0.23371567586087477</v>
      </c>
      <c r="I62" s="192">
        <f>IF('2a Aggregate costs'!J51="-","-",AVERAGE('2a Aggregate costs'!J51:J64))</f>
        <v>0.23932485208153578</v>
      </c>
      <c r="J62" s="192">
        <f>IF('2a Aggregate costs'!K51="-","-",AVERAGE('2a Aggregate costs'!K51:K64))</f>
        <v>0.24969328222948742</v>
      </c>
      <c r="K62" s="192">
        <f>IF('2a Aggregate costs'!L51="-","-",AVERAGE('2a Aggregate costs'!L51:L64))</f>
        <v>0.25418776130961818</v>
      </c>
      <c r="L62" s="192">
        <f>IF('2a Aggregate costs'!M51="-","-",AVERAGE('2a Aggregate costs'!M51:M64))</f>
        <v>0.24955293838976308</v>
      </c>
      <c r="M62" s="192">
        <f>IF('2a Aggregate costs'!N51="-","-",AVERAGE('2a Aggregate costs'!N51:N64))</f>
        <v>0.25895352069674143</v>
      </c>
      <c r="N62" s="192">
        <f>IF('2a Aggregate costs'!O51="-","-",AVERAGE('2a Aggregate costs'!O51:O64))</f>
        <v>0.26464755141678786</v>
      </c>
      <c r="O62" s="44"/>
      <c r="P62" s="192">
        <f>IF('2a Aggregate costs'!Q51="-","-",AVERAGE('2a Aggregate costs'!Q51:Q64))</f>
        <v>0.26464755141678786</v>
      </c>
      <c r="Q62" s="192">
        <f>IF('2a Aggregate costs'!R51="-","-",AVERAGE('2a Aggregate costs'!R51:R64))</f>
        <v>0.27368706290633843</v>
      </c>
      <c r="R62" s="192">
        <f>IF('2a Aggregate costs'!S51="-","-",AVERAGE('2a Aggregate costs'!S51:S64))</f>
        <v>0.2834963741046907</v>
      </c>
      <c r="S62" s="192">
        <f>IF('2a Aggregate costs'!T51="-","-",AVERAGE('2a Aggregate costs'!T51:T64))</f>
        <v>0.29202353945261356</v>
      </c>
      <c r="T62" s="192">
        <f>IF('2a Aggregate costs'!U51="-","-",AVERAGE('2a Aggregate costs'!U51:U64))</f>
        <v>0.32903062276522305</v>
      </c>
      <c r="U62" s="192">
        <f>IF('2a Aggregate costs'!V51="-","-",AVERAGE('2a Aggregate costs'!V51:V64))</f>
        <v>0</v>
      </c>
      <c r="V62" s="192" t="str">
        <f>IF('2a Aggregate costs'!W51="-","-",AVERAGE('2a Aggregate costs'!W51:W64))</f>
        <v>-</v>
      </c>
      <c r="W62" s="192" t="str">
        <f>IF('2a Aggregate costs'!X51="-","-",AVERAGE('2a Aggregate costs'!X51:X64))</f>
        <v>-</v>
      </c>
      <c r="X62" s="192" t="str">
        <f>IF('2a Aggregate costs'!Y51="-","-",AVERAGE('2a Aggregate costs'!Y51:Y64))</f>
        <v>-</v>
      </c>
      <c r="Y62" s="192" t="str">
        <f>IF('2a Aggregate costs'!Z51="-","-",AVERAGE('2a Aggregate costs'!Z51:Z64))</f>
        <v>-</v>
      </c>
      <c r="Z62" s="192" t="str">
        <f>IF('2a Aggregate costs'!AA51="-","-",AVERAGE('2a Aggregate costs'!AA51:AA64))</f>
        <v>-</v>
      </c>
    </row>
    <row r="63" spans="1:26">
      <c r="A63" s="25"/>
      <c r="B63" s="281" t="s">
        <v>45</v>
      </c>
      <c r="C63" s="204" t="s">
        <v>15</v>
      </c>
      <c r="D63" s="175" t="s">
        <v>109</v>
      </c>
      <c r="E63" s="283"/>
      <c r="F63" s="44"/>
      <c r="G63" s="192">
        <f>'2a Aggregate costs'!H26</f>
        <v>1.2807925205600019</v>
      </c>
      <c r="H63" s="192">
        <f>'2a Aggregate costs'!I26</f>
        <v>1.2807925205600019</v>
      </c>
      <c r="I63" s="192">
        <f>'2a Aggregate costs'!J26</f>
        <v>1.335659353563418</v>
      </c>
      <c r="J63" s="192">
        <f>'2a Aggregate costs'!K26</f>
        <v>1.3237809601028736</v>
      </c>
      <c r="K63" s="192">
        <f>'2a Aggregate costs'!L26</f>
        <v>1.0338995283355803</v>
      </c>
      <c r="L63" s="192">
        <f>'2a Aggregate costs'!M26</f>
        <v>1.0338995283355803</v>
      </c>
      <c r="M63" s="192">
        <f>'2a Aggregate costs'!N26</f>
        <v>1.1449392746201887</v>
      </c>
      <c r="N63" s="192">
        <f>'2a Aggregate costs'!O26</f>
        <v>1.1446873714788544</v>
      </c>
      <c r="O63" s="44"/>
      <c r="P63" s="192">
        <f>'2a Aggregate costs'!Q26</f>
        <v>1.1446873714788544</v>
      </c>
      <c r="Q63" s="192">
        <f>'2a Aggregate costs'!R26</f>
        <v>1.1852279541409441</v>
      </c>
      <c r="R63" s="192">
        <f>'2a Aggregate costs'!S26</f>
        <v>1.2188247882877752</v>
      </c>
      <c r="S63" s="192">
        <f>'2a Aggregate costs'!T26</f>
        <v>1.4914429930722879</v>
      </c>
      <c r="T63" s="192">
        <f>'2a Aggregate costs'!U26</f>
        <v>1.4265065757514408</v>
      </c>
      <c r="U63" s="192" t="str">
        <f>'2a Aggregate costs'!V26</f>
        <v>-</v>
      </c>
      <c r="V63" s="192" t="str">
        <f>'2a Aggregate costs'!W26</f>
        <v>-</v>
      </c>
      <c r="W63" s="192" t="str">
        <f>'2a Aggregate costs'!X26</f>
        <v>-</v>
      </c>
      <c r="X63" s="192" t="str">
        <f>'2a Aggregate costs'!Y26</f>
        <v>-</v>
      </c>
      <c r="Y63" s="192" t="str">
        <f>'2a Aggregate costs'!Z26</f>
        <v>-</v>
      </c>
      <c r="Z63" s="192" t="str">
        <f>'2a Aggregate costs'!AA26</f>
        <v>-</v>
      </c>
    </row>
    <row r="64" spans="1:26">
      <c r="A64" s="25"/>
      <c r="B64" s="281"/>
      <c r="C64" s="204" t="s">
        <v>16</v>
      </c>
      <c r="D64" s="175" t="s">
        <v>73</v>
      </c>
      <c r="E64" s="284"/>
      <c r="F64" s="44"/>
      <c r="G64" s="192">
        <f>'2a Aggregate costs'!H27</f>
        <v>6.5567588596821027</v>
      </c>
      <c r="H64" s="192">
        <f>'2a Aggregate costs'!I27</f>
        <v>6.5567588596821027</v>
      </c>
      <c r="I64" s="192">
        <f>'2a Aggregate costs'!J27</f>
        <v>6.6197359495950758</v>
      </c>
      <c r="J64" s="192">
        <f>'2a Aggregate costs'!K27</f>
        <v>6.6197359495950758</v>
      </c>
      <c r="K64" s="192">
        <f>'2a Aggregate costs'!L27</f>
        <v>6.6995028867368616</v>
      </c>
      <c r="L64" s="192">
        <f>'2a Aggregate costs'!M27</f>
        <v>6.6995028867368616</v>
      </c>
      <c r="M64" s="192">
        <f>'2a Aggregate costs'!N27</f>
        <v>7.1131218301273513</v>
      </c>
      <c r="N64" s="192">
        <f>'2a Aggregate costs'!O27</f>
        <v>7.1131218301273513</v>
      </c>
      <c r="O64" s="44"/>
      <c r="P64" s="192">
        <f>'2a Aggregate costs'!Q27</f>
        <v>7.1131218301273513</v>
      </c>
      <c r="Q64" s="192">
        <f>'2a Aggregate costs'!R27</f>
        <v>7.2804579515147188</v>
      </c>
      <c r="R64" s="192">
        <f>'2a Aggregate costs'!S27</f>
        <v>7.1935840895118579</v>
      </c>
      <c r="S64" s="192">
        <f>'2a Aggregate costs'!T27</f>
        <v>7.3593999937099728</v>
      </c>
      <c r="T64" s="192">
        <f>'2a Aggregate costs'!U27</f>
        <v>7.0492243060839304</v>
      </c>
      <c r="U64" s="192" t="str">
        <f>'2a Aggregate costs'!V27</f>
        <v/>
      </c>
      <c r="V64" s="192" t="str">
        <f>'2a Aggregate costs'!W27</f>
        <v/>
      </c>
      <c r="W64" s="192" t="str">
        <f>'2a Aggregate costs'!X27</f>
        <v/>
      </c>
      <c r="X64" s="192" t="str">
        <f>'2a Aggregate costs'!Y27</f>
        <v/>
      </c>
      <c r="Y64" s="192" t="str">
        <f>'2a Aggregate costs'!Z27</f>
        <v/>
      </c>
      <c r="Z64" s="192" t="str">
        <f>'2a Aggregate costs'!AA27</f>
        <v/>
      </c>
    </row>
    <row r="65" spans="1:27" s="25" customFormat="1"/>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s="121" customFormat="1">
      <c r="B67" s="122" t="s">
        <v>206</v>
      </c>
    </row>
    <row r="68" spans="1:27" s="25" customFormat="1">
      <c r="B68" s="119"/>
    </row>
    <row r="69" spans="1:27" s="25" customFormat="1"/>
    <row r="70" spans="1:27" s="25" customFormat="1" ht="24.75">
      <c r="B70" s="178" t="s">
        <v>204</v>
      </c>
      <c r="C70" s="203" t="s">
        <v>0</v>
      </c>
      <c r="D70" s="176" t="s">
        <v>27</v>
      </c>
      <c r="E70" s="180" t="s">
        <v>172</v>
      </c>
      <c r="F70" s="44"/>
      <c r="G70" s="181" t="s">
        <v>88</v>
      </c>
      <c r="H70" s="181" t="s">
        <v>89</v>
      </c>
      <c r="I70" s="181" t="s">
        <v>52</v>
      </c>
    </row>
    <row r="71" spans="1:27" s="25" customFormat="1">
      <c r="B71" s="288" t="s">
        <v>239</v>
      </c>
      <c r="C71" s="204" t="s">
        <v>12</v>
      </c>
      <c r="D71" s="282" t="s">
        <v>178</v>
      </c>
      <c r="E71" s="285"/>
      <c r="F71" s="44"/>
      <c r="G71" s="146">
        <f>'3a Demand'!$C$9*((G51*'3a Demand'!$C$17)+(H51*'3a Demand'!$D$17))</f>
        <v>39.856246279654741</v>
      </c>
      <c r="H71" s="146">
        <f>'3a Demand'!$C$9*((I51*'3a Demand'!$C$17)+(J51*'3a Demand'!$D$17))</f>
        <v>48.299415355155737</v>
      </c>
      <c r="I71" s="146">
        <f>'3a Demand'!$C$9*((K51*'3a Demand'!$C$17)+(L51*'3a Demand'!$D$17))</f>
        <v>57.788612295619139</v>
      </c>
    </row>
    <row r="72" spans="1:27" s="25" customFormat="1">
      <c r="B72" s="288"/>
      <c r="C72" s="204" t="s">
        <v>13</v>
      </c>
      <c r="D72" s="283"/>
      <c r="E72" s="285"/>
      <c r="F72" s="44"/>
      <c r="G72" s="146">
        <f>'3a Demand'!$C$9*((G52*'3a Demand'!$C$17)+(H52*'3a Demand'!$D$17))</f>
        <v>0.13467189887960679</v>
      </c>
      <c r="H72" s="146">
        <f>'3a Demand'!$C$9*((I52*'3a Demand'!$C$17)+(J52*'3a Demand'!$D$17))</f>
        <v>2.4831667787126381</v>
      </c>
      <c r="I72" s="146">
        <f>'3a Demand'!$C$9*((K52*'3a Demand'!$C$17)+(L52*'3a Demand'!$D$17))</f>
        <v>8.3250055785085859</v>
      </c>
    </row>
    <row r="73" spans="1:27" s="25" customFormat="1">
      <c r="B73" s="288"/>
      <c r="C73" s="204" t="s">
        <v>14</v>
      </c>
      <c r="D73" s="283"/>
      <c r="E73" s="285"/>
      <c r="F73" s="44"/>
      <c r="G73" s="146">
        <f>'3a Demand'!$C$9*((G53*'3a Demand'!$C$17)+(H53*'3a Demand'!$D$17))</f>
        <v>9.6192301857649181</v>
      </c>
      <c r="H73" s="146">
        <f>'3a Demand'!$C$9*((I53*'3a Demand'!$C$17)+(J53*'3a Demand'!$D$17))</f>
        <v>16.035436811816385</v>
      </c>
      <c r="I73" s="146">
        <f>'3a Demand'!$C$9*((K53*'3a Demand'!$C$17)+(L53*'3a Demand'!$D$17))</f>
        <v>14.38921237332776</v>
      </c>
    </row>
    <row r="74" spans="1:27" s="25" customFormat="1">
      <c r="B74" s="288"/>
      <c r="C74" s="204" t="s">
        <v>15</v>
      </c>
      <c r="D74" s="283"/>
      <c r="E74" s="285"/>
      <c r="F74" s="44"/>
      <c r="G74" s="146">
        <f>'3a Demand'!$C$9*((G54*'3a Demand'!$C$17)+(H54*'3a Demand'!$D$17))</f>
        <v>11.781999033565574</v>
      </c>
      <c r="H74" s="146">
        <f>'3a Demand'!$C$9*((I54*'3a Demand'!$C$17)+(J54*'3a Demand'!$D$17))</f>
        <v>11.845584599499011</v>
      </c>
      <c r="I74" s="146">
        <f>'3a Demand'!$C$9*((K54*'3a Demand'!$C$17)+(L54*'3a Demand'!$D$17))</f>
        <v>9.4283615533623824</v>
      </c>
    </row>
    <row r="75" spans="1:27" s="25" customFormat="1">
      <c r="B75" s="288"/>
      <c r="C75" s="204" t="s">
        <v>16</v>
      </c>
      <c r="D75" s="283"/>
      <c r="E75" s="285"/>
      <c r="F75" s="44"/>
      <c r="G75" s="146">
        <f>((G55*'3a Demand'!$C$17)+(H55*'3a Demand'!$D$17))</f>
        <v>6.5567588596821036</v>
      </c>
      <c r="H75" s="146">
        <f>((I55*'3a Demand'!$C$17)+(J55*'3a Demand'!$D$17))</f>
        <v>6.6197359495950767</v>
      </c>
      <c r="I75" s="146">
        <f>((K55*'3a Demand'!$C$17)+(L55*'3a Demand'!$D$17))</f>
        <v>6.6995028867368625</v>
      </c>
    </row>
    <row r="76" spans="1:27" s="25" customFormat="1">
      <c r="B76" s="288"/>
      <c r="C76" s="204" t="s">
        <v>17</v>
      </c>
      <c r="D76" s="283"/>
      <c r="E76" s="285"/>
      <c r="F76" s="44"/>
      <c r="G76" s="146">
        <f>'3a Demand'!$C$9*((G56*'3a Demand'!$C$17)+(H56*'3a Demand'!$D$17))</f>
        <v>0.73069317557103552</v>
      </c>
      <c r="H76" s="146">
        <f>'3a Demand'!$C$9*((I56*'3a Demand'!$C$17)+(J56*'3a Demand'!$D$17))</f>
        <v>0.76126450113577537</v>
      </c>
      <c r="I76" s="146">
        <f>'3a Demand'!$C$9*((K56*'3a Demand'!$C$17)+(L56*'3a Demand'!$D$17))</f>
        <v>0.78096913824533987</v>
      </c>
    </row>
    <row r="77" spans="1:27" s="25" customFormat="1">
      <c r="B77" s="288"/>
      <c r="C77" s="205" t="s">
        <v>205</v>
      </c>
      <c r="D77" s="283"/>
      <c r="E77" s="285"/>
      <c r="F77" s="44"/>
      <c r="G77" s="179">
        <f>(AVERAGE(G14:G27)*'3a Demand'!C17)+(AVERAGE(H14:H27)*'3a Demand'!D17)</f>
        <v>68.679599433117971</v>
      </c>
      <c r="H77" s="179">
        <f>(AVERAGE(I14:I27)*'3a Demand'!C17)+(AVERAGE(J14:J27)*'3a Demand'!D17)</f>
        <v>86.044603995914628</v>
      </c>
      <c r="I77" s="179">
        <f>(AVERAGE(K14:K27)*'3a Demand'!C17)+(AVERAGE(L14:L27)*'3a Demand'!D17)</f>
        <v>97.411663825800048</v>
      </c>
    </row>
    <row r="78" spans="1:27" s="25" customFormat="1">
      <c r="B78" s="286" t="s">
        <v>240</v>
      </c>
      <c r="C78" s="204" t="s">
        <v>12</v>
      </c>
      <c r="D78" s="283"/>
      <c r="E78" s="285"/>
      <c r="F78" s="44"/>
      <c r="G78" s="146">
        <f>'3a Demand'!$C$10*((G57*'3a Demand'!$C$18)+(H57*'3a Demand'!$D$18))</f>
        <v>53.998364769631209</v>
      </c>
      <c r="H78" s="146">
        <f>'3a Demand'!$C$10*((I57*'3a Demand'!$C$18)+(J57*'3a Demand'!$D$18))</f>
        <v>65.437736574754297</v>
      </c>
      <c r="I78" s="146">
        <f>'3a Demand'!$C$10*((K57*'3a Demand'!$C$18)+(L57*'3a Demand'!$D$18))</f>
        <v>78.294515797066808</v>
      </c>
    </row>
    <row r="79" spans="1:27" s="25" customFormat="1">
      <c r="B79" s="287"/>
      <c r="C79" s="204" t="s">
        <v>13</v>
      </c>
      <c r="D79" s="283"/>
      <c r="E79" s="285"/>
      <c r="F79" s="44"/>
      <c r="G79" s="146">
        <f>'3a Demand'!$C$10*((G58*'3a Demand'!$C$18)+(H58*'3a Demand'!$D$18))</f>
        <v>0.18220021242741269</v>
      </c>
      <c r="H79" s="146">
        <f>'3a Demand'!$C$10*((I58*'3a Demand'!$C$18)+(J58*'3a Demand'!$D$18))</f>
        <v>3.4353060223309138</v>
      </c>
      <c r="I79" s="146">
        <f>'3a Demand'!$C$10*((K58*'3a Demand'!$C$18)+(L58*'3a Demand'!$D$18))</f>
        <v>11.491036016875723</v>
      </c>
    </row>
    <row r="80" spans="1:27" s="25" customFormat="1">
      <c r="B80" s="287"/>
      <c r="C80" s="204" t="s">
        <v>14</v>
      </c>
      <c r="D80" s="283"/>
      <c r="E80" s="285"/>
      <c r="F80" s="44"/>
      <c r="G80" s="146">
        <f>'3a Demand'!$C$10*((G59*'3a Demand'!$C$18)+(H59*'3a Demand'!$D$18))</f>
        <v>13.032505412971826</v>
      </c>
      <c r="H80" s="146">
        <f>'3a Demand'!$C$10*((I59*'3a Demand'!$C$18)+(J59*'3a Demand'!$D$18))</f>
        <v>21.7254305192351</v>
      </c>
      <c r="I80" s="146">
        <f>'3a Demand'!$C$10*((K59*'3a Demand'!$C$18)+(L59*'3a Demand'!$D$18))</f>
        <v>19.511538854455289</v>
      </c>
    </row>
    <row r="81" spans="2:9" s="25" customFormat="1">
      <c r="B81" s="287"/>
      <c r="C81" s="204" t="s">
        <v>15</v>
      </c>
      <c r="D81" s="283"/>
      <c r="E81" s="285"/>
      <c r="F81" s="44"/>
      <c r="G81" s="146">
        <f>'3a Demand'!$C$10*((G60*'3a Demand'!$C$18)+(H60*'3a Demand'!$D$18))</f>
        <v>15.962708368056587</v>
      </c>
      <c r="H81" s="146">
        <f>'3a Demand'!$C$10*((I60*'3a Demand'!$C$18)+(J60*'3a Demand'!$D$18))</f>
        <v>16.043473265485858</v>
      </c>
      <c r="I81" s="146">
        <f>'3a Demand'!$C$10*((K60*'3a Demand'!$C$18)+(L60*'3a Demand'!$D$18))</f>
        <v>12.77390920132968</v>
      </c>
    </row>
    <row r="82" spans="2:9" s="25" customFormat="1">
      <c r="B82" s="287"/>
      <c r="C82" s="204" t="s">
        <v>16</v>
      </c>
      <c r="D82" s="283"/>
      <c r="E82" s="285"/>
      <c r="F82" s="44"/>
      <c r="G82" s="146">
        <f>((G61*'3a Demand'!$C$18)+(H61*'3a Demand'!$D$18))</f>
        <v>6.5567588596821027</v>
      </c>
      <c r="H82" s="146">
        <f>((I61*'3a Demand'!$C$18)+(J61*'3a Demand'!$D$18))</f>
        <v>6.6197359495950767</v>
      </c>
      <c r="I82" s="146">
        <f>((K61*'3a Demand'!$C$18)+(L61*'3a Demand'!$D$18))</f>
        <v>6.6995028867368607</v>
      </c>
    </row>
    <row r="83" spans="2:9" s="25" customFormat="1">
      <c r="B83" s="287"/>
      <c r="C83" s="204" t="s">
        <v>17</v>
      </c>
      <c r="D83" s="283"/>
      <c r="E83" s="285"/>
      <c r="F83" s="44"/>
      <c r="G83" s="146">
        <f>'3a Demand'!$C$10*((G62*'3a Demand'!$C$18)+(H62*'3a Demand'!$D$18))</f>
        <v>0.98792297635358117</v>
      </c>
      <c r="H83" s="146">
        <f>'3a Demand'!$C$10*((I62*'3a Demand'!$C$18)+(J62*'3a Demand'!$D$18))</f>
        <v>1.0315161651082234</v>
      </c>
      <c r="I83" s="146">
        <f>'3a Demand'!$C$10*((K62*'3a Demand'!$C$18)+(L62*'3a Demand'!$D$18))</f>
        <v>1.0558090067924109</v>
      </c>
    </row>
    <row r="84" spans="2:9" s="25" customFormat="1">
      <c r="B84" s="287"/>
      <c r="C84" s="205" t="s">
        <v>205</v>
      </c>
      <c r="D84" s="283"/>
      <c r="E84" s="285"/>
      <c r="F84" s="44"/>
      <c r="G84" s="179">
        <f>(AVERAGE(G28:G41)*'3a Demand'!C18)+(AVERAGE(H28:H41)*'3a Demand'!D18)</f>
        <v>90.720460599122703</v>
      </c>
      <c r="H84" s="179">
        <f>(AVERAGE(I28:I41)*'3a Demand'!C18)+(AVERAGE(J28:J41)*'3a Demand'!D18)</f>
        <v>114.29319849650949</v>
      </c>
      <c r="I84" s="179">
        <f>(AVERAGE(K28:K41)*'3a Demand'!C18)+(AVERAGE(L28:L41)*'3a Demand'!D18)</f>
        <v>129.8263117632568</v>
      </c>
    </row>
    <row r="85" spans="2:9" s="25" customFormat="1">
      <c r="B85" s="281" t="s">
        <v>45</v>
      </c>
      <c r="C85" s="204" t="s">
        <v>15</v>
      </c>
      <c r="D85" s="283"/>
      <c r="E85" s="285"/>
      <c r="F85" s="44"/>
      <c r="G85" s="146">
        <f>'3a Demand'!$C$11*((G63*'3a Demand'!$C$19)+(H63*'3a Demand'!$D$19))</f>
        <v>15.369510236881789</v>
      </c>
      <c r="H85" s="146">
        <f>'3a Demand'!$C$11*((I63*'3a Demand'!$C$19)+(J63*'3a Demand'!$D$19))</f>
        <v>15.920595779679616</v>
      </c>
      <c r="I85" s="146">
        <f>'3a Demand'!$C$11*((K63*'3a Demand'!$C$19)+(L63*'3a Demand'!$D$19))</f>
        <v>12.406794332085205</v>
      </c>
    </row>
    <row r="86" spans="2:9" s="25" customFormat="1">
      <c r="B86" s="281"/>
      <c r="C86" s="204" t="s">
        <v>16</v>
      </c>
      <c r="D86" s="283"/>
      <c r="E86" s="285"/>
      <c r="F86" s="44"/>
      <c r="G86" s="146">
        <f>((G64*'3a Demand'!$C$19)+(H64*'3a Demand'!$D$19))</f>
        <v>6.5567588554850307</v>
      </c>
      <c r="H86" s="146">
        <f>((I64*'3a Demand'!$C$19)+(J64*'3a Demand'!$D$19))</f>
        <v>6.6197359453576921</v>
      </c>
      <c r="I86" s="146">
        <f>((K64*'3a Demand'!$C$19)+(L64*'3a Demand'!$D$19))</f>
        <v>6.6995028824484173</v>
      </c>
    </row>
    <row r="87" spans="2:9" s="25" customFormat="1">
      <c r="B87" s="281"/>
      <c r="C87" s="205" t="s">
        <v>205</v>
      </c>
      <c r="D87" s="284"/>
      <c r="E87" s="285"/>
      <c r="F87" s="44"/>
      <c r="G87" s="179">
        <f>(G42*'3a Demand'!C19)+(H42*'3a Demand'!D19)</f>
        <v>21.926269092366816</v>
      </c>
      <c r="H87" s="179">
        <f>I42*'3a Demand'!C19+J42*'3a Demand'!D19</f>
        <v>22.540331725037305</v>
      </c>
      <c r="I87" s="179">
        <f>K42*'3a Demand'!C19+L42*'3a Demand'!D19</f>
        <v>19.106297214533623</v>
      </c>
    </row>
    <row r="88" spans="2:9" s="25" customFormat="1"/>
    <row r="89" spans="2:9" s="25" customFormat="1"/>
    <row r="90" spans="2:9" s="25" customFormat="1" hidden="1"/>
    <row r="91" spans="2:9" s="25"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P9:Z9"/>
    <mergeCell ref="G10:N10"/>
    <mergeCell ref="P10:Z10"/>
    <mergeCell ref="D46:D50"/>
    <mergeCell ref="G47:N47"/>
    <mergeCell ref="P47:Z47"/>
    <mergeCell ref="G46:N46"/>
    <mergeCell ref="P46:Z46"/>
    <mergeCell ref="B3:I3"/>
    <mergeCell ref="C9:C13"/>
    <mergeCell ref="B14:B27"/>
    <mergeCell ref="B28:B41"/>
    <mergeCell ref="D14:D42"/>
    <mergeCell ref="E14:E42"/>
    <mergeCell ref="B9:B13"/>
    <mergeCell ref="D9:D13"/>
    <mergeCell ref="E9:E10"/>
    <mergeCell ref="G9:N9"/>
    <mergeCell ref="B46:B50"/>
    <mergeCell ref="E51:E64"/>
    <mergeCell ref="E46:E47"/>
    <mergeCell ref="B51:B56"/>
    <mergeCell ref="B57:B62"/>
    <mergeCell ref="B63:B64"/>
    <mergeCell ref="C46:C50"/>
    <mergeCell ref="B85:B87"/>
    <mergeCell ref="D71:D87"/>
    <mergeCell ref="E71:E87"/>
    <mergeCell ref="B78:B84"/>
    <mergeCell ref="B71:B7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3515625" customWidth="1"/>
    <col min="5" max="5" width="26" customWidth="1"/>
    <col min="6" max="6" width="23.64453125" customWidth="1"/>
    <col min="7" max="7" width="1.3515625" customWidth="1"/>
    <col min="8" max="15" width="15.64453125" customWidth="1"/>
    <col min="16" max="16" width="1.3515625" customWidth="1"/>
    <col min="17" max="27" width="15.64453125" customWidth="1"/>
    <col min="28" max="28" width="9" customWidth="1"/>
    <col min="29" max="29" width="0" hidden="1" customWidth="1"/>
    <col min="30" max="16384" width="9" hidden="1"/>
  </cols>
  <sheetData>
    <row r="1" spans="1:27" s="2" customFormat="1" ht="12.75" customHeight="1"/>
    <row r="2" spans="1:27" s="2" customFormat="1" ht="18.75" customHeight="1">
      <c r="B2" s="57" t="s">
        <v>185</v>
      </c>
      <c r="C2" s="57"/>
      <c r="D2" s="57"/>
      <c r="E2" s="57"/>
      <c r="F2" s="57"/>
      <c r="G2" s="57"/>
      <c r="H2" s="57"/>
      <c r="P2" s="57"/>
    </row>
    <row r="3" spans="1:27" s="2" customFormat="1" ht="28.5" customHeight="1">
      <c r="B3" s="295" t="s">
        <v>244</v>
      </c>
      <c r="C3" s="295"/>
      <c r="D3" s="295"/>
      <c r="E3" s="295"/>
      <c r="F3" s="295"/>
      <c r="G3" s="295"/>
      <c r="H3" s="295"/>
      <c r="I3" s="295"/>
      <c r="J3" s="295"/>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5"/>
      <c r="K5" s="95"/>
      <c r="L5" s="95"/>
      <c r="M5" s="95"/>
      <c r="N5" s="95"/>
      <c r="O5" s="95"/>
      <c r="S5" s="88"/>
    </row>
    <row r="6" spans="1:27" s="25" customFormat="1"/>
    <row r="7" spans="1:27" s="121" customFormat="1">
      <c r="B7" s="122" t="s">
        <v>150</v>
      </c>
      <c r="C7" s="122"/>
    </row>
    <row r="8" spans="1:27" s="25" customFormat="1">
      <c r="B8" s="26"/>
      <c r="C8" s="26"/>
      <c r="D8" s="26"/>
    </row>
    <row r="9" spans="1:27" s="4" customFormat="1">
      <c r="A9" s="25"/>
      <c r="B9" s="289" t="s">
        <v>204</v>
      </c>
      <c r="C9" s="319" t="s">
        <v>0</v>
      </c>
      <c r="D9" s="320"/>
      <c r="E9" s="299" t="s">
        <v>27</v>
      </c>
      <c r="F9" s="300"/>
      <c r="G9" s="120"/>
      <c r="H9" s="313" t="s">
        <v>232</v>
      </c>
      <c r="I9" s="314"/>
      <c r="J9" s="314"/>
      <c r="K9" s="314"/>
      <c r="L9" s="314"/>
      <c r="M9" s="314"/>
      <c r="N9" s="314"/>
      <c r="O9" s="315"/>
      <c r="P9" s="190"/>
      <c r="Q9" s="304" t="s">
        <v>233</v>
      </c>
      <c r="R9" s="305"/>
      <c r="S9" s="305"/>
      <c r="T9" s="305"/>
      <c r="U9" s="305"/>
      <c r="V9" s="305"/>
      <c r="W9" s="305"/>
      <c r="X9" s="305"/>
      <c r="Y9" s="305"/>
      <c r="Z9" s="305"/>
      <c r="AA9" s="306"/>
    </row>
    <row r="10" spans="1:27" s="4" customFormat="1" ht="12.75" customHeight="1">
      <c r="A10" s="25"/>
      <c r="B10" s="289"/>
      <c r="C10" s="321"/>
      <c r="D10" s="322"/>
      <c r="E10" s="299"/>
      <c r="F10" s="300"/>
      <c r="G10" s="120"/>
      <c r="H10" s="307" t="s">
        <v>234</v>
      </c>
      <c r="I10" s="308"/>
      <c r="J10" s="308"/>
      <c r="K10" s="308"/>
      <c r="L10" s="308"/>
      <c r="M10" s="308"/>
      <c r="N10" s="308"/>
      <c r="O10" s="309"/>
      <c r="P10" s="190"/>
      <c r="Q10" s="310" t="s">
        <v>235</v>
      </c>
      <c r="R10" s="311"/>
      <c r="S10" s="311"/>
      <c r="T10" s="311"/>
      <c r="U10" s="311"/>
      <c r="V10" s="311"/>
      <c r="W10" s="311"/>
      <c r="X10" s="311"/>
      <c r="Y10" s="311"/>
      <c r="Z10" s="311"/>
      <c r="AA10" s="312"/>
    </row>
    <row r="11" spans="1:27" s="4" customFormat="1" ht="22.5">
      <c r="A11" s="25"/>
      <c r="B11" s="289"/>
      <c r="C11" s="321"/>
      <c r="D11" s="322"/>
      <c r="E11" s="299"/>
      <c r="F11" s="134" t="s">
        <v>103</v>
      </c>
      <c r="G11" s="120"/>
      <c r="H11" s="49" t="s">
        <v>97</v>
      </c>
      <c r="I11" s="49" t="s">
        <v>99</v>
      </c>
      <c r="J11" s="49" t="s">
        <v>93</v>
      </c>
      <c r="K11" s="49" t="s">
        <v>94</v>
      </c>
      <c r="L11" s="49" t="s">
        <v>47</v>
      </c>
      <c r="M11" s="50" t="s">
        <v>46</v>
      </c>
      <c r="N11" s="49" t="s">
        <v>48</v>
      </c>
      <c r="O11" s="49" t="s">
        <v>169</v>
      </c>
      <c r="P11" s="120"/>
      <c r="Q11" s="45" t="s">
        <v>225</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289"/>
      <c r="C12" s="321"/>
      <c r="D12" s="322"/>
      <c r="E12" s="299"/>
      <c r="F12" s="134" t="s">
        <v>49</v>
      </c>
      <c r="G12" s="120"/>
      <c r="H12" s="47" t="s">
        <v>98</v>
      </c>
      <c r="I12" s="47" t="s">
        <v>90</v>
      </c>
      <c r="J12" s="47" t="s">
        <v>91</v>
      </c>
      <c r="K12" s="47" t="s">
        <v>92</v>
      </c>
      <c r="L12" s="47" t="s">
        <v>50</v>
      </c>
      <c r="M12" s="48" t="s">
        <v>51</v>
      </c>
      <c r="N12" s="47" t="s">
        <v>18</v>
      </c>
      <c r="O12" s="47" t="s">
        <v>170</v>
      </c>
      <c r="P12" s="120"/>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289"/>
      <c r="C13" s="323"/>
      <c r="D13" s="324"/>
      <c r="E13" s="299"/>
      <c r="F13" s="135" t="s">
        <v>172</v>
      </c>
      <c r="G13" s="120"/>
      <c r="H13" s="45" t="s">
        <v>88</v>
      </c>
      <c r="I13" s="45" t="s">
        <v>88</v>
      </c>
      <c r="J13" s="45" t="s">
        <v>89</v>
      </c>
      <c r="K13" s="45" t="s">
        <v>89</v>
      </c>
      <c r="L13" s="45" t="s">
        <v>52</v>
      </c>
      <c r="M13" s="46" t="s">
        <v>52</v>
      </c>
      <c r="N13" s="45" t="s">
        <v>34</v>
      </c>
      <c r="O13" s="45" t="s">
        <v>34</v>
      </c>
      <c r="P13" s="120"/>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288" t="s">
        <v>239</v>
      </c>
      <c r="C14" s="281" t="s">
        <v>12</v>
      </c>
      <c r="D14" s="281"/>
      <c r="E14" s="152" t="s">
        <v>109</v>
      </c>
      <c r="F14" s="285"/>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t="str">
        <f>'3b RO'!V18</f>
        <v>-</v>
      </c>
      <c r="W14" s="27" t="str">
        <f>'3b RO'!W18</f>
        <v>-</v>
      </c>
      <c r="X14" s="27" t="str">
        <f>'3b RO'!X18</f>
        <v>-</v>
      </c>
      <c r="Y14" s="27" t="str">
        <f>'3b RO'!Y18</f>
        <v>-</v>
      </c>
      <c r="Z14" s="27" t="str">
        <f>'3b RO'!Z18</f>
        <v>-</v>
      </c>
      <c r="AA14" s="27" t="str">
        <f>'3b RO'!AA18</f>
        <v>-</v>
      </c>
    </row>
    <row r="15" spans="1:27">
      <c r="A15" s="25"/>
      <c r="B15" s="288"/>
      <c r="C15" s="281" t="s">
        <v>13</v>
      </c>
      <c r="D15" s="281"/>
      <c r="E15" s="152" t="s">
        <v>174</v>
      </c>
      <c r="F15" s="285"/>
      <c r="G15" s="44"/>
      <c r="H15" s="27">
        <f>IF('3c CfD'!I29="-","-",SUM('3c CfD'!I29:I30))</f>
        <v>3.9699999999999999E-2</v>
      </c>
      <c r="I15" s="27">
        <f>IF('3c CfD'!J29="-","-",SUM('3c CfD'!J29:J30))</f>
        <v>3.9699999999999999E-2</v>
      </c>
      <c r="J15" s="27">
        <f>IF('3c CfD'!K29="-","-",SUM('3c CfD'!K29:K30))</f>
        <v>0.88624199221266853</v>
      </c>
      <c r="K15" s="27">
        <f>IF('3c CfD'!L29="-","-",SUM('3c CfD'!L29:L30))</f>
        <v>0.61452338575891585</v>
      </c>
      <c r="L15" s="27">
        <f>IF('3c CfD'!M29="-","-",SUM('3c CfD'!M29:M30))</f>
        <v>2.6425686435687608</v>
      </c>
      <c r="M15" s="27">
        <f>IF('3c CfD'!N29="-","-",SUM('3c CfD'!N29:N30))</f>
        <v>2.3105825761839802</v>
      </c>
      <c r="N15" s="27">
        <f>IF('3c CfD'!O29="-","-",SUM('3c CfD'!O29:O30))</f>
        <v>4.4844789807473893</v>
      </c>
      <c r="O15" s="27">
        <f>IF('3c CfD'!P29="-","-",SUM('3c CfD'!P29:P30))</f>
        <v>3.8429143775623444</v>
      </c>
      <c r="P15" s="44"/>
      <c r="Q15" s="27">
        <f>IF('3c CfD'!R29="-","-",SUM('3c CfD'!R29:R30))</f>
        <v>3.8429143775623444</v>
      </c>
      <c r="R15" s="27">
        <f>IF('3c CfD'!S29="-","-",SUM('3c CfD'!S29:S30))</f>
        <v>5.7865413809372654</v>
      </c>
      <c r="S15" s="27">
        <f>IF('3c CfD'!T29="-","-",SUM('3c CfD'!T29:T30))</f>
        <v>5.9748466219515866</v>
      </c>
      <c r="T15" s="27">
        <f>IF('3c CfD'!U29="-","-",SUM('3c CfD'!U29:U30))</f>
        <v>8.5592853298719653</v>
      </c>
      <c r="U15" s="27">
        <f>IF('3c CfD'!V29="-","-",SUM('3c CfD'!V29:V30))</f>
        <v>9.4336964911410615</v>
      </c>
      <c r="V15" s="27" t="str">
        <f>IF('3c CfD'!W29="-","-",SUM('3c CfD'!W29:W30))</f>
        <v>-</v>
      </c>
      <c r="W15" s="27" t="str">
        <f>IF('3c CfD'!X29="-","-",SUM('3c CfD'!X29:X30))</f>
        <v>-</v>
      </c>
      <c r="X15" s="27" t="str">
        <f>IF('3c CfD'!Y29="-","-",SUM('3c CfD'!Y29:Y30))</f>
        <v>-</v>
      </c>
      <c r="Y15" s="27" t="str">
        <f>IF('3c CfD'!Z29="-","-",SUM('3c CfD'!Z29:Z30))</f>
        <v>-</v>
      </c>
      <c r="Z15" s="27" t="str">
        <f>IF('3c CfD'!AA29="-","-",SUM('3c CfD'!AA29:AA30))</f>
        <v>-</v>
      </c>
      <c r="AA15" s="27" t="str">
        <f>IF('3c CfD'!AB29="-","-",SUM('3c CfD'!AB29:AB30))</f>
        <v>-</v>
      </c>
    </row>
    <row r="16" spans="1:27">
      <c r="A16" s="25"/>
      <c r="B16" s="288"/>
      <c r="C16" s="281" t="s">
        <v>14</v>
      </c>
      <c r="D16" s="281"/>
      <c r="E16" s="152" t="s">
        <v>109</v>
      </c>
      <c r="F16" s="285"/>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t="str">
        <f>'3i New FIT methodology'!O153</f>
        <v>-</v>
      </c>
      <c r="W16" s="27" t="str">
        <f>'3i New FIT methodology'!P153</f>
        <v>-</v>
      </c>
      <c r="X16" s="27" t="str">
        <f>'3i New FIT methodology'!Q153</f>
        <v>-</v>
      </c>
      <c r="Y16" s="27" t="str">
        <f>'3i New FIT methodology'!R153</f>
        <v>-</v>
      </c>
      <c r="Z16" s="27" t="str">
        <f>'3i New FIT methodology'!S153</f>
        <v>-</v>
      </c>
      <c r="AA16" s="27" t="str">
        <f>'3i New FIT methodology'!T153</f>
        <v>-</v>
      </c>
    </row>
    <row r="17" spans="1:27" ht="12.75" customHeight="1">
      <c r="A17" s="25"/>
      <c r="B17" s="288"/>
      <c r="C17" s="281" t="s">
        <v>15</v>
      </c>
      <c r="D17" s="281"/>
      <c r="E17" s="152" t="s">
        <v>109</v>
      </c>
      <c r="F17" s="285"/>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t="str">
        <f>'3e ECO'!V21</f>
        <v>-</v>
      </c>
      <c r="W17" s="27" t="str">
        <f>'3e ECO'!W21</f>
        <v>-</v>
      </c>
      <c r="X17" s="27" t="str">
        <f>'3e ECO'!X21</f>
        <v>-</v>
      </c>
      <c r="Y17" s="27" t="str">
        <f>'3e ECO'!Y21</f>
        <v>-</v>
      </c>
      <c r="Z17" s="27" t="str">
        <f>'3e ECO'!Z21</f>
        <v>-</v>
      </c>
      <c r="AA17" s="27" t="str">
        <f>'3e ECO'!AA21</f>
        <v>-</v>
      </c>
    </row>
    <row r="18" spans="1:27">
      <c r="A18" s="25"/>
      <c r="B18" s="288"/>
      <c r="C18" s="281" t="s">
        <v>16</v>
      </c>
      <c r="D18" s="281"/>
      <c r="E18" s="152" t="s">
        <v>73</v>
      </c>
      <c r="F18" s="285"/>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t="str">
        <f>'3f WHD'!V18</f>
        <v/>
      </c>
      <c r="W18" s="27" t="str">
        <f>'3f WHD'!W18</f>
        <v/>
      </c>
      <c r="X18" s="27" t="str">
        <f>'3f WHD'!X18</f>
        <v/>
      </c>
      <c r="Y18" s="27" t="str">
        <f>'3f WHD'!Y18</f>
        <v/>
      </c>
      <c r="Z18" s="27" t="str">
        <f>'3f WHD'!Z18</f>
        <v/>
      </c>
      <c r="AA18" s="27" t="str">
        <f>'3f WHD'!AA18</f>
        <v/>
      </c>
    </row>
    <row r="19" spans="1:27">
      <c r="A19" s="25"/>
      <c r="B19" s="288"/>
      <c r="C19" s="281" t="s">
        <v>17</v>
      </c>
      <c r="D19" s="281"/>
      <c r="E19" s="152" t="s">
        <v>173</v>
      </c>
      <c r="F19" s="285"/>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f>'3g AAHEDC'!V17</f>
        <v>0.43404372473011354</v>
      </c>
      <c r="W19" s="27" t="str">
        <f>'3g AAHEDC'!W17</f>
        <v>-</v>
      </c>
      <c r="X19" s="27" t="str">
        <f>'3g AAHEDC'!X17</f>
        <v>-</v>
      </c>
      <c r="Y19" s="27" t="str">
        <f>'3g AAHEDC'!Y17</f>
        <v>-</v>
      </c>
      <c r="Z19" s="27" t="str">
        <f>'3g AAHEDC'!Z17</f>
        <v>-</v>
      </c>
      <c r="AA19" s="27" t="str">
        <f>'3g AAHEDC'!AA17</f>
        <v>-</v>
      </c>
    </row>
    <row r="20" spans="1:27">
      <c r="A20" s="25"/>
      <c r="B20" s="286" t="s">
        <v>240</v>
      </c>
      <c r="C20" s="281" t="s">
        <v>12</v>
      </c>
      <c r="D20" s="281"/>
      <c r="E20" s="152" t="s">
        <v>109</v>
      </c>
      <c r="F20" s="285"/>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t="str">
        <f>'3b RO'!V18</f>
        <v>-</v>
      </c>
      <c r="W20" s="27" t="str">
        <f>'3b RO'!W18</f>
        <v>-</v>
      </c>
      <c r="X20" s="27" t="str">
        <f>'3b RO'!X18</f>
        <v>-</v>
      </c>
      <c r="Y20" s="27" t="str">
        <f>'3b RO'!Y18</f>
        <v>-</v>
      </c>
      <c r="Z20" s="27" t="str">
        <f>'3b RO'!Z18</f>
        <v>-</v>
      </c>
      <c r="AA20" s="27" t="str">
        <f>'3b RO'!AA18</f>
        <v>-</v>
      </c>
    </row>
    <row r="21" spans="1:27">
      <c r="A21" s="25"/>
      <c r="B21" s="287"/>
      <c r="C21" s="281" t="s">
        <v>13</v>
      </c>
      <c r="D21" s="281"/>
      <c r="E21" s="152" t="s">
        <v>174</v>
      </c>
      <c r="F21" s="285"/>
      <c r="G21" s="44"/>
      <c r="H21" s="27">
        <f>IF('3c CfD'!I29="-","-",SUM('3c CfD'!I29,'3c CfD'!I31:I31))</f>
        <v>3.9699999999999999E-2</v>
      </c>
      <c r="I21" s="27">
        <f>IF('3c CfD'!J29="-","-",SUM('3c CfD'!J29,'3c CfD'!J31:J31))</f>
        <v>3.9699999999999999E-2</v>
      </c>
      <c r="J21" s="27">
        <f>IF('3c CfD'!K29="-","-",SUM('3c CfD'!K29,'3c CfD'!K31:K31))</f>
        <v>0.8982896442581807</v>
      </c>
      <c r="K21" s="27">
        <f>IF('3c CfD'!L29="-","-",SUM('3c CfD'!L29,'3c CfD'!L31:L31))</f>
        <v>0.65079956580457798</v>
      </c>
      <c r="L21" s="27">
        <f>IF('3c CfD'!M29="-","-",SUM('3c CfD'!M29,'3c CfD'!M31:M31))</f>
        <v>2.7183201667255523</v>
      </c>
      <c r="M21" s="27">
        <f>IF('3c CfD'!N29="-","-",SUM('3c CfD'!N29,'3c CfD'!N31:N31))</f>
        <v>2.3638280306693495</v>
      </c>
      <c r="N21" s="27">
        <f>IF('3c CfD'!O29="-","-",SUM('3c CfD'!O29,'3c CfD'!O31:O31))</f>
        <v>4.5001537111908378</v>
      </c>
      <c r="O21" s="27">
        <f>IF('3c CfD'!P29="-","-",SUM('3c CfD'!P29,'3c CfD'!P31:P31))</f>
        <v>3.8564698065609124</v>
      </c>
      <c r="P21" s="44"/>
      <c r="Q21" s="27">
        <f>IF('3c CfD'!R29="-","-",SUM('3c CfD'!R29,'3c CfD'!R31:R31))</f>
        <v>3.8564698065609124</v>
      </c>
      <c r="R21" s="27">
        <f>IF('3c CfD'!S29="-","-",SUM('3c CfD'!S29,'3c CfD'!S31:S31))</f>
        <v>5.8120580556903212</v>
      </c>
      <c r="S21" s="27">
        <f>IF('3c CfD'!T29="-","-",SUM('3c CfD'!T29,'3c CfD'!T31:T31))</f>
        <v>6.0096624295096763</v>
      </c>
      <c r="T21" s="27">
        <f>IF('3c CfD'!U29="-","-",SUM('3c CfD'!U29,'3c CfD'!U31:U31))</f>
        <v>8.5890996403647666</v>
      </c>
      <c r="U21" s="27">
        <f>IF('3c CfD'!V29="-","-",SUM('3c CfD'!V29,'3c CfD'!V31:V31))</f>
        <v>9.4867723389112033</v>
      </c>
      <c r="V21" s="27" t="str">
        <f>IF('3c CfD'!W29="-","-",SUM('3c CfD'!W29,'3c CfD'!W31:W31))</f>
        <v>-</v>
      </c>
      <c r="W21" s="27" t="str">
        <f>IF('3c CfD'!X29="-","-",SUM('3c CfD'!X29,'3c CfD'!X31:X31))</f>
        <v>-</v>
      </c>
      <c r="X21" s="27" t="str">
        <f>IF('3c CfD'!Y29="-","-",SUM('3c CfD'!Y29,'3c CfD'!Y31:Y31))</f>
        <v>-</v>
      </c>
      <c r="Y21" s="27" t="str">
        <f>IF('3c CfD'!Z29="-","-",SUM('3c CfD'!Z29,'3c CfD'!Z31:Z31))</f>
        <v>-</v>
      </c>
      <c r="Z21" s="27" t="str">
        <f>IF('3c CfD'!AA29="-","-",SUM('3c CfD'!AA29,'3c CfD'!AA31:AA31))</f>
        <v>-</v>
      </c>
      <c r="AA21" s="27" t="str">
        <f>IF('3c CfD'!AB29="-","-",SUM('3c CfD'!AB29,'3c CfD'!AB31:AB31))</f>
        <v>-</v>
      </c>
    </row>
    <row r="22" spans="1:27">
      <c r="A22" s="25"/>
      <c r="B22" s="287"/>
      <c r="C22" s="281" t="s">
        <v>14</v>
      </c>
      <c r="D22" s="281"/>
      <c r="E22" s="152" t="s">
        <v>109</v>
      </c>
      <c r="F22" s="285"/>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t="str">
        <f>'3i New FIT methodology'!O153</f>
        <v>-</v>
      </c>
      <c r="W22" s="27" t="str">
        <f>'3i New FIT methodology'!P153</f>
        <v>-</v>
      </c>
      <c r="X22" s="27" t="str">
        <f>'3i New FIT methodology'!Q153</f>
        <v>-</v>
      </c>
      <c r="Y22" s="27" t="str">
        <f>'3i New FIT methodology'!R153</f>
        <v>-</v>
      </c>
      <c r="Z22" s="27" t="str">
        <f>'3i New FIT methodology'!S153</f>
        <v>-</v>
      </c>
      <c r="AA22" s="27" t="str">
        <f>'3i New FIT methodology'!T153</f>
        <v>-</v>
      </c>
    </row>
    <row r="23" spans="1:27">
      <c r="A23" s="25"/>
      <c r="B23" s="287"/>
      <c r="C23" s="281" t="s">
        <v>15</v>
      </c>
      <c r="D23" s="281"/>
      <c r="E23" s="152" t="s">
        <v>109</v>
      </c>
      <c r="F23" s="285"/>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t="str">
        <f>'3e ECO'!V21</f>
        <v>-</v>
      </c>
      <c r="W23" s="27" t="str">
        <f>'3e ECO'!W21</f>
        <v>-</v>
      </c>
      <c r="X23" s="27" t="str">
        <f>'3e ECO'!X21</f>
        <v>-</v>
      </c>
      <c r="Y23" s="27" t="str">
        <f>'3e ECO'!Y21</f>
        <v>-</v>
      </c>
      <c r="Z23" s="27" t="str">
        <f>'3e ECO'!Z21</f>
        <v>-</v>
      </c>
      <c r="AA23" s="27" t="str">
        <f>'3e ECO'!AA21</f>
        <v>-</v>
      </c>
    </row>
    <row r="24" spans="1:27">
      <c r="A24" s="25"/>
      <c r="B24" s="287"/>
      <c r="C24" s="281" t="s">
        <v>16</v>
      </c>
      <c r="D24" s="281"/>
      <c r="E24" s="152" t="s">
        <v>73</v>
      </c>
      <c r="F24" s="285"/>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t="str">
        <f>'3f WHD'!V18</f>
        <v/>
      </c>
      <c r="W24" s="27" t="str">
        <f>'3f WHD'!W18</f>
        <v/>
      </c>
      <c r="X24" s="27" t="str">
        <f>'3f WHD'!X18</f>
        <v/>
      </c>
      <c r="Y24" s="27" t="str">
        <f>'3f WHD'!Y18</f>
        <v/>
      </c>
      <c r="Z24" s="27" t="str">
        <f>'3f WHD'!Z18</f>
        <v/>
      </c>
      <c r="AA24" s="27" t="str">
        <f>'3f WHD'!AA18</f>
        <v/>
      </c>
    </row>
    <row r="25" spans="1:27">
      <c r="A25" s="25"/>
      <c r="B25" s="287"/>
      <c r="C25" s="281" t="s">
        <v>17</v>
      </c>
      <c r="D25" s="281"/>
      <c r="E25" s="152" t="s">
        <v>173</v>
      </c>
      <c r="F25" s="285"/>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f>'3g AAHEDC'!V17</f>
        <v>0.43404372473011354</v>
      </c>
      <c r="W25" s="27" t="str">
        <f>'3g AAHEDC'!W17</f>
        <v>-</v>
      </c>
      <c r="X25" s="27" t="str">
        <f>'3g AAHEDC'!X17</f>
        <v>-</v>
      </c>
      <c r="Y25" s="27" t="str">
        <f>'3g AAHEDC'!Y17</f>
        <v>-</v>
      </c>
      <c r="Z25" s="27" t="str">
        <f>'3g AAHEDC'!Z17</f>
        <v>-</v>
      </c>
      <c r="AA25" s="27" t="str">
        <f>'3g AAHEDC'!AA17</f>
        <v>-</v>
      </c>
    </row>
    <row r="26" spans="1:27">
      <c r="A26" s="25"/>
      <c r="B26" s="281" t="s">
        <v>45</v>
      </c>
      <c r="C26" s="281" t="s">
        <v>15</v>
      </c>
      <c r="D26" s="281"/>
      <c r="E26" s="152" t="s">
        <v>109</v>
      </c>
      <c r="F26" s="285"/>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t="str">
        <f>'3e ECO'!V20</f>
        <v>-</v>
      </c>
      <c r="W26" s="27" t="str">
        <f>'3e ECO'!W20</f>
        <v>-</v>
      </c>
      <c r="X26" s="27" t="str">
        <f>'3e ECO'!X20</f>
        <v>-</v>
      </c>
      <c r="Y26" s="27" t="str">
        <f>'3e ECO'!Y20</f>
        <v>-</v>
      </c>
      <c r="Z26" s="27" t="str">
        <f>'3e ECO'!Z20</f>
        <v>-</v>
      </c>
      <c r="AA26" s="27" t="str">
        <f>'3e ECO'!AA20</f>
        <v>-</v>
      </c>
    </row>
    <row r="27" spans="1:27">
      <c r="A27" s="25"/>
      <c r="B27" s="281"/>
      <c r="C27" s="317" t="s">
        <v>16</v>
      </c>
      <c r="D27" s="318"/>
      <c r="E27" s="152" t="s">
        <v>73</v>
      </c>
      <c r="F27" s="285"/>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t="str">
        <f>'3f WHD'!V18</f>
        <v/>
      </c>
      <c r="W27" s="27" t="str">
        <f>'3f WHD'!W18</f>
        <v/>
      </c>
      <c r="X27" s="27" t="str">
        <f>'3f WHD'!X18</f>
        <v/>
      </c>
      <c r="Y27" s="27" t="str">
        <f>'3f WHD'!Y18</f>
        <v/>
      </c>
      <c r="Z27" s="27" t="str">
        <f>'3f WHD'!Z18</f>
        <v/>
      </c>
      <c r="AA27" s="27" t="str">
        <f>'3f WHD'!AA18</f>
        <v/>
      </c>
    </row>
    <row r="28" spans="1:27" s="25" customFormat="1"/>
    <row r="29" spans="1:27" s="25" customFormat="1"/>
    <row r="30" spans="1:27" s="121" customFormat="1">
      <c r="B30" s="122" t="s">
        <v>168</v>
      </c>
      <c r="C30" s="122"/>
    </row>
    <row r="31" spans="1:27" s="138" customFormat="1">
      <c r="B31" s="137"/>
      <c r="C31" s="137"/>
    </row>
    <row r="32" spans="1:27" s="123" customFormat="1">
      <c r="A32" s="138"/>
      <c r="B32" s="289" t="s">
        <v>204</v>
      </c>
      <c r="C32" s="332" t="s">
        <v>0</v>
      </c>
      <c r="D32" s="332" t="s">
        <v>27</v>
      </c>
      <c r="E32" s="334" t="s">
        <v>152</v>
      </c>
      <c r="F32" s="316"/>
      <c r="G32" s="120"/>
      <c r="H32" s="313" t="s">
        <v>232</v>
      </c>
      <c r="I32" s="314"/>
      <c r="J32" s="314"/>
      <c r="K32" s="314"/>
      <c r="L32" s="314"/>
      <c r="M32" s="314"/>
      <c r="N32" s="314"/>
      <c r="O32" s="315"/>
      <c r="P32" s="190"/>
      <c r="Q32" s="304" t="s">
        <v>233</v>
      </c>
      <c r="R32" s="305"/>
      <c r="S32" s="305"/>
      <c r="T32" s="305"/>
      <c r="U32" s="305"/>
      <c r="V32" s="305"/>
      <c r="W32" s="305"/>
      <c r="X32" s="305"/>
      <c r="Y32" s="305"/>
      <c r="Z32" s="305"/>
      <c r="AA32" s="306"/>
    </row>
    <row r="33" spans="1:27" s="123" customFormat="1" ht="12.75" customHeight="1">
      <c r="A33" s="138"/>
      <c r="B33" s="289"/>
      <c r="C33" s="332"/>
      <c r="D33" s="332"/>
      <c r="E33" s="334"/>
      <c r="F33" s="316"/>
      <c r="G33" s="120"/>
      <c r="H33" s="307" t="s">
        <v>234</v>
      </c>
      <c r="I33" s="308"/>
      <c r="J33" s="308"/>
      <c r="K33" s="308"/>
      <c r="L33" s="308"/>
      <c r="M33" s="308"/>
      <c r="N33" s="308"/>
      <c r="O33" s="309"/>
      <c r="P33" s="190"/>
      <c r="Q33" s="310" t="s">
        <v>235</v>
      </c>
      <c r="R33" s="311"/>
      <c r="S33" s="311"/>
      <c r="T33" s="311"/>
      <c r="U33" s="311"/>
      <c r="V33" s="311"/>
      <c r="W33" s="311"/>
      <c r="X33" s="311"/>
      <c r="Y33" s="311"/>
      <c r="Z33" s="311"/>
      <c r="AA33" s="312"/>
    </row>
    <row r="34" spans="1:27" s="123" customFormat="1" ht="21" customHeight="1">
      <c r="A34" s="138"/>
      <c r="B34" s="289"/>
      <c r="C34" s="332"/>
      <c r="D34" s="332"/>
      <c r="E34" s="334"/>
      <c r="F34" s="139" t="s">
        <v>103</v>
      </c>
      <c r="G34" s="120"/>
      <c r="H34" s="49" t="s">
        <v>97</v>
      </c>
      <c r="I34" s="49" t="s">
        <v>99</v>
      </c>
      <c r="J34" s="49" t="s">
        <v>93</v>
      </c>
      <c r="K34" s="49" t="s">
        <v>94</v>
      </c>
      <c r="L34" s="49" t="s">
        <v>47</v>
      </c>
      <c r="M34" s="50" t="s">
        <v>46</v>
      </c>
      <c r="N34" s="49" t="s">
        <v>48</v>
      </c>
      <c r="O34" s="49" t="s">
        <v>169</v>
      </c>
      <c r="P34" s="120"/>
      <c r="Q34" s="45" t="s">
        <v>225</v>
      </c>
      <c r="R34" s="45" t="s">
        <v>2</v>
      </c>
      <c r="S34" s="45" t="s">
        <v>3</v>
      </c>
      <c r="T34" s="51" t="s">
        <v>4</v>
      </c>
      <c r="U34" s="45" t="s">
        <v>5</v>
      </c>
      <c r="V34" s="45" t="s">
        <v>6</v>
      </c>
      <c r="W34" s="45" t="s">
        <v>7</v>
      </c>
      <c r="X34" s="45" t="s">
        <v>8</v>
      </c>
      <c r="Y34" s="45" t="s">
        <v>9</v>
      </c>
      <c r="Z34" s="45" t="s">
        <v>10</v>
      </c>
      <c r="AA34" s="45" t="s">
        <v>11</v>
      </c>
    </row>
    <row r="35" spans="1:27">
      <c r="A35" s="25"/>
      <c r="B35" s="289"/>
      <c r="C35" s="332"/>
      <c r="D35" s="332"/>
      <c r="E35" s="334"/>
      <c r="F35" s="139" t="s">
        <v>49</v>
      </c>
      <c r="G35" s="120"/>
      <c r="H35" s="47" t="s">
        <v>98</v>
      </c>
      <c r="I35" s="47" t="s">
        <v>90</v>
      </c>
      <c r="J35" s="47" t="s">
        <v>91</v>
      </c>
      <c r="K35" s="47" t="s">
        <v>92</v>
      </c>
      <c r="L35" s="47" t="s">
        <v>50</v>
      </c>
      <c r="M35" s="48" t="s">
        <v>51</v>
      </c>
      <c r="N35" s="47" t="s">
        <v>18</v>
      </c>
      <c r="O35" s="47" t="s">
        <v>170</v>
      </c>
      <c r="P35" s="120"/>
      <c r="Q35" s="47" t="s">
        <v>104</v>
      </c>
      <c r="R35" s="47" t="s">
        <v>19</v>
      </c>
      <c r="S35" s="47" t="s">
        <v>40</v>
      </c>
      <c r="T35" s="52" t="s">
        <v>20</v>
      </c>
      <c r="U35" s="47" t="s">
        <v>41</v>
      </c>
      <c r="V35" s="47" t="s">
        <v>21</v>
      </c>
      <c r="W35" s="47" t="s">
        <v>42</v>
      </c>
      <c r="X35" s="47" t="s">
        <v>22</v>
      </c>
      <c r="Y35" s="47" t="s">
        <v>43</v>
      </c>
      <c r="Z35" s="47" t="s">
        <v>23</v>
      </c>
      <c r="AA35" s="47" t="s">
        <v>44</v>
      </c>
    </row>
    <row r="36" spans="1:27">
      <c r="A36" s="25"/>
      <c r="B36" s="289"/>
      <c r="C36" s="332"/>
      <c r="D36" s="332"/>
      <c r="E36" s="334"/>
      <c r="F36" s="140" t="s">
        <v>172</v>
      </c>
      <c r="G36" s="120"/>
      <c r="H36" s="45" t="s">
        <v>88</v>
      </c>
      <c r="I36" s="45" t="s">
        <v>88</v>
      </c>
      <c r="J36" s="45" t="s">
        <v>89</v>
      </c>
      <c r="K36" s="45" t="s">
        <v>89</v>
      </c>
      <c r="L36" s="45" t="s">
        <v>52</v>
      </c>
      <c r="M36" s="46" t="s">
        <v>52</v>
      </c>
      <c r="N36" s="45" t="s">
        <v>34</v>
      </c>
      <c r="O36" s="45" t="s">
        <v>34</v>
      </c>
      <c r="P36" s="120"/>
      <c r="Q36" s="45" t="s">
        <v>86</v>
      </c>
      <c r="R36" s="45" t="s">
        <v>35</v>
      </c>
      <c r="S36" s="45" t="s">
        <v>35</v>
      </c>
      <c r="T36" s="51" t="s">
        <v>36</v>
      </c>
      <c r="U36" s="45" t="s">
        <v>36</v>
      </c>
      <c r="V36" s="45" t="s">
        <v>37</v>
      </c>
      <c r="W36" s="45" t="s">
        <v>37</v>
      </c>
      <c r="X36" s="45" t="s">
        <v>38</v>
      </c>
      <c r="Y36" s="45" t="s">
        <v>38</v>
      </c>
      <c r="Z36" s="45" t="s">
        <v>39</v>
      </c>
      <c r="AA36" s="45" t="s">
        <v>39</v>
      </c>
    </row>
    <row r="37" spans="1:27" ht="12.75" customHeight="1">
      <c r="A37" s="25"/>
      <c r="B37" s="328" t="s">
        <v>239</v>
      </c>
      <c r="C37" s="329" t="s">
        <v>17</v>
      </c>
      <c r="D37" s="329" t="s">
        <v>109</v>
      </c>
      <c r="E37" s="153" t="s">
        <v>153</v>
      </c>
      <c r="F37" s="335"/>
      <c r="G37" s="44"/>
      <c r="H37" s="27">
        <f>IF(H$19="-","-",H$19*'3h Losses'!G14)</f>
        <v>0.24091693169378359</v>
      </c>
      <c r="I37" s="27">
        <f>IF(I$19="-","-",I$19*'3h Losses'!H14)</f>
        <v>0.2370534930157501</v>
      </c>
      <c r="J37" s="27">
        <f>IF(J$19="-","-",J$19*'3h Losses'!I14)</f>
        <v>0.24274277684812809</v>
      </c>
      <c r="K37" s="27">
        <f>IF(K$19="-","-",K$19*'3h Losses'!J14)</f>
        <v>0.25325928402980663</v>
      </c>
      <c r="L37" s="27">
        <f>IF(L$19="-","-",L$19*'3h Losses'!K14)</f>
        <v>0.25781795114234318</v>
      </c>
      <c r="M37" s="27">
        <f>IF(M$19="-","-",M$19*'3h Losses'!L14)</f>
        <v>0.25311693586549394</v>
      </c>
      <c r="N37" s="27">
        <f>IF(N$19="-","-",N$19*'3h Losses'!M14)</f>
        <v>0.26001755656755593</v>
      </c>
      <c r="O37" s="27">
        <f>IF(O$19="-","-",O$19*'3h Losses'!N14)</f>
        <v>0.26573498396867218</v>
      </c>
      <c r="P37" s="44"/>
      <c r="Q37" s="27">
        <f>IF(Q$19="-","-",Q$19*'3h Losses'!P14)</f>
        <v>0.26573498396867218</v>
      </c>
      <c r="R37" s="27">
        <f>IF(R$19="-","-",R$19*'3h Losses'!Q14)</f>
        <v>0.27616269311857883</v>
      </c>
      <c r="S37" s="27">
        <f>IF(S$19="-","-",S$19*'3h Losses'!R14)</f>
        <v>0.28609047959608547</v>
      </c>
      <c r="T37" s="27">
        <f>IF(T$19="-","-",T$19*'3h Losses'!S14)</f>
        <v>0.29408936745569797</v>
      </c>
      <c r="U37" s="27">
        <f>IF(U$19="-","-",U$19*'3h Losses'!T14)</f>
        <v>0.33110114243433081</v>
      </c>
      <c r="V37" s="27">
        <f>IF(V$19="-","-",V$19*'3h Losses'!U14)</f>
        <v>0</v>
      </c>
      <c r="W37" s="27" t="str">
        <f>IF(W$19="-","-",W$19*'3h Losses'!V14)</f>
        <v>-</v>
      </c>
      <c r="X37" s="27" t="str">
        <f>IF(X$19="-","-",X$19*'3h Losses'!W14)</f>
        <v>-</v>
      </c>
      <c r="Y37" s="27" t="str">
        <f>IF(Y$19="-","-",Y$19*'3h Losses'!X14)</f>
        <v>-</v>
      </c>
      <c r="Z37" s="27" t="str">
        <f>IF(Z$19="-","-",Z$19*'3h Losses'!Y14)</f>
        <v>-</v>
      </c>
      <c r="AA37" s="27" t="str">
        <f>IF(AA$19="-","-",AA$19*'3h Losses'!Z14)</f>
        <v>-</v>
      </c>
    </row>
    <row r="38" spans="1:27">
      <c r="A38" s="25"/>
      <c r="B38" s="328"/>
      <c r="C38" s="330"/>
      <c r="D38" s="330"/>
      <c r="E38" s="153" t="s">
        <v>154</v>
      </c>
      <c r="F38" s="335"/>
      <c r="G38" s="44"/>
      <c r="H38" s="27">
        <f>IF(H$19="-","-",H$19*'3h Losses'!G15)</f>
        <v>0.23559640476997723</v>
      </c>
      <c r="I38" s="27">
        <f>IF(I$19="-","-",I$19*'3h Losses'!H15)</f>
        <v>0.23181828815445066</v>
      </c>
      <c r="J38" s="27">
        <f>IF(J$19="-","-",J$19*'3h Losses'!I15)</f>
        <v>0.23738192707015746</v>
      </c>
      <c r="K38" s="27">
        <f>IF(K$19="-","-",K$19*'3h Losses'!J15)</f>
        <v>0.2476661825823035</v>
      </c>
      <c r="L38" s="27">
        <f>IF(L$19="-","-",L$19*'3h Losses'!K15)</f>
        <v>0.252124173868785</v>
      </c>
      <c r="M38" s="27">
        <f>IF(M$19="-","-",M$19*'3h Losses'!L15)</f>
        <v>0.24752697810422103</v>
      </c>
      <c r="N38" s="27">
        <f>IF(N$19="-","-",N$19*'3h Losses'!M15)</f>
        <v>0.25698526646995301</v>
      </c>
      <c r="O38" s="27">
        <f>IF(O$19="-","-",O$19*'3h Losses'!N15)</f>
        <v>0.2626360179945591</v>
      </c>
      <c r="P38" s="44"/>
      <c r="Q38" s="27">
        <f>IF(Q$19="-","-",Q$19*'3h Losses'!P15)</f>
        <v>0.2626360179945591</v>
      </c>
      <c r="R38" s="27">
        <f>IF(R$19="-","-",R$19*'3h Losses'!Q15)</f>
        <v>0.27082464707895187</v>
      </c>
      <c r="S38" s="27">
        <f>IF(S$19="-","-",S$19*'3h Losses'!R15)</f>
        <v>0.28055905969335859</v>
      </c>
      <c r="T38" s="27">
        <f>IF(T$19="-","-",T$19*'3h Losses'!S15)</f>
        <v>0.28882509171738951</v>
      </c>
      <c r="U38" s="27">
        <f>IF(U$19="-","-",U$19*'3h Losses'!T15)</f>
        <v>0.32516121732409747</v>
      </c>
      <c r="V38" s="27">
        <f>IF(V$19="-","-",V$19*'3h Losses'!U15)</f>
        <v>0</v>
      </c>
      <c r="W38" s="27" t="str">
        <f>IF(W$19="-","-",W$19*'3h Losses'!V15)</f>
        <v>-</v>
      </c>
      <c r="X38" s="27" t="str">
        <f>IF(X$19="-","-",X$19*'3h Losses'!W15)</f>
        <v>-</v>
      </c>
      <c r="Y38" s="27" t="str">
        <f>IF(Y$19="-","-",Y$19*'3h Losses'!X15)</f>
        <v>-</v>
      </c>
      <c r="Z38" s="27" t="str">
        <f>IF(Z$19="-","-",Z$19*'3h Losses'!Y15)</f>
        <v>-</v>
      </c>
      <c r="AA38" s="27" t="str">
        <f>IF(AA$19="-","-",AA$19*'3h Losses'!Z15)</f>
        <v>-</v>
      </c>
    </row>
    <row r="39" spans="1:27">
      <c r="A39" s="25"/>
      <c r="B39" s="328"/>
      <c r="C39" s="330"/>
      <c r="D39" s="330"/>
      <c r="E39" s="153" t="s">
        <v>155</v>
      </c>
      <c r="F39" s="335"/>
      <c r="G39" s="44"/>
      <c r="H39" s="27">
        <f>IF(H$19="-","-",H$19*'3h Losses'!G16)</f>
        <v>0.2380046393276854</v>
      </c>
      <c r="I39" s="27">
        <f>IF(I$19="-","-",I$19*'3h Losses'!H16)</f>
        <v>0.23418790331554515</v>
      </c>
      <c r="J39" s="27">
        <f>IF(J$19="-","-",J$19*'3h Losses'!I16)</f>
        <v>0.23980841299511824</v>
      </c>
      <c r="K39" s="27">
        <f>IF(K$19="-","-",K$19*'3h Losses'!J16)</f>
        <v>0.25019779277496623</v>
      </c>
      <c r="L39" s="27">
        <f>IF(L$19="-","-",L$19*'3h Losses'!K16)</f>
        <v>0.25470135304491565</v>
      </c>
      <c r="M39" s="27">
        <f>IF(M$19="-","-",M$19*'3h Losses'!L16)</f>
        <v>0.2500571653675524</v>
      </c>
      <c r="N39" s="27">
        <f>IF(N$19="-","-",N$19*'3h Losses'!M16)</f>
        <v>0.25998397643126192</v>
      </c>
      <c r="O39" s="27">
        <f>IF(O$19="-","-",O$19*'3h Losses'!N16)</f>
        <v>0.26570066545150151</v>
      </c>
      <c r="P39" s="44"/>
      <c r="Q39" s="27">
        <f>IF(Q$19="-","-",Q$19*'3h Losses'!P16)</f>
        <v>0.26570066545150151</v>
      </c>
      <c r="R39" s="27">
        <f>IF(R$19="-","-",R$19*'3h Losses'!Q16)</f>
        <v>0.27455658347989148</v>
      </c>
      <c r="S39" s="27">
        <f>IF(S$19="-","-",S$19*'3h Losses'!R16)</f>
        <v>0.284427158324419</v>
      </c>
      <c r="T39" s="27">
        <f>IF(T$19="-","-",T$19*'3h Losses'!S16)</f>
        <v>0.29233665714661644</v>
      </c>
      <c r="U39" s="27">
        <f>IF(U$19="-","-",U$19*'3h Losses'!T16)</f>
        <v>0.32912424274979279</v>
      </c>
      <c r="V39" s="27">
        <f>IF(V$19="-","-",V$19*'3h Losses'!U16)</f>
        <v>0</v>
      </c>
      <c r="W39" s="27" t="str">
        <f>IF(W$19="-","-",W$19*'3h Losses'!V16)</f>
        <v>-</v>
      </c>
      <c r="X39" s="27" t="str">
        <f>IF(X$19="-","-",X$19*'3h Losses'!W16)</f>
        <v>-</v>
      </c>
      <c r="Y39" s="27" t="str">
        <f>IF(Y$19="-","-",Y$19*'3h Losses'!X16)</f>
        <v>-</v>
      </c>
      <c r="Z39" s="27" t="str">
        <f>IF(Z$19="-","-",Z$19*'3h Losses'!Y16)</f>
        <v>-</v>
      </c>
      <c r="AA39" s="27" t="str">
        <f>IF(AA$19="-","-",AA$19*'3h Losses'!Z16)</f>
        <v>-</v>
      </c>
    </row>
    <row r="40" spans="1:27">
      <c r="A40" s="25"/>
      <c r="B40" s="328"/>
      <c r="C40" s="330"/>
      <c r="D40" s="330"/>
      <c r="E40" s="153" t="s">
        <v>156</v>
      </c>
      <c r="F40" s="335"/>
      <c r="G40" s="44"/>
      <c r="H40" s="27">
        <f>IF(H$19="-","-",H$19*'3h Losses'!G17)</f>
        <v>0.24090912848229701</v>
      </c>
      <c r="I40" s="27">
        <f>IF(I$19="-","-",I$19*'3h Losses'!H17)</f>
        <v>0.2370458149396322</v>
      </c>
      <c r="J40" s="27">
        <f>IF(J$19="-","-",J$19*'3h Losses'!I17)</f>
        <v>0.24273491449818335</v>
      </c>
      <c r="K40" s="27">
        <f>IF(K$19="-","-",K$19*'3h Losses'!J17)</f>
        <v>0.25325108105403266</v>
      </c>
      <c r="L40" s="27">
        <f>IF(L$19="-","-",L$19*'3h Losses'!K17)</f>
        <v>0.25780960051300522</v>
      </c>
      <c r="M40" s="27">
        <f>IF(M$19="-","-",M$19*'3h Losses'!L17)</f>
        <v>0.25310873750032509</v>
      </c>
      <c r="N40" s="27">
        <f>IF(N$19="-","-",N$19*'3h Losses'!M17)</f>
        <v>0.26464258210671682</v>
      </c>
      <c r="O40" s="27">
        <f>IF(O$19="-","-",O$19*'3h Losses'!N17)</f>
        <v>0.27046170743968639</v>
      </c>
      <c r="P40" s="44"/>
      <c r="Q40" s="27">
        <f>IF(Q$19="-","-",Q$19*'3h Losses'!P17)</f>
        <v>0.27046170743968639</v>
      </c>
      <c r="R40" s="27">
        <f>IF(R$19="-","-",R$19*'3h Losses'!Q17)</f>
        <v>0.28014644912789621</v>
      </c>
      <c r="S40" s="27">
        <f>IF(S$19="-","-",S$19*'3h Losses'!R17)</f>
        <v>0.29022310126059714</v>
      </c>
      <c r="T40" s="27">
        <f>IF(T$19="-","-",T$19*'3h Losses'!S17)</f>
        <v>0.30065436531804424</v>
      </c>
      <c r="U40" s="27">
        <f>IF(U$19="-","-",U$19*'3h Losses'!T17)</f>
        <v>0.3384950482805511</v>
      </c>
      <c r="V40" s="27">
        <f>IF(V$19="-","-",V$19*'3h Losses'!U17)</f>
        <v>0</v>
      </c>
      <c r="W40" s="27" t="str">
        <f>IF(W$19="-","-",W$19*'3h Losses'!V17)</f>
        <v>-</v>
      </c>
      <c r="X40" s="27" t="str">
        <f>IF(X$19="-","-",X$19*'3h Losses'!W17)</f>
        <v>-</v>
      </c>
      <c r="Y40" s="27" t="str">
        <f>IF(Y$19="-","-",Y$19*'3h Losses'!X17)</f>
        <v>-</v>
      </c>
      <c r="Z40" s="27" t="str">
        <f>IF(Z$19="-","-",Z$19*'3h Losses'!Y17)</f>
        <v>-</v>
      </c>
      <c r="AA40" s="27" t="str">
        <f>IF(AA$19="-","-",AA$19*'3h Losses'!Z17)</f>
        <v>-</v>
      </c>
    </row>
    <row r="41" spans="1:27">
      <c r="A41" s="25"/>
      <c r="B41" s="328"/>
      <c r="C41" s="330"/>
      <c r="D41" s="330"/>
      <c r="E41" s="153" t="s">
        <v>157</v>
      </c>
      <c r="F41" s="335"/>
      <c r="G41" s="44"/>
      <c r="H41" s="27">
        <f>IF(H$19="-","-",H$19*'3h Losses'!G18)</f>
        <v>0.23609170583476491</v>
      </c>
      <c r="I41" s="27">
        <f>IF(I$19="-","-",I$19*'3h Losses'!H18)</f>
        <v>0.23230564637654347</v>
      </c>
      <c r="J41" s="27">
        <f>IF(J$19="-","-",J$19*'3h Losses'!I18)</f>
        <v>0.23788098188958048</v>
      </c>
      <c r="K41" s="27">
        <f>IF(K$19="-","-",K$19*'3h Losses'!J18)</f>
        <v>0.24818685828643694</v>
      </c>
      <c r="L41" s="27">
        <f>IF(L$19="-","-",L$19*'3h Losses'!K18)</f>
        <v>0.25265422173559282</v>
      </c>
      <c r="M41" s="27">
        <f>IF(M$19="-","-",M$19*'3h Losses'!L18)</f>
        <v>0.24804736115479598</v>
      </c>
      <c r="N41" s="27">
        <f>IF(N$19="-","-",N$19*'3h Losses'!M18)</f>
        <v>0.25696171913466087</v>
      </c>
      <c r="O41" s="27">
        <f>IF(O$19="-","-",O$19*'3h Losses'!N18)</f>
        <v>0.26261195288584505</v>
      </c>
      <c r="P41" s="44"/>
      <c r="Q41" s="27">
        <f>IF(Q$19="-","-",Q$19*'3h Losses'!P18)</f>
        <v>0.26261195288584505</v>
      </c>
      <c r="R41" s="27">
        <f>IF(R$19="-","-",R$19*'3h Losses'!Q18)</f>
        <v>0.27151623624028887</v>
      </c>
      <c r="S41" s="27">
        <f>IF(S$19="-","-",S$19*'3h Losses'!R18)</f>
        <v>0.28127601204757757</v>
      </c>
      <c r="T41" s="27">
        <f>IF(T$19="-","-",T$19*'3h Losses'!S18)</f>
        <v>0.29100997783509436</v>
      </c>
      <c r="U41" s="27">
        <f>IF(U$19="-","-",U$19*'3h Losses'!T18)</f>
        <v>0.32762281074128846</v>
      </c>
      <c r="V41" s="27">
        <f>IF(V$19="-","-",V$19*'3h Losses'!U18)</f>
        <v>0</v>
      </c>
      <c r="W41" s="27" t="str">
        <f>IF(W$19="-","-",W$19*'3h Losses'!V18)</f>
        <v>-</v>
      </c>
      <c r="X41" s="27" t="str">
        <f>IF(X$19="-","-",X$19*'3h Losses'!W18)</f>
        <v>-</v>
      </c>
      <c r="Y41" s="27" t="str">
        <f>IF(Y$19="-","-",Y$19*'3h Losses'!X18)</f>
        <v>-</v>
      </c>
      <c r="Z41" s="27" t="str">
        <f>IF(Z$19="-","-",Z$19*'3h Losses'!Y18)</f>
        <v>-</v>
      </c>
      <c r="AA41" s="27" t="str">
        <f>IF(AA$19="-","-",AA$19*'3h Losses'!Z18)</f>
        <v>-</v>
      </c>
    </row>
    <row r="42" spans="1:27">
      <c r="A42" s="25"/>
      <c r="B42" s="328"/>
      <c r="C42" s="330"/>
      <c r="D42" s="330"/>
      <c r="E42" s="153" t="s">
        <v>158</v>
      </c>
      <c r="F42" s="335"/>
      <c r="G42" s="44"/>
      <c r="H42" s="27">
        <f>IF(H$19="-","-",H$19*'3h Losses'!G19)</f>
        <v>0.23799902246072904</v>
      </c>
      <c r="I42" s="27">
        <f>IF(I$19="-","-",I$19*'3h Losses'!H19)</f>
        <v>0.23418237652287663</v>
      </c>
      <c r="J42" s="27">
        <f>IF(J$19="-","-",J$19*'3h Losses'!I19)</f>
        <v>0.23980275355942568</v>
      </c>
      <c r="K42" s="27">
        <f>IF(K$19="-","-",K$19*'3h Losses'!J19)</f>
        <v>0.25019188815176746</v>
      </c>
      <c r="L42" s="27">
        <f>IF(L$19="-","-",L$19*'3h Losses'!K19)</f>
        <v>0.25469534213849926</v>
      </c>
      <c r="M42" s="27">
        <f>IF(M$19="-","-",M$19*'3h Losses'!L19)</f>
        <v>0.25005126406313527</v>
      </c>
      <c r="N42" s="27">
        <f>IF(N$19="-","-",N$19*'3h Losses'!M19)</f>
        <v>0.25842293069629363</v>
      </c>
      <c r="O42" s="27">
        <f>IF(O$19="-","-",O$19*'3h Losses'!N19)</f>
        <v>0.26410529447412523</v>
      </c>
      <c r="P42" s="44"/>
      <c r="Q42" s="27">
        <f>IF(Q$19="-","-",Q$19*'3h Losses'!P19)</f>
        <v>0.26410529447412523</v>
      </c>
      <c r="R42" s="27">
        <f>IF(R$19="-","-",R$19*'3h Losses'!Q19)</f>
        <v>0.27161444077958369</v>
      </c>
      <c r="S42" s="27">
        <f>IF(S$19="-","-",S$19*'3h Losses'!R19)</f>
        <v>0.28137775894820843</v>
      </c>
      <c r="T42" s="27">
        <f>IF(T$19="-","-",T$19*'3h Losses'!S19)</f>
        <v>0.28880695673113327</v>
      </c>
      <c r="U42" s="27">
        <f>IF(U$19="-","-",U$19*'3h Losses'!T19)</f>
        <v>0.32514195978801874</v>
      </c>
      <c r="V42" s="27">
        <f>IF(V$19="-","-",V$19*'3h Losses'!U19)</f>
        <v>0</v>
      </c>
      <c r="W42" s="27" t="str">
        <f>IF(W$19="-","-",W$19*'3h Losses'!V19)</f>
        <v>-</v>
      </c>
      <c r="X42" s="27" t="str">
        <f>IF(X$19="-","-",X$19*'3h Losses'!W19)</f>
        <v>-</v>
      </c>
      <c r="Y42" s="27" t="str">
        <f>IF(Y$19="-","-",Y$19*'3h Losses'!X19)</f>
        <v>-</v>
      </c>
      <c r="Z42" s="27" t="str">
        <f>IF(Z$19="-","-",Z$19*'3h Losses'!Y19)</f>
        <v>-</v>
      </c>
      <c r="AA42" s="27" t="str">
        <f>IF(AA$19="-","-",AA$19*'3h Losses'!Z19)</f>
        <v>-</v>
      </c>
    </row>
    <row r="43" spans="1:27">
      <c r="A43" s="25"/>
      <c r="B43" s="328"/>
      <c r="C43" s="330"/>
      <c r="D43" s="330"/>
      <c r="E43" s="153" t="s">
        <v>159</v>
      </c>
      <c r="F43" s="335"/>
      <c r="G43" s="44"/>
      <c r="H43" s="27">
        <f>IF(H$19="-","-",H$19*'3h Losses'!G20)</f>
        <v>0.23910681513353765</v>
      </c>
      <c r="I43" s="27">
        <f>IF(I$19="-","-",I$19*'3h Losses'!H20)</f>
        <v>0.23527240419664891</v>
      </c>
      <c r="J43" s="27">
        <f>IF(J$19="-","-",J$19*'3h Losses'!I20)</f>
        <v>0.24091894189736848</v>
      </c>
      <c r="K43" s="27">
        <f>IF(K$19="-","-",K$19*'3h Losses'!J20)</f>
        <v>0.2513564338613466</v>
      </c>
      <c r="L43" s="27">
        <f>IF(L$19="-","-",L$19*'3h Losses'!K20)</f>
        <v>0.25588084967085084</v>
      </c>
      <c r="M43" s="27">
        <f>IF(M$19="-","-",M$19*'3h Losses'!L20)</f>
        <v>0.25121515522239996</v>
      </c>
      <c r="N43" s="27">
        <f>IF(N$19="-","-",N$19*'3h Losses'!M20)</f>
        <v>0.2619874380421231</v>
      </c>
      <c r="O43" s="27">
        <f>IF(O$19="-","-",O$19*'3h Losses'!N20)</f>
        <v>0.26774818041961373</v>
      </c>
      <c r="P43" s="44"/>
      <c r="Q43" s="27">
        <f>IF(Q$19="-","-",Q$19*'3h Losses'!P20)</f>
        <v>0.26774818041961373</v>
      </c>
      <c r="R43" s="27">
        <f>IF(R$19="-","-",R$19*'3h Losses'!Q20)</f>
        <v>0.27682661588263824</v>
      </c>
      <c r="S43" s="27">
        <f>IF(S$19="-","-",S$19*'3h Losses'!R20)</f>
        <v>0.28677810484627891</v>
      </c>
      <c r="T43" s="27">
        <f>IF(T$19="-","-",T$19*'3h Losses'!S20)</f>
        <v>0.294776889154862</v>
      </c>
      <c r="U43" s="27">
        <f>IF(U$19="-","-",U$19*'3h Losses'!T20)</f>
        <v>0.33186932808902408</v>
      </c>
      <c r="V43" s="27">
        <f>IF(V$19="-","-",V$19*'3h Losses'!U20)</f>
        <v>0</v>
      </c>
      <c r="W43" s="27" t="str">
        <f>IF(W$19="-","-",W$19*'3h Losses'!V20)</f>
        <v>-</v>
      </c>
      <c r="X43" s="27" t="str">
        <f>IF(X$19="-","-",X$19*'3h Losses'!W20)</f>
        <v>-</v>
      </c>
      <c r="Y43" s="27" t="str">
        <f>IF(Y$19="-","-",Y$19*'3h Losses'!X20)</f>
        <v>-</v>
      </c>
      <c r="Z43" s="27" t="str">
        <f>IF(Z$19="-","-",Z$19*'3h Losses'!Y20)</f>
        <v>-</v>
      </c>
      <c r="AA43" s="27" t="str">
        <f>IF(AA$19="-","-",AA$19*'3h Losses'!Z20)</f>
        <v>-</v>
      </c>
    </row>
    <row r="44" spans="1:27">
      <c r="A44" s="25"/>
      <c r="B44" s="328"/>
      <c r="C44" s="330"/>
      <c r="D44" s="330"/>
      <c r="E44" s="153" t="s">
        <v>160</v>
      </c>
      <c r="F44" s="335"/>
      <c r="G44" s="44"/>
      <c r="H44" s="27">
        <f>IF(H$19="-","-",H$19*'3h Losses'!G21)</f>
        <v>0.23498638819709181</v>
      </c>
      <c r="I44" s="27">
        <f>IF(I$19="-","-",I$19*'3h Losses'!H21)</f>
        <v>0.23121805404726972</v>
      </c>
      <c r="J44" s="27">
        <f>IF(J$19="-","-",J$19*'3h Losses'!I21)</f>
        <v>0.23676728734440419</v>
      </c>
      <c r="K44" s="27">
        <f>IF(K$19="-","-",K$19*'3h Losses'!J21)</f>
        <v>0.24702491440987115</v>
      </c>
      <c r="L44" s="27">
        <f>IF(L$19="-","-",L$19*'3h Losses'!K21)</f>
        <v>0.25147136286924887</v>
      </c>
      <c r="M44" s="27">
        <f>IF(M$19="-","-",M$19*'3h Losses'!L21)</f>
        <v>0.24688607036614563</v>
      </c>
      <c r="N44" s="27">
        <f>IF(N$19="-","-",N$19*'3h Losses'!M21)</f>
        <v>0.25651794728245908</v>
      </c>
      <c r="O44" s="27">
        <f>IF(O$19="-","-",O$19*'3h Losses'!N21)</f>
        <v>0.26215842310275156</v>
      </c>
      <c r="P44" s="44"/>
      <c r="Q44" s="27">
        <f>IF(Q$19="-","-",Q$19*'3h Losses'!P21)</f>
        <v>0.26215842310275156</v>
      </c>
      <c r="R44" s="27">
        <f>IF(R$19="-","-",R$19*'3h Losses'!Q21)</f>
        <v>0.27104732879576765</v>
      </c>
      <c r="S44" s="27">
        <f>IF(S$19="-","-",S$19*'3h Losses'!R21)</f>
        <v>0.28204060865469743</v>
      </c>
      <c r="T44" s="27">
        <f>IF(T$19="-","-",T$19*'3h Losses'!S21)</f>
        <v>0.29035029113568733</v>
      </c>
      <c r="U44" s="27">
        <f>IF(U$19="-","-",U$19*'3h Losses'!T21)</f>
        <v>0.32802706263615455</v>
      </c>
      <c r="V44" s="27">
        <f>IF(V$19="-","-",V$19*'3h Losses'!U21)</f>
        <v>0</v>
      </c>
      <c r="W44" s="27" t="str">
        <f>IF(W$19="-","-",W$19*'3h Losses'!V21)</f>
        <v>-</v>
      </c>
      <c r="X44" s="27" t="str">
        <f>IF(X$19="-","-",X$19*'3h Losses'!W21)</f>
        <v>-</v>
      </c>
      <c r="Y44" s="27" t="str">
        <f>IF(Y$19="-","-",Y$19*'3h Losses'!X21)</f>
        <v>-</v>
      </c>
      <c r="Z44" s="27" t="str">
        <f>IF(Z$19="-","-",Z$19*'3h Losses'!Y21)</f>
        <v>-</v>
      </c>
      <c r="AA44" s="27" t="str">
        <f>IF(AA$19="-","-",AA$19*'3h Losses'!Z21)</f>
        <v>-</v>
      </c>
    </row>
    <row r="45" spans="1:27">
      <c r="A45" s="25"/>
      <c r="B45" s="328"/>
      <c r="C45" s="330"/>
      <c r="D45" s="330"/>
      <c r="E45" s="153" t="s">
        <v>161</v>
      </c>
      <c r="F45" s="335"/>
      <c r="G45" s="44"/>
      <c r="H45" s="27">
        <f>IF(H$19="-","-",H$19*'3h Losses'!G22)</f>
        <v>0.23769713802109035</v>
      </c>
      <c r="I45" s="27">
        <f>IF(I$19="-","-",I$19*'3h Losses'!H22)</f>
        <v>0.23388533322085414</v>
      </c>
      <c r="J45" s="27">
        <f>IF(J$19="-","-",J$19*'3h Losses'!I22)</f>
        <v>0.23949858121815462</v>
      </c>
      <c r="K45" s="27">
        <f>IF(K$19="-","-",K$19*'3h Losses'!J22)</f>
        <v>0.24987453794933415</v>
      </c>
      <c r="L45" s="27">
        <f>IF(L$19="-","-",L$19*'3h Losses'!K22)</f>
        <v>0.25437227963242215</v>
      </c>
      <c r="M45" s="27">
        <f>IF(M$19="-","-",M$19*'3h Losses'!L22)</f>
        <v>0.24973409223212453</v>
      </c>
      <c r="N45" s="27">
        <f>IF(N$19="-","-",N$19*'3h Losses'!M22)</f>
        <v>0.2581452056217905</v>
      </c>
      <c r="O45" s="27">
        <f>IF(O$19="-","-",O$19*'3h Losses'!N22)</f>
        <v>0.26382146260832728</v>
      </c>
      <c r="P45" s="44"/>
      <c r="Q45" s="27">
        <f>IF(Q$19="-","-",Q$19*'3h Losses'!P22)</f>
        <v>0.26382146260832728</v>
      </c>
      <c r="R45" s="27">
        <f>IF(R$19="-","-",R$19*'3h Losses'!Q22)</f>
        <v>0.27321675474040669</v>
      </c>
      <c r="S45" s="27">
        <f>IF(S$19="-","-",S$19*'3h Losses'!R22)</f>
        <v>0.2830387672019184</v>
      </c>
      <c r="T45" s="27">
        <f>IF(T$19="-","-",T$19*'3h Losses'!S22)</f>
        <v>0.29203876064145606</v>
      </c>
      <c r="U45" s="27">
        <f>IF(U$19="-","-",U$19*'3h Losses'!T22)</f>
        <v>0.32879172808780061</v>
      </c>
      <c r="V45" s="27">
        <f>IF(V$19="-","-",V$19*'3h Losses'!U22)</f>
        <v>0</v>
      </c>
      <c r="W45" s="27" t="str">
        <f>IF(W$19="-","-",W$19*'3h Losses'!V22)</f>
        <v>-</v>
      </c>
      <c r="X45" s="27" t="str">
        <f>IF(X$19="-","-",X$19*'3h Losses'!W22)</f>
        <v>-</v>
      </c>
      <c r="Y45" s="27" t="str">
        <f>IF(Y$19="-","-",Y$19*'3h Losses'!X22)</f>
        <v>-</v>
      </c>
      <c r="Z45" s="27" t="str">
        <f>IF(Z$19="-","-",Z$19*'3h Losses'!Y22)</f>
        <v>-</v>
      </c>
      <c r="AA45" s="27" t="str">
        <f>IF(AA$19="-","-",AA$19*'3h Losses'!Z22)</f>
        <v>-</v>
      </c>
    </row>
    <row r="46" spans="1:27">
      <c r="A46" s="25"/>
      <c r="B46" s="328"/>
      <c r="C46" s="330"/>
      <c r="D46" s="330"/>
      <c r="E46" s="153" t="s">
        <v>162</v>
      </c>
      <c r="F46" s="335"/>
      <c r="G46" s="44"/>
      <c r="H46" s="27">
        <f>IF(H$19="-","-",H$19*'3h Losses'!G23)</f>
        <v>0.23636035184033269</v>
      </c>
      <c r="I46" s="27">
        <f>IF(I$19="-","-",I$19*'3h Losses'!H23)</f>
        <v>0.2325699842690977</v>
      </c>
      <c r="J46" s="27">
        <f>IF(J$19="-","-",J$19*'3h Losses'!I23)</f>
        <v>0.23815166389155604</v>
      </c>
      <c r="K46" s="27">
        <f>IF(K$19="-","-",K$19*'3h Losses'!J23)</f>
        <v>0.24846926722527415</v>
      </c>
      <c r="L46" s="27">
        <f>IF(L$19="-","-",L$19*'3h Losses'!K23)</f>
        <v>0.25294171403532911</v>
      </c>
      <c r="M46" s="27">
        <f>IF(M$19="-","-",M$19*'3h Losses'!L23)</f>
        <v>0.24832961136146992</v>
      </c>
      <c r="N46" s="27">
        <f>IF(N$19="-","-",N$19*'3h Losses'!M23)</f>
        <v>0.25664840040339315</v>
      </c>
      <c r="O46" s="27">
        <f>IF(O$19="-","-",O$19*'3h Losses'!N23)</f>
        <v>0.26229174470786815</v>
      </c>
      <c r="P46" s="44"/>
      <c r="Q46" s="27">
        <f>IF(Q$19="-","-",Q$19*'3h Losses'!P23)</f>
        <v>0.26229174470786815</v>
      </c>
      <c r="R46" s="27">
        <f>IF(R$19="-","-",R$19*'3h Losses'!Q23)</f>
        <v>0.27118517088571437</v>
      </c>
      <c r="S46" s="27">
        <f>IF(S$19="-","-",S$19*'3h Losses'!R23)</f>
        <v>0.28093230295596733</v>
      </c>
      <c r="T46" s="27">
        <f>IF(T$19="-","-",T$19*'3h Losses'!S23)</f>
        <v>0.28813457270274728</v>
      </c>
      <c r="U46" s="27">
        <f>IF(U$19="-","-",U$19*'3h Losses'!T23)</f>
        <v>0.32438101021773008</v>
      </c>
      <c r="V46" s="27">
        <f>IF(V$19="-","-",V$19*'3h Losses'!U23)</f>
        <v>0</v>
      </c>
      <c r="W46" s="27" t="str">
        <f>IF(W$19="-","-",W$19*'3h Losses'!V23)</f>
        <v>-</v>
      </c>
      <c r="X46" s="27" t="str">
        <f>IF(X$19="-","-",X$19*'3h Losses'!W23)</f>
        <v>-</v>
      </c>
      <c r="Y46" s="27" t="str">
        <f>IF(Y$19="-","-",Y$19*'3h Losses'!X23)</f>
        <v>-</v>
      </c>
      <c r="Z46" s="27" t="str">
        <f>IF(Z$19="-","-",Z$19*'3h Losses'!Y23)</f>
        <v>-</v>
      </c>
      <c r="AA46" s="27" t="str">
        <f>IF(AA$19="-","-",AA$19*'3h Losses'!Z23)</f>
        <v>-</v>
      </c>
    </row>
    <row r="47" spans="1:27">
      <c r="A47" s="25"/>
      <c r="B47" s="328"/>
      <c r="C47" s="330"/>
      <c r="D47" s="330"/>
      <c r="E47" s="153" t="s">
        <v>163</v>
      </c>
      <c r="F47" s="335"/>
      <c r="G47" s="44"/>
      <c r="H47" s="27">
        <f>IF(H$19="-","-",H$19*'3h Losses'!G24)</f>
        <v>0.23245871540863891</v>
      </c>
      <c r="I47" s="27">
        <f>IF(I$19="-","-",I$19*'3h Losses'!H24)</f>
        <v>0.2287309160138781</v>
      </c>
      <c r="J47" s="27">
        <f>IF(J$19="-","-",J$19*'3h Losses'!I24)</f>
        <v>0.23422045799821115</v>
      </c>
      <c r="K47" s="27">
        <f>IF(K$19="-","-",K$19*'3h Losses'!J24)</f>
        <v>0.24436774707769346</v>
      </c>
      <c r="L47" s="27">
        <f>IF(L$19="-","-",L$19*'3h Losses'!K24)</f>
        <v>0.24876636652509199</v>
      </c>
      <c r="M47" s="27">
        <f>IF(M$19="-","-",M$19*'3h Losses'!L24)</f>
        <v>0.24423039653456538</v>
      </c>
      <c r="N47" s="27">
        <f>IF(N$19="-","-",N$19*'3h Losses'!M24)</f>
        <v>0.25356271875573499</v>
      </c>
      <c r="O47" s="27">
        <f>IF(O$19="-","-",O$19*'3h Losses'!N24)</f>
        <v>0.25913821317716235</v>
      </c>
      <c r="P47" s="44"/>
      <c r="Q47" s="27">
        <f>IF(Q$19="-","-",Q$19*'3h Losses'!P24)</f>
        <v>0.25913821317716235</v>
      </c>
      <c r="R47" s="27">
        <f>IF(R$19="-","-",R$19*'3h Losses'!Q24)</f>
        <v>0.26940419652973191</v>
      </c>
      <c r="S47" s="27">
        <f>IF(S$19="-","-",S$19*'3h Losses'!R24)</f>
        <v>0.2790868929184192</v>
      </c>
      <c r="T47" s="27">
        <f>IF(T$19="-","-",T$19*'3h Losses'!S24)</f>
        <v>0.28730955091018873</v>
      </c>
      <c r="U47" s="27">
        <f>IF(U$19="-","-",U$19*'3h Losses'!T24)</f>
        <v>0.32345331735615507</v>
      </c>
      <c r="V47" s="27">
        <f>IF(V$19="-","-",V$19*'3h Losses'!U24)</f>
        <v>0</v>
      </c>
      <c r="W47" s="27" t="str">
        <f>IF(W$19="-","-",W$19*'3h Losses'!V24)</f>
        <v>-</v>
      </c>
      <c r="X47" s="27" t="str">
        <f>IF(X$19="-","-",X$19*'3h Losses'!W24)</f>
        <v>-</v>
      </c>
      <c r="Y47" s="27" t="str">
        <f>IF(Y$19="-","-",Y$19*'3h Losses'!X24)</f>
        <v>-</v>
      </c>
      <c r="Z47" s="27" t="str">
        <f>IF(Z$19="-","-",Z$19*'3h Losses'!Y24)</f>
        <v>-</v>
      </c>
      <c r="AA47" s="27" t="str">
        <f>IF(AA$19="-","-",AA$19*'3h Losses'!Z24)</f>
        <v>-</v>
      </c>
    </row>
    <row r="48" spans="1:27">
      <c r="A48" s="25"/>
      <c r="B48" s="328"/>
      <c r="C48" s="330"/>
      <c r="D48" s="330"/>
      <c r="E48" s="153" t="s">
        <v>164</v>
      </c>
      <c r="F48" s="335"/>
      <c r="G48" s="44"/>
      <c r="H48" s="27">
        <f>IF(H$19="-","-",H$19*'3h Losses'!G25)</f>
        <v>0.24107374229856365</v>
      </c>
      <c r="I48" s="27">
        <f>IF(I$19="-","-",I$19*'3h Losses'!H25)</f>
        <v>0.23720778894399258</v>
      </c>
      <c r="J48" s="27">
        <f>IF(J$19="-","-",J$19*'3h Losses'!I25)</f>
        <v>0.24290077587864839</v>
      </c>
      <c r="K48" s="27">
        <f>IF(K$19="-","-",K$19*'3h Losses'!J25)</f>
        <v>0.25342412815767951</v>
      </c>
      <c r="L48" s="27">
        <f>IF(L$19="-","-",L$19*'3h Losses'!K25)</f>
        <v>0.25798576246451776</v>
      </c>
      <c r="M48" s="27">
        <f>IF(M$19="-","-",M$19*'3h Losses'!L25)</f>
        <v>0.25328168734026202</v>
      </c>
      <c r="N48" s="27">
        <f>IF(N$19="-","-",N$19*'3h Losses'!M25)</f>
        <v>0.26073862779084073</v>
      </c>
      <c r="O48" s="27">
        <f>IF(O$19="-","-",O$19*'3h Losses'!N25)</f>
        <v>0.26647191055351249</v>
      </c>
      <c r="P48" s="44"/>
      <c r="Q48" s="27">
        <f>IF(Q$19="-","-",Q$19*'3h Losses'!P25)</f>
        <v>0.26647191055351249</v>
      </c>
      <c r="R48" s="27">
        <f>IF(R$19="-","-",R$19*'3h Losses'!Q25)</f>
        <v>0.27539978583060498</v>
      </c>
      <c r="S48" s="27">
        <f>IF(S$19="-","-",S$19*'3h Losses'!R25)</f>
        <v>0.28530205125866898</v>
      </c>
      <c r="T48" s="27">
        <f>IF(T$19="-","-",T$19*'3h Losses'!S25)</f>
        <v>0.29537353738345445</v>
      </c>
      <c r="U48" s="27">
        <f>IF(U$19="-","-",U$19*'3h Losses'!T25)</f>
        <v>0.3325423329823225</v>
      </c>
      <c r="V48" s="27">
        <f>IF(V$19="-","-",V$19*'3h Losses'!U25)</f>
        <v>0</v>
      </c>
      <c r="W48" s="27" t="str">
        <f>IF(W$19="-","-",W$19*'3h Losses'!V25)</f>
        <v>-</v>
      </c>
      <c r="X48" s="27" t="str">
        <f>IF(X$19="-","-",X$19*'3h Losses'!W25)</f>
        <v>-</v>
      </c>
      <c r="Y48" s="27" t="str">
        <f>IF(Y$19="-","-",Y$19*'3h Losses'!X25)</f>
        <v>-</v>
      </c>
      <c r="Z48" s="27" t="str">
        <f>IF(Z$19="-","-",Z$19*'3h Losses'!Y25)</f>
        <v>-</v>
      </c>
      <c r="AA48" s="27" t="str">
        <f>IF(AA$19="-","-",AA$19*'3h Losses'!Z25)</f>
        <v>-</v>
      </c>
    </row>
    <row r="49" spans="1:27">
      <c r="A49" s="25"/>
      <c r="B49" s="328"/>
      <c r="C49" s="330"/>
      <c r="D49" s="330"/>
      <c r="E49" s="153" t="s">
        <v>165</v>
      </c>
      <c r="F49" s="335"/>
      <c r="G49" s="44"/>
      <c r="H49" s="27">
        <f>IF(H$19="-","-",H$19*'3h Losses'!G26)</f>
        <v>0.23946572720438297</v>
      </c>
      <c r="I49" s="27">
        <f>IF(I$19="-","-",I$19*'3h Losses'!H26)</f>
        <v>0.23562556061235301</v>
      </c>
      <c r="J49" s="27">
        <f>IF(J$19="-","-",J$19*'3h Losses'!I26)</f>
        <v>0.24128057406704947</v>
      </c>
      <c r="K49" s="27">
        <f>IF(K$19="-","-",K$19*'3h Losses'!J26)</f>
        <v>0.25173373326265014</v>
      </c>
      <c r="L49" s="27">
        <f>IF(L$19="-","-",L$19*'3h Losses'!K26)</f>
        <v>0.25626494046137782</v>
      </c>
      <c r="M49" s="27">
        <f>IF(M$19="-","-",M$19*'3h Losses'!L26)</f>
        <v>0.25159224255693807</v>
      </c>
      <c r="N49" s="27">
        <f>IF(N$19="-","-",N$19*'3h Losses'!M26)</f>
        <v>0.26351094978314299</v>
      </c>
      <c r="O49" s="27">
        <f>IF(O$19="-","-",O$19*'3h Losses'!N26)</f>
        <v>0.26930519208228898</v>
      </c>
      <c r="P49" s="44"/>
      <c r="Q49" s="27">
        <f>IF(Q$19="-","-",Q$19*'3h Losses'!P26)</f>
        <v>0.26930519208228898</v>
      </c>
      <c r="R49" s="27">
        <f>IF(R$19="-","-",R$19*'3h Losses'!Q26)</f>
        <v>0.27829730926118057</v>
      </c>
      <c r="S49" s="27">
        <f>IF(S$19="-","-",S$19*'3h Losses'!R26)</f>
        <v>0.28830586582696427</v>
      </c>
      <c r="T49" s="27">
        <f>IF(T$19="-","-",T$19*'3h Losses'!S26)</f>
        <v>0.29700260954198038</v>
      </c>
      <c r="U49" s="27">
        <f>IF(U$19="-","-",U$19*'3h Losses'!T26)</f>
        <v>0.33437904821159692</v>
      </c>
      <c r="V49" s="27">
        <f>IF(V$19="-","-",V$19*'3h Losses'!U26)</f>
        <v>0</v>
      </c>
      <c r="W49" s="27" t="str">
        <f>IF(W$19="-","-",W$19*'3h Losses'!V26)</f>
        <v>-</v>
      </c>
      <c r="X49" s="27" t="str">
        <f>IF(X$19="-","-",X$19*'3h Losses'!W26)</f>
        <v>-</v>
      </c>
      <c r="Y49" s="27" t="str">
        <f>IF(Y$19="-","-",Y$19*'3h Losses'!X26)</f>
        <v>-</v>
      </c>
      <c r="Z49" s="27" t="str">
        <f>IF(Z$19="-","-",Z$19*'3h Losses'!Y26)</f>
        <v>-</v>
      </c>
      <c r="AA49" s="27" t="str">
        <f>IF(AA$19="-","-",AA$19*'3h Losses'!Z26)</f>
        <v>-</v>
      </c>
    </row>
    <row r="50" spans="1:27">
      <c r="A50" s="25"/>
      <c r="B50" s="328"/>
      <c r="C50" s="330"/>
      <c r="D50" s="330"/>
      <c r="E50" s="153" t="s">
        <v>166</v>
      </c>
      <c r="F50" s="335"/>
      <c r="G50" s="44"/>
      <c r="H50" s="27">
        <f>IF(H$19="-","-",H$19*'3h Losses'!G27)</f>
        <v>0.23955053809766497</v>
      </c>
      <c r="I50" s="27">
        <f>IF(I$19="-","-",I$19*'3h Losses'!H27)</f>
        <v>0.23570901144479112</v>
      </c>
      <c r="J50" s="27">
        <f>IF(J$19="-","-",J$19*'3h Losses'!I27)</f>
        <v>0.24136602771946611</v>
      </c>
      <c r="K50" s="27">
        <f>IF(K$19="-","-",K$19*'3h Losses'!J27)</f>
        <v>0.25182288908063066</v>
      </c>
      <c r="L50" s="27">
        <f>IF(L$19="-","-",L$19*'3h Losses'!K27)</f>
        <v>0.25635570108408207</v>
      </c>
      <c r="M50" s="27">
        <f>IF(M$19="-","-",M$19*'3h Losses'!L27)</f>
        <v>0.25168134826355909</v>
      </c>
      <c r="N50" s="27">
        <f>IF(N$19="-","-",N$19*'3h Losses'!M27)</f>
        <v>0.26217262216414361</v>
      </c>
      <c r="O50" s="27">
        <f>IF(O$19="-","-",O$19*'3h Losses'!N27)</f>
        <v>0.26793743648503476</v>
      </c>
      <c r="P50" s="44"/>
      <c r="Q50" s="27">
        <f>IF(Q$19="-","-",Q$19*'3h Losses'!P27)</f>
        <v>0.26793743648503476</v>
      </c>
      <c r="R50" s="27">
        <f>IF(R$19="-","-",R$19*'3h Losses'!Q27)</f>
        <v>0.27702228898130754</v>
      </c>
      <c r="S50" s="27">
        <f>IF(S$19="-","-",S$19*'3h Losses'!R27)</f>
        <v>0.28563047458976404</v>
      </c>
      <c r="T50" s="27">
        <f>IF(T$19="-","-",T$19*'3h Losses'!S27)</f>
        <v>0.29404592427290266</v>
      </c>
      <c r="U50" s="27">
        <f>IF(U$19="-","-",U$19*'3h Losses'!T27)</f>
        <v>0.33382953596540244</v>
      </c>
      <c r="V50" s="27">
        <f>IF(V$19="-","-",V$19*'3h Losses'!U27)</f>
        <v>0</v>
      </c>
      <c r="W50" s="27" t="str">
        <f>IF(W$19="-","-",W$19*'3h Losses'!V27)</f>
        <v>-</v>
      </c>
      <c r="X50" s="27" t="str">
        <f>IF(X$19="-","-",X$19*'3h Losses'!W27)</f>
        <v>-</v>
      </c>
      <c r="Y50" s="27" t="str">
        <f>IF(Y$19="-","-",Y$19*'3h Losses'!X27)</f>
        <v>-</v>
      </c>
      <c r="Z50" s="27" t="str">
        <f>IF(Z$19="-","-",Z$19*'3h Losses'!Y27)</f>
        <v>-</v>
      </c>
      <c r="AA50" s="27" t="str">
        <f>IF(AA$19="-","-",AA$19*'3h Losses'!Z27)</f>
        <v>-</v>
      </c>
    </row>
    <row r="51" spans="1:27" ht="12.75" customHeight="1">
      <c r="A51" s="25"/>
      <c r="B51" s="328" t="s">
        <v>240</v>
      </c>
      <c r="C51" s="330"/>
      <c r="D51" s="330"/>
      <c r="E51" s="153" t="s">
        <v>153</v>
      </c>
      <c r="F51" s="335"/>
      <c r="G51" s="44"/>
      <c r="H51" s="27">
        <f>IF(H$25="-","-",H$25*'3h Losses'!G28)</f>
        <v>0.24047603186300415</v>
      </c>
      <c r="I51" s="27">
        <f>IF(I$25="-","-",I$25*'3h Losses'!H28)</f>
        <v>0.23661966362807896</v>
      </c>
      <c r="J51" s="27">
        <f>IF(J$25="-","-",J$25*'3h Losses'!I28)</f>
        <v>0.24229853555515285</v>
      </c>
      <c r="K51" s="27">
        <f>IF(K$25="-","-",K$25*'3h Losses'!J28)</f>
        <v>0.25279579657507684</v>
      </c>
      <c r="L51" s="27">
        <f>IF(L$25="-","-",L$25*'3h Losses'!K28)</f>
        <v>0.25734612091342823</v>
      </c>
      <c r="M51" s="27">
        <f>IF(M$25="-","-",M$25*'3h Losses'!L28)</f>
        <v>0.25265370892081263</v>
      </c>
      <c r="N51" s="27">
        <f>IF(N$25="-","-",N$25*'3h Losses'!M28)</f>
        <v>0.25954785899067145</v>
      </c>
      <c r="O51" s="27">
        <f>IF(O$25="-","-",O$25*'3h Losses'!N28)</f>
        <v>0.2652549583899721</v>
      </c>
      <c r="P51" s="44"/>
      <c r="Q51" s="27">
        <f>IF(Q$25="-","-",Q$25*'3h Losses'!P28)</f>
        <v>0.2652549583899721</v>
      </c>
      <c r="R51" s="27">
        <f>IF(R$25="-","-",R$25*'3h Losses'!Q28)</f>
        <v>0.27547025149508897</v>
      </c>
      <c r="S51" s="27">
        <f>IF(S$25="-","-",S$25*'3h Losses'!R28)</f>
        <v>0.28533844390256957</v>
      </c>
      <c r="T51" s="27">
        <f>IF(T$25="-","-",T$25*'3h Losses'!S28)</f>
        <v>0.29340319674085036</v>
      </c>
      <c r="U51" s="27">
        <f>IF(U$25="-","-",U$25*'3h Losses'!T28)</f>
        <v>0.33029368168713719</v>
      </c>
      <c r="V51" s="27">
        <f>IF(V$25="-","-",V$25*'3h Losses'!U28)</f>
        <v>0</v>
      </c>
      <c r="W51" s="27" t="str">
        <f>IF(W$25="-","-",W$25*'3h Losses'!V28)</f>
        <v>-</v>
      </c>
      <c r="X51" s="27" t="str">
        <f>IF(X$25="-","-",X$25*'3h Losses'!W28)</f>
        <v>-</v>
      </c>
      <c r="Y51" s="27" t="str">
        <f>IF(Y$25="-","-",Y$25*'3h Losses'!X28)</f>
        <v>-</v>
      </c>
      <c r="Z51" s="27" t="str">
        <f>IF(Z$25="-","-",Z$25*'3h Losses'!Y28)</f>
        <v>-</v>
      </c>
      <c r="AA51" s="27" t="str">
        <f>IF(AA$25="-","-",AA$25*'3h Losses'!Z28)</f>
        <v>-</v>
      </c>
    </row>
    <row r="52" spans="1:27">
      <c r="A52" s="25"/>
      <c r="B52" s="328"/>
      <c r="C52" s="330"/>
      <c r="D52" s="330"/>
      <c r="E52" s="153" t="s">
        <v>154</v>
      </c>
      <c r="F52" s="335"/>
      <c r="G52" s="44"/>
      <c r="H52" s="27">
        <f>IF(H$25="-","-",H$25*'3h Losses'!G29)</f>
        <v>0.23546951286413736</v>
      </c>
      <c r="I52" s="27">
        <f>IF(I$25="-","-",I$25*'3h Losses'!H29)</f>
        <v>0.23169343113712404</v>
      </c>
      <c r="J52" s="27">
        <f>IF(J$25="-","-",J$25*'3h Losses'!I29)</f>
        <v>0.23725407348441499</v>
      </c>
      <c r="K52" s="27">
        <f>IF(K$25="-","-",K$25*'3h Losses'!J29)</f>
        <v>0.24753278991041347</v>
      </c>
      <c r="L52" s="27">
        <f>IF(L$25="-","-",L$25*'3h Losses'!K29)</f>
        <v>0.25198838012880093</v>
      </c>
      <c r="M52" s="27">
        <f>IF(M$25="-","-",M$25*'3h Losses'!L29)</f>
        <v>0.24739366040767513</v>
      </c>
      <c r="N52" s="27">
        <f>IF(N$25="-","-",N$25*'3h Losses'!M29)</f>
        <v>0.25684685455205053</v>
      </c>
      <c r="O52" s="27">
        <f>IF(O$25="-","-",O$25*'3h Losses'!N29)</f>
        <v>0.26249456258950715</v>
      </c>
      <c r="P52" s="44"/>
      <c r="Q52" s="27">
        <f>IF(Q$25="-","-",Q$25*'3h Losses'!P29)</f>
        <v>0.26249456258950715</v>
      </c>
      <c r="R52" s="27">
        <f>IF(R$25="-","-",R$25*'3h Losses'!Q29)</f>
        <v>0.27066914563133254</v>
      </c>
      <c r="S52" s="27">
        <f>IF(S$25="-","-",S$25*'3h Losses'!R29)</f>
        <v>0.28038984801027672</v>
      </c>
      <c r="T52" s="27">
        <f>IF(T$25="-","-",T$25*'3h Losses'!S29)</f>
        <v>0.28865089459846849</v>
      </c>
      <c r="U52" s="27">
        <f>IF(U$25="-","-",U$25*'3h Losses'!T29)</f>
        <v>0.32495759332449947</v>
      </c>
      <c r="V52" s="27">
        <f>IF(V$25="-","-",V$25*'3h Losses'!U29)</f>
        <v>0</v>
      </c>
      <c r="W52" s="27" t="str">
        <f>IF(W$25="-","-",W$25*'3h Losses'!V29)</f>
        <v>-</v>
      </c>
      <c r="X52" s="27" t="str">
        <f>IF(X$25="-","-",X$25*'3h Losses'!W29)</f>
        <v>-</v>
      </c>
      <c r="Y52" s="27" t="str">
        <f>IF(Y$25="-","-",Y$25*'3h Losses'!X29)</f>
        <v>-</v>
      </c>
      <c r="Z52" s="27" t="str">
        <f>IF(Z$25="-","-",Z$25*'3h Losses'!Y29)</f>
        <v>-</v>
      </c>
      <c r="AA52" s="27" t="str">
        <f>IF(AA$25="-","-",AA$25*'3h Losses'!Z29)</f>
        <v>-</v>
      </c>
    </row>
    <row r="53" spans="1:27">
      <c r="A53" s="25"/>
      <c r="B53" s="328"/>
      <c r="C53" s="330"/>
      <c r="D53" s="330"/>
      <c r="E53" s="153" t="s">
        <v>155</v>
      </c>
      <c r="F53" s="335"/>
      <c r="G53" s="44"/>
      <c r="H53" s="27">
        <f>IF(H$25="-","-",H$25*'3h Losses'!G30)</f>
        <v>0.23750321480649034</v>
      </c>
      <c r="I53" s="27">
        <f>IF(I$25="-","-",I$25*'3h Losses'!H30)</f>
        <v>0.23369451983520048</v>
      </c>
      <c r="J53" s="27">
        <f>IF(J$25="-","-",J$25*'3h Losses'!I30)</f>
        <v>0.23930318831124531</v>
      </c>
      <c r="K53" s="27">
        <f>IF(K$25="-","-",K$25*'3h Losses'!J30)</f>
        <v>0.24967067990523126</v>
      </c>
      <c r="L53" s="27">
        <f>IF(L$25="-","-",L$25*'3h Losses'!K30)</f>
        <v>0.25416475214352546</v>
      </c>
      <c r="M53" s="27">
        <f>IF(M$25="-","-",M$25*'3h Losses'!L30)</f>
        <v>0.24953034876948102</v>
      </c>
      <c r="N53" s="27">
        <f>IF(N$25="-","-",N$25*'3h Losses'!M30)</f>
        <v>0.2593570207517597</v>
      </c>
      <c r="O53" s="27">
        <f>IF(O$25="-","-",O$25*'3h Losses'!N30)</f>
        <v>0.26505992388142868</v>
      </c>
      <c r="P53" s="44"/>
      <c r="Q53" s="27">
        <f>IF(Q$25="-","-",Q$25*'3h Losses'!P30)</f>
        <v>0.26505992388142868</v>
      </c>
      <c r="R53" s="27">
        <f>IF(R$25="-","-",R$25*'3h Losses'!Q30)</f>
        <v>0.27368851910752273</v>
      </c>
      <c r="S53" s="27">
        <f>IF(S$25="-","-",S$25*'3h Losses'!R30)</f>
        <v>0.28348752885347028</v>
      </c>
      <c r="T53" s="27">
        <f>IF(T$25="-","-",T$25*'3h Losses'!S30)</f>
        <v>0.29141098834924906</v>
      </c>
      <c r="U53" s="27">
        <f>IF(U$25="-","-",U$25*'3h Losses'!T30)</f>
        <v>0.32803538150627409</v>
      </c>
      <c r="V53" s="27">
        <f>IF(V$25="-","-",V$25*'3h Losses'!U30)</f>
        <v>0</v>
      </c>
      <c r="W53" s="27" t="str">
        <f>IF(W$25="-","-",W$25*'3h Losses'!V30)</f>
        <v>-</v>
      </c>
      <c r="X53" s="27" t="str">
        <f>IF(X$25="-","-",X$25*'3h Losses'!W30)</f>
        <v>-</v>
      </c>
      <c r="Y53" s="27" t="str">
        <f>IF(Y$25="-","-",Y$25*'3h Losses'!X30)</f>
        <v>-</v>
      </c>
      <c r="Z53" s="27" t="str">
        <f>IF(Z$25="-","-",Z$25*'3h Losses'!Y30)</f>
        <v>-</v>
      </c>
      <c r="AA53" s="27" t="str">
        <f>IF(AA$25="-","-",AA$25*'3h Losses'!Z30)</f>
        <v>-</v>
      </c>
    </row>
    <row r="54" spans="1:27">
      <c r="A54" s="25"/>
      <c r="B54" s="328"/>
      <c r="C54" s="330"/>
      <c r="D54" s="330"/>
      <c r="E54" s="153" t="s">
        <v>156</v>
      </c>
      <c r="F54" s="335"/>
      <c r="G54" s="44"/>
      <c r="H54" s="27">
        <f>IF(H$25="-","-",H$25*'3h Losses'!G31)</f>
        <v>0.24023029098574666</v>
      </c>
      <c r="I54" s="27">
        <f>IF(I$25="-","-",I$25*'3h Losses'!H31)</f>
        <v>0.23637786354818802</v>
      </c>
      <c r="J54" s="27">
        <f>IF(J$25="-","-",J$25*'3h Losses'!I31)</f>
        <v>0.24205093227334451</v>
      </c>
      <c r="K54" s="27">
        <f>IF(K$25="-","-",K$25*'3h Losses'!J31)</f>
        <v>0.25253746621118944</v>
      </c>
      <c r="L54" s="27">
        <f>IF(L$25="-","-",L$25*'3h Losses'!K31)</f>
        <v>0.25708314060299087</v>
      </c>
      <c r="M54" s="27">
        <f>IF(M$25="-","-",M$25*'3h Losses'!L31)</f>
        <v>0.25239552375536578</v>
      </c>
      <c r="N54" s="27">
        <f>IF(N$25="-","-",N$25*'3h Losses'!M31)</f>
        <v>0.26381505805507138</v>
      </c>
      <c r="O54" s="27">
        <f>IF(O$25="-","-",O$25*'3h Losses'!N31)</f>
        <v>0.26961598727563058</v>
      </c>
      <c r="P54" s="44"/>
      <c r="Q54" s="27">
        <f>IF(Q$25="-","-",Q$25*'3h Losses'!P31)</f>
        <v>0.26961598727563058</v>
      </c>
      <c r="R54" s="27">
        <f>IF(R$25="-","-",R$25*'3h Losses'!Q31)</f>
        <v>0.2792182328197107</v>
      </c>
      <c r="S54" s="27">
        <f>IF(S$25="-","-",S$25*'3h Losses'!R31)</f>
        <v>0.28921520008256441</v>
      </c>
      <c r="T54" s="27">
        <f>IF(T$25="-","-",T$25*'3h Losses'!S31)</f>
        <v>0.29950335571946063</v>
      </c>
      <c r="U54" s="27">
        <f>IF(U$25="-","-",U$25*'3h Losses'!T31)</f>
        <v>0.33713633523214503</v>
      </c>
      <c r="V54" s="27">
        <f>IF(V$25="-","-",V$25*'3h Losses'!U31)</f>
        <v>0</v>
      </c>
      <c r="W54" s="27" t="str">
        <f>IF(W$25="-","-",W$25*'3h Losses'!V31)</f>
        <v>-</v>
      </c>
      <c r="X54" s="27" t="str">
        <f>IF(X$25="-","-",X$25*'3h Losses'!W31)</f>
        <v>-</v>
      </c>
      <c r="Y54" s="27" t="str">
        <f>IF(Y$25="-","-",Y$25*'3h Losses'!X31)</f>
        <v>-</v>
      </c>
      <c r="Z54" s="27" t="str">
        <f>IF(Z$25="-","-",Z$25*'3h Losses'!Y31)</f>
        <v>-</v>
      </c>
      <c r="AA54" s="27" t="str">
        <f>IF(AA$25="-","-",AA$25*'3h Losses'!Z31)</f>
        <v>-</v>
      </c>
    </row>
    <row r="55" spans="1:27">
      <c r="A55" s="25"/>
      <c r="B55" s="328"/>
      <c r="C55" s="330"/>
      <c r="D55" s="330"/>
      <c r="E55" s="153" t="s">
        <v>157</v>
      </c>
      <c r="F55" s="335"/>
      <c r="G55" s="44"/>
      <c r="H55" s="27">
        <f>IF(H$25="-","-",H$25*'3h Losses'!G32)</f>
        <v>0.23581861996984138</v>
      </c>
      <c r="I55" s="27">
        <f>IF(I$25="-","-",I$25*'3h Losses'!H32)</f>
        <v>0.23203693982396445</v>
      </c>
      <c r="J55" s="27">
        <f>IF(J$25="-","-",J$25*'3h Losses'!I32)</f>
        <v>0.23760582637973959</v>
      </c>
      <c r="K55" s="27">
        <f>IF(K$25="-","-",K$25*'3h Losses'!J32)</f>
        <v>0.24789978203097016</v>
      </c>
      <c r="L55" s="27">
        <f>IF(L$25="-","-",L$25*'3h Losses'!K32)</f>
        <v>0.25236197810752764</v>
      </c>
      <c r="M55" s="27">
        <f>IF(M$25="-","-",M$25*'3h Losses'!L32)</f>
        <v>0.24776044625482757</v>
      </c>
      <c r="N55" s="27">
        <f>IF(N$25="-","-",N$25*'3h Losses'!M32)</f>
        <v>0.25668134876494858</v>
      </c>
      <c r="O55" s="27">
        <f>IF(O$25="-","-",O$25*'3h Losses'!N32)</f>
        <v>0.26232541755844524</v>
      </c>
      <c r="P55" s="44"/>
      <c r="Q55" s="27">
        <f>IF(Q$25="-","-",Q$25*'3h Losses'!P32)</f>
        <v>0.26232541755844524</v>
      </c>
      <c r="R55" s="27">
        <f>IF(R$25="-","-",R$25*'3h Losses'!Q32)</f>
        <v>0.27121998546879678</v>
      </c>
      <c r="S55" s="27">
        <f>IF(S$25="-","-",S$25*'3h Losses'!R32)</f>
        <v>0.28095595839957227</v>
      </c>
      <c r="T55" s="27">
        <f>IF(T$25="-","-",T$25*'3h Losses'!S32)</f>
        <v>0.290659606568347</v>
      </c>
      <c r="U55" s="27">
        <f>IF(U$25="-","-",U$25*'3h Losses'!T32)</f>
        <v>0.32721345529450635</v>
      </c>
      <c r="V55" s="27">
        <f>IF(V$25="-","-",V$25*'3h Losses'!U32)</f>
        <v>0</v>
      </c>
      <c r="W55" s="27" t="str">
        <f>IF(W$25="-","-",W$25*'3h Losses'!V32)</f>
        <v>-</v>
      </c>
      <c r="X55" s="27" t="str">
        <f>IF(X$25="-","-",X$25*'3h Losses'!W32)</f>
        <v>-</v>
      </c>
      <c r="Y55" s="27" t="str">
        <f>IF(Y$25="-","-",Y$25*'3h Losses'!X32)</f>
        <v>-</v>
      </c>
      <c r="Z55" s="27" t="str">
        <f>IF(Z$25="-","-",Z$25*'3h Losses'!Y32)</f>
        <v>-</v>
      </c>
      <c r="AA55" s="27" t="str">
        <f>IF(AA$25="-","-",AA$25*'3h Losses'!Z32)</f>
        <v>-</v>
      </c>
    </row>
    <row r="56" spans="1:27">
      <c r="A56" s="25"/>
      <c r="B56" s="328"/>
      <c r="C56" s="330"/>
      <c r="D56" s="330"/>
      <c r="E56" s="153" t="s">
        <v>158</v>
      </c>
      <c r="F56" s="335"/>
      <c r="G56" s="44"/>
      <c r="H56" s="27">
        <f>IF(H$25="-","-",H$25*'3h Losses'!G33)</f>
        <v>0.23751690268161504</v>
      </c>
      <c r="I56" s="27">
        <f>IF(I$25="-","-",I$25*'3h Losses'!H33)</f>
        <v>0.23370798820617575</v>
      </c>
      <c r="J56" s="27">
        <f>IF(J$25="-","-",J$25*'3h Losses'!I33)</f>
        <v>0.23931697992312395</v>
      </c>
      <c r="K56" s="27">
        <f>IF(K$25="-","-",K$25*'3h Losses'!J33)</f>
        <v>0.24968506902030754</v>
      </c>
      <c r="L56" s="27">
        <f>IF(L$25="-","-",L$25*'3h Losses'!K33)</f>
        <v>0.25417940026267311</v>
      </c>
      <c r="M56" s="27">
        <f>IF(M$25="-","-",M$25*'3h Losses'!L33)</f>
        <v>0.24954472979694017</v>
      </c>
      <c r="N56" s="27">
        <f>IF(N$25="-","-",N$25*'3h Losses'!M33)</f>
        <v>0.25804039297103276</v>
      </c>
      <c r="O56" s="27">
        <f>IF(O$25="-","-",O$25*'3h Losses'!N33)</f>
        <v>0.26371434527195781</v>
      </c>
      <c r="P56" s="44"/>
      <c r="Q56" s="27">
        <f>IF(Q$25="-","-",Q$25*'3h Losses'!P33)</f>
        <v>0.26371434527195781</v>
      </c>
      <c r="R56" s="27">
        <f>IF(R$25="-","-",R$25*'3h Losses'!Q33)</f>
        <v>0.27134957797137532</v>
      </c>
      <c r="S56" s="27">
        <f>IF(S$25="-","-",S$25*'3h Losses'!R33)</f>
        <v>0.28109141778709279</v>
      </c>
      <c r="T56" s="27">
        <f>IF(T$25="-","-",T$25*'3h Losses'!S33)</f>
        <v>0.28858019620892683</v>
      </c>
      <c r="U56" s="27">
        <f>IF(U$25="-","-",U$25*'3h Losses'!T33)</f>
        <v>0.32487716459991889</v>
      </c>
      <c r="V56" s="27">
        <f>IF(V$25="-","-",V$25*'3h Losses'!U33)</f>
        <v>0</v>
      </c>
      <c r="W56" s="27" t="str">
        <f>IF(W$25="-","-",W$25*'3h Losses'!V33)</f>
        <v>-</v>
      </c>
      <c r="X56" s="27" t="str">
        <f>IF(X$25="-","-",X$25*'3h Losses'!W33)</f>
        <v>-</v>
      </c>
      <c r="Y56" s="27" t="str">
        <f>IF(Y$25="-","-",Y$25*'3h Losses'!X33)</f>
        <v>-</v>
      </c>
      <c r="Z56" s="27" t="str">
        <f>IF(Z$25="-","-",Z$25*'3h Losses'!Y33)</f>
        <v>-</v>
      </c>
      <c r="AA56" s="27" t="str">
        <f>IF(AA$25="-","-",AA$25*'3h Losses'!Z33)</f>
        <v>-</v>
      </c>
    </row>
    <row r="57" spans="1:27">
      <c r="A57" s="25"/>
      <c r="B57" s="328"/>
      <c r="C57" s="330"/>
      <c r="D57" s="330"/>
      <c r="E57" s="153" t="s">
        <v>159</v>
      </c>
      <c r="F57" s="335"/>
      <c r="G57" s="44"/>
      <c r="H57" s="27">
        <f>IF(H$25="-","-",H$25*'3h Losses'!G34)</f>
        <v>0.23881946514113728</v>
      </c>
      <c r="I57" s="27">
        <f>IF(I$25="-","-",I$25*'3h Losses'!H34)</f>
        <v>0.23498966226175189</v>
      </c>
      <c r="J57" s="27">
        <f>IF(J$25="-","-",J$25*'3h Losses'!I34)</f>
        <v>0.24062941415603392</v>
      </c>
      <c r="K57" s="27">
        <f>IF(K$25="-","-",K$25*'3h Losses'!J34)</f>
        <v>0.2510543627166178</v>
      </c>
      <c r="L57" s="27">
        <f>IF(L$25="-","-",L$25*'3h Losses'!K34)</f>
        <v>0.25557334124551695</v>
      </c>
      <c r="M57" s="27">
        <f>IF(M$25="-","-",M$25*'3h Losses'!L34)</f>
        <v>0.250913253861271</v>
      </c>
      <c r="N57" s="27">
        <f>IF(N$25="-","-",N$25*'3h Losses'!M34)</f>
        <v>0.26163260934554033</v>
      </c>
      <c r="O57" s="27">
        <f>IF(O$25="-","-",O$25*'3h Losses'!N34)</f>
        <v>0.26738554952944327</v>
      </c>
      <c r="P57" s="44"/>
      <c r="Q57" s="27">
        <f>IF(Q$25="-","-",Q$25*'3h Losses'!P34)</f>
        <v>0.26738554952944327</v>
      </c>
      <c r="R57" s="27">
        <f>IF(R$25="-","-",R$25*'3h Losses'!Q34)</f>
        <v>0.27645168940514331</v>
      </c>
      <c r="S57" s="27">
        <f>IF(S$25="-","-",S$25*'3h Losses'!R34)</f>
        <v>0.28637228394025899</v>
      </c>
      <c r="T57" s="27">
        <f>IF(T$25="-","-",T$25*'3h Losses'!S34)</f>
        <v>0.29418261936454654</v>
      </c>
      <c r="U57" s="27">
        <f>IF(U$25="-","-",U$25*'3h Losses'!T34)</f>
        <v>0.33116821110093425</v>
      </c>
      <c r="V57" s="27">
        <f>IF(V$25="-","-",V$25*'3h Losses'!U34)</f>
        <v>0</v>
      </c>
      <c r="W57" s="27" t="str">
        <f>IF(W$25="-","-",W$25*'3h Losses'!V34)</f>
        <v>-</v>
      </c>
      <c r="X57" s="27" t="str">
        <f>IF(X$25="-","-",X$25*'3h Losses'!W34)</f>
        <v>-</v>
      </c>
      <c r="Y57" s="27" t="str">
        <f>IF(Y$25="-","-",Y$25*'3h Losses'!X34)</f>
        <v>-</v>
      </c>
      <c r="Z57" s="27" t="str">
        <f>IF(Z$25="-","-",Z$25*'3h Losses'!Y34)</f>
        <v>-</v>
      </c>
      <c r="AA57" s="27" t="str">
        <f>IF(AA$25="-","-",AA$25*'3h Losses'!Z34)</f>
        <v>-</v>
      </c>
    </row>
    <row r="58" spans="1:27">
      <c r="A58" s="25"/>
      <c r="B58" s="328"/>
      <c r="C58" s="330"/>
      <c r="D58" s="330"/>
      <c r="E58" s="153" t="s">
        <v>160</v>
      </c>
      <c r="F58" s="335"/>
      <c r="G58" s="44"/>
      <c r="H58" s="27">
        <f>IF(H$25="-","-",H$25*'3h Losses'!G35)</f>
        <v>0.23484900091505895</v>
      </c>
      <c r="I58" s="27">
        <f>IF(I$25="-","-",I$25*'3h Losses'!H35)</f>
        <v>0.23108286996173097</v>
      </c>
      <c r="J58" s="27">
        <f>IF(J$25="-","-",J$25*'3h Losses'!I35)</f>
        <v>0.2366288588408125</v>
      </c>
      <c r="K58" s="27">
        <f>IF(K$25="-","-",K$25*'3h Losses'!J35)</f>
        <v>0.24688048867591458</v>
      </c>
      <c r="L58" s="27">
        <f>IF(L$25="-","-",L$25*'3h Losses'!K35)</f>
        <v>0.25132433747208105</v>
      </c>
      <c r="M58" s="27">
        <f>IF(M$25="-","-",M$25*'3h Losses'!L35)</f>
        <v>0.24674172580883055</v>
      </c>
      <c r="N58" s="27">
        <f>IF(N$25="-","-",N$25*'3h Losses'!M35)</f>
        <v>0.25637684109288833</v>
      </c>
      <c r="O58" s="27">
        <f>IF(O$25="-","-",O$25*'3h Losses'!N35)</f>
        <v>0.26201421418271381</v>
      </c>
      <c r="P58" s="44"/>
      <c r="Q58" s="27">
        <f>IF(Q$25="-","-",Q$25*'3h Losses'!P35)</f>
        <v>0.26201421418271381</v>
      </c>
      <c r="R58" s="27">
        <f>IF(R$25="-","-",R$25*'3h Losses'!Q35)</f>
        <v>0.270898230238864</v>
      </c>
      <c r="S58" s="27">
        <f>IF(S$25="-","-",S$25*'3h Losses'!R35)</f>
        <v>0.2817783241164053</v>
      </c>
      <c r="T58" s="27">
        <f>IF(T$25="-","-",T$25*'3h Losses'!S35)</f>
        <v>0.29008027898241351</v>
      </c>
      <c r="U58" s="27">
        <f>IF(U$25="-","-",U$25*'3h Losses'!T35)</f>
        <v>0.32765964490846555</v>
      </c>
      <c r="V58" s="27">
        <f>IF(V$25="-","-",V$25*'3h Losses'!U35)</f>
        <v>0</v>
      </c>
      <c r="W58" s="27" t="str">
        <f>IF(W$25="-","-",W$25*'3h Losses'!V35)</f>
        <v>-</v>
      </c>
      <c r="X58" s="27" t="str">
        <f>IF(X$25="-","-",X$25*'3h Losses'!W35)</f>
        <v>-</v>
      </c>
      <c r="Y58" s="27" t="str">
        <f>IF(Y$25="-","-",Y$25*'3h Losses'!X35)</f>
        <v>-</v>
      </c>
      <c r="Z58" s="27" t="str">
        <f>IF(Z$25="-","-",Z$25*'3h Losses'!Y35)</f>
        <v>-</v>
      </c>
      <c r="AA58" s="27" t="str">
        <f>IF(AA$25="-","-",AA$25*'3h Losses'!Z35)</f>
        <v>-</v>
      </c>
    </row>
    <row r="59" spans="1:27">
      <c r="A59" s="25"/>
      <c r="B59" s="328"/>
      <c r="C59" s="330"/>
      <c r="D59" s="330"/>
      <c r="E59" s="153" t="s">
        <v>161</v>
      </c>
      <c r="F59" s="335"/>
      <c r="G59" s="44"/>
      <c r="H59" s="27">
        <f>IF(H$25="-","-",H$25*'3h Losses'!G36)</f>
        <v>0.23706212238647048</v>
      </c>
      <c r="I59" s="27">
        <f>IF(I$25="-","-",I$25*'3h Losses'!H36)</f>
        <v>0.23326050094672576</v>
      </c>
      <c r="J59" s="27">
        <f>IF(J$25="-","-",J$25*'3h Losses'!I36)</f>
        <v>0.23885875296944717</v>
      </c>
      <c r="K59" s="27">
        <f>IF(K$25="-","-",K$25*'3h Losses'!J36)</f>
        <v>0.24920698999477203</v>
      </c>
      <c r="L59" s="27">
        <f>IF(L$25="-","-",L$25*'3h Losses'!K36)</f>
        <v>0.25369271581467795</v>
      </c>
      <c r="M59" s="27">
        <f>IF(M$25="-","-",M$25*'3h Losses'!L36)</f>
        <v>0.24906691948286352</v>
      </c>
      <c r="N59" s="27">
        <f>IF(N$25="-","-",N$25*'3h Losses'!M36)</f>
        <v>0.25771301152790904</v>
      </c>
      <c r="O59" s="27">
        <f>IF(O$25="-","-",O$25*'3h Losses'!N36)</f>
        <v>0.26337976516248923</v>
      </c>
      <c r="P59" s="44"/>
      <c r="Q59" s="27">
        <f>IF(Q$25="-","-",Q$25*'3h Losses'!P36)</f>
        <v>0.26337976516248923</v>
      </c>
      <c r="R59" s="27">
        <f>IF(R$25="-","-",R$25*'3h Losses'!Q36)</f>
        <v>0.2726044942541615</v>
      </c>
      <c r="S59" s="27">
        <f>IF(S$25="-","-",S$25*'3h Losses'!R36)</f>
        <v>0.28237458687424005</v>
      </c>
      <c r="T59" s="27">
        <f>IF(T$25="-","-",T$25*'3h Losses'!S36)</f>
        <v>0.29133156467137383</v>
      </c>
      <c r="U59" s="27">
        <f>IF(U$25="-","-",U$25*'3h Losses'!T36)</f>
        <v>0.32795848624504487</v>
      </c>
      <c r="V59" s="27">
        <f>IF(V$25="-","-",V$25*'3h Losses'!U36)</f>
        <v>0</v>
      </c>
      <c r="W59" s="27" t="str">
        <f>IF(W$25="-","-",W$25*'3h Losses'!V36)</f>
        <v>-</v>
      </c>
      <c r="X59" s="27" t="str">
        <f>IF(X$25="-","-",X$25*'3h Losses'!W36)</f>
        <v>-</v>
      </c>
      <c r="Y59" s="27" t="str">
        <f>IF(Y$25="-","-",Y$25*'3h Losses'!X36)</f>
        <v>-</v>
      </c>
      <c r="Z59" s="27" t="str">
        <f>IF(Z$25="-","-",Z$25*'3h Losses'!Y36)</f>
        <v>-</v>
      </c>
      <c r="AA59" s="27" t="str">
        <f>IF(AA$25="-","-",AA$25*'3h Losses'!Z36)</f>
        <v>-</v>
      </c>
    </row>
    <row r="60" spans="1:27">
      <c r="A60" s="25"/>
      <c r="B60" s="328"/>
      <c r="C60" s="330"/>
      <c r="D60" s="330"/>
      <c r="E60" s="153" t="s">
        <v>162</v>
      </c>
      <c r="F60" s="335"/>
      <c r="G60" s="44"/>
      <c r="H60" s="27">
        <f>IF(H$25="-","-",H$25*'3h Losses'!G37)</f>
        <v>0.23616755728785857</v>
      </c>
      <c r="I60" s="27">
        <f>IF(I$25="-","-",I$25*'3h Losses'!H37)</f>
        <v>0.23238028144590017</v>
      </c>
      <c r="J60" s="27">
        <f>IF(J$25="-","-",J$25*'3h Losses'!I37)</f>
        <v>0.23795740820060179</v>
      </c>
      <c r="K60" s="27">
        <f>IF(K$25="-","-",K$25*'3h Losses'!J37)</f>
        <v>0.24826659566549147</v>
      </c>
      <c r="L60" s="27">
        <f>IF(L$25="-","-",L$25*'3h Losses'!K37)</f>
        <v>0.25273539438747034</v>
      </c>
      <c r="M60" s="27">
        <f>IF(M$25="-","-",M$25*'3h Losses'!L37)</f>
        <v>0.24812705371626534</v>
      </c>
      <c r="N60" s="27">
        <f>IF(N$25="-","-",N$25*'3h Losses'!M37)</f>
        <v>0.25652991549922577</v>
      </c>
      <c r="O60" s="27">
        <f>IF(O$25="-","-",O$25*'3h Losses'!N37)</f>
        <v>0.26217065448409599</v>
      </c>
      <c r="P60" s="44"/>
      <c r="Q60" s="27">
        <f>IF(Q$25="-","-",Q$25*'3h Losses'!P37)</f>
        <v>0.26217065448409599</v>
      </c>
      <c r="R60" s="27">
        <f>IF(R$25="-","-",R$25*'3h Losses'!Q37)</f>
        <v>0.2710599749018956</v>
      </c>
      <c r="S60" s="27">
        <f>IF(S$25="-","-",S$25*'3h Losses'!R37)</f>
        <v>0.28079623394505815</v>
      </c>
      <c r="T60" s="27">
        <f>IF(T$25="-","-",T$25*'3h Losses'!S37)</f>
        <v>0.28816527680267096</v>
      </c>
      <c r="U60" s="27">
        <f>IF(U$25="-","-",U$25*'3h Losses'!T37)</f>
        <v>0.32441680334945766</v>
      </c>
      <c r="V60" s="27">
        <f>IF(V$25="-","-",V$25*'3h Losses'!U37)</f>
        <v>0</v>
      </c>
      <c r="W60" s="27" t="str">
        <f>IF(W$25="-","-",W$25*'3h Losses'!V37)</f>
        <v>-</v>
      </c>
      <c r="X60" s="27" t="str">
        <f>IF(X$25="-","-",X$25*'3h Losses'!W37)</f>
        <v>-</v>
      </c>
      <c r="Y60" s="27" t="str">
        <f>IF(Y$25="-","-",Y$25*'3h Losses'!X37)</f>
        <v>-</v>
      </c>
      <c r="Z60" s="27" t="str">
        <f>IF(Z$25="-","-",Z$25*'3h Losses'!Y37)</f>
        <v>-</v>
      </c>
      <c r="AA60" s="27" t="str">
        <f>IF(AA$25="-","-",AA$25*'3h Losses'!Z37)</f>
        <v>-</v>
      </c>
    </row>
    <row r="61" spans="1:27">
      <c r="A61" s="25"/>
      <c r="B61" s="328"/>
      <c r="C61" s="330"/>
      <c r="D61" s="330"/>
      <c r="E61" s="153" t="s">
        <v>163</v>
      </c>
      <c r="F61" s="335"/>
      <c r="G61" s="44"/>
      <c r="H61" s="27">
        <f>IF(H$25="-","-",H$25*'3h Losses'!G38)</f>
        <v>0.23243659539828693</v>
      </c>
      <c r="I61" s="27">
        <f>IF(I$25="-","-",I$25*'3h Losses'!H38)</f>
        <v>0.22870915072871273</v>
      </c>
      <c r="J61" s="27">
        <f>IF(J$25="-","-",J$25*'3h Losses'!I38)</f>
        <v>0.23419817034620183</v>
      </c>
      <c r="K61" s="27">
        <f>IF(K$25="-","-",K$25*'3h Losses'!J38)</f>
        <v>0.24434449384287477</v>
      </c>
      <c r="L61" s="27">
        <f>IF(L$25="-","-",L$25*'3h Losses'!K38)</f>
        <v>0.24874269473204655</v>
      </c>
      <c r="M61" s="27">
        <f>IF(M$25="-","-",M$25*'3h Losses'!L38)</f>
        <v>0.24420715636957471</v>
      </c>
      <c r="N61" s="27">
        <f>IF(N$25="-","-",N$25*'3h Losses'!M38)</f>
        <v>0.25353859055751321</v>
      </c>
      <c r="O61" s="27">
        <f>IF(O$25="-","-",O$25*'3h Losses'!N38)</f>
        <v>0.2591135544331441</v>
      </c>
      <c r="P61" s="44"/>
      <c r="Q61" s="27">
        <f>IF(Q$25="-","-",Q$25*'3h Losses'!P38)</f>
        <v>0.2591135544331441</v>
      </c>
      <c r="R61" s="27">
        <f>IF(R$25="-","-",R$25*'3h Losses'!Q38)</f>
        <v>0.26938575535567505</v>
      </c>
      <c r="S61" s="27">
        <f>IF(S$25="-","-",S$25*'3h Losses'!R38)</f>
        <v>0.27906549438865802</v>
      </c>
      <c r="T61" s="27">
        <f>IF(T$25="-","-",T$25*'3h Losses'!S38)</f>
        <v>0.28728752192161272</v>
      </c>
      <c r="U61" s="27">
        <f>IF(U$25="-","-",U$25*'3h Losses'!T38)</f>
        <v>0.32342628809569557</v>
      </c>
      <c r="V61" s="27">
        <f>IF(V$25="-","-",V$25*'3h Losses'!U38)</f>
        <v>0</v>
      </c>
      <c r="W61" s="27" t="str">
        <f>IF(W$25="-","-",W$25*'3h Losses'!V38)</f>
        <v>-</v>
      </c>
      <c r="X61" s="27" t="str">
        <f>IF(X$25="-","-",X$25*'3h Losses'!W38)</f>
        <v>-</v>
      </c>
      <c r="Y61" s="27" t="str">
        <f>IF(Y$25="-","-",Y$25*'3h Losses'!X38)</f>
        <v>-</v>
      </c>
      <c r="Z61" s="27" t="str">
        <f>IF(Z$25="-","-",Z$25*'3h Losses'!Y38)</f>
        <v>-</v>
      </c>
      <c r="AA61" s="27" t="str">
        <f>IF(AA$25="-","-",AA$25*'3h Losses'!Z38)</f>
        <v>-</v>
      </c>
    </row>
    <row r="62" spans="1:27">
      <c r="A62" s="25"/>
      <c r="B62" s="328"/>
      <c r="C62" s="330"/>
      <c r="D62" s="330"/>
      <c r="E62" s="153" t="s">
        <v>164</v>
      </c>
      <c r="F62" s="335"/>
      <c r="G62" s="44"/>
      <c r="H62" s="27">
        <f>IF(H$25="-","-",H$25*'3h Losses'!G39)</f>
        <v>0.24049028895665642</v>
      </c>
      <c r="I62" s="27">
        <f>IF(I$25="-","-",I$25*'3h Losses'!H39)</f>
        <v>0.2366336920893696</v>
      </c>
      <c r="J62" s="27">
        <f>IF(J$25="-","-",J$25*'3h Losses'!I39)</f>
        <v>0.24231290069951444</v>
      </c>
      <c r="K62" s="27">
        <f>IF(K$25="-","-",K$25*'3h Losses'!J39)</f>
        <v>0.25281078407016622</v>
      </c>
      <c r="L62" s="27">
        <f>IF(L$25="-","-",L$25*'3h Losses'!K39)</f>
        <v>0.25736137818342925</v>
      </c>
      <c r="M62" s="27">
        <f>IF(M$25="-","-",M$25*'3h Losses'!L39)</f>
        <v>0.25266868799195652</v>
      </c>
      <c r="N62" s="27">
        <f>IF(N$25="-","-",N$25*'3h Losses'!M39)</f>
        <v>0.26025365716272586</v>
      </c>
      <c r="O62" s="27">
        <f>IF(O$25="-","-",O$25*'3h Losses'!N39)</f>
        <v>0.26597627609025315</v>
      </c>
      <c r="P62" s="44"/>
      <c r="Q62" s="27">
        <f>IF(Q$25="-","-",Q$25*'3h Losses'!P39)</f>
        <v>0.26597627609025315</v>
      </c>
      <c r="R62" s="27">
        <f>IF(R$25="-","-",R$25*'3h Losses'!Q39)</f>
        <v>0.27490807058108635</v>
      </c>
      <c r="S62" s="27">
        <f>IF(S$25="-","-",S$25*'3h Losses'!R39)</f>
        <v>0.28476718966720344</v>
      </c>
      <c r="T62" s="27">
        <f>IF(T$25="-","-",T$25*'3h Losses'!S39)</f>
        <v>0.29470619444540397</v>
      </c>
      <c r="U62" s="27">
        <f>IF(U$25="-","-",U$25*'3h Losses'!T39)</f>
        <v>0.33175691939879814</v>
      </c>
      <c r="V62" s="27">
        <f>IF(V$25="-","-",V$25*'3h Losses'!U39)</f>
        <v>0</v>
      </c>
      <c r="W62" s="27" t="str">
        <f>IF(W$25="-","-",W$25*'3h Losses'!V39)</f>
        <v>-</v>
      </c>
      <c r="X62" s="27" t="str">
        <f>IF(X$25="-","-",X$25*'3h Losses'!W39)</f>
        <v>-</v>
      </c>
      <c r="Y62" s="27" t="str">
        <f>IF(Y$25="-","-",Y$25*'3h Losses'!X39)</f>
        <v>-</v>
      </c>
      <c r="Z62" s="27" t="str">
        <f>IF(Z$25="-","-",Z$25*'3h Losses'!Y39)</f>
        <v>-</v>
      </c>
      <c r="AA62" s="27" t="str">
        <f>IF(AA$25="-","-",AA$25*'3h Losses'!Z39)</f>
        <v>-</v>
      </c>
    </row>
    <row r="63" spans="1:27">
      <c r="A63" s="25"/>
      <c r="B63" s="328"/>
      <c r="C63" s="330"/>
      <c r="D63" s="330"/>
      <c r="E63" s="153" t="s">
        <v>165</v>
      </c>
      <c r="F63" s="335"/>
      <c r="G63" s="44"/>
      <c r="H63" s="27">
        <f>IF(H$25="-","-",H$25*'3h Losses'!G40)</f>
        <v>0.23890290236514852</v>
      </c>
      <c r="I63" s="27">
        <f>IF(I$25="-","-",I$25*'3h Losses'!H40)</f>
        <v>0.23507176145361999</v>
      </c>
      <c r="J63" s="27">
        <f>IF(J$25="-","-",J$25*'3h Losses'!I40)</f>
        <v>0.24071348372850687</v>
      </c>
      <c r="K63" s="27">
        <f>IF(K$25="-","-",K$25*'3h Losses'!J40)</f>
        <v>0.25114207449123638</v>
      </c>
      <c r="L63" s="27">
        <f>IF(L$25="-","-",L$25*'3h Losses'!K40)</f>
        <v>0.25566263183207866</v>
      </c>
      <c r="M63" s="27">
        <f>IF(M$25="-","-",M$25*'3h Losses'!L40)</f>
        <v>0.25100091633617627</v>
      </c>
      <c r="N63" s="27">
        <f>IF(N$25="-","-",N$25*'3h Losses'!M40)</f>
        <v>0.26271887660396215</v>
      </c>
      <c r="O63" s="27">
        <f>IF(O$25="-","-",O$25*'3h Losses'!N40)</f>
        <v>0.26849570230648245</v>
      </c>
      <c r="P63" s="44"/>
      <c r="Q63" s="27">
        <f>IF(Q$25="-","-",Q$25*'3h Losses'!P40)</f>
        <v>0.26849570230648245</v>
      </c>
      <c r="R63" s="27">
        <f>IF(R$25="-","-",R$25*'3h Losses'!Q40)</f>
        <v>0.27754097352191653</v>
      </c>
      <c r="S63" s="27">
        <f>IF(S$25="-","-",S$25*'3h Losses'!R40)</f>
        <v>0.28748435411015266</v>
      </c>
      <c r="T63" s="27">
        <f>IF(T$25="-","-",T$25*'3h Losses'!S40)</f>
        <v>0.29611408640493242</v>
      </c>
      <c r="U63" s="27">
        <f>IF(U$25="-","-",U$25*'3h Losses'!T40)</f>
        <v>0.33333203960624824</v>
      </c>
      <c r="V63" s="27">
        <f>IF(V$25="-","-",V$25*'3h Losses'!U40)</f>
        <v>0</v>
      </c>
      <c r="W63" s="27" t="str">
        <f>IF(W$25="-","-",W$25*'3h Losses'!V40)</f>
        <v>-</v>
      </c>
      <c r="X63" s="27" t="str">
        <f>IF(X$25="-","-",X$25*'3h Losses'!W40)</f>
        <v>-</v>
      </c>
      <c r="Y63" s="27" t="str">
        <f>IF(Y$25="-","-",Y$25*'3h Losses'!X40)</f>
        <v>-</v>
      </c>
      <c r="Z63" s="27" t="str">
        <f>IF(Z$25="-","-",Z$25*'3h Losses'!Y40)</f>
        <v>-</v>
      </c>
      <c r="AA63" s="27" t="str">
        <f>IF(AA$25="-","-",AA$25*'3h Losses'!Z40)</f>
        <v>-</v>
      </c>
    </row>
    <row r="64" spans="1:27">
      <c r="A64" s="25"/>
      <c r="B64" s="328"/>
      <c r="C64" s="331"/>
      <c r="D64" s="331"/>
      <c r="E64" s="153" t="s">
        <v>166</v>
      </c>
      <c r="F64" s="335"/>
      <c r="G64" s="44"/>
      <c r="H64" s="27">
        <f>IF(H$25="-","-",H$25*'3h Losses'!G41)</f>
        <v>0.23960351316763673</v>
      </c>
      <c r="I64" s="27">
        <f>IF(I$25="-","-",I$25*'3h Losses'!H41)</f>
        <v>0.23576113698570378</v>
      </c>
      <c r="J64" s="27">
        <f>IF(J$25="-","-",J$25*'3h Losses'!I41)</f>
        <v>0.24141940427336067</v>
      </c>
      <c r="K64" s="27">
        <f>IF(K$25="-","-",K$25*'3h Losses'!J41)</f>
        <v>0.25187857810256098</v>
      </c>
      <c r="L64" s="27">
        <f>IF(L$25="-","-",L$25*'3h Losses'!K41)</f>
        <v>0.25641239250840708</v>
      </c>
      <c r="M64" s="27">
        <f>IF(M$25="-","-",M$25*'3h Losses'!L41)</f>
        <v>0.25173700598464266</v>
      </c>
      <c r="N64" s="27">
        <f>IF(N$25="-","-",N$25*'3h Losses'!M41)</f>
        <v>0.26229725387908037</v>
      </c>
      <c r="O64" s="27">
        <f>IF(O$25="-","-",O$25*'3h Losses'!N41)</f>
        <v>0.26806480867946619</v>
      </c>
      <c r="P64" s="44"/>
      <c r="Q64" s="27">
        <f>IF(Q$25="-","-",Q$25*'3h Losses'!P41)</f>
        <v>0.26806480867946619</v>
      </c>
      <c r="R64" s="27">
        <f>IF(R$25="-","-",R$25*'3h Losses'!Q41)</f>
        <v>0.27715397993616947</v>
      </c>
      <c r="S64" s="27">
        <f>IF(S$25="-","-",S$25*'3h Losses'!R41)</f>
        <v>0.28583237338814671</v>
      </c>
      <c r="T64" s="27">
        <f>IF(T$25="-","-",T$25*'3h Losses'!S41)</f>
        <v>0.29425377155833421</v>
      </c>
      <c r="U64" s="27">
        <f>IF(U$25="-","-",U$25*'3h Losses'!T41)</f>
        <v>0.3341967143639975</v>
      </c>
      <c r="V64" s="27">
        <f>IF(V$25="-","-",V$25*'3h Losses'!U41)</f>
        <v>0</v>
      </c>
      <c r="W64" s="27" t="str">
        <f>IF(W$25="-","-",W$25*'3h Losses'!V41)</f>
        <v>-</v>
      </c>
      <c r="X64" s="27" t="str">
        <f>IF(X$25="-","-",X$25*'3h Losses'!W41)</f>
        <v>-</v>
      </c>
      <c r="Y64" s="27" t="str">
        <f>IF(Y$25="-","-",Y$25*'3h Losses'!X41)</f>
        <v>-</v>
      </c>
      <c r="Z64" s="27" t="str">
        <f>IF(Z$25="-","-",Z$25*'3h Losses'!Y41)</f>
        <v>-</v>
      </c>
      <c r="AA64" s="27" t="str">
        <f>IF(AA$25="-","-",AA$25*'3h Losses'!Z41)</f>
        <v>-</v>
      </c>
    </row>
    <row r="65" spans="1:27" s="25" customFormat="1"/>
    <row r="66" spans="1:27" s="25" customFormat="1"/>
    <row r="67" spans="1:27" s="121" customFormat="1">
      <c r="B67" s="122" t="s">
        <v>171</v>
      </c>
      <c r="C67" s="122"/>
    </row>
    <row r="68" spans="1:27" s="138" customFormat="1">
      <c r="B68" s="137"/>
      <c r="C68" s="137"/>
    </row>
    <row r="69" spans="1:27" s="123" customFormat="1">
      <c r="A69" s="138"/>
      <c r="B69" s="289" t="s">
        <v>204</v>
      </c>
      <c r="C69" s="332" t="s">
        <v>0</v>
      </c>
      <c r="D69" s="332" t="s">
        <v>27</v>
      </c>
      <c r="E69" s="334" t="s">
        <v>152</v>
      </c>
      <c r="F69" s="316"/>
      <c r="G69" s="120"/>
      <c r="H69" s="313" t="s">
        <v>232</v>
      </c>
      <c r="I69" s="314"/>
      <c r="J69" s="314"/>
      <c r="K69" s="314"/>
      <c r="L69" s="314"/>
      <c r="M69" s="314"/>
      <c r="N69" s="314"/>
      <c r="O69" s="315"/>
      <c r="P69" s="190"/>
      <c r="Q69" s="304" t="s">
        <v>233</v>
      </c>
      <c r="R69" s="305"/>
      <c r="S69" s="305"/>
      <c r="T69" s="305"/>
      <c r="U69" s="305"/>
      <c r="V69" s="305"/>
      <c r="W69" s="305"/>
      <c r="X69" s="305"/>
      <c r="Y69" s="305"/>
      <c r="Z69" s="305"/>
      <c r="AA69" s="306"/>
    </row>
    <row r="70" spans="1:27" s="123" customFormat="1" ht="12.75" customHeight="1">
      <c r="A70" s="138"/>
      <c r="B70" s="289"/>
      <c r="C70" s="332"/>
      <c r="D70" s="332"/>
      <c r="E70" s="334"/>
      <c r="F70" s="316"/>
      <c r="G70" s="120"/>
      <c r="H70" s="307" t="s">
        <v>234</v>
      </c>
      <c r="I70" s="308"/>
      <c r="J70" s="308"/>
      <c r="K70" s="308"/>
      <c r="L70" s="308"/>
      <c r="M70" s="308"/>
      <c r="N70" s="308"/>
      <c r="O70" s="309"/>
      <c r="P70" s="190"/>
      <c r="Q70" s="310" t="s">
        <v>235</v>
      </c>
      <c r="R70" s="311"/>
      <c r="S70" s="311"/>
      <c r="T70" s="311"/>
      <c r="U70" s="311"/>
      <c r="V70" s="311"/>
      <c r="W70" s="311"/>
      <c r="X70" s="311"/>
      <c r="Y70" s="311"/>
      <c r="Z70" s="311"/>
      <c r="AA70" s="312"/>
    </row>
    <row r="71" spans="1:27" s="123" customFormat="1" ht="21" customHeight="1">
      <c r="A71" s="138"/>
      <c r="B71" s="289"/>
      <c r="C71" s="332"/>
      <c r="D71" s="332"/>
      <c r="E71" s="334"/>
      <c r="F71" s="139" t="s">
        <v>103</v>
      </c>
      <c r="G71" s="120"/>
      <c r="H71" s="49" t="s">
        <v>97</v>
      </c>
      <c r="I71" s="49" t="s">
        <v>99</v>
      </c>
      <c r="J71" s="49" t="s">
        <v>93</v>
      </c>
      <c r="K71" s="49" t="s">
        <v>94</v>
      </c>
      <c r="L71" s="49" t="s">
        <v>47</v>
      </c>
      <c r="M71" s="50" t="s">
        <v>46</v>
      </c>
      <c r="N71" s="49" t="s">
        <v>48</v>
      </c>
      <c r="O71" s="49" t="s">
        <v>169</v>
      </c>
      <c r="P71" s="120"/>
      <c r="Q71" s="45" t="s">
        <v>225</v>
      </c>
      <c r="R71" s="45" t="s">
        <v>2</v>
      </c>
      <c r="S71" s="45" t="s">
        <v>3</v>
      </c>
      <c r="T71" s="51" t="s">
        <v>4</v>
      </c>
      <c r="U71" s="45" t="s">
        <v>5</v>
      </c>
      <c r="V71" s="45" t="s">
        <v>6</v>
      </c>
      <c r="W71" s="45" t="s">
        <v>7</v>
      </c>
      <c r="X71" s="45" t="s">
        <v>8</v>
      </c>
      <c r="Y71" s="45" t="s">
        <v>9</v>
      </c>
      <c r="Z71" s="45" t="s">
        <v>10</v>
      </c>
      <c r="AA71" s="45" t="s">
        <v>11</v>
      </c>
    </row>
    <row r="72" spans="1:27">
      <c r="A72" s="25"/>
      <c r="B72" s="289"/>
      <c r="C72" s="332"/>
      <c r="D72" s="332"/>
      <c r="E72" s="334"/>
      <c r="F72" s="139" t="s">
        <v>49</v>
      </c>
      <c r="G72" s="120"/>
      <c r="H72" s="47" t="s">
        <v>98</v>
      </c>
      <c r="I72" s="47" t="s">
        <v>90</v>
      </c>
      <c r="J72" s="47" t="s">
        <v>91</v>
      </c>
      <c r="K72" s="47" t="s">
        <v>92</v>
      </c>
      <c r="L72" s="47" t="s">
        <v>50</v>
      </c>
      <c r="M72" s="48" t="s">
        <v>51</v>
      </c>
      <c r="N72" s="47" t="s">
        <v>18</v>
      </c>
      <c r="O72" s="47" t="s">
        <v>170</v>
      </c>
      <c r="P72" s="120"/>
      <c r="Q72" s="47" t="s">
        <v>104</v>
      </c>
      <c r="R72" s="47" t="s">
        <v>19</v>
      </c>
      <c r="S72" s="47" t="s">
        <v>40</v>
      </c>
      <c r="T72" s="52" t="s">
        <v>20</v>
      </c>
      <c r="U72" s="47" t="s">
        <v>41</v>
      </c>
      <c r="V72" s="47" t="s">
        <v>21</v>
      </c>
      <c r="W72" s="47" t="s">
        <v>42</v>
      </c>
      <c r="X72" s="47" t="s">
        <v>22</v>
      </c>
      <c r="Y72" s="47" t="s">
        <v>43</v>
      </c>
      <c r="Z72" s="47" t="s">
        <v>23</v>
      </c>
      <c r="AA72" s="47" t="s">
        <v>44</v>
      </c>
    </row>
    <row r="73" spans="1:27">
      <c r="A73" s="25"/>
      <c r="B73" s="289"/>
      <c r="C73" s="332"/>
      <c r="D73" s="332"/>
      <c r="E73" s="334"/>
      <c r="F73" s="140" t="s">
        <v>172</v>
      </c>
      <c r="G73" s="120"/>
      <c r="H73" s="45" t="s">
        <v>88</v>
      </c>
      <c r="I73" s="45" t="s">
        <v>88</v>
      </c>
      <c r="J73" s="45" t="s">
        <v>89</v>
      </c>
      <c r="K73" s="45" t="s">
        <v>89</v>
      </c>
      <c r="L73" s="45" t="s">
        <v>52</v>
      </c>
      <c r="M73" s="46" t="s">
        <v>52</v>
      </c>
      <c r="N73" s="45" t="s">
        <v>34</v>
      </c>
      <c r="O73" s="45" t="s">
        <v>34</v>
      </c>
      <c r="P73" s="120"/>
      <c r="Q73" s="45" t="s">
        <v>86</v>
      </c>
      <c r="R73" s="45" t="s">
        <v>35</v>
      </c>
      <c r="S73" s="45" t="s">
        <v>35</v>
      </c>
      <c r="T73" s="51" t="s">
        <v>36</v>
      </c>
      <c r="U73" s="45" t="s">
        <v>36</v>
      </c>
      <c r="V73" s="45" t="s">
        <v>37</v>
      </c>
      <c r="W73" s="45" t="s">
        <v>37</v>
      </c>
      <c r="X73" s="45" t="s">
        <v>38</v>
      </c>
      <c r="Y73" s="45" t="s">
        <v>38</v>
      </c>
      <c r="Z73" s="45" t="s">
        <v>39</v>
      </c>
      <c r="AA73" s="45" t="s">
        <v>39</v>
      </c>
    </row>
    <row r="74" spans="1:27" ht="12.75" customHeight="1">
      <c r="A74" s="25"/>
      <c r="B74" s="328" t="s">
        <v>239</v>
      </c>
      <c r="C74" s="325" t="s">
        <v>167</v>
      </c>
      <c r="D74" s="329" t="s">
        <v>109</v>
      </c>
      <c r="E74" s="153" t="s">
        <v>153</v>
      </c>
      <c r="F74" s="333"/>
      <c r="G74" s="44"/>
      <c r="H74" s="27">
        <f>IF(H$15="-","-",('3c CfD'!I$29+'3c CfD'!I$30)*'3h Losses'!G53)</f>
        <v>4.3998524508268771E-2</v>
      </c>
      <c r="I74" s="27">
        <f>IF(I$15="-","-",('3c CfD'!J$29+'3c CfD'!J$30)*'3h Losses'!H53)</f>
        <v>4.3998524508268771E-2</v>
      </c>
      <c r="J74" s="27">
        <f>IF(J$15="-","-",('3c CfD'!K$29+'3c CfD'!K$30)*'3h Losses'!I53)</f>
        <v>0.98220000036841404</v>
      </c>
      <c r="K74" s="27">
        <f>IF(K$15="-","-",('3c CfD'!L$29+'3c CfD'!L$30)*'3h Losses'!J53)</f>
        <v>0.68106101383420559</v>
      </c>
      <c r="L74" s="27">
        <f>IF(L$15="-","-",('3c CfD'!M$29+'3c CfD'!M$30)*'3h Losses'!K53)</f>
        <v>2.9286932299456594</v>
      </c>
      <c r="M74" s="27">
        <f>IF(M$15="-","-",('3c CfD'!N$29+'3c CfD'!N$30)*'3h Losses'!L53)</f>
        <v>2.5607613125090589</v>
      </c>
      <c r="N74" s="27">
        <f>IF(N$15="-","-",('3c CfD'!O$29+'3c CfD'!O$30)*'3h Losses'!M53)</f>
        <v>4.9163079643765739</v>
      </c>
      <c r="O74" s="27">
        <f>IF(O$15="-","-",('3c CfD'!P$29+'3c CfD'!P$30)*'3h Losses'!N53)</f>
        <v>4.2129644585107089</v>
      </c>
      <c r="P74" s="44"/>
      <c r="Q74" s="27">
        <f>IF(Q$15="-","-",('3c CfD'!R$29+'3c CfD'!R$30)*'3h Losses'!P53)</f>
        <v>4.2129644585107089</v>
      </c>
      <c r="R74" s="27">
        <f>IF(R$15="-","-",('3c CfD'!S$29+'3c CfD'!S$30)*'3h Losses'!Q53)</f>
        <v>6.3772761166496084</v>
      </c>
      <c r="S74" s="27">
        <f>IF(S$15="-","-",('3c CfD'!T$29+'3c CfD'!T$30)*'3h Losses'!R53)</f>
        <v>6.5847980233645478</v>
      </c>
      <c r="T74" s="27">
        <f>IF(T$15="-","-",('3c CfD'!U$29+'3c CfD'!U$30)*'3h Losses'!S53)</f>
        <v>9.4221341276455259</v>
      </c>
      <c r="U74" s="27">
        <f>IF(U$15="-","-",('3c CfD'!V$29+'3c CfD'!V$30)*'3h Losses'!T53)</f>
        <v>10.385136537403255</v>
      </c>
      <c r="V74" s="27" t="str">
        <f>IF(V$15="-","-",('3c CfD'!W$29+'3c CfD'!W$30)*'3h Losses'!U53)</f>
        <v>-</v>
      </c>
      <c r="W74" s="27" t="str">
        <f>IF(W$15="-","-",('3c CfD'!X$29+'3c CfD'!X$30)*'3h Losses'!V53)</f>
        <v>-</v>
      </c>
      <c r="X74" s="27" t="str">
        <f>IF(X$15="-","-",('3c CfD'!Y$29+'3c CfD'!Y$30)*'3h Losses'!W53)</f>
        <v>-</v>
      </c>
      <c r="Y74" s="27" t="str">
        <f>IF(Y$15="-","-",('3c CfD'!Z$29+'3c CfD'!Z$30)*'3h Losses'!X53)</f>
        <v>-</v>
      </c>
      <c r="Z74" s="27" t="str">
        <f>IF(Z$15="-","-",('3c CfD'!AA$29+'3c CfD'!AA$30)*'3h Losses'!Y53)</f>
        <v>-</v>
      </c>
      <c r="AA74" s="27" t="str">
        <f>IF(AA$15="-","-",('3c CfD'!AB$29+'3c CfD'!AB$30)*'3h Losses'!Z53)</f>
        <v>-</v>
      </c>
    </row>
    <row r="75" spans="1:27">
      <c r="A75" s="25"/>
      <c r="B75" s="328"/>
      <c r="C75" s="326"/>
      <c r="D75" s="330"/>
      <c r="E75" s="153" t="s">
        <v>154</v>
      </c>
      <c r="F75" s="333"/>
      <c r="G75" s="44"/>
      <c r="H75" s="27">
        <f>IF(H$15="-","-",('3c CfD'!I$29+'3c CfD'!I$30)*'3h Losses'!G54)</f>
        <v>4.3026813864339181E-2</v>
      </c>
      <c r="I75" s="27">
        <f>IF(I$15="-","-",('3c CfD'!J$29+'3c CfD'!J$30)*'3h Losses'!H54)</f>
        <v>4.3026813864339181E-2</v>
      </c>
      <c r="J75" s="27">
        <f>IF(J$15="-","-",('3c CfD'!K$29+'3c CfD'!K$30)*'3h Losses'!I54)</f>
        <v>0.96050804125177891</v>
      </c>
      <c r="K75" s="27">
        <f>IF(K$15="-","-",('3c CfD'!L$29+'3c CfD'!L$30)*'3h Losses'!J54)</f>
        <v>0.66601973134338477</v>
      </c>
      <c r="L75" s="27">
        <f>IF(L$15="-","-",('3c CfD'!M$29+'3c CfD'!M$30)*'3h Losses'!K54)</f>
        <v>2.8640128249514443</v>
      </c>
      <c r="M75" s="27">
        <f>IF(M$15="-","-",('3c CfD'!N$29+'3c CfD'!N$30)*'3h Losses'!L54)</f>
        <v>2.5042067109232602</v>
      </c>
      <c r="N75" s="27">
        <f>IF(N$15="-","-",('3c CfD'!O$29+'3c CfD'!O$30)*'3h Losses'!M54)</f>
        <v>4.8549542431456807</v>
      </c>
      <c r="O75" s="27">
        <f>IF(O$15="-","-",('3c CfD'!P$29+'3c CfD'!P$30)*'3h Losses'!N54)</f>
        <v>4.1603882064093023</v>
      </c>
      <c r="P75" s="44"/>
      <c r="Q75" s="27">
        <f>IF(Q$15="-","-",('3c CfD'!R$29+'3c CfD'!R$30)*'3h Losses'!P54)</f>
        <v>4.1603882064093023</v>
      </c>
      <c r="R75" s="27">
        <f>IF(R$15="-","-",('3c CfD'!S$29+'3c CfD'!S$30)*'3h Losses'!Q54)</f>
        <v>6.2537800328484723</v>
      </c>
      <c r="S75" s="27">
        <f>IF(S$15="-","-",('3c CfD'!T$29+'3c CfD'!T$30)*'3h Losses'!R54)</f>
        <v>6.4573085425605683</v>
      </c>
      <c r="T75" s="27">
        <f>IF(T$15="-","-",('3c CfD'!U$29+'3c CfD'!U$30)*'3h Losses'!S54)</f>
        <v>9.2659294549510438</v>
      </c>
      <c r="U75" s="27">
        <f>IF(U$15="-","-",('3c CfD'!V$29+'3c CfD'!V$30)*'3h Losses'!T54)</f>
        <v>10.21261310662352</v>
      </c>
      <c r="V75" s="27" t="str">
        <f>IF(V$15="-","-",('3c CfD'!W$29+'3c CfD'!W$30)*'3h Losses'!U54)</f>
        <v>-</v>
      </c>
      <c r="W75" s="27" t="str">
        <f>IF(W$15="-","-",('3c CfD'!X$29+'3c CfD'!X$30)*'3h Losses'!V54)</f>
        <v>-</v>
      </c>
      <c r="X75" s="27" t="str">
        <f>IF(X$15="-","-",('3c CfD'!Y$29+'3c CfD'!Y$30)*'3h Losses'!W54)</f>
        <v>-</v>
      </c>
      <c r="Y75" s="27" t="str">
        <f>IF(Y$15="-","-",('3c CfD'!Z$29+'3c CfD'!Z$30)*'3h Losses'!X54)</f>
        <v>-</v>
      </c>
      <c r="Z75" s="27" t="str">
        <f>IF(Z$15="-","-",('3c CfD'!AA$29+'3c CfD'!AA$30)*'3h Losses'!Y54)</f>
        <v>-</v>
      </c>
      <c r="AA75" s="27" t="str">
        <f>IF(AA$15="-","-",('3c CfD'!AB$29+'3c CfD'!AB$30)*'3h Losses'!Z54)</f>
        <v>-</v>
      </c>
    </row>
    <row r="76" spans="1:27">
      <c r="A76" s="25"/>
      <c r="B76" s="328"/>
      <c r="C76" s="326"/>
      <c r="D76" s="330"/>
      <c r="E76" s="153" t="s">
        <v>155</v>
      </c>
      <c r="F76" s="333"/>
      <c r="G76" s="44"/>
      <c r="H76" s="27">
        <f>IF(H$15="-","-",('3c CfD'!I$29+'3c CfD'!I$30)*'3h Losses'!G55)</f>
        <v>4.3466677627603159E-2</v>
      </c>
      <c r="I76" s="27">
        <f>IF(I$15="-","-",('3c CfD'!J$29+'3c CfD'!J$30)*'3h Losses'!H55)</f>
        <v>4.3466677627603159E-2</v>
      </c>
      <c r="J76" s="27">
        <f>IF(J$15="-","-",('3c CfD'!K$29+'3c CfD'!K$30)*'3h Losses'!I55)</f>
        <v>0.97032732935901389</v>
      </c>
      <c r="K76" s="27">
        <f>IF(K$15="-","-",('3c CfD'!L$29+'3c CfD'!L$30)*'3h Losses'!J55)</f>
        <v>0.67282846104297267</v>
      </c>
      <c r="L76" s="27">
        <f>IF(L$15="-","-",('3c CfD'!M$29+'3c CfD'!M$30)*'3h Losses'!K55)</f>
        <v>2.8932916710029186</v>
      </c>
      <c r="M76" s="27">
        <f>IF(M$15="-","-",('3c CfD'!N$29+'3c CfD'!N$30)*'3h Losses'!L55)</f>
        <v>2.5298072536762186</v>
      </c>
      <c r="N76" s="27">
        <f>IF(N$15="-","-",('3c CfD'!O$29+'3c CfD'!O$30)*'3h Losses'!M55)</f>
        <v>4.9585118889097259</v>
      </c>
      <c r="O76" s="27">
        <f>IF(O$15="-","-",('3c CfD'!P$29+'3c CfD'!P$30)*'3h Losses'!N55)</f>
        <v>4.2491305480551604</v>
      </c>
      <c r="P76" s="44"/>
      <c r="Q76" s="27">
        <f>IF(Q$15="-","-",('3c CfD'!R$29+'3c CfD'!R$30)*'3h Losses'!P55)</f>
        <v>4.2491305480551604</v>
      </c>
      <c r="R76" s="27">
        <f>IF(R$15="-","-",('3c CfD'!S$29+'3c CfD'!S$30)*'3h Losses'!Q55)</f>
        <v>6.4100816906917979</v>
      </c>
      <c r="S76" s="27">
        <f>IF(S$15="-","-",('3c CfD'!T$29+'3c CfD'!T$30)*'3h Losses'!R55)</f>
        <v>6.6186625560617864</v>
      </c>
      <c r="T76" s="27">
        <f>IF(T$15="-","-",('3c CfD'!U$29+'3c CfD'!U$30)*'3h Losses'!S55)</f>
        <v>9.5002691816151099</v>
      </c>
      <c r="U76" s="27">
        <f>IF(U$15="-","-",('3c CfD'!V$29+'3c CfD'!V$30)*'3h Losses'!T55)</f>
        <v>10.471259508884261</v>
      </c>
      <c r="V76" s="27" t="str">
        <f>IF(V$15="-","-",('3c CfD'!W$29+'3c CfD'!W$30)*'3h Losses'!U55)</f>
        <v>-</v>
      </c>
      <c r="W76" s="27" t="str">
        <f>IF(W$15="-","-",('3c CfD'!X$29+'3c CfD'!X$30)*'3h Losses'!V55)</f>
        <v>-</v>
      </c>
      <c r="X76" s="27" t="str">
        <f>IF(X$15="-","-",('3c CfD'!Y$29+'3c CfD'!Y$30)*'3h Losses'!W55)</f>
        <v>-</v>
      </c>
      <c r="Y76" s="27" t="str">
        <f>IF(Y$15="-","-",('3c CfD'!Z$29+'3c CfD'!Z$30)*'3h Losses'!X55)</f>
        <v>-</v>
      </c>
      <c r="Z76" s="27" t="str">
        <f>IF(Z$15="-","-",('3c CfD'!AA$29+'3c CfD'!AA$30)*'3h Losses'!Y55)</f>
        <v>-</v>
      </c>
      <c r="AA76" s="27" t="str">
        <f>IF(AA$15="-","-",('3c CfD'!AB$29+'3c CfD'!AB$30)*'3h Losses'!Z55)</f>
        <v>-</v>
      </c>
    </row>
    <row r="77" spans="1:27">
      <c r="A77" s="25"/>
      <c r="B77" s="328"/>
      <c r="C77" s="326"/>
      <c r="D77" s="330"/>
      <c r="E77" s="153" t="s">
        <v>156</v>
      </c>
      <c r="F77" s="333"/>
      <c r="G77" s="44"/>
      <c r="H77" s="27">
        <f>IF(H$15="-","-",('3c CfD'!I$29+'3c CfD'!I$30)*'3h Losses'!G56)</f>
        <v>4.399712870651766E-2</v>
      </c>
      <c r="I77" s="27">
        <f>IF(I$15="-","-",('3c CfD'!J$29+'3c CfD'!J$30)*'3h Losses'!H56)</f>
        <v>4.399712870651766E-2</v>
      </c>
      <c r="J77" s="27">
        <f>IF(J$15="-","-",('3c CfD'!K$29+'3c CfD'!K$30)*'3h Losses'!I56)</f>
        <v>0.98216884122169779</v>
      </c>
      <c r="K77" s="27">
        <f>IF(K$15="-","-",('3c CfD'!L$29+'3c CfD'!L$30)*'3h Losses'!J56)</f>
        <v>0.68103940796977391</v>
      </c>
      <c r="L77" s="27">
        <f>IF(L$15="-","-",('3c CfD'!M$29+'3c CfD'!M$30)*'3h Losses'!K56)</f>
        <v>2.9286003205768907</v>
      </c>
      <c r="M77" s="27">
        <f>IF(M$15="-","-",('3c CfD'!N$29+'3c CfD'!N$30)*'3h Losses'!L56)</f>
        <v>2.5606800753502199</v>
      </c>
      <c r="N77" s="27">
        <f>IF(N$15="-","-",('3c CfD'!O$29+'3c CfD'!O$30)*'3h Losses'!M56)</f>
        <v>4.9945000481022372</v>
      </c>
      <c r="O77" s="27">
        <f>IF(O$15="-","-",('3c CfD'!P$29+'3c CfD'!P$30)*'3h Losses'!N56)</f>
        <v>4.2799701204952703</v>
      </c>
      <c r="P77" s="44"/>
      <c r="Q77" s="27">
        <f>IF(Q$15="-","-",('3c CfD'!R$29+'3c CfD'!R$30)*'3h Losses'!P56)</f>
        <v>4.2799701204952703</v>
      </c>
      <c r="R77" s="27">
        <f>IF(R$15="-","-",('3c CfD'!S$29+'3c CfD'!S$30)*'3h Losses'!Q56)</f>
        <v>6.4584934013707711</v>
      </c>
      <c r="S77" s="27">
        <f>IF(S$15="-","-",('3c CfD'!T$29+'3c CfD'!T$30)*'3h Losses'!R56)</f>
        <v>6.6689872299708144</v>
      </c>
      <c r="T77" s="27">
        <f>IF(T$15="-","-",('3c CfD'!U$29+'3c CfD'!U$30)*'3h Losses'!S56)</f>
        <v>9.5872987995471188</v>
      </c>
      <c r="U77" s="27">
        <f>IF(U$15="-","-",('3c CfD'!V$29+'3c CfD'!V$30)*'3h Losses'!T56)</f>
        <v>10.567264784548305</v>
      </c>
      <c r="V77" s="27" t="str">
        <f>IF(V$15="-","-",('3c CfD'!W$29+'3c CfD'!W$30)*'3h Losses'!U56)</f>
        <v>-</v>
      </c>
      <c r="W77" s="27" t="str">
        <f>IF(W$15="-","-",('3c CfD'!X$29+'3c CfD'!X$30)*'3h Losses'!V56)</f>
        <v>-</v>
      </c>
      <c r="X77" s="27" t="str">
        <f>IF(X$15="-","-",('3c CfD'!Y$29+'3c CfD'!Y$30)*'3h Losses'!W56)</f>
        <v>-</v>
      </c>
      <c r="Y77" s="27" t="str">
        <f>IF(Y$15="-","-",('3c CfD'!Z$29+'3c CfD'!Z$30)*'3h Losses'!X56)</f>
        <v>-</v>
      </c>
      <c r="Z77" s="27" t="str">
        <f>IF(Z$15="-","-",('3c CfD'!AA$29+'3c CfD'!AA$30)*'3h Losses'!Y56)</f>
        <v>-</v>
      </c>
      <c r="AA77" s="27" t="str">
        <f>IF(AA$15="-","-",('3c CfD'!AB$29+'3c CfD'!AB$30)*'3h Losses'!Z56)</f>
        <v>-</v>
      </c>
    </row>
    <row r="78" spans="1:27">
      <c r="A78" s="25"/>
      <c r="B78" s="328"/>
      <c r="C78" s="326"/>
      <c r="D78" s="330"/>
      <c r="E78" s="153" t="s">
        <v>157</v>
      </c>
      <c r="F78" s="333"/>
      <c r="G78" s="44"/>
      <c r="H78" s="27">
        <f>IF(H$15="-","-",('3c CfD'!I$29+'3c CfD'!I$30)*'3h Losses'!G57)</f>
        <v>4.3117292715482362E-2</v>
      </c>
      <c r="I78" s="27">
        <f>IF(I$15="-","-",('3c CfD'!J$29+'3c CfD'!J$30)*'3h Losses'!H57)</f>
        <v>4.3117292715482362E-2</v>
      </c>
      <c r="J78" s="27">
        <f>IF(J$15="-","-",('3c CfD'!K$29+'3c CfD'!K$30)*'3h Losses'!I57)</f>
        <v>0.96252784370241484</v>
      </c>
      <c r="K78" s="27">
        <f>IF(K$15="-","-",('3c CfD'!L$29+'3c CfD'!L$30)*'3h Losses'!J57)</f>
        <v>0.66742026962912993</v>
      </c>
      <c r="L78" s="27">
        <f>IF(L$15="-","-",('3c CfD'!M$29+'3c CfD'!M$30)*'3h Losses'!K57)</f>
        <v>2.8700354087030084</v>
      </c>
      <c r="M78" s="27">
        <f>IF(M$15="-","-",('3c CfD'!N$29+'3c CfD'!N$30)*'3h Losses'!L57)</f>
        <v>2.5094726770936524</v>
      </c>
      <c r="N78" s="27">
        <f>IF(N$15="-","-",('3c CfD'!O$29+'3c CfD'!O$30)*'3h Losses'!M57)</f>
        <v>4.8903739805483095</v>
      </c>
      <c r="O78" s="27">
        <f>IF(O$15="-","-",('3c CfD'!P$29+'3c CfD'!P$30)*'3h Losses'!N57)</f>
        <v>4.1907406773871809</v>
      </c>
      <c r="P78" s="44"/>
      <c r="Q78" s="27">
        <f>IF(Q$15="-","-",('3c CfD'!R$29+'3c CfD'!R$30)*'3h Losses'!P57)</f>
        <v>4.1907406773871809</v>
      </c>
      <c r="R78" s="27">
        <f>IF(R$15="-","-",('3c CfD'!S$29+'3c CfD'!S$30)*'3h Losses'!Q57)</f>
        <v>6.3238066166817282</v>
      </c>
      <c r="S78" s="27">
        <f>IF(S$15="-","-",('3c CfD'!T$29+'3c CfD'!T$30)*'3h Losses'!R57)</f>
        <v>6.5296243949647801</v>
      </c>
      <c r="T78" s="27">
        <f>IF(T$15="-","-",('3c CfD'!U$29+'3c CfD'!U$30)*'3h Losses'!S57)</f>
        <v>9.4152971387569302</v>
      </c>
      <c r="U78" s="27">
        <f>IF(U$15="-","-",('3c CfD'!V$29+'3c CfD'!V$30)*'3h Losses'!T57)</f>
        <v>10.377304446851191</v>
      </c>
      <c r="V78" s="27" t="str">
        <f>IF(V$15="-","-",('3c CfD'!W$29+'3c CfD'!W$30)*'3h Losses'!U57)</f>
        <v>-</v>
      </c>
      <c r="W78" s="27" t="str">
        <f>IF(W$15="-","-",('3c CfD'!X$29+'3c CfD'!X$30)*'3h Losses'!V57)</f>
        <v>-</v>
      </c>
      <c r="X78" s="27" t="str">
        <f>IF(X$15="-","-",('3c CfD'!Y$29+'3c CfD'!Y$30)*'3h Losses'!W57)</f>
        <v>-</v>
      </c>
      <c r="Y78" s="27" t="str">
        <f>IF(Y$15="-","-",('3c CfD'!Z$29+'3c CfD'!Z$30)*'3h Losses'!X57)</f>
        <v>-</v>
      </c>
      <c r="Z78" s="27" t="str">
        <f>IF(Z$15="-","-",('3c CfD'!AA$29+'3c CfD'!AA$30)*'3h Losses'!Y57)</f>
        <v>-</v>
      </c>
      <c r="AA78" s="27" t="str">
        <f>IF(AA$15="-","-",('3c CfD'!AB$29+'3c CfD'!AB$30)*'3h Losses'!Z57)</f>
        <v>-</v>
      </c>
    </row>
    <row r="79" spans="1:27">
      <c r="A79" s="25"/>
      <c r="B79" s="328"/>
      <c r="C79" s="326"/>
      <c r="D79" s="330"/>
      <c r="E79" s="153" t="s">
        <v>158</v>
      </c>
      <c r="F79" s="333"/>
      <c r="G79" s="44"/>
      <c r="H79" s="27">
        <f>IF(H$15="-","-",('3c CfD'!I$29+'3c CfD'!I$30)*'3h Losses'!G58)</f>
        <v>4.3465639952334656E-2</v>
      </c>
      <c r="I79" s="27">
        <f>IF(I$15="-","-",('3c CfD'!J$29+'3c CfD'!J$30)*'3h Losses'!H58)</f>
        <v>4.3465639952334656E-2</v>
      </c>
      <c r="J79" s="27">
        <f>IF(J$15="-","-",('3c CfD'!K$29+'3c CfD'!K$30)*'3h Losses'!I58)</f>
        <v>0.97030416484019211</v>
      </c>
      <c r="K79" s="27">
        <f>IF(K$15="-","-",('3c CfD'!L$29+'3c CfD'!L$30)*'3h Losses'!J58)</f>
        <v>0.6728123986822846</v>
      </c>
      <c r="L79" s="27">
        <f>IF(L$15="-","-",('3c CfD'!M$29+'3c CfD'!M$30)*'3h Losses'!K58)</f>
        <v>2.8932225997654695</v>
      </c>
      <c r="M79" s="27">
        <f>IF(M$15="-","-",('3c CfD'!N$29+'3c CfD'!N$30)*'3h Losses'!L58)</f>
        <v>2.5297468598627395</v>
      </c>
      <c r="N79" s="27">
        <f>IF(N$15="-","-",('3c CfD'!O$29+'3c CfD'!O$30)*'3h Losses'!M58)</f>
        <v>4.831387106798501</v>
      </c>
      <c r="O79" s="27">
        <f>IF(O$15="-","-",('3c CfD'!P$29+'3c CfD'!P$30)*'3h Losses'!N58)</f>
        <v>4.1401926636282198</v>
      </c>
      <c r="P79" s="44"/>
      <c r="Q79" s="27">
        <f>IF(Q$15="-","-",('3c CfD'!R$29+'3c CfD'!R$30)*'3h Losses'!P58)</f>
        <v>4.1401926636282198</v>
      </c>
      <c r="R79" s="27">
        <f>IF(R$15="-","-",('3c CfD'!S$29+'3c CfD'!S$30)*'3h Losses'!Q58)</f>
        <v>6.2060470693626977</v>
      </c>
      <c r="S79" s="27">
        <f>IF(S$15="-","-",('3c CfD'!T$29+'3c CfD'!T$30)*'3h Losses'!R58)</f>
        <v>6.4081008006320292</v>
      </c>
      <c r="T79" s="27">
        <f>IF(T$15="-","-",('3c CfD'!U$29+'3c CfD'!U$30)*'3h Losses'!S58)</f>
        <v>9.1564232066142122</v>
      </c>
      <c r="U79" s="27">
        <f>IF(U$15="-","-",('3c CfD'!V$29+'3c CfD'!V$30)*'3h Losses'!T58)</f>
        <v>10.091890506772419</v>
      </c>
      <c r="V79" s="27" t="str">
        <f>IF(V$15="-","-",('3c CfD'!W$29+'3c CfD'!W$30)*'3h Losses'!U58)</f>
        <v>-</v>
      </c>
      <c r="W79" s="27" t="str">
        <f>IF(W$15="-","-",('3c CfD'!X$29+'3c CfD'!X$30)*'3h Losses'!V58)</f>
        <v>-</v>
      </c>
      <c r="X79" s="27" t="str">
        <f>IF(X$15="-","-",('3c CfD'!Y$29+'3c CfD'!Y$30)*'3h Losses'!W58)</f>
        <v>-</v>
      </c>
      <c r="Y79" s="27" t="str">
        <f>IF(Y$15="-","-",('3c CfD'!Z$29+'3c CfD'!Z$30)*'3h Losses'!X58)</f>
        <v>-</v>
      </c>
      <c r="Z79" s="27" t="str">
        <f>IF(Z$15="-","-",('3c CfD'!AA$29+'3c CfD'!AA$30)*'3h Losses'!Y58)</f>
        <v>-</v>
      </c>
      <c r="AA79" s="27" t="str">
        <f>IF(AA$15="-","-",('3c CfD'!AB$29+'3c CfD'!AB$30)*'3h Losses'!Z58)</f>
        <v>-</v>
      </c>
    </row>
    <row r="80" spans="1:27">
      <c r="A80" s="25"/>
      <c r="B80" s="328"/>
      <c r="C80" s="326"/>
      <c r="D80" s="330"/>
      <c r="E80" s="153" t="s">
        <v>159</v>
      </c>
      <c r="F80" s="333"/>
      <c r="G80" s="44"/>
      <c r="H80" s="27">
        <f>IF(H$15="-","-",('3c CfD'!I$29+'3c CfD'!I$30)*'3h Losses'!G59)</f>
        <v>4.3667936068200248E-2</v>
      </c>
      <c r="I80" s="27">
        <f>IF(I$15="-","-",('3c CfD'!J$29+'3c CfD'!J$30)*'3h Losses'!H59)</f>
        <v>4.3667936068200248E-2</v>
      </c>
      <c r="J80" s="27">
        <f>IF(J$15="-","-",('3c CfD'!K$29+'3c CfD'!K$30)*'3h Losses'!I59)</f>
        <v>0.97482011730219742</v>
      </c>
      <c r="K80" s="27">
        <f>IF(K$15="-","-",('3c CfD'!L$29+'3c CfD'!L$30)*'3h Losses'!J59)</f>
        <v>0.67594377636610325</v>
      </c>
      <c r="L80" s="27">
        <f>IF(L$15="-","-",('3c CfD'!M$29+'3c CfD'!M$30)*'3h Losses'!K59)</f>
        <v>2.9066881255211916</v>
      </c>
      <c r="M80" s="27">
        <f>IF(M$15="-","-",('3c CfD'!N$29+'3c CfD'!N$30)*'3h Losses'!L59)</f>
        <v>2.5415207107581734</v>
      </c>
      <c r="N80" s="27">
        <f>IF(N$15="-","-",('3c CfD'!O$29+'3c CfD'!O$30)*'3h Losses'!M59)</f>
        <v>4.9133634240301118</v>
      </c>
      <c r="O80" s="27">
        <f>IF(O$15="-","-",('3c CfD'!P$29+'3c CfD'!P$30)*'3h Losses'!N59)</f>
        <v>4.2104411739816943</v>
      </c>
      <c r="P80" s="44"/>
      <c r="Q80" s="27">
        <f>IF(Q$15="-","-",('3c CfD'!R$29+'3c CfD'!R$30)*'3h Losses'!P59)</f>
        <v>4.2104411739816943</v>
      </c>
      <c r="R80" s="27">
        <f>IF(R$15="-","-",('3c CfD'!S$29+'3c CfD'!S$30)*'3h Losses'!Q59)</f>
        <v>6.346618321585578</v>
      </c>
      <c r="S80" s="27">
        <f>IF(S$15="-","-",('3c CfD'!T$29+'3c CfD'!T$30)*'3h Losses'!R59)</f>
        <v>6.553332506733053</v>
      </c>
      <c r="T80" s="27">
        <f>IF(T$15="-","-",('3c CfD'!U$29+'3c CfD'!U$30)*'3h Losses'!S59)</f>
        <v>9.345186752108372</v>
      </c>
      <c r="U80" s="27">
        <f>IF(U$15="-","-",('3c CfD'!V$29+'3c CfD'!V$30)*'3h Losses'!T59)</f>
        <v>10.300111913049879</v>
      </c>
      <c r="V80" s="27" t="str">
        <f>IF(V$15="-","-",('3c CfD'!W$29+'3c CfD'!W$30)*'3h Losses'!U59)</f>
        <v>-</v>
      </c>
      <c r="W80" s="27" t="str">
        <f>IF(W$15="-","-",('3c CfD'!X$29+'3c CfD'!X$30)*'3h Losses'!V59)</f>
        <v>-</v>
      </c>
      <c r="X80" s="27" t="str">
        <f>IF(X$15="-","-",('3c CfD'!Y$29+'3c CfD'!Y$30)*'3h Losses'!W59)</f>
        <v>-</v>
      </c>
      <c r="Y80" s="27" t="str">
        <f>IF(Y$15="-","-",('3c CfD'!Z$29+'3c CfD'!Z$30)*'3h Losses'!X59)</f>
        <v>-</v>
      </c>
      <c r="Z80" s="27" t="str">
        <f>IF(Z$15="-","-",('3c CfD'!AA$29+'3c CfD'!AA$30)*'3h Losses'!Y59)</f>
        <v>-</v>
      </c>
      <c r="AA80" s="27" t="str">
        <f>IF(AA$15="-","-",('3c CfD'!AB$29+'3c CfD'!AB$30)*'3h Losses'!Z59)</f>
        <v>-</v>
      </c>
    </row>
    <row r="81" spans="1:27">
      <c r="A81" s="25"/>
      <c r="B81" s="328"/>
      <c r="C81" s="326"/>
      <c r="D81" s="330"/>
      <c r="E81" s="153" t="s">
        <v>160</v>
      </c>
      <c r="F81" s="333"/>
      <c r="G81" s="44"/>
      <c r="H81" s="27">
        <f>IF(H$15="-","-",('3c CfD'!I$29+'3c CfD'!I$30)*'3h Losses'!G60)</f>
        <v>4.2915413587659622E-2</v>
      </c>
      <c r="I81" s="27">
        <f>IF(I$15="-","-",('3c CfD'!J$29+'3c CfD'!J$30)*'3h Losses'!H60)</f>
        <v>4.2915413587659622E-2</v>
      </c>
      <c r="J81" s="27">
        <f>IF(J$15="-","-",('3c CfD'!K$29+'3c CfD'!K$30)*'3h Losses'!I60)</f>
        <v>0.95802119986292422</v>
      </c>
      <c r="K81" s="27">
        <f>IF(K$15="-","-",('3c CfD'!L$29+'3c CfD'!L$30)*'3h Losses'!J60)</f>
        <v>0.66429534657765177</v>
      </c>
      <c r="L81" s="27">
        <f>IF(L$15="-","-",('3c CfD'!M$29+'3c CfD'!M$30)*'3h Losses'!K60)</f>
        <v>2.8565976391066514</v>
      </c>
      <c r="M81" s="27">
        <f>IF(M$15="-","-",('3c CfD'!N$29+'3c CfD'!N$30)*'3h Losses'!L60)</f>
        <v>2.4977230953495106</v>
      </c>
      <c r="N81" s="27">
        <f>IF(N$15="-","-",('3c CfD'!O$29+'3c CfD'!O$30)*'3h Losses'!M60)</f>
        <v>4.875657930870652</v>
      </c>
      <c r="O81" s="27">
        <f>IF(O$15="-","-",('3c CfD'!P$29+'3c CfD'!P$30)*'3h Losses'!N60)</f>
        <v>4.1781299551316016</v>
      </c>
      <c r="P81" s="44"/>
      <c r="Q81" s="27">
        <f>IF(Q$15="-","-",('3c CfD'!R$29+'3c CfD'!R$30)*'3h Losses'!P60)</f>
        <v>4.1781299551316016</v>
      </c>
      <c r="R81" s="27">
        <f>IF(R$15="-","-",('3c CfD'!S$29+'3c CfD'!S$30)*'3h Losses'!Q60)</f>
        <v>6.3132303226934843</v>
      </c>
      <c r="S81" s="27">
        <f>IF(S$15="-","-",('3c CfD'!T$29+'3c CfD'!T$30)*'3h Losses'!R60)</f>
        <v>6.5476674726802315</v>
      </c>
      <c r="T81" s="27">
        <f>IF(T$15="-","-",('3c CfD'!U$29+'3c CfD'!U$30)*'3h Losses'!S60)</f>
        <v>9.4072490978919081</v>
      </c>
      <c r="U81" s="27">
        <f>IF(U$15="-","-",('3c CfD'!V$29+'3c CfD'!V$30)*'3h Losses'!T60)</f>
        <v>10.404841601618337</v>
      </c>
      <c r="V81" s="27" t="str">
        <f>IF(V$15="-","-",('3c CfD'!W$29+'3c CfD'!W$30)*'3h Losses'!U60)</f>
        <v>-</v>
      </c>
      <c r="W81" s="27" t="str">
        <f>IF(W$15="-","-",('3c CfD'!X$29+'3c CfD'!X$30)*'3h Losses'!V60)</f>
        <v>-</v>
      </c>
      <c r="X81" s="27" t="str">
        <f>IF(X$15="-","-",('3c CfD'!Y$29+'3c CfD'!Y$30)*'3h Losses'!W60)</f>
        <v>-</v>
      </c>
      <c r="Y81" s="27" t="str">
        <f>IF(Y$15="-","-",('3c CfD'!Z$29+'3c CfD'!Z$30)*'3h Losses'!X60)</f>
        <v>-</v>
      </c>
      <c r="Z81" s="27" t="str">
        <f>IF(Z$15="-","-",('3c CfD'!AA$29+'3c CfD'!AA$30)*'3h Losses'!Y60)</f>
        <v>-</v>
      </c>
      <c r="AA81" s="27" t="str">
        <f>IF(AA$15="-","-",('3c CfD'!AB$29+'3c CfD'!AB$30)*'3h Losses'!Z60)</f>
        <v>-</v>
      </c>
    </row>
    <row r="82" spans="1:27">
      <c r="A82" s="25"/>
      <c r="B82" s="328"/>
      <c r="C82" s="326"/>
      <c r="D82" s="330"/>
      <c r="E82" s="153" t="s">
        <v>161</v>
      </c>
      <c r="F82" s="333"/>
      <c r="G82" s="44"/>
      <c r="H82" s="27">
        <f>IF(H$15="-","-",('3c CfD'!I$29+'3c CfD'!I$30)*'3h Losses'!G61)</f>
        <v>4.3410494391501492E-2</v>
      </c>
      <c r="I82" s="27">
        <f>IF(I$15="-","-",('3c CfD'!J$29+'3c CfD'!J$30)*'3h Losses'!H61)</f>
        <v>4.3410494391501492E-2</v>
      </c>
      <c r="J82" s="27">
        <f>IF(J$15="-","-",('3c CfD'!K$29+'3c CfD'!K$30)*'3h Losses'!I61)</f>
        <v>0.96907312424335412</v>
      </c>
      <c r="K82" s="27">
        <f>IF(K$15="-","-",('3c CfD'!L$29+'3c CfD'!L$30)*'3h Losses'!J61)</f>
        <v>0.6719587907036253</v>
      </c>
      <c r="L82" s="27">
        <f>IF(L$15="-","-",('3c CfD'!M$29+'3c CfD'!M$30)*'3h Losses'!K61)</f>
        <v>2.8895519214307153</v>
      </c>
      <c r="M82" s="27">
        <f>IF(M$15="-","-",('3c CfD'!N$29+'3c CfD'!N$30)*'3h Losses'!L61)</f>
        <v>2.526537329081505</v>
      </c>
      <c r="N82" s="27">
        <f>IF(N$15="-","-",('3c CfD'!O$29+'3c CfD'!O$30)*'3h Losses'!M61)</f>
        <v>4.8866814172124213</v>
      </c>
      <c r="O82" s="27">
        <f>IF(O$15="-","-",('3c CfD'!P$29+'3c CfD'!P$30)*'3h Losses'!N61)</f>
        <v>4.1875763845463707</v>
      </c>
      <c r="P82" s="44"/>
      <c r="Q82" s="27">
        <f>IF(Q$15="-","-",('3c CfD'!R$29+'3c CfD'!R$30)*'3h Losses'!P61)</f>
        <v>4.1875763845463707</v>
      </c>
      <c r="R82" s="27">
        <f>IF(R$15="-","-",('3c CfD'!S$29+'3c CfD'!S$30)*'3h Losses'!Q61)</f>
        <v>6.3259178198464756</v>
      </c>
      <c r="S82" s="27">
        <f>IF(S$15="-","-",('3c CfD'!T$29+'3c CfD'!T$30)*'3h Losses'!R61)</f>
        <v>6.5317488848755465</v>
      </c>
      <c r="T82" s="27">
        <f>IF(T$15="-","-",('3c CfD'!U$29+'3c CfD'!U$30)*'3h Losses'!S61)</f>
        <v>9.4121300351287598</v>
      </c>
      <c r="U82" s="27">
        <f>IF(U$15="-","-",('3c CfD'!V$29+'3c CfD'!V$30)*'3h Losses'!T61)</f>
        <v>10.374151234691448</v>
      </c>
      <c r="V82" s="27" t="str">
        <f>IF(V$15="-","-",('3c CfD'!W$29+'3c CfD'!W$30)*'3h Losses'!U61)</f>
        <v>-</v>
      </c>
      <c r="W82" s="27" t="str">
        <f>IF(W$15="-","-",('3c CfD'!X$29+'3c CfD'!X$30)*'3h Losses'!V61)</f>
        <v>-</v>
      </c>
      <c r="X82" s="27" t="str">
        <f>IF(X$15="-","-",('3c CfD'!Y$29+'3c CfD'!Y$30)*'3h Losses'!W61)</f>
        <v>-</v>
      </c>
      <c r="Y82" s="27" t="str">
        <f>IF(Y$15="-","-",('3c CfD'!Z$29+'3c CfD'!Z$30)*'3h Losses'!X61)</f>
        <v>-</v>
      </c>
      <c r="Z82" s="27" t="str">
        <f>IF(Z$15="-","-",('3c CfD'!AA$29+'3c CfD'!AA$30)*'3h Losses'!Y61)</f>
        <v>-</v>
      </c>
      <c r="AA82" s="27" t="str">
        <f>IF(AA$15="-","-",('3c CfD'!AB$29+'3c CfD'!AB$30)*'3h Losses'!Z61)</f>
        <v>-</v>
      </c>
    </row>
    <row r="83" spans="1:27">
      <c r="A83" s="25"/>
      <c r="B83" s="328"/>
      <c r="C83" s="326"/>
      <c r="D83" s="330"/>
      <c r="E83" s="153" t="s">
        <v>162</v>
      </c>
      <c r="F83" s="333"/>
      <c r="G83" s="44"/>
      <c r="H83" s="27">
        <f>IF(H$15="-","-",('3c CfD'!I$29+'3c CfD'!I$30)*'3h Losses'!G62)</f>
        <v>4.3166327805340764E-2</v>
      </c>
      <c r="I83" s="27">
        <f>IF(I$15="-","-",('3c CfD'!J$29+'3c CfD'!J$30)*'3h Losses'!H62)</f>
        <v>4.3166327805340764E-2</v>
      </c>
      <c r="J83" s="27">
        <f>IF(J$15="-","-",('3c CfD'!K$29+'3c CfD'!K$30)*'3h Losses'!I62)</f>
        <v>0.96362247734786666</v>
      </c>
      <c r="K83" s="27">
        <f>IF(K$15="-","-",('3c CfD'!L$29+'3c CfD'!L$30)*'3h Losses'!J62)</f>
        <v>0.66817929253695818</v>
      </c>
      <c r="L83" s="27">
        <f>IF(L$15="-","-",('3c CfD'!M$29+'3c CfD'!M$30)*'3h Losses'!K62)</f>
        <v>2.8732993530580306</v>
      </c>
      <c r="M83" s="27">
        <f>IF(M$15="-","-",('3c CfD'!N$29+'3c CfD'!N$30)*'3h Losses'!L62)</f>
        <v>2.5123265719109935</v>
      </c>
      <c r="N83" s="27">
        <f>IF(N$15="-","-",('3c CfD'!O$29+'3c CfD'!O$30)*'3h Losses'!M62)</f>
        <v>4.8194523497274817</v>
      </c>
      <c r="O83" s="27">
        <f>IF(O$15="-","-",('3c CfD'!P$29+'3c CfD'!P$30)*'3h Losses'!N62)</f>
        <v>4.1299653329309782</v>
      </c>
      <c r="P83" s="44"/>
      <c r="Q83" s="27">
        <f>IF(Q$15="-","-",('3c CfD'!R$29+'3c CfD'!R$30)*'3h Losses'!P62)</f>
        <v>4.1299653329309782</v>
      </c>
      <c r="R83" s="27">
        <f>IF(R$15="-","-",('3c CfD'!S$29+'3c CfD'!S$30)*'3h Losses'!Q62)</f>
        <v>6.2683562634916159</v>
      </c>
      <c r="S83" s="27">
        <f>IF(S$15="-","-",('3c CfD'!T$29+'3c CfD'!T$30)*'3h Losses'!R62)</f>
        <v>6.4722909245138673</v>
      </c>
      <c r="T83" s="27">
        <f>IF(T$15="-","-",('3c CfD'!U$29+'3c CfD'!U$30)*'3h Losses'!S62)</f>
        <v>9.2804355345785599</v>
      </c>
      <c r="U83" s="27">
        <f>IF(U$15="-","-",('3c CfD'!V$29+'3c CfD'!V$30)*'3h Losses'!T62)</f>
        <v>10.228558466826819</v>
      </c>
      <c r="V83" s="27" t="str">
        <f>IF(V$15="-","-",('3c CfD'!W$29+'3c CfD'!W$30)*'3h Losses'!U62)</f>
        <v>-</v>
      </c>
      <c r="W83" s="27" t="str">
        <f>IF(W$15="-","-",('3c CfD'!X$29+'3c CfD'!X$30)*'3h Losses'!V62)</f>
        <v>-</v>
      </c>
      <c r="X83" s="27" t="str">
        <f>IF(X$15="-","-",('3c CfD'!Y$29+'3c CfD'!Y$30)*'3h Losses'!W62)</f>
        <v>-</v>
      </c>
      <c r="Y83" s="27" t="str">
        <f>IF(Y$15="-","-",('3c CfD'!Z$29+'3c CfD'!Z$30)*'3h Losses'!X62)</f>
        <v>-</v>
      </c>
      <c r="Z83" s="27" t="str">
        <f>IF(Z$15="-","-",('3c CfD'!AA$29+'3c CfD'!AA$30)*'3h Losses'!Y62)</f>
        <v>-</v>
      </c>
      <c r="AA83" s="27" t="str">
        <f>IF(AA$15="-","-",('3c CfD'!AB$29+'3c CfD'!AB$30)*'3h Losses'!Z62)</f>
        <v>-</v>
      </c>
    </row>
    <row r="84" spans="1:27">
      <c r="A84" s="25"/>
      <c r="B84" s="328"/>
      <c r="C84" s="326"/>
      <c r="D84" s="330"/>
      <c r="E84" s="153" t="s">
        <v>163</v>
      </c>
      <c r="F84" s="333"/>
      <c r="G84" s="44"/>
      <c r="H84" s="27">
        <f>IF(H$15="-","-",('3c CfD'!I$29+'3c CfD'!I$30)*'3h Losses'!G63)</f>
        <v>4.2453762553890217E-2</v>
      </c>
      <c r="I84" s="27">
        <f>IF(I$15="-","-",('3c CfD'!J$29+'3c CfD'!J$30)*'3h Losses'!H63)</f>
        <v>4.2453762553890217E-2</v>
      </c>
      <c r="J84" s="27">
        <f>IF(J$15="-","-",('3c CfD'!K$29+'3c CfD'!K$30)*'3h Losses'!I63)</f>
        <v>0.9477155441481927</v>
      </c>
      <c r="K84" s="27">
        <f>IF(K$15="-","-",('3c CfD'!L$29+'3c CfD'!L$30)*'3h Losses'!J63)</f>
        <v>0.65714936782926181</v>
      </c>
      <c r="L84" s="27">
        <f>IF(L$15="-","-",('3c CfD'!M$29+'3c CfD'!M$30)*'3h Losses'!K63)</f>
        <v>2.825868557340653</v>
      </c>
      <c r="M84" s="27">
        <f>IF(M$15="-","-",('3c CfD'!N$29+'3c CfD'!N$30)*'3h Losses'!L63)</f>
        <v>2.4708545100874217</v>
      </c>
      <c r="N84" s="27">
        <f>IF(N$15="-","-",('3c CfD'!O$29+'3c CfD'!O$30)*'3h Losses'!M63)</f>
        <v>4.7979776614222134</v>
      </c>
      <c r="O84" s="27">
        <f>IF(O$15="-","-",('3c CfD'!P$29+'3c CfD'!P$30)*'3h Losses'!N63)</f>
        <v>4.1115628855572064</v>
      </c>
      <c r="P84" s="44"/>
      <c r="Q84" s="27">
        <f>IF(Q$15="-","-",('3c CfD'!R$29+'3c CfD'!R$30)*'3h Losses'!P63)</f>
        <v>4.1115628855572064</v>
      </c>
      <c r="R84" s="27">
        <f>IF(R$15="-","-",('3c CfD'!S$29+'3c CfD'!S$30)*'3h Losses'!Q63)</f>
        <v>6.259625473764225</v>
      </c>
      <c r="S84" s="27">
        <f>IF(S$15="-","-",('3c CfD'!T$29+'3c CfD'!T$30)*'3h Losses'!R63)</f>
        <v>6.4632607900438073</v>
      </c>
      <c r="T84" s="27">
        <f>IF(T$15="-","-",('3c CfD'!U$29+'3c CfD'!U$30)*'3h Losses'!S63)</f>
        <v>9.2959619699562026</v>
      </c>
      <c r="U84" s="27">
        <f>IF(U$15="-","-",('3c CfD'!V$29+'3c CfD'!V$30)*'3h Losses'!T63)</f>
        <v>10.245720905171893</v>
      </c>
      <c r="V84" s="27" t="str">
        <f>IF(V$15="-","-",('3c CfD'!W$29+'3c CfD'!W$30)*'3h Losses'!U63)</f>
        <v>-</v>
      </c>
      <c r="W84" s="27" t="str">
        <f>IF(W$15="-","-",('3c CfD'!X$29+'3c CfD'!X$30)*'3h Losses'!V63)</f>
        <v>-</v>
      </c>
      <c r="X84" s="27" t="str">
        <f>IF(X$15="-","-",('3c CfD'!Y$29+'3c CfD'!Y$30)*'3h Losses'!W63)</f>
        <v>-</v>
      </c>
      <c r="Y84" s="27" t="str">
        <f>IF(Y$15="-","-",('3c CfD'!Z$29+'3c CfD'!Z$30)*'3h Losses'!X63)</f>
        <v>-</v>
      </c>
      <c r="Z84" s="27" t="str">
        <f>IF(Z$15="-","-",('3c CfD'!AA$29+'3c CfD'!AA$30)*'3h Losses'!Y63)</f>
        <v>-</v>
      </c>
      <c r="AA84" s="27" t="str">
        <f>IF(AA$15="-","-",('3c CfD'!AB$29+'3c CfD'!AB$30)*'3h Losses'!Z63)</f>
        <v>-</v>
      </c>
    </row>
    <row r="85" spans="1:27">
      <c r="A85" s="25"/>
      <c r="B85" s="328"/>
      <c r="C85" s="326"/>
      <c r="D85" s="330"/>
      <c r="E85" s="153" t="s">
        <v>164</v>
      </c>
      <c r="F85" s="333"/>
      <c r="G85" s="44"/>
      <c r="H85" s="27">
        <f>IF(H$15="-","-",('3c CfD'!I$29+'3c CfD'!I$30)*'3h Losses'!G64)</f>
        <v>4.4027187891412772E-2</v>
      </c>
      <c r="I85" s="27">
        <f>IF(I$15="-","-",('3c CfD'!J$29+'3c CfD'!J$30)*'3h Losses'!H64)</f>
        <v>4.4027187891412772E-2</v>
      </c>
      <c r="J85" s="27">
        <f>IF(J$15="-","-",('3c CfD'!K$29+'3c CfD'!K$30)*'3h Losses'!I64)</f>
        <v>0.98283986671050716</v>
      </c>
      <c r="K85" s="27">
        <f>IF(K$15="-","-",('3c CfD'!L$29+'3c CfD'!L$30)*'3h Losses'!J64)</f>
        <v>0.68150469945780656</v>
      </c>
      <c r="L85" s="27">
        <f>IF(L$15="-","-",('3c CfD'!M$29+'3c CfD'!M$30)*'3h Losses'!K64)</f>
        <v>2.9306011633843232</v>
      </c>
      <c r="M85" s="27">
        <f>IF(M$15="-","-",('3c CfD'!N$29+'3c CfD'!N$30)*'3h Losses'!L64)</f>
        <v>2.5624295521480271</v>
      </c>
      <c r="N85" s="27">
        <f>IF(N$15="-","-",('3c CfD'!O$29+'3c CfD'!O$30)*'3h Losses'!M64)</f>
        <v>4.8930187632251734</v>
      </c>
      <c r="O85" s="27">
        <f>IF(O$15="-","-",('3c CfD'!P$29+'3c CfD'!P$30)*'3h Losses'!N64)</f>
        <v>4.19300708858413</v>
      </c>
      <c r="P85" s="44"/>
      <c r="Q85" s="27">
        <f>IF(Q$15="-","-",('3c CfD'!R$29+'3c CfD'!R$30)*'3h Losses'!P64)</f>
        <v>4.19300708858413</v>
      </c>
      <c r="R85" s="27">
        <f>IF(R$15="-","-",('3c CfD'!S$29+'3c CfD'!S$30)*'3h Losses'!Q64)</f>
        <v>6.3169726545634299</v>
      </c>
      <c r="S85" s="27">
        <f>IF(S$15="-","-",('3c CfD'!T$29+'3c CfD'!T$30)*'3h Losses'!R64)</f>
        <v>6.5226828981758471</v>
      </c>
      <c r="T85" s="27">
        <f>IF(T$15="-","-",('3c CfD'!U$29+'3c CfD'!U$30)*'3h Losses'!S64)</f>
        <v>9.4054779900392997</v>
      </c>
      <c r="U85" s="27">
        <f>IF(U$15="-","-",('3c CfD'!V$29+'3c CfD'!V$30)*'3h Losses'!T64)</f>
        <v>10.366651661888678</v>
      </c>
      <c r="V85" s="27" t="str">
        <f>IF(V$15="-","-",('3c CfD'!W$29+'3c CfD'!W$30)*'3h Losses'!U64)</f>
        <v>-</v>
      </c>
      <c r="W85" s="27" t="str">
        <f>IF(W$15="-","-",('3c CfD'!X$29+'3c CfD'!X$30)*'3h Losses'!V64)</f>
        <v>-</v>
      </c>
      <c r="X85" s="27" t="str">
        <f>IF(X$15="-","-",('3c CfD'!Y$29+'3c CfD'!Y$30)*'3h Losses'!W64)</f>
        <v>-</v>
      </c>
      <c r="Y85" s="27" t="str">
        <f>IF(Y$15="-","-",('3c CfD'!Z$29+'3c CfD'!Z$30)*'3h Losses'!X64)</f>
        <v>-</v>
      </c>
      <c r="Z85" s="27" t="str">
        <f>IF(Z$15="-","-",('3c CfD'!AA$29+'3c CfD'!AA$30)*'3h Losses'!Y64)</f>
        <v>-</v>
      </c>
      <c r="AA85" s="27" t="str">
        <f>IF(AA$15="-","-",('3c CfD'!AB$29+'3c CfD'!AB$30)*'3h Losses'!Z64)</f>
        <v>-</v>
      </c>
    </row>
    <row r="86" spans="1:27">
      <c r="A86" s="25"/>
      <c r="B86" s="328"/>
      <c r="C86" s="326"/>
      <c r="D86" s="330"/>
      <c r="E86" s="153" t="s">
        <v>165</v>
      </c>
      <c r="F86" s="333"/>
      <c r="G86" s="44"/>
      <c r="H86" s="27">
        <f>IF(H$15="-","-",('3c CfD'!I$29+'3c CfD'!I$30)*'3h Losses'!G65)</f>
        <v>4.3733515945627542E-2</v>
      </c>
      <c r="I86" s="27">
        <f>IF(I$15="-","-",('3c CfD'!J$29+'3c CfD'!J$30)*'3h Losses'!H65)</f>
        <v>4.3733515945627542E-2</v>
      </c>
      <c r="J86" s="27">
        <f>IF(J$15="-","-",('3c CfD'!K$29+'3c CfD'!K$30)*'3h Losses'!I65)</f>
        <v>0.97628408811378997</v>
      </c>
      <c r="K86" s="27">
        <f>IF(K$15="-","-",('3c CfD'!L$29+'3c CfD'!L$30)*'3h Losses'!J65)</f>
        <v>0.67695889899366679</v>
      </c>
      <c r="L86" s="27">
        <f>IF(L$15="-","-",('3c CfD'!M$29+'3c CfD'!M$30)*'3h Losses'!K65)</f>
        <v>2.9110533478823615</v>
      </c>
      <c r="M86" s="27">
        <f>IF(M$15="-","-",('3c CfD'!N$29+'3c CfD'!N$30)*'3h Losses'!L65)</f>
        <v>2.5453375299554475</v>
      </c>
      <c r="N86" s="27">
        <f>IF(N$15="-","-",('3c CfD'!O$29+'3c CfD'!O$30)*'3h Losses'!M65)</f>
        <v>4.8968626035853644</v>
      </c>
      <c r="O86" s="27">
        <f>IF(O$15="-","-",('3c CfD'!P$29+'3c CfD'!P$30)*'3h Losses'!N65)</f>
        <v>4.1963010162507892</v>
      </c>
      <c r="P86" s="44"/>
      <c r="Q86" s="27">
        <f>IF(Q$15="-","-",('3c CfD'!R$29+'3c CfD'!R$30)*'3h Losses'!P65)</f>
        <v>4.1963010162507892</v>
      </c>
      <c r="R86" s="27">
        <f>IF(R$15="-","-",('3c CfD'!S$29+'3c CfD'!S$30)*'3h Losses'!Q65)</f>
        <v>6.3232832685198135</v>
      </c>
      <c r="S86" s="27">
        <f>IF(S$15="-","-",('3c CfD'!T$29+'3c CfD'!T$30)*'3h Losses'!R65)</f>
        <v>6.5293652942654381</v>
      </c>
      <c r="T86" s="27">
        <f>IF(T$15="-","-",('3c CfD'!U$29+'3c CfD'!U$30)*'3h Losses'!S65)</f>
        <v>9.3253040702683805</v>
      </c>
      <c r="U86" s="27">
        <f>IF(U$15="-","-",('3c CfD'!V$29+'3c CfD'!V$30)*'3h Losses'!T65)</f>
        <v>10.278344638534993</v>
      </c>
      <c r="V86" s="27" t="str">
        <f>IF(V$15="-","-",('3c CfD'!W$29+'3c CfD'!W$30)*'3h Losses'!U65)</f>
        <v>-</v>
      </c>
      <c r="W86" s="27" t="str">
        <f>IF(W$15="-","-",('3c CfD'!X$29+'3c CfD'!X$30)*'3h Losses'!V65)</f>
        <v>-</v>
      </c>
      <c r="X86" s="27" t="str">
        <f>IF(X$15="-","-",('3c CfD'!Y$29+'3c CfD'!Y$30)*'3h Losses'!W65)</f>
        <v>-</v>
      </c>
      <c r="Y86" s="27" t="str">
        <f>IF(Y$15="-","-",('3c CfD'!Z$29+'3c CfD'!Z$30)*'3h Losses'!X65)</f>
        <v>-</v>
      </c>
      <c r="Z86" s="27" t="str">
        <f>IF(Z$15="-","-",('3c CfD'!AA$29+'3c CfD'!AA$30)*'3h Losses'!Y65)</f>
        <v>-</v>
      </c>
      <c r="AA86" s="27" t="str">
        <f>IF(AA$15="-","-",('3c CfD'!AB$29+'3c CfD'!AB$30)*'3h Losses'!Z65)</f>
        <v>-</v>
      </c>
    </row>
    <row r="87" spans="1:27">
      <c r="A87" s="25"/>
      <c r="B87" s="328"/>
      <c r="C87" s="326"/>
      <c r="D87" s="330"/>
      <c r="E87" s="153" t="s">
        <v>166</v>
      </c>
      <c r="F87" s="333"/>
      <c r="G87" s="44"/>
      <c r="H87" s="27">
        <f>IF(H$15="-","-",('3c CfD'!I$29+'3c CfD'!I$30)*'3h Losses'!G66)</f>
        <v>4.3748956741336109E-2</v>
      </c>
      <c r="I87" s="27">
        <f>IF(I$15="-","-",('3c CfD'!J$29+'3c CfD'!J$30)*'3h Losses'!H66)</f>
        <v>4.3748956741336109E-2</v>
      </c>
      <c r="J87" s="27">
        <f>IF(J$15="-","-",('3c CfD'!K$29+'3c CfD'!K$30)*'3h Losses'!I66)</f>
        <v>0.97662878034427125</v>
      </c>
      <c r="K87" s="27">
        <f>IF(K$15="-","-",('3c CfD'!L$29+'3c CfD'!L$30)*'3h Losses'!J66)</f>
        <v>0.67719790982635297</v>
      </c>
      <c r="L87" s="27">
        <f>IF(L$15="-","-",('3c CfD'!M$29+'3c CfD'!M$30)*'3h Losses'!K66)</f>
        <v>2.9120811403904523</v>
      </c>
      <c r="M87" s="27">
        <f>IF(M$15="-","-",('3c CfD'!N$29+'3c CfD'!N$30)*'3h Losses'!L66)</f>
        <v>2.546236200825136</v>
      </c>
      <c r="N87" s="27">
        <f>IF(N$15="-","-",('3c CfD'!O$29+'3c CfD'!O$30)*'3h Losses'!M66)</f>
        <v>4.83965875372472</v>
      </c>
      <c r="O87" s="27">
        <f>IF(O$15="-","-",('3c CfD'!P$29+'3c CfD'!P$30)*'3h Losses'!N66)</f>
        <v>4.1472809410034408</v>
      </c>
      <c r="P87" s="44"/>
      <c r="Q87" s="27">
        <f>IF(Q$15="-","-",('3c CfD'!R$29+'3c CfD'!R$30)*'3h Losses'!P66)</f>
        <v>4.1472809410034408</v>
      </c>
      <c r="R87" s="27">
        <f>IF(R$15="-","-",('3c CfD'!S$29+'3c CfD'!S$30)*'3h Losses'!Q66)</f>
        <v>6.1857188271879924</v>
      </c>
      <c r="S87" s="27">
        <f>IF(S$15="-","-",('3c CfD'!T$29+'3c CfD'!T$30)*'3h Losses'!R66)</f>
        <v>6.3573198953994439</v>
      </c>
      <c r="T87" s="27">
        <f>IF(T$15="-","-",('3c CfD'!U$29+'3c CfD'!U$30)*'3h Losses'!S66)</f>
        <v>9.0314052454906619</v>
      </c>
      <c r="U87" s="27">
        <f>IF(U$15="-","-",('3c CfD'!V$29+'3c CfD'!V$30)*'3h Losses'!T66)</f>
        <v>10.037718155712081</v>
      </c>
      <c r="V87" s="27" t="str">
        <f>IF(V$15="-","-",('3c CfD'!W$29+'3c CfD'!W$30)*'3h Losses'!U66)</f>
        <v>-</v>
      </c>
      <c r="W87" s="27" t="str">
        <f>IF(W$15="-","-",('3c CfD'!X$29+'3c CfD'!X$30)*'3h Losses'!V66)</f>
        <v>-</v>
      </c>
      <c r="X87" s="27" t="str">
        <f>IF(X$15="-","-",('3c CfD'!Y$29+'3c CfD'!Y$30)*'3h Losses'!W66)</f>
        <v>-</v>
      </c>
      <c r="Y87" s="27" t="str">
        <f>IF(Y$15="-","-",('3c CfD'!Z$29+'3c CfD'!Z$30)*'3h Losses'!X66)</f>
        <v>-</v>
      </c>
      <c r="Z87" s="27" t="str">
        <f>IF(Z$15="-","-",('3c CfD'!AA$29+'3c CfD'!AA$30)*'3h Losses'!Y66)</f>
        <v>-</v>
      </c>
      <c r="AA87" s="27" t="str">
        <f>IF(AA$15="-","-",('3c CfD'!AB$29+'3c CfD'!AB$30)*'3h Losses'!Z66)</f>
        <v>-</v>
      </c>
    </row>
    <row r="88" spans="1:27" ht="12.75" customHeight="1">
      <c r="A88" s="25"/>
      <c r="B88" s="328" t="s">
        <v>240</v>
      </c>
      <c r="C88" s="326"/>
      <c r="D88" s="330"/>
      <c r="E88" s="153" t="s">
        <v>153</v>
      </c>
      <c r="F88" s="333"/>
      <c r="G88" s="44"/>
      <c r="H88" s="27">
        <f>IF(H$21="-","-",('3c CfD'!I$29+'3c CfD'!I$31)*'3h Losses'!G67)</f>
        <v>4.3920024399706159E-2</v>
      </c>
      <c r="I88" s="27">
        <f>IF(I$21="-","-",('3c CfD'!J$29+'3c CfD'!J$31)*'3h Losses'!H67)</f>
        <v>4.3920024399706159E-2</v>
      </c>
      <c r="J88" s="27">
        <f>IF(J$21="-","-",('3c CfD'!K$29+'3c CfD'!K$31)*'3h Losses'!I67)</f>
        <v>0.99377589656984033</v>
      </c>
      <c r="K88" s="27">
        <f>IF(K$21="-","-",('3c CfD'!L$29+'3c CfD'!L$31)*'3h Losses'!J67)</f>
        <v>0.71997815640945184</v>
      </c>
      <c r="L88" s="27">
        <f>IF(L$21="-","-",('3c CfD'!M$29+'3c CfD'!M$31)*'3h Losses'!K67)</f>
        <v>3.0072717392644726</v>
      </c>
      <c r="M88" s="27">
        <f>IF(M$21="-","-",('3c CfD'!N$29+'3c CfD'!N$31)*'3h Losses'!L67)</f>
        <v>2.615097853493884</v>
      </c>
      <c r="N88" s="27">
        <f>IF(N$21="-","-",('3c CfD'!O$29+'3c CfD'!O$31)*'3h Losses'!M67)</f>
        <v>4.9248793339290282</v>
      </c>
      <c r="O88" s="27">
        <f>IF(O$21="-","-",('3c CfD'!P$29+'3c CfD'!P$31)*'3h Losses'!N67)</f>
        <v>4.2204443828269254</v>
      </c>
      <c r="P88" s="44"/>
      <c r="Q88" s="27">
        <f>IF(Q$21="-","-",('3c CfD'!R$29+'3c CfD'!R$31)*'3h Losses'!P67)</f>
        <v>4.2204443828269254</v>
      </c>
      <c r="R88" s="27">
        <f>IF(R$21="-","-",('3c CfD'!S$29+'3c CfD'!S$31)*'3h Losses'!Q67)</f>
        <v>6.3898072406347524</v>
      </c>
      <c r="S88" s="27">
        <f>IF(S$21="-","-",('3c CfD'!T$29+'3c CfD'!T$31)*'3h Losses'!R67)</f>
        <v>6.6063280163867395</v>
      </c>
      <c r="T88" s="27">
        <f>IF(T$21="-","-",('3c CfD'!U$29+'3c CfD'!U$31)*'3h Losses'!S67)</f>
        <v>9.4316078676820769</v>
      </c>
      <c r="U88" s="27">
        <f>IF(U$21="-","-",('3c CfD'!V$29+'3c CfD'!V$31)*'3h Losses'!T67)</f>
        <v>10.416492368652523</v>
      </c>
      <c r="V88" s="27" t="str">
        <f>IF(V$21="-","-",('3c CfD'!W$29+'3c CfD'!W$31)*'3h Losses'!U67)</f>
        <v>-</v>
      </c>
      <c r="W88" s="27" t="str">
        <f>IF(W$21="-","-",('3c CfD'!X$29+'3c CfD'!X$31)*'3h Losses'!V67)</f>
        <v>-</v>
      </c>
      <c r="X88" s="27" t="str">
        <f>IF(X$21="-","-",('3c CfD'!Y$29+'3c CfD'!Y$31)*'3h Losses'!W67)</f>
        <v>-</v>
      </c>
      <c r="Y88" s="27" t="str">
        <f>IF(Y$21="-","-",('3c CfD'!Z$29+'3c CfD'!Z$31)*'3h Losses'!X67)</f>
        <v>-</v>
      </c>
      <c r="Z88" s="27" t="str">
        <f>IF(Z$21="-","-",('3c CfD'!AA$29+'3c CfD'!AA$31)*'3h Losses'!Y67)</f>
        <v>-</v>
      </c>
      <c r="AA88" s="27" t="str">
        <f>IF(AA$21="-","-",('3c CfD'!AB$29+'3c CfD'!AB$31)*'3h Losses'!Z67)</f>
        <v>-</v>
      </c>
    </row>
    <row r="89" spans="1:27">
      <c r="A89" s="25"/>
      <c r="B89" s="328"/>
      <c r="C89" s="326"/>
      <c r="D89" s="330"/>
      <c r="E89" s="153" t="s">
        <v>154</v>
      </c>
      <c r="F89" s="333"/>
      <c r="G89" s="44"/>
      <c r="H89" s="27">
        <f>IF(H$21="-","-",('3c CfD'!I$29+'3c CfD'!I$31)*'3h Losses'!G68)</f>
        <v>4.3005634873459639E-2</v>
      </c>
      <c r="I89" s="27">
        <f>IF(I$21="-","-",('3c CfD'!J$29+'3c CfD'!J$31)*'3h Losses'!H68)</f>
        <v>4.3005634873459639E-2</v>
      </c>
      <c r="J89" s="27">
        <f>IF(J$21="-","-",('3c CfD'!K$29+'3c CfD'!K$31)*'3h Losses'!I68)</f>
        <v>0.97308605671479276</v>
      </c>
      <c r="K89" s="27">
        <f>IF(K$21="-","-",('3c CfD'!L$29+'3c CfD'!L$31)*'3h Losses'!J68)</f>
        <v>0.70498862727450262</v>
      </c>
      <c r="L89" s="27">
        <f>IF(L$21="-","-",('3c CfD'!M$29+'3c CfD'!M$31)*'3h Losses'!K68)</f>
        <v>2.9446620795808829</v>
      </c>
      <c r="M89" s="27">
        <f>IF(M$21="-","-",('3c CfD'!N$29+'3c CfD'!N$31)*'3h Losses'!L68)</f>
        <v>2.5606530274714157</v>
      </c>
      <c r="N89" s="27">
        <f>IF(N$21="-","-",('3c CfD'!O$29+'3c CfD'!O$31)*'3h Losses'!M68)</f>
        <v>4.8688599626051223</v>
      </c>
      <c r="O89" s="27">
        <f>IF(O$21="-","-",('3c CfD'!P$29+'3c CfD'!P$31)*'3h Losses'!N68)</f>
        <v>4.1724377972838731</v>
      </c>
      <c r="P89" s="44"/>
      <c r="Q89" s="27">
        <f>IF(Q$21="-","-",('3c CfD'!R$29+'3c CfD'!R$31)*'3h Losses'!P68)</f>
        <v>4.1724377972838731</v>
      </c>
      <c r="R89" s="27">
        <f>IF(R$21="-","-",('3c CfD'!S$29+'3c CfD'!S$31)*'3h Losses'!Q68)</f>
        <v>6.277417073248011</v>
      </c>
      <c r="S89" s="27">
        <f>IF(S$21="-","-",('3c CfD'!T$29+'3c CfD'!T$31)*'3h Losses'!R68)</f>
        <v>6.4906545939246669</v>
      </c>
      <c r="T89" s="27">
        <f>IF(T$21="-","-",('3c CfD'!U$29+'3c CfD'!U$31)*'3h Losses'!S68)</f>
        <v>9.2916252659532379</v>
      </c>
      <c r="U89" s="27">
        <f>IF(U$21="-","-",('3c CfD'!V$29+'3c CfD'!V$31)*'3h Losses'!T68)</f>
        <v>10.262585494224648</v>
      </c>
      <c r="V89" s="27" t="str">
        <f>IF(V$21="-","-",('3c CfD'!W$29+'3c CfD'!W$31)*'3h Losses'!U68)</f>
        <v>-</v>
      </c>
      <c r="W89" s="27" t="str">
        <f>IF(W$21="-","-",('3c CfD'!X$29+'3c CfD'!X$31)*'3h Losses'!V68)</f>
        <v>-</v>
      </c>
      <c r="X89" s="27" t="str">
        <f>IF(X$21="-","-",('3c CfD'!Y$29+'3c CfD'!Y$31)*'3h Losses'!W68)</f>
        <v>-</v>
      </c>
      <c r="Y89" s="27" t="str">
        <f>IF(Y$21="-","-",('3c CfD'!Z$29+'3c CfD'!Z$31)*'3h Losses'!X68)</f>
        <v>-</v>
      </c>
      <c r="Z89" s="27" t="str">
        <f>IF(Z$21="-","-",('3c CfD'!AA$29+'3c CfD'!AA$31)*'3h Losses'!Y68)</f>
        <v>-</v>
      </c>
      <c r="AA89" s="27" t="str">
        <f>IF(AA$21="-","-",('3c CfD'!AB$29+'3c CfD'!AB$31)*'3h Losses'!Z68)</f>
        <v>-</v>
      </c>
    </row>
    <row r="90" spans="1:27">
      <c r="A90" s="25"/>
      <c r="B90" s="328"/>
      <c r="C90" s="326"/>
      <c r="D90" s="330"/>
      <c r="E90" s="153" t="s">
        <v>155</v>
      </c>
      <c r="F90" s="333"/>
      <c r="G90" s="44"/>
      <c r="H90" s="27">
        <f>IF(H$21="-","-",('3c CfD'!I$29+'3c CfD'!I$31)*'3h Losses'!G69)</f>
        <v>4.3377091476778658E-2</v>
      </c>
      <c r="I90" s="27">
        <f>IF(I$21="-","-",('3c CfD'!J$29+'3c CfD'!J$31)*'3h Losses'!H69)</f>
        <v>4.3377091476778658E-2</v>
      </c>
      <c r="J90" s="27">
        <f>IF(J$21="-","-",('3c CfD'!K$29+'3c CfD'!K$31)*'3h Losses'!I69)</f>
        <v>0.98149098417204195</v>
      </c>
      <c r="K90" s="27">
        <f>IF(K$21="-","-",('3c CfD'!L$29+'3c CfD'!L$31)*'3h Losses'!J69)</f>
        <v>0.71107789166128488</v>
      </c>
      <c r="L90" s="27">
        <f>IF(L$21="-","-",('3c CfD'!M$29+'3c CfD'!M$31)*'3h Losses'!K69)</f>
        <v>2.9700962855220783</v>
      </c>
      <c r="M90" s="27">
        <f>IF(M$21="-","-",('3c CfD'!N$29+'3c CfD'!N$31)*'3h Losses'!L69)</f>
        <v>2.5827703960130459</v>
      </c>
      <c r="N90" s="27">
        <f>IF(N$21="-","-",('3c CfD'!O$29+'3c CfD'!O$31)*'3h Losses'!M69)</f>
        <v>4.9645773780878111</v>
      </c>
      <c r="O90" s="27">
        <f>IF(O$21="-","-",('3c CfD'!P$29+'3c CfD'!P$31)*'3h Losses'!N69)</f>
        <v>4.2544641782612809</v>
      </c>
      <c r="P90" s="44"/>
      <c r="Q90" s="27">
        <f>IF(Q$21="-","-",('3c CfD'!R$29+'3c CfD'!R$31)*'3h Losses'!P69)</f>
        <v>4.2544641782612809</v>
      </c>
      <c r="R90" s="27">
        <f>IF(R$21="-","-",('3c CfD'!S$29+'3c CfD'!S$31)*'3h Losses'!Q69)</f>
        <v>6.4189509013388868</v>
      </c>
      <c r="S90" s="27">
        <f>IF(S$21="-","-",('3c CfD'!T$29+'3c CfD'!T$31)*'3h Losses'!R69)</f>
        <v>6.6363592550163482</v>
      </c>
      <c r="T90" s="27">
        <f>IF(T$21="-","-",('3c CfD'!U$29+'3c CfD'!U$31)*'3h Losses'!S69)</f>
        <v>9.5030402403497582</v>
      </c>
      <c r="U90" s="27">
        <f>IF(U$21="-","-",('3c CfD'!V$29+'3c CfD'!V$31)*'3h Losses'!T69)</f>
        <v>10.495108920689333</v>
      </c>
      <c r="V90" s="27" t="str">
        <f>IF(V$21="-","-",('3c CfD'!W$29+'3c CfD'!W$31)*'3h Losses'!U69)</f>
        <v>-</v>
      </c>
      <c r="W90" s="27" t="str">
        <f>IF(W$21="-","-",('3c CfD'!X$29+'3c CfD'!X$31)*'3h Losses'!V69)</f>
        <v>-</v>
      </c>
      <c r="X90" s="27" t="str">
        <f>IF(X$21="-","-",('3c CfD'!Y$29+'3c CfD'!Y$31)*'3h Losses'!W69)</f>
        <v>-</v>
      </c>
      <c r="Y90" s="27" t="str">
        <f>IF(Y$21="-","-",('3c CfD'!Z$29+'3c CfD'!Z$31)*'3h Losses'!X69)</f>
        <v>-</v>
      </c>
      <c r="Z90" s="27" t="str">
        <f>IF(Z$21="-","-",('3c CfD'!AA$29+'3c CfD'!AA$31)*'3h Losses'!Y69)</f>
        <v>-</v>
      </c>
      <c r="AA90" s="27" t="str">
        <f>IF(AA$21="-","-",('3c CfD'!AB$29+'3c CfD'!AB$31)*'3h Losses'!Z69)</f>
        <v>-</v>
      </c>
    </row>
    <row r="91" spans="1:27">
      <c r="A91" s="25"/>
      <c r="B91" s="328"/>
      <c r="C91" s="326"/>
      <c r="D91" s="330"/>
      <c r="E91" s="153" t="s">
        <v>156</v>
      </c>
      <c r="F91" s="333"/>
      <c r="G91" s="44"/>
      <c r="H91" s="27">
        <f>IF(H$21="-","-",('3c CfD'!I$29+'3c CfD'!I$31)*'3h Losses'!G70)</f>
        <v>4.3875156816877439E-2</v>
      </c>
      <c r="I91" s="27">
        <f>IF(I$21="-","-",('3c CfD'!J$29+'3c CfD'!J$31)*'3h Losses'!H70)</f>
        <v>4.3875156816877439E-2</v>
      </c>
      <c r="J91" s="27">
        <f>IF(J$21="-","-",('3c CfD'!K$29+'3c CfD'!K$31)*'3h Losses'!I70)</f>
        <v>0.99276068032253717</v>
      </c>
      <c r="K91" s="27">
        <f>IF(K$21="-","-",('3c CfD'!L$29+'3c CfD'!L$31)*'3h Losses'!J70)</f>
        <v>0.71924264498820167</v>
      </c>
      <c r="L91" s="27">
        <f>IF(L$21="-","-",('3c CfD'!M$29+'3c CfD'!M$31)*'3h Losses'!K70)</f>
        <v>3.0041995867396483</v>
      </c>
      <c r="M91" s="27">
        <f>IF(M$21="-","-",('3c CfD'!N$29+'3c CfD'!N$31)*'3h Losses'!L70)</f>
        <v>2.6124263358626769</v>
      </c>
      <c r="N91" s="27">
        <f>IF(N$21="-","-",('3c CfD'!O$29+'3c CfD'!O$31)*'3h Losses'!M70)</f>
        <v>4.9956634649345562</v>
      </c>
      <c r="O91" s="27">
        <f>IF(O$21="-","-",('3c CfD'!P$29+'3c CfD'!P$31)*'3h Losses'!N70)</f>
        <v>4.2811038361535179</v>
      </c>
      <c r="P91" s="44"/>
      <c r="Q91" s="27">
        <f>IF(Q$21="-","-",('3c CfD'!R$29+'3c CfD'!R$31)*'3h Losses'!P70)</f>
        <v>4.2811038361535179</v>
      </c>
      <c r="R91" s="27">
        <f>IF(R$21="-","-",('3c CfD'!S$29+'3c CfD'!S$31)*'3h Losses'!Q70)</f>
        <v>6.4634524855848801</v>
      </c>
      <c r="S91" s="27">
        <f>IF(S$21="-","-",('3c CfD'!T$29+'3c CfD'!T$31)*'3h Losses'!R70)</f>
        <v>6.6822094118828836</v>
      </c>
      <c r="T91" s="27">
        <f>IF(T$21="-","-",('3c CfD'!U$29+'3c CfD'!U$31)*'3h Losses'!S70)</f>
        <v>9.5824230399954633</v>
      </c>
      <c r="U91" s="27">
        <f>IF(U$21="-","-",('3c CfD'!V$29+'3c CfD'!V$31)*'3h Losses'!T70)</f>
        <v>10.582590842009528</v>
      </c>
      <c r="V91" s="27" t="str">
        <f>IF(V$21="-","-",('3c CfD'!W$29+'3c CfD'!W$31)*'3h Losses'!U70)</f>
        <v>-</v>
      </c>
      <c r="W91" s="27" t="str">
        <f>IF(W$21="-","-",('3c CfD'!X$29+'3c CfD'!X$31)*'3h Losses'!V70)</f>
        <v>-</v>
      </c>
      <c r="X91" s="27" t="str">
        <f>IF(X$21="-","-",('3c CfD'!Y$29+'3c CfD'!Y$31)*'3h Losses'!W70)</f>
        <v>-</v>
      </c>
      <c r="Y91" s="27" t="str">
        <f>IF(Y$21="-","-",('3c CfD'!Z$29+'3c CfD'!Z$31)*'3h Losses'!X70)</f>
        <v>-</v>
      </c>
      <c r="Z91" s="27" t="str">
        <f>IF(Z$21="-","-",('3c CfD'!AA$29+'3c CfD'!AA$31)*'3h Losses'!Y70)</f>
        <v>-</v>
      </c>
      <c r="AA91" s="27" t="str">
        <f>IF(AA$21="-","-",('3c CfD'!AB$29+'3c CfD'!AB$31)*'3h Losses'!Z70)</f>
        <v>-</v>
      </c>
    </row>
    <row r="92" spans="1:27">
      <c r="A92" s="25"/>
      <c r="B92" s="328"/>
      <c r="C92" s="326"/>
      <c r="D92" s="330"/>
      <c r="E92" s="153" t="s">
        <v>157</v>
      </c>
      <c r="F92" s="333"/>
      <c r="G92" s="44"/>
      <c r="H92" s="27">
        <f>IF(H$21="-","-",('3c CfD'!I$29+'3c CfD'!I$31)*'3h Losses'!G71)</f>
        <v>4.3069407635335163E-2</v>
      </c>
      <c r="I92" s="27">
        <f>IF(I$21="-","-",('3c CfD'!J$29+'3c CfD'!J$31)*'3h Losses'!H71)</f>
        <v>4.3069407635335163E-2</v>
      </c>
      <c r="J92" s="27">
        <f>IF(J$21="-","-",('3c CfD'!K$29+'3c CfD'!K$31)*'3h Losses'!I71)</f>
        <v>0.97452903937420143</v>
      </c>
      <c r="K92" s="27">
        <f>IF(K$21="-","-",('3c CfD'!L$29+'3c CfD'!L$31)*'3h Losses'!J71)</f>
        <v>0.7060340500890806</v>
      </c>
      <c r="L92" s="27">
        <f>IF(L$21="-","-",('3c CfD'!M$29+'3c CfD'!M$31)*'3h Losses'!K71)</f>
        <v>2.9490286988426968</v>
      </c>
      <c r="M92" s="27">
        <f>IF(M$21="-","-",('3c CfD'!N$29+'3c CfD'!N$31)*'3h Losses'!L71)</f>
        <v>2.5644502023357623</v>
      </c>
      <c r="N92" s="27">
        <f>IF(N$21="-","-",('3c CfD'!O$29+'3c CfD'!O$31)*'3h Losses'!M71)</f>
        <v>4.9021234771896509</v>
      </c>
      <c r="O92" s="27">
        <f>IF(O$21="-","-",('3c CfD'!P$29+'3c CfD'!P$31)*'3h Losses'!N71)</f>
        <v>4.2009434323994768</v>
      </c>
      <c r="P92" s="44"/>
      <c r="Q92" s="27">
        <f>IF(Q$21="-","-",('3c CfD'!R$29+'3c CfD'!R$31)*'3h Losses'!P71)</f>
        <v>4.2009434323994768</v>
      </c>
      <c r="R92" s="27">
        <f>IF(R$21="-","-",('3c CfD'!S$29+'3c CfD'!S$31)*'3h Losses'!Q71)</f>
        <v>6.3447642946080265</v>
      </c>
      <c r="S92" s="27">
        <f>IF(S$21="-","-",('3c CfD'!T$29+'3c CfD'!T$31)*'3h Losses'!R71)</f>
        <v>6.5602028463947351</v>
      </c>
      <c r="T92" s="27">
        <f>IF(T$21="-","-",('3c CfD'!U$29+'3c CfD'!U$31)*'3h Losses'!S71)</f>
        <v>9.4363184585311952</v>
      </c>
      <c r="U92" s="27">
        <f>IF(U$21="-","-",('3c CfD'!V$29+'3c CfD'!V$31)*'3h Losses'!T71)</f>
        <v>10.422261023829432</v>
      </c>
      <c r="V92" s="27" t="str">
        <f>IF(V$21="-","-",('3c CfD'!W$29+'3c CfD'!W$31)*'3h Losses'!U71)</f>
        <v>-</v>
      </c>
      <c r="W92" s="27" t="str">
        <f>IF(W$21="-","-",('3c CfD'!X$29+'3c CfD'!X$31)*'3h Losses'!V71)</f>
        <v>-</v>
      </c>
      <c r="X92" s="27" t="str">
        <f>IF(X$21="-","-",('3c CfD'!Y$29+'3c CfD'!Y$31)*'3h Losses'!W71)</f>
        <v>-</v>
      </c>
      <c r="Y92" s="27" t="str">
        <f>IF(Y$21="-","-",('3c CfD'!Z$29+'3c CfD'!Z$31)*'3h Losses'!X71)</f>
        <v>-</v>
      </c>
      <c r="Z92" s="27" t="str">
        <f>IF(Z$21="-","-",('3c CfD'!AA$29+'3c CfD'!AA$31)*'3h Losses'!Y71)</f>
        <v>-</v>
      </c>
      <c r="AA92" s="27" t="str">
        <f>IF(AA$21="-","-",('3c CfD'!AB$29+'3c CfD'!AB$31)*'3h Losses'!Z71)</f>
        <v>-</v>
      </c>
    </row>
    <row r="93" spans="1:27">
      <c r="A93" s="25"/>
      <c r="B93" s="328"/>
      <c r="C93" s="326"/>
      <c r="D93" s="330"/>
      <c r="E93" s="153" t="s">
        <v>158</v>
      </c>
      <c r="F93" s="333"/>
      <c r="G93" s="44"/>
      <c r="H93" s="27">
        <f>IF(H$21="-","-",('3c CfD'!I$29+'3c CfD'!I$31)*'3h Losses'!G72)</f>
        <v>4.3379583043087137E-2</v>
      </c>
      <c r="I93" s="27">
        <f>IF(I$21="-","-",('3c CfD'!J$29+'3c CfD'!J$31)*'3h Losses'!H72)</f>
        <v>4.3379583043087137E-2</v>
      </c>
      <c r="J93" s="27">
        <f>IF(J$21="-","-",('3c CfD'!K$29+'3c CfD'!K$31)*'3h Losses'!I72)</f>
        <v>0.98154736070133386</v>
      </c>
      <c r="K93" s="27">
        <f>IF(K$21="-","-",('3c CfD'!L$29+'3c CfD'!L$31)*'3h Losses'!J72)</f>
        <v>0.71111873574873408</v>
      </c>
      <c r="L93" s="27">
        <f>IF(L$21="-","-",('3c CfD'!M$29+'3c CfD'!M$31)*'3h Losses'!K72)</f>
        <v>2.9702668869060345</v>
      </c>
      <c r="M93" s="27">
        <f>IF(M$21="-","-",('3c CfD'!N$29+'3c CfD'!N$31)*'3h Losses'!L72)</f>
        <v>2.5829187495213648</v>
      </c>
      <c r="N93" s="27">
        <f>IF(N$21="-","-",('3c CfD'!O$29+'3c CfD'!O$31)*'3h Losses'!M72)</f>
        <v>4.8404294379098056</v>
      </c>
      <c r="O93" s="27">
        <f>IF(O$21="-","-",('3c CfD'!P$29+'3c CfD'!P$31)*'3h Losses'!N72)</f>
        <v>4.1480738606033283</v>
      </c>
      <c r="P93" s="44"/>
      <c r="Q93" s="27">
        <f>IF(Q$21="-","-",('3c CfD'!R$29+'3c CfD'!R$31)*'3h Losses'!P72)</f>
        <v>4.1480738606033283</v>
      </c>
      <c r="R93" s="27">
        <f>IF(R$21="-","-",('3c CfD'!S$29+'3c CfD'!S$31)*'3h Losses'!Q72)</f>
        <v>6.2271887718004448</v>
      </c>
      <c r="S93" s="27">
        <f>IF(S$21="-","-",('3c CfD'!T$29+'3c CfD'!T$31)*'3h Losses'!R72)</f>
        <v>6.4386688147478859</v>
      </c>
      <c r="T93" s="27">
        <f>IF(T$21="-","-",('3c CfD'!U$29+'3c CfD'!U$31)*'3h Losses'!S72)</f>
        <v>9.1800633721959759</v>
      </c>
      <c r="U93" s="27">
        <f>IF(U$21="-","-",('3c CfD'!V$29+'3c CfD'!V$31)*'3h Losses'!T72)</f>
        <v>10.139145650628111</v>
      </c>
      <c r="V93" s="27" t="str">
        <f>IF(V$21="-","-",('3c CfD'!W$29+'3c CfD'!W$31)*'3h Losses'!U72)</f>
        <v>-</v>
      </c>
      <c r="W93" s="27" t="str">
        <f>IF(W$21="-","-",('3c CfD'!X$29+'3c CfD'!X$31)*'3h Losses'!V72)</f>
        <v>-</v>
      </c>
      <c r="X93" s="27" t="str">
        <f>IF(X$21="-","-",('3c CfD'!Y$29+'3c CfD'!Y$31)*'3h Losses'!W72)</f>
        <v>-</v>
      </c>
      <c r="Y93" s="27" t="str">
        <f>IF(Y$21="-","-",('3c CfD'!Z$29+'3c CfD'!Z$31)*'3h Losses'!X72)</f>
        <v>-</v>
      </c>
      <c r="Z93" s="27" t="str">
        <f>IF(Z$21="-","-",('3c CfD'!AA$29+'3c CfD'!AA$31)*'3h Losses'!Y72)</f>
        <v>-</v>
      </c>
      <c r="AA93" s="27" t="str">
        <f>IF(AA$21="-","-",('3c CfD'!AB$29+'3c CfD'!AB$31)*'3h Losses'!Z72)</f>
        <v>-</v>
      </c>
    </row>
    <row r="94" spans="1:27">
      <c r="A94" s="25"/>
      <c r="B94" s="328"/>
      <c r="C94" s="326"/>
      <c r="D94" s="330"/>
      <c r="E94" s="153" t="s">
        <v>159</v>
      </c>
      <c r="F94" s="333"/>
      <c r="G94" s="44"/>
      <c r="H94" s="27">
        <f>IF(H$21="-","-",('3c CfD'!I$29+'3c CfD'!I$31)*'3h Losses'!G73)</f>
        <v>4.3617471805694426E-2</v>
      </c>
      <c r="I94" s="27">
        <f>IF(I$21="-","-",('3c CfD'!J$29+'3c CfD'!J$31)*'3h Losses'!H73)</f>
        <v>4.3617471805694426E-2</v>
      </c>
      <c r="J94" s="27">
        <f>IF(J$21="-","-",('3c CfD'!K$29+'3c CfD'!K$31)*'3h Losses'!I73)</f>
        <v>0.98693005621608254</v>
      </c>
      <c r="K94" s="27">
        <f>IF(K$21="-","-",('3c CfD'!L$29+'3c CfD'!L$31)*'3h Losses'!J73)</f>
        <v>0.71501843104885032</v>
      </c>
      <c r="L94" s="27">
        <f>IF(L$21="-","-",('3c CfD'!M$29+'3c CfD'!M$31)*'3h Losses'!K73)</f>
        <v>2.9865554970025783</v>
      </c>
      <c r="M94" s="27">
        <f>IF(M$21="-","-",('3c CfD'!N$29+'3c CfD'!N$31)*'3h Losses'!L73)</f>
        <v>2.5970831859252024</v>
      </c>
      <c r="N94" s="27">
        <f>IF(N$21="-","-",('3c CfD'!O$29+'3c CfD'!O$31)*'3h Losses'!M73)</f>
        <v>4.923320638066274</v>
      </c>
      <c r="O94" s="27">
        <f>IF(O$21="-","-",('3c CfD'!P$29+'3c CfD'!P$31)*'3h Losses'!N73)</f>
        <v>4.2191086365573316</v>
      </c>
      <c r="P94" s="44"/>
      <c r="Q94" s="27">
        <f>IF(Q$21="-","-",('3c CfD'!R$29+'3c CfD'!R$31)*'3h Losses'!P73)</f>
        <v>4.2191086365573316</v>
      </c>
      <c r="R94" s="27">
        <f>IF(R$21="-","-",('3c CfD'!S$29+'3c CfD'!S$31)*'3h Losses'!Q73)</f>
        <v>6.364313155931419</v>
      </c>
      <c r="S94" s="27">
        <f>IF(S$21="-","-",('3c CfD'!T$29+'3c CfD'!T$31)*'3h Losses'!R73)</f>
        <v>6.5802550691743376</v>
      </c>
      <c r="T94" s="27">
        <f>IF(T$21="-","-",('3c CfD'!U$29+'3c CfD'!U$31)*'3h Losses'!S73)</f>
        <v>9.3577705213476587</v>
      </c>
      <c r="U94" s="27">
        <f>IF(U$21="-","-",('3c CfD'!V$29+'3c CfD'!V$31)*'3h Losses'!T73)</f>
        <v>10.334954168810345</v>
      </c>
      <c r="V94" s="27" t="str">
        <f>IF(V$21="-","-",('3c CfD'!W$29+'3c CfD'!W$31)*'3h Losses'!U73)</f>
        <v>-</v>
      </c>
      <c r="W94" s="27" t="str">
        <f>IF(W$21="-","-",('3c CfD'!X$29+'3c CfD'!X$31)*'3h Losses'!V73)</f>
        <v>-</v>
      </c>
      <c r="X94" s="27" t="str">
        <f>IF(X$21="-","-",('3c CfD'!Y$29+'3c CfD'!Y$31)*'3h Losses'!W73)</f>
        <v>-</v>
      </c>
      <c r="Y94" s="27" t="str">
        <f>IF(Y$21="-","-",('3c CfD'!Z$29+'3c CfD'!Z$31)*'3h Losses'!X73)</f>
        <v>-</v>
      </c>
      <c r="Z94" s="27" t="str">
        <f>IF(Z$21="-","-",('3c CfD'!AA$29+'3c CfD'!AA$31)*'3h Losses'!Y73)</f>
        <v>-</v>
      </c>
      <c r="AA94" s="27" t="str">
        <f>IF(AA$21="-","-",('3c CfD'!AB$29+'3c CfD'!AB$31)*'3h Losses'!Z73)</f>
        <v>-</v>
      </c>
    </row>
    <row r="95" spans="1:27">
      <c r="A95" s="25"/>
      <c r="B95" s="328"/>
      <c r="C95" s="326"/>
      <c r="D95" s="330"/>
      <c r="E95" s="153" t="s">
        <v>160</v>
      </c>
      <c r="F95" s="333"/>
      <c r="G95" s="44"/>
      <c r="H95" s="27">
        <f>IF(H$21="-","-",('3c CfD'!I$29+'3c CfD'!I$31)*'3h Losses'!G74)</f>
        <v>4.2892310834316161E-2</v>
      </c>
      <c r="I95" s="27">
        <f>IF(I$21="-","-",('3c CfD'!J$29+'3c CfD'!J$31)*'3h Losses'!H74)</f>
        <v>4.2892310834316161E-2</v>
      </c>
      <c r="J95" s="27">
        <f>IF(J$21="-","-",('3c CfD'!K$29+'3c CfD'!K$31)*'3h Losses'!I74)</f>
        <v>0.9705218801201303</v>
      </c>
      <c r="K95" s="27">
        <f>IF(K$21="-","-",('3c CfD'!L$29+'3c CfD'!L$31)*'3h Losses'!J74)</f>
        <v>0.70313091353470913</v>
      </c>
      <c r="L95" s="27">
        <f>IF(L$21="-","-",('3c CfD'!M$29+'3c CfD'!M$31)*'3h Losses'!K74)</f>
        <v>2.9369026080197105</v>
      </c>
      <c r="M95" s="27">
        <f>IF(M$21="-","-",('3c CfD'!N$29+'3c CfD'!N$31)*'3h Losses'!L74)</f>
        <v>2.5539054571873847</v>
      </c>
      <c r="N95" s="27">
        <f>IF(N$21="-","-",('3c CfD'!O$29+'3c CfD'!O$31)*'3h Losses'!M74)</f>
        <v>4.8906751217992941</v>
      </c>
      <c r="O95" s="27">
        <f>IF(O$21="-","-",('3c CfD'!P$29+'3c CfD'!P$31)*'3h Losses'!N74)</f>
        <v>4.1911326037631342</v>
      </c>
      <c r="P95" s="44"/>
      <c r="Q95" s="27">
        <f>IF(Q$21="-","-",('3c CfD'!R$29+'3c CfD'!R$31)*'3h Losses'!P74)</f>
        <v>4.1911326037631342</v>
      </c>
      <c r="R95" s="27">
        <f>IF(R$21="-","-",('3c CfD'!S$29+'3c CfD'!S$31)*'3h Losses'!Q74)</f>
        <v>6.3387233753448653</v>
      </c>
      <c r="S95" s="27">
        <f>IF(S$21="-","-",('3c CfD'!T$29+'3c CfD'!T$31)*'3h Losses'!R74)</f>
        <v>6.5810232284776555</v>
      </c>
      <c r="T95" s="27">
        <f>IF(T$21="-","-",('3c CfD'!U$29+'3c CfD'!U$31)*'3h Losses'!S74)</f>
        <v>9.4311928159241791</v>
      </c>
      <c r="U95" s="27">
        <f>IF(U$21="-","-",('3c CfD'!V$29+'3c CfD'!V$31)*'3h Losses'!T74)</f>
        <v>10.451566105101712</v>
      </c>
      <c r="V95" s="27" t="str">
        <f>IF(V$21="-","-",('3c CfD'!W$29+'3c CfD'!W$31)*'3h Losses'!U74)</f>
        <v>-</v>
      </c>
      <c r="W95" s="27" t="str">
        <f>IF(W$21="-","-",('3c CfD'!X$29+'3c CfD'!X$31)*'3h Losses'!V74)</f>
        <v>-</v>
      </c>
      <c r="X95" s="27" t="str">
        <f>IF(X$21="-","-",('3c CfD'!Y$29+'3c CfD'!Y$31)*'3h Losses'!W74)</f>
        <v>-</v>
      </c>
      <c r="Y95" s="27" t="str">
        <f>IF(Y$21="-","-",('3c CfD'!Z$29+'3c CfD'!Z$31)*'3h Losses'!X74)</f>
        <v>-</v>
      </c>
      <c r="Z95" s="27" t="str">
        <f>IF(Z$21="-","-",('3c CfD'!AA$29+'3c CfD'!AA$31)*'3h Losses'!Y74)</f>
        <v>-</v>
      </c>
      <c r="AA95" s="27" t="str">
        <f>IF(AA$21="-","-",('3c CfD'!AB$29+'3c CfD'!AB$31)*'3h Losses'!Z74)</f>
        <v>-</v>
      </c>
    </row>
    <row r="96" spans="1:27">
      <c r="A96" s="25"/>
      <c r="B96" s="328"/>
      <c r="C96" s="326"/>
      <c r="D96" s="330"/>
      <c r="E96" s="153" t="s">
        <v>161</v>
      </c>
      <c r="F96" s="333"/>
      <c r="G96" s="44"/>
      <c r="H96" s="27">
        <f>IF(H$21="-","-",('3c CfD'!I$29+'3c CfD'!I$31)*'3h Losses'!G75)</f>
        <v>4.329650679642813E-2</v>
      </c>
      <c r="I96" s="27">
        <f>IF(I$21="-","-",('3c CfD'!J$29+'3c CfD'!J$31)*'3h Losses'!H75)</f>
        <v>4.329650679642813E-2</v>
      </c>
      <c r="J96" s="27">
        <f>IF(J$21="-","-",('3c CfD'!K$29+'3c CfD'!K$31)*'3h Losses'!I75)</f>
        <v>0.9796675991885474</v>
      </c>
      <c r="K96" s="27">
        <f>IF(K$21="-","-",('3c CfD'!L$29+'3c CfD'!L$31)*'3h Losses'!J75)</f>
        <v>0.70975687214031213</v>
      </c>
      <c r="L96" s="27">
        <f>IF(L$21="-","-",('3c CfD'!M$29+'3c CfD'!M$31)*'3h Losses'!K75)</f>
        <v>2.9645785282997617</v>
      </c>
      <c r="M96" s="27">
        <f>IF(M$21="-","-",('3c CfD'!N$29+'3c CfD'!N$31)*'3h Losses'!L75)</f>
        <v>2.5779722013970483</v>
      </c>
      <c r="N96" s="27">
        <f>IF(N$21="-","-",('3c CfD'!O$29+'3c CfD'!O$31)*'3h Losses'!M75)</f>
        <v>4.8964766278830893</v>
      </c>
      <c r="O96" s="27">
        <f>IF(O$21="-","-",('3c CfD'!P$29+'3c CfD'!P$31)*'3h Losses'!N75)</f>
        <v>4.1961042857279303</v>
      </c>
      <c r="P96" s="44"/>
      <c r="Q96" s="27">
        <f>IF(Q$21="-","-",('3c CfD'!R$29+'3c CfD'!R$31)*'3h Losses'!P75)</f>
        <v>4.1961042857279303</v>
      </c>
      <c r="R96" s="27">
        <f>IF(R$21="-","-",('3c CfD'!S$29+'3c CfD'!S$31)*'3h Losses'!Q75)</f>
        <v>6.3403112971215769</v>
      </c>
      <c r="S96" s="27">
        <f>IF(S$21="-","-",('3c CfD'!T$29+'3c CfD'!T$31)*'3h Losses'!R75)</f>
        <v>6.5552781314858937</v>
      </c>
      <c r="T96" s="27">
        <f>IF(T$21="-","-",('3c CfD'!U$29+'3c CfD'!U$31)*'3h Losses'!S75)</f>
        <v>9.4214238174977698</v>
      </c>
      <c r="U96" s="27">
        <f>IF(U$21="-","-",('3c CfD'!V$29+'3c CfD'!V$31)*'3h Losses'!T75)</f>
        <v>10.405246559824732</v>
      </c>
      <c r="V96" s="27" t="str">
        <f>IF(V$21="-","-",('3c CfD'!W$29+'3c CfD'!W$31)*'3h Losses'!U75)</f>
        <v>-</v>
      </c>
      <c r="W96" s="27" t="str">
        <f>IF(W$21="-","-",('3c CfD'!X$29+'3c CfD'!X$31)*'3h Losses'!V75)</f>
        <v>-</v>
      </c>
      <c r="X96" s="27" t="str">
        <f>IF(X$21="-","-",('3c CfD'!Y$29+'3c CfD'!Y$31)*'3h Losses'!W75)</f>
        <v>-</v>
      </c>
      <c r="Y96" s="27" t="str">
        <f>IF(Y$21="-","-",('3c CfD'!Z$29+'3c CfD'!Z$31)*'3h Losses'!X75)</f>
        <v>-</v>
      </c>
      <c r="Z96" s="27" t="str">
        <f>IF(Z$21="-","-",('3c CfD'!AA$29+'3c CfD'!AA$31)*'3h Losses'!Y75)</f>
        <v>-</v>
      </c>
      <c r="AA96" s="27" t="str">
        <f>IF(AA$21="-","-",('3c CfD'!AB$29+'3c CfD'!AB$31)*'3h Losses'!Z75)</f>
        <v>-</v>
      </c>
    </row>
    <row r="97" spans="1:27">
      <c r="A97" s="25"/>
      <c r="B97" s="328"/>
      <c r="C97" s="326"/>
      <c r="D97" s="330"/>
      <c r="E97" s="153" t="s">
        <v>162</v>
      </c>
      <c r="F97" s="333"/>
      <c r="G97" s="44"/>
      <c r="H97" s="27">
        <f>IF(H$21="-","-",('3c CfD'!I$29+'3c CfD'!I$31)*'3h Losses'!G76)</f>
        <v>4.3133117668694008E-2</v>
      </c>
      <c r="I97" s="27">
        <f>IF(I$21="-","-",('3c CfD'!J$29+'3c CfD'!J$31)*'3h Losses'!H76)</f>
        <v>4.3133117668694008E-2</v>
      </c>
      <c r="J97" s="27">
        <f>IF(J$21="-","-",('3c CfD'!K$29+'3c CfD'!K$31)*'3h Losses'!I76)</f>
        <v>0.97597060267902747</v>
      </c>
      <c r="K97" s="27">
        <f>IF(K$21="-","-",('3c CfD'!L$29+'3c CfD'!L$31)*'3h Losses'!J76)</f>
        <v>0.70707844459908897</v>
      </c>
      <c r="L97" s="27">
        <f>IF(L$21="-","-",('3c CfD'!M$29+'3c CfD'!M$31)*'3h Losses'!K76)</f>
        <v>2.9533910229863265</v>
      </c>
      <c r="M97" s="27">
        <f>IF(M$21="-","-",('3c CfD'!N$29+'3c CfD'!N$31)*'3h Losses'!L76)</f>
        <v>2.5682436422019719</v>
      </c>
      <c r="N97" s="27">
        <f>IF(N$21="-","-",('3c CfD'!O$29+'3c CfD'!O$31)*'3h Losses'!M76)</f>
        <v>4.8333709669612608</v>
      </c>
      <c r="O97" s="27">
        <f>IF(O$21="-","-",('3c CfD'!P$29+'3c CfD'!P$31)*'3h Losses'!N76)</f>
        <v>4.1420250049773841</v>
      </c>
      <c r="P97" s="44"/>
      <c r="Q97" s="27">
        <f>IF(Q$21="-","-",('3c CfD'!R$29+'3c CfD'!R$31)*'3h Losses'!P76)</f>
        <v>4.1420250049773841</v>
      </c>
      <c r="R97" s="27">
        <f>IF(R$21="-","-",('3c CfD'!S$29+'3c CfD'!S$31)*'3h Losses'!Q76)</f>
        <v>6.2937684210396503</v>
      </c>
      <c r="S97" s="27">
        <f>IF(S$21="-","-",('3c CfD'!T$29+'3c CfD'!T$31)*'3h Losses'!R76)</f>
        <v>6.5076561733593881</v>
      </c>
      <c r="T97" s="27">
        <f>IF(T$21="-","-",('3c CfD'!U$29+'3c CfD'!U$31)*'3h Losses'!S76)</f>
        <v>9.312729441711495</v>
      </c>
      <c r="U97" s="27">
        <f>IF(U$21="-","-",('3c CfD'!V$29+'3c CfD'!V$31)*'3h Losses'!T76)</f>
        <v>10.286115705652866</v>
      </c>
      <c r="V97" s="27" t="str">
        <f>IF(V$21="-","-",('3c CfD'!W$29+'3c CfD'!W$31)*'3h Losses'!U76)</f>
        <v>-</v>
      </c>
      <c r="W97" s="27" t="str">
        <f>IF(W$21="-","-",('3c CfD'!X$29+'3c CfD'!X$31)*'3h Losses'!V76)</f>
        <v>-</v>
      </c>
      <c r="X97" s="27" t="str">
        <f>IF(X$21="-","-",('3c CfD'!Y$29+'3c CfD'!Y$31)*'3h Losses'!W76)</f>
        <v>-</v>
      </c>
      <c r="Y97" s="27" t="str">
        <f>IF(Y$21="-","-",('3c CfD'!Z$29+'3c CfD'!Z$31)*'3h Losses'!X76)</f>
        <v>-</v>
      </c>
      <c r="Z97" s="27" t="str">
        <f>IF(Z$21="-","-",('3c CfD'!AA$29+'3c CfD'!AA$31)*'3h Losses'!Y76)</f>
        <v>-</v>
      </c>
      <c r="AA97" s="27" t="str">
        <f>IF(AA$21="-","-",('3c CfD'!AB$29+'3c CfD'!AB$31)*'3h Losses'!Z76)</f>
        <v>-</v>
      </c>
    </row>
    <row r="98" spans="1:27">
      <c r="A98" s="25"/>
      <c r="B98" s="328"/>
      <c r="C98" s="326"/>
      <c r="D98" s="330"/>
      <c r="E98" s="153" t="s">
        <v>163</v>
      </c>
      <c r="F98" s="333"/>
      <c r="G98" s="44"/>
      <c r="H98" s="27">
        <f>IF(H$21="-","-",('3c CfD'!I$29+'3c CfD'!I$31)*'3h Losses'!G77)</f>
        <v>4.2451699715656363E-2</v>
      </c>
      <c r="I98" s="27">
        <f>IF(I$21="-","-",('3c CfD'!J$29+'3c CfD'!J$31)*'3h Losses'!H77)</f>
        <v>4.2451699715656363E-2</v>
      </c>
      <c r="J98" s="27">
        <f>IF(J$21="-","-",('3c CfD'!K$29+'3c CfD'!K$31)*'3h Losses'!I77)</f>
        <v>0.96055219737360376</v>
      </c>
      <c r="K98" s="27">
        <f>IF(K$21="-","-",('3c CfD'!L$29+'3c CfD'!L$31)*'3h Losses'!J77)</f>
        <v>0.69590800359232974</v>
      </c>
      <c r="L98" s="27">
        <f>IF(L$21="-","-",('3c CfD'!M$29+'3c CfD'!M$31)*'3h Losses'!K77)</f>
        <v>2.9067332858651409</v>
      </c>
      <c r="M98" s="27">
        <f>IF(M$21="-","-",('3c CfD'!N$29+'3c CfD'!N$31)*'3h Losses'!L77)</f>
        <v>2.5276704719754806</v>
      </c>
      <c r="N98" s="27">
        <f>IF(N$21="-","-",('3c CfD'!O$29+'3c CfD'!O$31)*'3h Losses'!M77)</f>
        <v>4.8149194996374121</v>
      </c>
      <c r="O98" s="27">
        <f>IF(O$21="-","-",('3c CfD'!P$29+'3c CfD'!P$31)*'3h Losses'!N77)</f>
        <v>4.1262127613990778</v>
      </c>
      <c r="P98" s="44"/>
      <c r="Q98" s="27">
        <f>IF(Q$21="-","-",('3c CfD'!R$29+'3c CfD'!R$31)*'3h Losses'!P77)</f>
        <v>4.1262127613990778</v>
      </c>
      <c r="R98" s="27">
        <f>IF(R$21="-","-",('3c CfD'!S$29+'3c CfD'!S$31)*'3h Losses'!Q77)</f>
        <v>6.2882948210946665</v>
      </c>
      <c r="S98" s="27">
        <f>IF(S$21="-","-",('3c CfD'!T$29+'3c CfD'!T$31)*'3h Losses'!R77)</f>
        <v>6.502131582113206</v>
      </c>
      <c r="T98" s="27">
        <f>IF(T$21="-","-",('3c CfD'!U$29+'3c CfD'!U$31)*'3h Losses'!S77)</f>
        <v>9.3280477940870838</v>
      </c>
      <c r="U98" s="27">
        <f>IF(U$21="-","-",('3c CfD'!V$29+'3c CfD'!V$31)*'3h Losses'!T77)</f>
        <v>10.303000366990275</v>
      </c>
      <c r="V98" s="27" t="str">
        <f>IF(V$21="-","-",('3c CfD'!W$29+'3c CfD'!W$31)*'3h Losses'!U77)</f>
        <v>-</v>
      </c>
      <c r="W98" s="27" t="str">
        <f>IF(W$21="-","-",('3c CfD'!X$29+'3c CfD'!X$31)*'3h Losses'!V77)</f>
        <v>-</v>
      </c>
      <c r="X98" s="27" t="str">
        <f>IF(X$21="-","-",('3c CfD'!Y$29+'3c CfD'!Y$31)*'3h Losses'!W77)</f>
        <v>-</v>
      </c>
      <c r="Y98" s="27" t="str">
        <f>IF(Y$21="-","-",('3c CfD'!Z$29+'3c CfD'!Z$31)*'3h Losses'!X77)</f>
        <v>-</v>
      </c>
      <c r="Z98" s="27" t="str">
        <f>IF(Z$21="-","-",('3c CfD'!AA$29+'3c CfD'!AA$31)*'3h Losses'!Y77)</f>
        <v>-</v>
      </c>
      <c r="AA98" s="27" t="str">
        <f>IF(AA$21="-","-",('3c CfD'!AB$29+'3c CfD'!AB$31)*'3h Losses'!Z77)</f>
        <v>-</v>
      </c>
    </row>
    <row r="99" spans="1:27">
      <c r="A99" s="25"/>
      <c r="B99" s="328"/>
      <c r="C99" s="326"/>
      <c r="D99" s="330"/>
      <c r="E99" s="153" t="s">
        <v>164</v>
      </c>
      <c r="F99" s="333"/>
      <c r="G99" s="44"/>
      <c r="H99" s="27">
        <f>IF(H$21="-","-",('3c CfD'!I$29+'3c CfD'!I$31)*'3h Losses'!G78)</f>
        <v>4.3922643050877778E-2</v>
      </c>
      <c r="I99" s="27">
        <f>IF(I$21="-","-",('3c CfD'!J$29+'3c CfD'!J$31)*'3h Losses'!H78)</f>
        <v>4.3922643050877778E-2</v>
      </c>
      <c r="J99" s="27">
        <f>IF(J$21="-","-",('3c CfD'!K$29+'3c CfD'!K$31)*'3h Losses'!I78)</f>
        <v>0.99383514864110956</v>
      </c>
      <c r="K99" s="27">
        <f>IF(K$21="-","-",('3c CfD'!L$29+'3c CfD'!L$31)*'3h Losses'!J78)</f>
        <v>0.7200210837909502</v>
      </c>
      <c r="L99" s="27">
        <f>IF(L$21="-","-",('3c CfD'!M$29+'3c CfD'!M$31)*'3h Losses'!K78)</f>
        <v>3.0074510423448109</v>
      </c>
      <c r="M99" s="27">
        <f>IF(M$21="-","-",('3c CfD'!N$29+'3c CfD'!N$31)*'3h Losses'!L78)</f>
        <v>2.6152537739231536</v>
      </c>
      <c r="N99" s="27">
        <f>IF(N$21="-","-",('3c CfD'!O$29+'3c CfD'!O$31)*'3h Losses'!M78)</f>
        <v>4.9000942715336944</v>
      </c>
      <c r="O99" s="27">
        <f>IF(O$21="-","-",('3c CfD'!P$29+'3c CfD'!P$31)*'3h Losses'!N78)</f>
        <v>4.1992044761669289</v>
      </c>
      <c r="P99" s="44"/>
      <c r="Q99" s="27">
        <f>IF(Q$21="-","-",('3c CfD'!R$29+'3c CfD'!R$31)*'3h Losses'!P78)</f>
        <v>4.1992044761669289</v>
      </c>
      <c r="R99" s="27">
        <f>IF(R$21="-","-",('3c CfD'!S$29+'3c CfD'!S$31)*'3h Losses'!Q78)</f>
        <v>6.3326499242588552</v>
      </c>
      <c r="S99" s="27">
        <f>IF(S$21="-","-",('3c CfD'!T$29+'3c CfD'!T$31)*'3h Losses'!R78)</f>
        <v>6.5474209630125255</v>
      </c>
      <c r="T99" s="27">
        <f>IF(T$21="-","-",('3c CfD'!U$29+'3c CfD'!U$31)*'3h Losses'!S78)</f>
        <v>9.4157451794068567</v>
      </c>
      <c r="U99" s="27">
        <f>IF(U$21="-","-",('3c CfD'!V$29+'3c CfD'!V$31)*'3h Losses'!T78)</f>
        <v>10.399069984784679</v>
      </c>
      <c r="V99" s="27" t="str">
        <f>IF(V$21="-","-",('3c CfD'!W$29+'3c CfD'!W$31)*'3h Losses'!U78)</f>
        <v>-</v>
      </c>
      <c r="W99" s="27" t="str">
        <f>IF(W$21="-","-",('3c CfD'!X$29+'3c CfD'!X$31)*'3h Losses'!V78)</f>
        <v>-</v>
      </c>
      <c r="X99" s="27" t="str">
        <f>IF(X$21="-","-",('3c CfD'!Y$29+'3c CfD'!Y$31)*'3h Losses'!W78)</f>
        <v>-</v>
      </c>
      <c r="Y99" s="27" t="str">
        <f>IF(Y$21="-","-",('3c CfD'!Z$29+'3c CfD'!Z$31)*'3h Losses'!X78)</f>
        <v>-</v>
      </c>
      <c r="Z99" s="27" t="str">
        <f>IF(Z$21="-","-",('3c CfD'!AA$29+'3c CfD'!AA$31)*'3h Losses'!Y78)</f>
        <v>-</v>
      </c>
      <c r="AA99" s="27" t="str">
        <f>IF(AA$21="-","-",('3c CfD'!AB$29+'3c CfD'!AB$31)*'3h Losses'!Z78)</f>
        <v>-</v>
      </c>
    </row>
    <row r="100" spans="1:27">
      <c r="A100" s="25"/>
      <c r="B100" s="328"/>
      <c r="C100" s="326"/>
      <c r="D100" s="330"/>
      <c r="E100" s="153" t="s">
        <v>165</v>
      </c>
      <c r="F100" s="333"/>
      <c r="G100" s="44"/>
      <c r="H100" s="27">
        <f>IF(H$21="-","-",('3c CfD'!I$29+'3c CfD'!I$31)*'3h Losses'!G79)</f>
        <v>4.3632725497418222E-2</v>
      </c>
      <c r="I100" s="27">
        <f>IF(I$21="-","-",('3c CfD'!J$29+'3c CfD'!J$31)*'3h Losses'!H79)</f>
        <v>4.3632725497418222E-2</v>
      </c>
      <c r="J100" s="27">
        <f>IF(J$21="-","-",('3c CfD'!K$29+'3c CfD'!K$31)*'3h Losses'!I79)</f>
        <v>0.98727520063200669</v>
      </c>
      <c r="K100" s="27">
        <f>IF(K$21="-","-",('3c CfD'!L$29+'3c CfD'!L$31)*'3h Losses'!J79)</f>
        <v>0.71526848384357977</v>
      </c>
      <c r="L100" s="27">
        <f>IF(L$21="-","-",('3c CfD'!M$29+'3c CfD'!M$31)*'3h Losses'!K79)</f>
        <v>2.9875999407766285</v>
      </c>
      <c r="M100" s="27">
        <f>IF(M$21="-","-",('3c CfD'!N$29+'3c CfD'!N$31)*'3h Losses'!L79)</f>
        <v>2.5979914253223786</v>
      </c>
      <c r="N100" s="27">
        <f>IF(N$21="-","-",('3c CfD'!O$29+'3c CfD'!O$31)*'3h Losses'!M79)</f>
        <v>4.8985526099317216</v>
      </c>
      <c r="O100" s="27">
        <f>IF(O$21="-","-",('3c CfD'!P$29+'3c CfD'!P$31)*'3h Losses'!N79)</f>
        <v>4.1978833276458998</v>
      </c>
      <c r="P100" s="44"/>
      <c r="Q100" s="27">
        <f>IF(Q$21="-","-",('3c CfD'!R$29+'3c CfD'!R$31)*'3h Losses'!P79)</f>
        <v>4.1978833276458998</v>
      </c>
      <c r="R100" s="27">
        <f>IF(R$21="-","-",('3c CfD'!S$29+'3c CfD'!S$31)*'3h Losses'!Q79)</f>
        <v>6.3335654004362061</v>
      </c>
      <c r="S100" s="27">
        <f>IF(S$21="-","-",('3c CfD'!T$29+'3c CfD'!T$31)*'3h Losses'!R79)</f>
        <v>6.5481784791203461</v>
      </c>
      <c r="T100" s="27">
        <f>IF(T$21="-","-",('3c CfD'!U$29+'3c CfD'!U$31)*'3h Losses'!S79)</f>
        <v>9.3290022506571173</v>
      </c>
      <c r="U100" s="27">
        <f>IF(U$21="-","-",('3c CfD'!V$29+'3c CfD'!V$31)*'3h Losses'!T79)</f>
        <v>10.302527794402025</v>
      </c>
      <c r="V100" s="27" t="str">
        <f>IF(V$21="-","-",('3c CfD'!W$29+'3c CfD'!W$31)*'3h Losses'!U79)</f>
        <v>-</v>
      </c>
      <c r="W100" s="27" t="str">
        <f>IF(W$21="-","-",('3c CfD'!X$29+'3c CfD'!X$31)*'3h Losses'!V79)</f>
        <v>-</v>
      </c>
      <c r="X100" s="27" t="str">
        <f>IF(X$21="-","-",('3c CfD'!Y$29+'3c CfD'!Y$31)*'3h Losses'!W79)</f>
        <v>-</v>
      </c>
      <c r="Y100" s="27" t="str">
        <f>IF(Y$21="-","-",('3c CfD'!Z$29+'3c CfD'!Z$31)*'3h Losses'!X79)</f>
        <v>-</v>
      </c>
      <c r="Z100" s="27" t="str">
        <f>IF(Z$21="-","-",('3c CfD'!AA$29+'3c CfD'!AA$31)*'3h Losses'!Y79)</f>
        <v>-</v>
      </c>
      <c r="AA100" s="27" t="str">
        <f>IF(AA$21="-","-",('3c CfD'!AB$29+'3c CfD'!AB$31)*'3h Losses'!Z79)</f>
        <v>-</v>
      </c>
    </row>
    <row r="101" spans="1:27">
      <c r="A101" s="25"/>
      <c r="B101" s="328"/>
      <c r="C101" s="327"/>
      <c r="D101" s="331"/>
      <c r="E101" s="153" t="s">
        <v>166</v>
      </c>
      <c r="F101" s="333"/>
      <c r="G101" s="44"/>
      <c r="H101" s="27">
        <f>IF(H$21="-","-",('3c CfD'!I$29+'3c CfD'!I$31)*'3h Losses'!G80)</f>
        <v>4.3760667810379655E-2</v>
      </c>
      <c r="I101" s="27">
        <f>IF(I$21="-","-",('3c CfD'!J$29+'3c CfD'!J$31)*'3h Losses'!H80)</f>
        <v>4.3760667810379655E-2</v>
      </c>
      <c r="J101" s="27">
        <f>IF(J$21="-","-",('3c CfD'!K$29+'3c CfD'!K$31)*'3h Losses'!I80)</f>
        <v>0.99017014407774218</v>
      </c>
      <c r="K101" s="27">
        <f>IF(K$21="-","-",('3c CfD'!L$29+'3c CfD'!L$31)*'3h Losses'!J80)</f>
        <v>0.71736583401293341</v>
      </c>
      <c r="L101" s="27">
        <f>IF(L$21="-","-",('3c CfD'!M$29+'3c CfD'!M$31)*'3h Losses'!K80)</f>
        <v>2.9963603480688348</v>
      </c>
      <c r="M101" s="27">
        <f>IF(M$21="-","-",('3c CfD'!N$29+'3c CfD'!N$31)*'3h Losses'!L80)</f>
        <v>2.6056094007804873</v>
      </c>
      <c r="N101" s="27">
        <f>IF(N$21="-","-",('3c CfD'!O$29+'3c CfD'!O$31)*'3h Losses'!M80)</f>
        <v>4.8571990216740089</v>
      </c>
      <c r="O101" s="27">
        <f>IF(O$21="-","-",('3c CfD'!P$29+'3c CfD'!P$31)*'3h Losses'!N80)</f>
        <v>4.1624447904883279</v>
      </c>
      <c r="P101" s="44"/>
      <c r="Q101" s="27">
        <f>IF(Q$21="-","-",('3c CfD'!R$29+'3c CfD'!R$31)*'3h Losses'!P80)</f>
        <v>4.1624447904883279</v>
      </c>
      <c r="R101" s="27">
        <f>IF(R$21="-","-",('3c CfD'!S$29+'3c CfD'!S$31)*'3h Losses'!Q80)</f>
        <v>6.2141414656967404</v>
      </c>
      <c r="S101" s="27">
        <f>IF(S$21="-","-",('3c CfD'!T$29+'3c CfD'!T$31)*'3h Losses'!R80)</f>
        <v>6.3966424963022819</v>
      </c>
      <c r="T101" s="27">
        <f>IF(T$21="-","-",('3c CfD'!U$29+'3c CfD'!U$31)*'3h Losses'!S80)</f>
        <v>9.066000016221448</v>
      </c>
      <c r="U101" s="27">
        <f>IF(U$21="-","-",('3c CfD'!V$29+'3c CfD'!V$31)*'3h Losses'!T80)</f>
        <v>10.100902572350401</v>
      </c>
      <c r="V101" s="27" t="str">
        <f>IF(V$21="-","-",('3c CfD'!W$29+'3c CfD'!W$31)*'3h Losses'!U80)</f>
        <v>-</v>
      </c>
      <c r="W101" s="27" t="str">
        <f>IF(W$21="-","-",('3c CfD'!X$29+'3c CfD'!X$31)*'3h Losses'!V80)</f>
        <v>-</v>
      </c>
      <c r="X101" s="27" t="str">
        <f>IF(X$21="-","-",('3c CfD'!Y$29+'3c CfD'!Y$31)*'3h Losses'!W80)</f>
        <v>-</v>
      </c>
      <c r="Y101" s="27" t="str">
        <f>IF(Y$21="-","-",('3c CfD'!Z$29+'3c CfD'!Z$31)*'3h Losses'!X80)</f>
        <v>-</v>
      </c>
      <c r="Z101" s="27" t="str">
        <f>IF(Z$21="-","-",('3c CfD'!AA$29+'3c CfD'!AA$31)*'3h Losses'!Y80)</f>
        <v>-</v>
      </c>
      <c r="AA101" s="27" t="str">
        <f>IF(AA$21="-","-",('3c CfD'!AB$29+'3c CfD'!AB$31)*'3h Losses'!Z80)</f>
        <v>-</v>
      </c>
    </row>
    <row r="102" spans="1:27" s="25" customFormat="1"/>
    <row r="103" spans="1:27" s="25"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5" customFormat="1" hidden="1"/>
    <row r="127" spans="5:8" s="25" customFormat="1" hidden="1"/>
    <row r="128" spans="5:8" hidden="1">
      <c r="E128" s="25"/>
      <c r="F128" s="25"/>
      <c r="H128" s="25"/>
    </row>
    <row r="129" hidden="1"/>
    <row r="130" hidden="1"/>
  </sheetData>
  <mergeCells count="55">
    <mergeCell ref="H70:O70"/>
    <mergeCell ref="Q70:AA70"/>
    <mergeCell ref="F74:F101"/>
    <mergeCell ref="Q32:AA32"/>
    <mergeCell ref="E32:E36"/>
    <mergeCell ref="F37:F64"/>
    <mergeCell ref="E69:E73"/>
    <mergeCell ref="F69:F70"/>
    <mergeCell ref="H69:O69"/>
    <mergeCell ref="Q69:AA69"/>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Q10:AA10"/>
    <mergeCell ref="F9:F10"/>
    <mergeCell ref="H9:O9"/>
    <mergeCell ref="Q9:AA9"/>
    <mergeCell ref="H33:O33"/>
    <mergeCell ref="Q33:AA33"/>
    <mergeCell ref="F32:F33"/>
    <mergeCell ref="H32:O32"/>
    <mergeCell ref="C20:D20"/>
    <mergeCell ref="C19:D19"/>
    <mergeCell ref="C18:D18"/>
    <mergeCell ref="C17:D17"/>
    <mergeCell ref="C16:D16"/>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207</v>
      </c>
      <c r="D2" s="56"/>
    </row>
    <row r="3" spans="2:5" s="2" customFormat="1" ht="67.5" customHeight="1">
      <c r="B3" s="295" t="s">
        <v>256</v>
      </c>
      <c r="C3" s="295"/>
      <c r="D3" s="295"/>
    </row>
    <row r="4" spans="2:5" s="2" customFormat="1" ht="12.75" customHeight="1">
      <c r="D4" s="56"/>
    </row>
    <row r="5" spans="2:5" s="80" customFormat="1"/>
    <row r="6" spans="2:5" s="80" customFormat="1">
      <c r="B6" s="182" t="s">
        <v>218</v>
      </c>
    </row>
    <row r="7" spans="2:5" s="80" customFormat="1"/>
    <row r="8" spans="2:5" s="80" customFormat="1">
      <c r="B8" s="184" t="s">
        <v>219</v>
      </c>
      <c r="C8" s="337" t="s">
        <v>183</v>
      </c>
      <c r="D8" s="338"/>
    </row>
    <row r="9" spans="2:5" s="80" customFormat="1">
      <c r="B9" s="177" t="s">
        <v>239</v>
      </c>
      <c r="C9" s="336">
        <v>3.1</v>
      </c>
      <c r="D9" s="336"/>
    </row>
    <row r="10" spans="2:5" s="80" customFormat="1">
      <c r="B10" s="177" t="s">
        <v>240</v>
      </c>
      <c r="C10" s="336">
        <v>4.2</v>
      </c>
      <c r="D10" s="336"/>
    </row>
    <row r="11" spans="2:5" s="80" customFormat="1">
      <c r="B11" s="177" t="s">
        <v>45</v>
      </c>
      <c r="C11" s="336">
        <v>12</v>
      </c>
      <c r="D11" s="336"/>
    </row>
    <row r="12" spans="2:5" s="80" customFormat="1">
      <c r="B12" s="183"/>
      <c r="C12" s="89"/>
      <c r="D12" s="89"/>
    </row>
    <row r="13" spans="2:5" s="80" customFormat="1">
      <c r="B13" s="183"/>
      <c r="C13" s="89"/>
      <c r="D13" s="89"/>
    </row>
    <row r="14" spans="2:5" s="80" customFormat="1" ht="12.4">
      <c r="B14" s="119" t="s">
        <v>177</v>
      </c>
      <c r="C14" s="25"/>
      <c r="D14" s="25"/>
      <c r="E14" s="25"/>
    </row>
    <row r="15" spans="2:5" s="80" customFormat="1" ht="12.4">
      <c r="B15" s="26"/>
      <c r="C15" s="25"/>
      <c r="D15" s="25"/>
      <c r="E15" s="25"/>
    </row>
    <row r="16" spans="2:5" s="80" customFormat="1" ht="12.4">
      <c r="B16" s="184" t="s">
        <v>219</v>
      </c>
      <c r="C16" s="141" t="s">
        <v>176</v>
      </c>
      <c r="D16" s="141" t="s">
        <v>175</v>
      </c>
    </row>
    <row r="17" spans="2:4" s="80" customFormat="1" ht="12.4">
      <c r="B17" s="189" t="s">
        <v>239</v>
      </c>
      <c r="C17" s="211">
        <v>0.43239827522563951</v>
      </c>
      <c r="D17" s="212">
        <v>0.56760172477436055</v>
      </c>
    </row>
    <row r="18" spans="2:4" s="80" customFormat="1" ht="12.4">
      <c r="B18" s="189" t="s">
        <v>240</v>
      </c>
      <c r="C18" s="213">
        <v>0.39487128143182382</v>
      </c>
      <c r="D18" s="213">
        <v>0.60512871856817618</v>
      </c>
    </row>
    <row r="19" spans="2:4" s="80" customFormat="1" ht="12.4">
      <c r="B19" s="142" t="s">
        <v>45</v>
      </c>
      <c r="C19" s="215">
        <v>0.24711723243957096</v>
      </c>
      <c r="D19" s="215">
        <v>0.75288276692031531</v>
      </c>
    </row>
    <row r="20" spans="2:4" s="80" customFormat="1">
      <c r="B20" s="183"/>
      <c r="C20" s="89"/>
      <c r="D20" s="89"/>
    </row>
    <row r="21" spans="2:4" s="80" customFormat="1">
      <c r="B21" s="183"/>
      <c r="C21" s="89"/>
      <c r="D21" s="89"/>
    </row>
    <row r="22" spans="2:4" s="80" customFormat="1" hidden="1">
      <c r="B22" s="183"/>
      <c r="C22" s="89"/>
      <c r="D22" s="89"/>
    </row>
    <row r="23" spans="2:4" s="80" customFormat="1" hidden="1">
      <c r="B23" s="183"/>
      <c r="C23" s="89"/>
      <c r="D23" s="89"/>
    </row>
    <row r="24" spans="2:4" s="80" customFormat="1" hidden="1">
      <c r="B24" s="183"/>
      <c r="C24" s="89"/>
      <c r="D24" s="89"/>
    </row>
    <row r="25" spans="2:4" s="80" customFormat="1" hidden="1">
      <c r="B25" s="183"/>
      <c r="C25" s="89"/>
      <c r="D25" s="89"/>
    </row>
    <row r="26" spans="2:4" s="80" customFormat="1" hidden="1">
      <c r="B26" s="183"/>
      <c r="C26" s="89"/>
      <c r="D26" s="89"/>
    </row>
    <row r="27" spans="2:4" s="80" customFormat="1" hidden="1">
      <c r="B27" s="183"/>
      <c r="C27" s="89"/>
      <c r="D27" s="89"/>
    </row>
    <row r="28" spans="2:4" s="80" customFormat="1" hidden="1">
      <c r="B28" s="182"/>
    </row>
    <row r="29" spans="2:4" hidden="1">
      <c r="B29" s="80"/>
      <c r="C29" s="80"/>
      <c r="D29" s="80"/>
    </row>
    <row r="30" spans="2:4" hidden="1">
      <c r="B30" s="80"/>
      <c r="C30" s="80"/>
      <c r="D30" s="80"/>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64453125" customWidth="1"/>
    <col min="2" max="2" width="37.87890625" customWidth="1"/>
    <col min="3" max="3" width="35.3515625" customWidth="1"/>
    <col min="4" max="4" width="36.1171875" style="1" customWidth="1"/>
    <col min="5" max="5" width="18.703125" customWidth="1"/>
    <col min="6" max="6" width="26.46875" customWidth="1"/>
    <col min="7" max="7" width="1.46875" customWidth="1"/>
    <col min="8" max="8" width="15" style="4" customWidth="1"/>
    <col min="9" max="9" width="11.703125" style="10" customWidth="1"/>
    <col min="10" max="10" width="14.1171875" style="10" customWidth="1"/>
    <col min="11" max="11" width="12" style="10" customWidth="1"/>
    <col min="12" max="12" width="15.46875" customWidth="1"/>
    <col min="13" max="15" width="15.64453125" customWidth="1"/>
    <col min="16" max="16" width="1.46875" customWidth="1"/>
    <col min="17" max="27" width="15.64453125" customWidth="1"/>
    <col min="28" max="28" width="9" customWidth="1"/>
  </cols>
  <sheetData>
    <row r="1" spans="1:16384" s="2" customFormat="1" ht="12.75" customHeight="1">
      <c r="D1" s="56"/>
    </row>
    <row r="2" spans="1:16384" s="2" customFormat="1" ht="18.75" customHeight="1">
      <c r="B2" s="57" t="s">
        <v>81</v>
      </c>
      <c r="D2" s="56"/>
    </row>
    <row r="3" spans="1:16384" s="2" customFormat="1" ht="12.75" customHeight="1">
      <c r="B3" s="2" t="s">
        <v>258</v>
      </c>
      <c r="D3" s="56"/>
    </row>
    <row r="4" spans="1:16384" s="2" customFormat="1" ht="12.75" customHeight="1">
      <c r="D4" s="56"/>
    </row>
    <row r="5" spans="1:16384" s="25" customFormat="1" ht="12.75" customHeight="1">
      <c r="D5" s="91"/>
      <c r="G5" s="88"/>
      <c r="H5" s="88"/>
      <c r="I5" s="88"/>
      <c r="J5" s="88"/>
      <c r="K5" s="88"/>
      <c r="L5" s="88"/>
      <c r="M5" s="88"/>
      <c r="N5" s="88"/>
      <c r="O5" s="88"/>
      <c r="P5" s="88"/>
      <c r="Q5" s="88"/>
    </row>
    <row r="6" spans="1:16384" ht="12.75" customHeight="1">
      <c r="A6" s="25"/>
      <c r="B6" s="299" t="s">
        <v>24</v>
      </c>
      <c r="C6" s="354" t="s">
        <v>95</v>
      </c>
      <c r="D6" s="355" t="s">
        <v>25</v>
      </c>
      <c r="E6" s="354" t="s">
        <v>27</v>
      </c>
      <c r="F6" s="300"/>
      <c r="G6" s="44"/>
      <c r="H6" s="313" t="s">
        <v>232</v>
      </c>
      <c r="I6" s="314"/>
      <c r="J6" s="314"/>
      <c r="K6" s="314"/>
      <c r="L6" s="314"/>
      <c r="M6" s="314"/>
      <c r="N6" s="314"/>
      <c r="O6" s="315"/>
      <c r="P6" s="190"/>
      <c r="Q6" s="304" t="s">
        <v>233</v>
      </c>
      <c r="R6" s="305"/>
      <c r="S6" s="305"/>
      <c r="T6" s="305"/>
      <c r="U6" s="305"/>
      <c r="V6" s="305"/>
      <c r="W6" s="305"/>
      <c r="X6" s="305"/>
      <c r="Y6" s="305"/>
      <c r="Z6" s="305"/>
      <c r="AA6" s="306"/>
      <c r="AB6" s="25"/>
    </row>
    <row r="7" spans="1:16384" ht="12.75" customHeight="1">
      <c r="A7" s="25"/>
      <c r="B7" s="299"/>
      <c r="C7" s="354"/>
      <c r="D7" s="355"/>
      <c r="E7" s="354"/>
      <c r="F7" s="300"/>
      <c r="G7" s="44"/>
      <c r="H7" s="307" t="s">
        <v>234</v>
      </c>
      <c r="I7" s="308"/>
      <c r="J7" s="308"/>
      <c r="K7" s="308"/>
      <c r="L7" s="308"/>
      <c r="M7" s="308"/>
      <c r="N7" s="308"/>
      <c r="O7" s="309"/>
      <c r="P7" s="190"/>
      <c r="Q7" s="310" t="s">
        <v>235</v>
      </c>
      <c r="R7" s="311"/>
      <c r="S7" s="311"/>
      <c r="T7" s="311"/>
      <c r="U7" s="311"/>
      <c r="V7" s="311"/>
      <c r="W7" s="311"/>
      <c r="X7" s="311"/>
      <c r="Y7" s="311"/>
      <c r="Z7" s="311"/>
      <c r="AA7" s="312"/>
      <c r="AB7" s="25"/>
    </row>
    <row r="8" spans="1:16384" ht="25.5" customHeight="1">
      <c r="A8" s="25"/>
      <c r="B8" s="299"/>
      <c r="C8" s="354"/>
      <c r="D8" s="355"/>
      <c r="E8" s="354"/>
      <c r="F8" s="78" t="s">
        <v>103</v>
      </c>
      <c r="G8" s="44"/>
      <c r="H8" s="49" t="s">
        <v>97</v>
      </c>
      <c r="I8" s="49" t="s">
        <v>99</v>
      </c>
      <c r="J8" s="49" t="s">
        <v>93</v>
      </c>
      <c r="K8" s="49" t="s">
        <v>94</v>
      </c>
      <c r="L8" s="49" t="s">
        <v>47</v>
      </c>
      <c r="M8" s="50" t="s">
        <v>46</v>
      </c>
      <c r="N8" s="49" t="s">
        <v>48</v>
      </c>
      <c r="O8" s="49" t="s">
        <v>169</v>
      </c>
      <c r="P8" s="53"/>
      <c r="Q8" s="45" t="s">
        <v>225</v>
      </c>
      <c r="R8" s="45" t="s">
        <v>2</v>
      </c>
      <c r="S8" s="45" t="s">
        <v>3</v>
      </c>
      <c r="T8" s="51" t="s">
        <v>4</v>
      </c>
      <c r="U8" s="45" t="s">
        <v>5</v>
      </c>
      <c r="V8" s="45" t="s">
        <v>6</v>
      </c>
      <c r="W8" s="45" t="s">
        <v>7</v>
      </c>
      <c r="X8" s="45" t="s">
        <v>8</v>
      </c>
      <c r="Y8" s="45" t="s">
        <v>9</v>
      </c>
      <c r="Z8" s="45" t="s">
        <v>10</v>
      </c>
      <c r="AA8" s="45" t="s">
        <v>11</v>
      </c>
      <c r="AB8" s="25"/>
    </row>
    <row r="9" spans="1:16384" ht="12.75" customHeight="1">
      <c r="A9" s="25"/>
      <c r="B9" s="299"/>
      <c r="C9" s="354"/>
      <c r="D9" s="355"/>
      <c r="E9" s="354"/>
      <c r="F9" s="78" t="s">
        <v>49</v>
      </c>
      <c r="G9" s="44"/>
      <c r="H9" s="47" t="s">
        <v>98</v>
      </c>
      <c r="I9" s="47" t="s">
        <v>90</v>
      </c>
      <c r="J9" s="47" t="s">
        <v>91</v>
      </c>
      <c r="K9" s="47" t="s">
        <v>92</v>
      </c>
      <c r="L9" s="47" t="s">
        <v>50</v>
      </c>
      <c r="M9" s="48" t="s">
        <v>51</v>
      </c>
      <c r="N9" s="47" t="s">
        <v>18</v>
      </c>
      <c r="O9" s="47" t="s">
        <v>170</v>
      </c>
      <c r="P9" s="53"/>
      <c r="Q9" s="47" t="s">
        <v>104</v>
      </c>
      <c r="R9" s="47" t="s">
        <v>19</v>
      </c>
      <c r="S9" s="47" t="s">
        <v>40</v>
      </c>
      <c r="T9" s="52" t="s">
        <v>20</v>
      </c>
      <c r="U9" s="47" t="s">
        <v>41</v>
      </c>
      <c r="V9" s="47" t="s">
        <v>21</v>
      </c>
      <c r="W9" s="47" t="s">
        <v>42</v>
      </c>
      <c r="X9" s="47" t="s">
        <v>22</v>
      </c>
      <c r="Y9" s="47" t="s">
        <v>43</v>
      </c>
      <c r="Z9" s="47" t="s">
        <v>23</v>
      </c>
      <c r="AA9" s="47" t="s">
        <v>44</v>
      </c>
      <c r="AB9" s="25"/>
    </row>
    <row r="10" spans="1:16384" ht="12.75" customHeight="1">
      <c r="A10" s="25"/>
      <c r="B10" s="299"/>
      <c r="C10" s="354"/>
      <c r="D10" s="355"/>
      <c r="E10" s="354"/>
      <c r="F10" s="79" t="s">
        <v>248</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16384" s="3" customFormat="1">
      <c r="A11" s="26"/>
      <c r="B11" s="352" t="s">
        <v>102</v>
      </c>
      <c r="C11" s="353"/>
      <c r="D11" s="353"/>
      <c r="E11" s="353"/>
      <c r="F11" s="353"/>
      <c r="G11" s="76"/>
      <c r="H11" s="71"/>
      <c r="I11" s="71"/>
      <c r="J11" s="71"/>
      <c r="K11" s="71"/>
      <c r="L11" s="71"/>
      <c r="M11" s="72"/>
      <c r="N11" s="71"/>
      <c r="O11" s="71"/>
      <c r="P11" s="76"/>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37.5" customHeight="1">
      <c r="A12" s="80"/>
      <c r="B12" s="42" t="s">
        <v>53</v>
      </c>
      <c r="C12" s="42"/>
      <c r="D12" s="112"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113"/>
      <c r="W12" s="113"/>
      <c r="X12" s="113"/>
      <c r="Y12" s="113"/>
      <c r="Z12" s="113"/>
      <c r="AA12" s="113"/>
      <c r="AB12" s="80"/>
    </row>
    <row r="13" spans="1:16384" s="6" customFormat="1" ht="12.75" customHeight="1">
      <c r="A13" s="80"/>
      <c r="B13" s="42" t="s">
        <v>54</v>
      </c>
      <c r="C13" s="42"/>
      <c r="D13" s="112" t="s">
        <v>26</v>
      </c>
      <c r="E13" s="5" t="s">
        <v>30</v>
      </c>
      <c r="F13" s="31"/>
      <c r="G13" s="44"/>
      <c r="H13" s="37"/>
      <c r="I13" s="54">
        <v>44.33</v>
      </c>
      <c r="J13" s="37"/>
      <c r="K13" s="54">
        <v>44.77</v>
      </c>
      <c r="L13" s="37"/>
      <c r="M13" s="55">
        <v>45.58</v>
      </c>
      <c r="N13" s="143"/>
      <c r="O13" s="55">
        <v>47.22</v>
      </c>
      <c r="P13" s="53"/>
      <c r="Q13" s="113">
        <v>47.22</v>
      </c>
      <c r="R13" s="41"/>
      <c r="S13" s="113">
        <v>48.78</v>
      </c>
      <c r="T13" s="41"/>
      <c r="U13" s="113">
        <v>50.05</v>
      </c>
      <c r="V13" s="41"/>
      <c r="W13" s="113"/>
      <c r="X13" s="41"/>
      <c r="Y13" s="113"/>
      <c r="Z13" s="41"/>
      <c r="AA13" s="113"/>
      <c r="AB13" s="80"/>
    </row>
    <row r="14" spans="1:16384" s="6" customFormat="1" ht="15.75" customHeight="1">
      <c r="A14" s="80"/>
      <c r="B14" s="42" t="s">
        <v>28</v>
      </c>
      <c r="C14" s="347" t="s">
        <v>107</v>
      </c>
      <c r="D14" s="112" t="s">
        <v>26</v>
      </c>
      <c r="E14" s="5" t="s">
        <v>30</v>
      </c>
      <c r="F14" s="31"/>
      <c r="G14" s="44"/>
      <c r="H14" s="54">
        <v>43.3</v>
      </c>
      <c r="I14" s="344"/>
      <c r="J14" s="54">
        <v>44.33</v>
      </c>
      <c r="K14" s="344"/>
      <c r="L14" s="55">
        <v>44.77</v>
      </c>
      <c r="M14" s="346"/>
      <c r="N14" s="55">
        <v>45.58</v>
      </c>
      <c r="O14" s="346"/>
      <c r="P14" s="53"/>
      <c r="Q14" s="342"/>
      <c r="R14" s="113">
        <v>47.22</v>
      </c>
      <c r="S14" s="342"/>
      <c r="T14" s="113">
        <v>48.78</v>
      </c>
      <c r="U14" s="342"/>
      <c r="V14" s="113"/>
      <c r="W14" s="342"/>
      <c r="X14" s="113"/>
      <c r="Y14" s="342"/>
      <c r="Z14" s="113"/>
      <c r="AA14" s="342"/>
      <c r="AB14" s="80"/>
    </row>
    <row r="15" spans="1:16384" s="6" customFormat="1" ht="40.5" customHeight="1">
      <c r="A15" s="80"/>
      <c r="B15" s="42" t="s">
        <v>29</v>
      </c>
      <c r="C15" s="348"/>
      <c r="D15" s="112" t="s">
        <v>32</v>
      </c>
      <c r="E15" s="5" t="s">
        <v>31</v>
      </c>
      <c r="F15" s="31"/>
      <c r="G15" s="44"/>
      <c r="H15" s="54">
        <v>2.4</v>
      </c>
      <c r="I15" s="345"/>
      <c r="J15" s="54">
        <v>1</v>
      </c>
      <c r="K15" s="345"/>
      <c r="L15" s="55">
        <v>1.8</v>
      </c>
      <c r="M15" s="346"/>
      <c r="N15" s="55">
        <v>3.61550142440539</v>
      </c>
      <c r="O15" s="346"/>
      <c r="P15" s="53"/>
      <c r="Q15" s="343"/>
      <c r="R15" s="55">
        <v>3.4573147368175512</v>
      </c>
      <c r="S15" s="343"/>
      <c r="T15" s="210">
        <v>2.9468020743471799</v>
      </c>
      <c r="U15" s="343"/>
      <c r="V15" s="114"/>
      <c r="W15" s="343"/>
      <c r="X15" s="114"/>
      <c r="Y15" s="343"/>
      <c r="Z15" s="114"/>
      <c r="AA15" s="343"/>
      <c r="AB15" s="80"/>
    </row>
    <row r="16" spans="1:16384" s="3" customFormat="1">
      <c r="A16" s="26"/>
      <c r="B16" s="352" t="s">
        <v>105</v>
      </c>
      <c r="C16" s="353"/>
      <c r="D16" s="353"/>
      <c r="E16" s="353"/>
      <c r="F16" s="353"/>
      <c r="G16" s="76"/>
      <c r="H16" s="71"/>
      <c r="I16" s="71"/>
      <c r="J16" s="71"/>
      <c r="K16" s="71"/>
      <c r="L16" s="71"/>
      <c r="M16" s="72"/>
      <c r="N16" s="71"/>
      <c r="O16" s="71"/>
      <c r="P16" s="76"/>
      <c r="Q16" s="71"/>
      <c r="R16" s="71"/>
      <c r="S16" s="71"/>
      <c r="T16" s="73"/>
      <c r="U16" s="71"/>
      <c r="V16" s="71"/>
      <c r="W16" s="71"/>
      <c r="X16" s="71"/>
      <c r="Y16" s="71"/>
      <c r="Z16" s="71"/>
      <c r="AA16" s="71"/>
      <c r="AB16" s="26"/>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28" ht="12.75" customHeight="1">
      <c r="A17" s="25"/>
      <c r="B17" s="349" t="s">
        <v>106</v>
      </c>
      <c r="C17" s="350"/>
      <c r="D17" s="351"/>
      <c r="E17" s="15" t="s">
        <v>30</v>
      </c>
      <c r="F17" s="145"/>
      <c r="G17" s="44"/>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5"/>
    </row>
    <row r="18" spans="1:28" ht="12.75" customHeight="1">
      <c r="A18" s="25"/>
      <c r="B18" s="339" t="s">
        <v>129</v>
      </c>
      <c r="C18" s="340"/>
      <c r="D18" s="341"/>
      <c r="E18" s="19" t="s">
        <v>109</v>
      </c>
      <c r="F18" s="145"/>
      <c r="G18" s="44"/>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t="str">
        <f t="shared" si="2"/>
        <v>-</v>
      </c>
      <c r="W18" s="9" t="str">
        <f t="shared" si="2"/>
        <v>-</v>
      </c>
      <c r="X18" s="9" t="str">
        <f t="shared" si="2"/>
        <v>-</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H7:O7"/>
    <mergeCell ref="M14:M15"/>
    <mergeCell ref="H6:O6"/>
    <mergeCell ref="C14:C15"/>
    <mergeCell ref="B17:D17"/>
    <mergeCell ref="B11:F11"/>
    <mergeCell ref="B16:F16"/>
    <mergeCell ref="B6:B10"/>
    <mergeCell ref="C6:C10"/>
    <mergeCell ref="D6:D10"/>
    <mergeCell ref="E6:E10"/>
    <mergeCell ref="F6:F7"/>
    <mergeCell ref="AA14:AA15"/>
    <mergeCell ref="Y14:Y15"/>
    <mergeCell ref="W14:W15"/>
    <mergeCell ref="Q6:AA6"/>
    <mergeCell ref="Q7:AA7"/>
    <mergeCell ref="B18:D18"/>
    <mergeCell ref="U14:U15"/>
    <mergeCell ref="I14:I15"/>
    <mergeCell ref="K14:K15"/>
    <mergeCell ref="S14:S15"/>
    <mergeCell ref="Q14:Q15"/>
    <mergeCell ref="O14:O15"/>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514bdf30_x002D_2227_x002D_4016_x xmlns="b14ea4d7-bede-421e-a538-c782e68c0173" xsi:nil="true"/>
    <BJSCdd9eba61_x002D_d6b9_x002D_469b_x xmlns="b14ea4d7-bede-421e-a538-c782e68c0173">Internal Only</BJSCdd9eba61_x002D_d6b9_x002D_469b_x>
    <BJSCSummaryMarking xmlns="b14ea4d7-bede-421e-a538-c782e68c0173">OFFICIAL Internal Only</BJSCSummaryMarking>
    <BJSCid_group_classification xmlns="b14ea4d7-bede-421e-a538-c782e68c0173">OFFICIAL</BJSCid_group_classification>
    <BJSCc5a055b0_x002D_1bed_x002D_4579_x xmlns="b14ea4d7-bede-421e-a538-c782e68c0173" xsi:nil="true"/>
    <Document_x0020_Type_T xmlns="b14ea4d7-bede-421e-a538-c782e68c0173">Annex 4 policy - master economic model</Document_x0020_Type_T>
  </documentManagement>
</p:properties>
</file>

<file path=customXml/item3.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11d04461f301ceda171d4d4923a79c6b">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5686a575db8d5102287f2940fdf10df0"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Annex 8 Adjustment Allowance - archive"/>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2.xml><?xml version="1.0" encoding="utf-8"?>
<ds:datastoreItem xmlns:ds="http://schemas.openxmlformats.org/officeDocument/2006/customXml" ds:itemID="{610EBF99-FC74-4ED9-A7C2-80A7F7125B3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2093c7c7-efcb-4260-b1c3-5ef81253e418"/>
    <ds:schemaRef ds:uri="b14ea4d7-bede-421e-a538-c782e68c0173"/>
    <ds:schemaRef ds:uri="http://www.w3.org/XML/1998/namespace"/>
    <ds:schemaRef ds:uri="http://purl.org/dc/dcmitype/"/>
  </ds:schemaRefs>
</ds:datastoreItem>
</file>

<file path=customXml/itemProps3.xml><?xml version="1.0" encoding="utf-8"?>
<ds:datastoreItem xmlns:ds="http://schemas.openxmlformats.org/officeDocument/2006/customXml" ds:itemID="{EE7A508C-BBC5-496B-AD70-BEC14F87A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50A8AB5-836C-44BB-840A-EFF7A1867B2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lpstr>3i New FIT methodology</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v1.8</dc:title>
  <dc:creator>Graham Reeve</dc:creator>
  <cp:lastModifiedBy>Lewis Edgar</cp:lastModifiedBy>
  <cp:lastPrinted>2018-10-22T14:38:46Z</cp:lastPrinted>
  <dcterms:created xsi:type="dcterms:W3CDTF">2018-05-30T12:29:20Z</dcterms:created>
  <dcterms:modified xsi:type="dcterms:W3CDTF">2021-01-29T17:04:21Z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bac0171d-ee3c-476d-853d-46b9f26955d0</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xd_ProgID">
    <vt:lpwstr/>
  </property>
  <property fmtid="{D5CDD505-2E9C-101B-9397-08002B2CF9AE}" pid="15" name="TemplateUrl">
    <vt:lpwstr/>
  </property>
  <property fmtid="{D5CDD505-2E9C-101B-9397-08002B2CF9AE}" pid="16" name="_CopySource">
    <vt:lpwstr>http://sharepoint2013/cc/cma/projects/RS_Default_Tariff_Cap_Models_Lib/annex_4_-_policy_cost_allowance_methodology_v1.71_FIT.xlsx</vt:lpwstr>
  </property>
  <property fmtid="{D5CDD505-2E9C-101B-9397-08002B2CF9AE}" pid="17"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8" name="bjDocumentLabelXML-0">
    <vt:lpwstr>nternal/label"&gt;&lt;element uid="id_classification_nonbusiness" value="" /&gt;&lt;element uid="eaadb568-f939-47e9-ab90-f00bdd47735e" value="" /&gt;&lt;/sisl&gt;</vt:lpwstr>
  </property>
  <property fmtid="{D5CDD505-2E9C-101B-9397-08002B2CF9AE}" pid="19" name="bjDocumentSecurityLabel">
    <vt:lpwstr>OFFICIAL Internal Only</vt:lpwstr>
  </property>
  <property fmtid="{D5CDD505-2E9C-101B-9397-08002B2CF9AE}" pid="20" name="bjCentreHeaderLabel">
    <vt:lpwstr>&amp;"Verdana,Regular"&amp;10&amp;K000000Internal Only</vt:lpwstr>
  </property>
  <property fmtid="{D5CDD505-2E9C-101B-9397-08002B2CF9AE}" pid="21" name="bjCentreFooterLabel">
    <vt:lpwstr>&amp;"Verdana,Regular"&amp;10&amp;K000000Internal Only</vt:lpwstr>
  </property>
</Properties>
</file>