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5115" windowHeight="3945" tabRatio="846"/>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3. Inputs=&gt;" sheetId="150" r:id="rId8"/>
    <sheet name="3a Adjustment term" sheetId="172" r:id="rId9"/>
    <sheet name="3b Allowances" sheetId="156" r:id="rId10"/>
    <sheet name="3c Demand" sheetId="4" r:id="rId11"/>
    <sheet name="3d Electricity losses" sheetId="148" r:id="rId12"/>
    <sheet name="3e CPIH" sheetId="174" r:id="rId13"/>
    <sheet name="3f Cap levels" sheetId="17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concurrentCalc="0"/>
</workbook>
</file>

<file path=xl/calcChain.xml><?xml version="1.0" encoding="utf-8"?>
<calcChain xmlns="http://schemas.openxmlformats.org/spreadsheetml/2006/main">
  <c r="G90" i="176" l="1"/>
  <c r="C41" i="176"/>
  <c r="C45" i="176"/>
  <c r="C50" i="176"/>
  <c r="D41" i="176"/>
  <c r="D45" i="176"/>
  <c r="D50" i="176"/>
  <c r="C55" i="176"/>
  <c r="C42" i="176"/>
  <c r="C46" i="176"/>
  <c r="C51" i="176"/>
  <c r="D42" i="176"/>
  <c r="D46" i="176"/>
  <c r="D51" i="176"/>
  <c r="C56" i="176"/>
  <c r="C57" i="176"/>
  <c r="G63" i="176"/>
  <c r="G147" i="176"/>
  <c r="G235" i="176"/>
  <c r="G91" i="176"/>
  <c r="G64" i="176"/>
  <c r="G148" i="176"/>
  <c r="G236" i="176"/>
  <c r="G65" i="176"/>
  <c r="G149" i="176"/>
  <c r="G237" i="176"/>
  <c r="G93" i="176"/>
  <c r="G66" i="176"/>
  <c r="G150" i="176"/>
  <c r="G238" i="176"/>
  <c r="G94" i="176"/>
  <c r="G67" i="176"/>
  <c r="G151" i="176"/>
  <c r="G239" i="176"/>
  <c r="G68" i="176"/>
  <c r="G152" i="176"/>
  <c r="G240" i="176"/>
  <c r="G69" i="176"/>
  <c r="G153" i="176"/>
  <c r="G241" i="176"/>
  <c r="G70" i="176"/>
  <c r="G154" i="176"/>
  <c r="G242" i="176"/>
  <c r="G71" i="176"/>
  <c r="G155" i="176"/>
  <c r="G243" i="176"/>
  <c r="G72" i="176"/>
  <c r="G156" i="176"/>
  <c r="G244" i="176"/>
  <c r="G73" i="176"/>
  <c r="G157" i="176"/>
  <c r="G245" i="176"/>
  <c r="G74" i="176"/>
  <c r="G158" i="176"/>
  <c r="G246" i="176"/>
  <c r="G75" i="176"/>
  <c r="G159" i="176"/>
  <c r="G247" i="176"/>
  <c r="G76" i="176"/>
  <c r="G160" i="176"/>
  <c r="G248" i="176"/>
  <c r="G77" i="176"/>
  <c r="G161" i="176"/>
  <c r="G249" i="176"/>
  <c r="G78" i="176"/>
  <c r="G162" i="176"/>
  <c r="G250" i="176"/>
  <c r="G79" i="176"/>
  <c r="G163" i="176"/>
  <c r="G251" i="176"/>
  <c r="G80" i="176"/>
  <c r="G164" i="176"/>
  <c r="G252" i="176"/>
  <c r="G253" i="176"/>
  <c r="G254" i="176"/>
  <c r="G255" i="176"/>
  <c r="G256" i="176"/>
  <c r="G257" i="176"/>
  <c r="G258" i="176"/>
  <c r="F91" i="176"/>
  <c r="F64" i="176"/>
  <c r="F148" i="176"/>
  <c r="F236" i="176"/>
  <c r="F65" i="176"/>
  <c r="F149" i="176"/>
  <c r="F237" i="176"/>
  <c r="F93" i="176"/>
  <c r="F66" i="176"/>
  <c r="F150" i="176"/>
  <c r="F238" i="176"/>
  <c r="F94" i="176"/>
  <c r="F67" i="176"/>
  <c r="F151" i="176"/>
  <c r="F239" i="176"/>
  <c r="F68" i="176"/>
  <c r="F152" i="176"/>
  <c r="F240" i="176"/>
  <c r="F69" i="176"/>
  <c r="F153" i="176"/>
  <c r="F241" i="176"/>
  <c r="F70" i="176"/>
  <c r="F154" i="176"/>
  <c r="F242" i="176"/>
  <c r="F71" i="176"/>
  <c r="F155" i="176"/>
  <c r="F243" i="176"/>
  <c r="F72" i="176"/>
  <c r="F156" i="176"/>
  <c r="F244" i="176"/>
  <c r="F73" i="176"/>
  <c r="F157" i="176"/>
  <c r="F245" i="176"/>
  <c r="F74" i="176"/>
  <c r="F158" i="176"/>
  <c r="F246" i="176"/>
  <c r="F75" i="176"/>
  <c r="F159" i="176"/>
  <c r="F247" i="176"/>
  <c r="F76" i="176"/>
  <c r="F160" i="176"/>
  <c r="F248" i="176"/>
  <c r="F77" i="176"/>
  <c r="F161" i="176"/>
  <c r="F249" i="176"/>
  <c r="F78" i="176"/>
  <c r="F162" i="176"/>
  <c r="F250" i="176"/>
  <c r="F79" i="176"/>
  <c r="F163" i="176"/>
  <c r="F251" i="176"/>
  <c r="F80" i="176"/>
  <c r="F164" i="176"/>
  <c r="F252" i="176"/>
  <c r="F253" i="176"/>
  <c r="F254" i="176"/>
  <c r="F255" i="176"/>
  <c r="F256" i="176"/>
  <c r="F257" i="176"/>
  <c r="F258" i="176"/>
  <c r="F90" i="176"/>
  <c r="F63" i="176"/>
  <c r="F147" i="176"/>
  <c r="F235" i="176"/>
  <c r="G121" i="176"/>
  <c r="G207" i="176"/>
  <c r="G122" i="176"/>
  <c r="G208" i="176"/>
  <c r="G123" i="176"/>
  <c r="G209" i="176"/>
  <c r="G124" i="176"/>
  <c r="G210" i="176"/>
  <c r="G125" i="176"/>
  <c r="G211" i="176"/>
  <c r="G126" i="176"/>
  <c r="G212" i="176"/>
  <c r="G127" i="176"/>
  <c r="G213" i="176"/>
  <c r="G128" i="176"/>
  <c r="G214" i="176"/>
  <c r="G129" i="176"/>
  <c r="G215" i="176"/>
  <c r="G130" i="176"/>
  <c r="G216" i="176"/>
  <c r="G131" i="176"/>
  <c r="G217" i="176"/>
  <c r="G132" i="176"/>
  <c r="G218" i="176"/>
  <c r="G133" i="176"/>
  <c r="G219" i="176"/>
  <c r="G134" i="176"/>
  <c r="G220" i="176"/>
  <c r="G135" i="176"/>
  <c r="G221" i="176"/>
  <c r="G136" i="176"/>
  <c r="G222" i="176"/>
  <c r="G137" i="176"/>
  <c r="G223" i="176"/>
  <c r="G138" i="176"/>
  <c r="G224" i="176"/>
  <c r="G225" i="176"/>
  <c r="G226" i="176"/>
  <c r="G227" i="176"/>
  <c r="G228" i="176"/>
  <c r="G229" i="176"/>
  <c r="G230" i="176"/>
  <c r="F122" i="176"/>
  <c r="F208" i="176"/>
  <c r="F123" i="176"/>
  <c r="F209" i="176"/>
  <c r="F124" i="176"/>
  <c r="F210" i="176"/>
  <c r="F125" i="176"/>
  <c r="F211" i="176"/>
  <c r="F126" i="176"/>
  <c r="F212" i="176"/>
  <c r="F127" i="176"/>
  <c r="F213" i="176"/>
  <c r="F128" i="176"/>
  <c r="F214" i="176"/>
  <c r="F129" i="176"/>
  <c r="F215" i="176"/>
  <c r="F130" i="176"/>
  <c r="F216" i="176"/>
  <c r="F131" i="176"/>
  <c r="F217" i="176"/>
  <c r="F132" i="176"/>
  <c r="F218" i="176"/>
  <c r="F133" i="176"/>
  <c r="F219" i="176"/>
  <c r="F134" i="176"/>
  <c r="F220" i="176"/>
  <c r="F135" i="176"/>
  <c r="F221" i="176"/>
  <c r="F136" i="176"/>
  <c r="F222" i="176"/>
  <c r="F137" i="176"/>
  <c r="F223" i="176"/>
  <c r="F138" i="176"/>
  <c r="F224" i="176"/>
  <c r="F225" i="176"/>
  <c r="F226" i="176"/>
  <c r="F227" i="176"/>
  <c r="F228" i="176"/>
  <c r="F229" i="176"/>
  <c r="F230" i="176"/>
  <c r="F121" i="176"/>
  <c r="F207" i="176"/>
  <c r="X82" i="171"/>
  <c r="F101" i="176"/>
  <c r="G101" i="176"/>
  <c r="F102" i="176"/>
  <c r="G102" i="176"/>
  <c r="F103" i="176"/>
  <c r="G103" i="176"/>
  <c r="F104" i="176"/>
  <c r="G104" i="176"/>
  <c r="F105" i="176"/>
  <c r="G105" i="176"/>
  <c r="F106" i="176"/>
  <c r="G106" i="176"/>
  <c r="F107" i="176"/>
  <c r="G107" i="176"/>
  <c r="G92" i="176"/>
  <c r="G95" i="176"/>
  <c r="G96" i="176"/>
  <c r="G97" i="176"/>
  <c r="G98" i="176"/>
  <c r="G99" i="176"/>
  <c r="G100" i="176"/>
  <c r="F92" i="176"/>
  <c r="F95" i="176"/>
  <c r="F96" i="176"/>
  <c r="F97" i="176"/>
  <c r="F98" i="176"/>
  <c r="F99" i="176"/>
  <c r="F100" i="176"/>
  <c r="C115" i="176"/>
  <c r="D180" i="176"/>
  <c r="E191" i="176"/>
  <c r="C180" i="176"/>
  <c r="D191" i="176"/>
  <c r="D177" i="176"/>
  <c r="E190" i="176"/>
  <c r="C177" i="176"/>
  <c r="D190" i="176"/>
  <c r="G281" i="176"/>
  <c r="G307" i="176"/>
  <c r="F280" i="176"/>
  <c r="G280" i="176"/>
  <c r="G279" i="176"/>
  <c r="F281" i="176"/>
  <c r="F307" i="176"/>
  <c r="G278" i="176"/>
  <c r="G277" i="176"/>
  <c r="G303" i="176"/>
  <c r="F279" i="176"/>
  <c r="G282" i="176"/>
  <c r="G308" i="176"/>
  <c r="F278" i="176"/>
  <c r="F282" i="176"/>
  <c r="F277" i="176"/>
  <c r="G165" i="176"/>
  <c r="G139" i="176"/>
  <c r="F144" i="176"/>
  <c r="F288" i="176"/>
  <c r="F170" i="176"/>
  <c r="G142" i="176"/>
  <c r="G286" i="176"/>
  <c r="G168" i="176"/>
  <c r="G312" i="176"/>
  <c r="F140" i="176"/>
  <c r="F284" i="176"/>
  <c r="F166" i="176"/>
  <c r="G167" i="176"/>
  <c r="G141" i="176"/>
  <c r="F143" i="176"/>
  <c r="F169" i="176"/>
  <c r="G144" i="176"/>
  <c r="G288" i="176"/>
  <c r="G170" i="176"/>
  <c r="G314" i="176"/>
  <c r="G276" i="176"/>
  <c r="F141" i="176"/>
  <c r="F167" i="176"/>
  <c r="F139" i="176"/>
  <c r="F165" i="176"/>
  <c r="G166" i="176"/>
  <c r="G140" i="176"/>
  <c r="F168" i="176"/>
  <c r="F142" i="176"/>
  <c r="G169" i="176"/>
  <c r="G143" i="176"/>
  <c r="F274" i="176"/>
  <c r="F296" i="176"/>
  <c r="G270" i="176"/>
  <c r="F266" i="176"/>
  <c r="F272" i="176"/>
  <c r="F268" i="176"/>
  <c r="G274" i="176"/>
  <c r="G266" i="176"/>
  <c r="G268" i="176"/>
  <c r="G294" i="176"/>
  <c r="G302" i="176"/>
  <c r="F303" i="176"/>
  <c r="F304" i="176"/>
  <c r="F305" i="176"/>
  <c r="G304" i="176"/>
  <c r="G305" i="176"/>
  <c r="F306" i="176"/>
  <c r="F308" i="176"/>
  <c r="G306" i="176"/>
  <c r="G292" i="176"/>
  <c r="F310" i="176"/>
  <c r="F300" i="176"/>
  <c r="G300" i="176"/>
  <c r="F314" i="176"/>
  <c r="G265" i="176"/>
  <c r="G284" i="176"/>
  <c r="F276" i="176"/>
  <c r="G285" i="176"/>
  <c r="F275" i="176"/>
  <c r="G272" i="176"/>
  <c r="G271" i="176"/>
  <c r="F286" i="176"/>
  <c r="G275" i="176"/>
  <c r="F267" i="176"/>
  <c r="G269" i="176"/>
  <c r="G287" i="176"/>
  <c r="G283" i="176"/>
  <c r="F283" i="176"/>
  <c r="F269" i="176"/>
  <c r="F273" i="176"/>
  <c r="F285" i="176"/>
  <c r="F287" i="176"/>
  <c r="G267" i="176"/>
  <c r="F265" i="176"/>
  <c r="P16" i="174"/>
  <c r="F292" i="176"/>
  <c r="F298" i="176"/>
  <c r="G296" i="176"/>
  <c r="F270" i="176"/>
  <c r="F294" i="176"/>
  <c r="F301" i="176"/>
  <c r="G301" i="176"/>
  <c r="G310" i="176"/>
  <c r="G298" i="176"/>
  <c r="G324" i="176"/>
  <c r="F312" i="176"/>
  <c r="F328" i="176"/>
  <c r="F299" i="176"/>
  <c r="F291" i="176"/>
  <c r="F293" i="176"/>
  <c r="G309" i="176"/>
  <c r="F313" i="176"/>
  <c r="F295" i="176"/>
  <c r="F330" i="176"/>
  <c r="G313" i="176"/>
  <c r="F311" i="176"/>
  <c r="F309" i="176"/>
  <c r="F302" i="176"/>
  <c r="F332" i="176"/>
  <c r="G297" i="176"/>
  <c r="F271" i="176"/>
  <c r="G273" i="176"/>
  <c r="F297" i="176"/>
  <c r="G299" i="176"/>
  <c r="G295" i="176"/>
  <c r="G293" i="176"/>
  <c r="G311" i="176"/>
  <c r="G291" i="176"/>
  <c r="G327" i="176"/>
  <c r="G332" i="176"/>
  <c r="F323" i="176"/>
  <c r="G321" i="176"/>
  <c r="F324" i="176"/>
  <c r="G328" i="176"/>
  <c r="F327" i="176"/>
  <c r="F329" i="176"/>
  <c r="C61" i="172"/>
  <c r="D61" i="172"/>
  <c r="B61" i="172"/>
  <c r="G330" i="176"/>
  <c r="X212" i="171"/>
  <c r="X216" i="171"/>
  <c r="X220" i="171"/>
  <c r="X213" i="171"/>
  <c r="X217" i="171"/>
  <c r="X221" i="171"/>
  <c r="X210" i="171"/>
  <c r="X218" i="171"/>
  <c r="X214" i="171"/>
  <c r="X222" i="171"/>
  <c r="X215" i="171"/>
  <c r="X211" i="171"/>
  <c r="X219" i="171"/>
  <c r="X209" i="171"/>
  <c r="X184" i="171"/>
  <c r="X188" i="171"/>
  <c r="X192" i="171"/>
  <c r="X185" i="171"/>
  <c r="X189" i="171"/>
  <c r="X193" i="171"/>
  <c r="X186" i="171"/>
  <c r="X194" i="171"/>
  <c r="X182" i="171"/>
  <c r="X183" i="171"/>
  <c r="X187" i="171"/>
  <c r="X181" i="171"/>
  <c r="X190" i="171"/>
  <c r="X191" i="171"/>
  <c r="X224" i="171"/>
  <c r="X228" i="171"/>
  <c r="X232" i="171"/>
  <c r="X236" i="171"/>
  <c r="X225" i="171"/>
  <c r="X229" i="171"/>
  <c r="X233" i="171"/>
  <c r="X223" i="171"/>
  <c r="X230" i="171"/>
  <c r="X231" i="171"/>
  <c r="X226" i="171"/>
  <c r="X234" i="171"/>
  <c r="X227" i="171"/>
  <c r="X235" i="171"/>
  <c r="X196" i="171"/>
  <c r="X200" i="171"/>
  <c r="X204" i="171"/>
  <c r="X208" i="171"/>
  <c r="X197" i="171"/>
  <c r="X201" i="171"/>
  <c r="X205" i="171"/>
  <c r="X195" i="171"/>
  <c r="X198" i="171"/>
  <c r="X206" i="171"/>
  <c r="X203" i="171"/>
  <c r="X199" i="171"/>
  <c r="X207" i="171"/>
  <c r="X202" i="171"/>
  <c r="X128" i="171"/>
  <c r="X132" i="171"/>
  <c r="X136" i="171"/>
  <c r="X45" i="171"/>
  <c r="X49" i="171"/>
  <c r="X53" i="171"/>
  <c r="X130" i="171"/>
  <c r="X135" i="171"/>
  <c r="X43" i="171"/>
  <c r="X48" i="171"/>
  <c r="X54" i="171"/>
  <c r="X127" i="171"/>
  <c r="X138" i="171"/>
  <c r="X51" i="171"/>
  <c r="X129" i="171"/>
  <c r="X125" i="171"/>
  <c r="X47" i="171"/>
  <c r="X126" i="171"/>
  <c r="X131" i="171"/>
  <c r="X137" i="171"/>
  <c r="X44" i="171"/>
  <c r="X50" i="171"/>
  <c r="X41" i="171"/>
  <c r="X133" i="171"/>
  <c r="X46" i="171"/>
  <c r="X134" i="171"/>
  <c r="X42" i="171"/>
  <c r="X52" i="171"/>
  <c r="X252" i="171"/>
  <c r="X256" i="171"/>
  <c r="X260" i="171"/>
  <c r="X264" i="171"/>
  <c r="X253" i="171"/>
  <c r="X257" i="171"/>
  <c r="X261" i="171"/>
  <c r="X251" i="171"/>
  <c r="X254" i="171"/>
  <c r="X262" i="171"/>
  <c r="X258" i="171"/>
  <c r="X259" i="171"/>
  <c r="X255" i="171"/>
  <c r="X263" i="171"/>
  <c r="X140" i="171"/>
  <c r="X144" i="171"/>
  <c r="X148" i="171"/>
  <c r="X152" i="171"/>
  <c r="X57" i="171"/>
  <c r="X61" i="171"/>
  <c r="X65" i="171"/>
  <c r="X55" i="171"/>
  <c r="X142" i="171"/>
  <c r="X147" i="171"/>
  <c r="X139" i="171"/>
  <c r="X60" i="171"/>
  <c r="X66" i="171"/>
  <c r="X58" i="171"/>
  <c r="X68" i="171"/>
  <c r="X146" i="171"/>
  <c r="X59" i="171"/>
  <c r="X64" i="171"/>
  <c r="X143" i="171"/>
  <c r="X149" i="171"/>
  <c r="X56" i="171"/>
  <c r="X62" i="171"/>
  <c r="X67" i="171"/>
  <c r="X145" i="171"/>
  <c r="X150" i="171"/>
  <c r="X63" i="171"/>
  <c r="X141" i="171"/>
  <c r="X151" i="171"/>
  <c r="G322" i="176"/>
  <c r="G326" i="176"/>
  <c r="F326" i="176"/>
  <c r="F322" i="176"/>
  <c r="G329" i="176"/>
  <c r="G325" i="176"/>
  <c r="G331" i="176"/>
  <c r="F321" i="176"/>
  <c r="F325" i="176"/>
  <c r="F331" i="176"/>
  <c r="G323" i="176"/>
  <c r="D46" i="172"/>
  <c r="C46" i="172"/>
  <c r="B46" i="172"/>
  <c r="D37" i="4"/>
  <c r="D38" i="4"/>
  <c r="X240" i="171"/>
  <c r="X244" i="171"/>
  <c r="X248" i="171"/>
  <c r="X241" i="171"/>
  <c r="X245" i="171"/>
  <c r="X249" i="171"/>
  <c r="X242" i="171"/>
  <c r="X250" i="171"/>
  <c r="X246" i="171"/>
  <c r="X247" i="171"/>
  <c r="X243" i="171"/>
  <c r="X237" i="171"/>
  <c r="X238" i="171"/>
  <c r="X239" i="171"/>
  <c r="X100" i="171"/>
  <c r="X104" i="171"/>
  <c r="X108" i="171"/>
  <c r="X17" i="171"/>
  <c r="X21" i="171"/>
  <c r="X25" i="171"/>
  <c r="X101" i="171"/>
  <c r="X106" i="171"/>
  <c r="X97" i="171"/>
  <c r="X14" i="171"/>
  <c r="X19" i="171"/>
  <c r="X24" i="171"/>
  <c r="X103" i="171"/>
  <c r="X16" i="171"/>
  <c r="X13" i="171"/>
  <c r="X99" i="171"/>
  <c r="X110" i="171"/>
  <c r="X23" i="171"/>
  <c r="X102" i="171"/>
  <c r="X107" i="171"/>
  <c r="X15" i="171"/>
  <c r="X20" i="171"/>
  <c r="X26" i="171"/>
  <c r="X98" i="171"/>
  <c r="X109" i="171"/>
  <c r="X22" i="171"/>
  <c r="X105" i="171"/>
  <c r="X18" i="171"/>
  <c r="X112" i="171"/>
  <c r="X116" i="171"/>
  <c r="X120" i="171"/>
  <c r="X124" i="171"/>
  <c r="X28" i="171"/>
  <c r="X32" i="171"/>
  <c r="X36" i="171"/>
  <c r="X40" i="171"/>
  <c r="X113" i="171"/>
  <c r="X118" i="171"/>
  <c r="X123" i="171"/>
  <c r="X30" i="171"/>
  <c r="X35" i="171"/>
  <c r="X121" i="171"/>
  <c r="X33" i="171"/>
  <c r="X29" i="171"/>
  <c r="X39" i="171"/>
  <c r="X27" i="171"/>
  <c r="X114" i="171"/>
  <c r="X119" i="171"/>
  <c r="X111" i="171"/>
  <c r="X31" i="171"/>
  <c r="X37" i="171"/>
  <c r="X115" i="171"/>
  <c r="X38" i="171"/>
  <c r="X117" i="171"/>
  <c r="X122" i="171"/>
  <c r="X34" i="171"/>
  <c r="X155" i="171"/>
  <c r="X159" i="171"/>
  <c r="X163" i="171"/>
  <c r="X72" i="171"/>
  <c r="X76" i="171"/>
  <c r="X80" i="171"/>
  <c r="X166" i="171"/>
  <c r="X158" i="171"/>
  <c r="X164" i="171"/>
  <c r="X71" i="171"/>
  <c r="X77" i="171"/>
  <c r="X69" i="171"/>
  <c r="X156" i="171"/>
  <c r="X153" i="171"/>
  <c r="X162" i="171"/>
  <c r="X75" i="171"/>
  <c r="X154" i="171"/>
  <c r="X160" i="171"/>
  <c r="X165" i="171"/>
  <c r="X73" i="171"/>
  <c r="X78" i="171"/>
  <c r="X161" i="171"/>
  <c r="X74" i="171"/>
  <c r="X79" i="171"/>
  <c r="X157" i="171"/>
  <c r="X70" i="171"/>
  <c r="X81" i="171"/>
  <c r="X168" i="171"/>
  <c r="X172" i="171"/>
  <c r="X176" i="171"/>
  <c r="X180" i="171"/>
  <c r="X84" i="171"/>
  <c r="X88" i="171"/>
  <c r="X92" i="171"/>
  <c r="X96" i="171"/>
  <c r="X171" i="171"/>
  <c r="X177" i="171"/>
  <c r="X89" i="171"/>
  <c r="X94" i="171"/>
  <c r="X169" i="171"/>
  <c r="X86" i="171"/>
  <c r="X83" i="171"/>
  <c r="X175" i="171"/>
  <c r="X93" i="171"/>
  <c r="X173" i="171"/>
  <c r="X178" i="171"/>
  <c r="X85" i="171"/>
  <c r="X90" i="171"/>
  <c r="X95" i="171"/>
  <c r="X174" i="171"/>
  <c r="X179" i="171"/>
  <c r="X91" i="171"/>
  <c r="X170" i="171"/>
  <c r="X167" i="171"/>
  <c r="X87" i="171"/>
  <c r="V16" i="174"/>
  <c r="U16" i="174"/>
  <c r="T16" i="174"/>
  <c r="S16" i="174"/>
  <c r="R16" i="174"/>
  <c r="Q16" i="174"/>
  <c r="O16" i="174"/>
  <c r="N16" i="174"/>
  <c r="M16" i="174"/>
  <c r="L16" i="174"/>
  <c r="J16" i="174"/>
  <c r="I16" i="174"/>
  <c r="H16" i="174"/>
  <c r="G16" i="174"/>
  <c r="C9" i="174"/>
  <c r="F16" i="174"/>
  <c r="E16" i="174"/>
  <c r="D16" i="174"/>
  <c r="C16" i="174"/>
  <c r="C47" i="172"/>
  <c r="C48" i="172"/>
  <c r="B47" i="172"/>
  <c r="B48" i="172"/>
  <c r="C40" i="172"/>
  <c r="D40" i="172"/>
  <c r="B40" i="172"/>
  <c r="B53" i="172"/>
  <c r="C53" i="172"/>
  <c r="C38" i="4"/>
  <c r="D47" i="172"/>
  <c r="C37" i="4"/>
  <c r="C63" i="172"/>
  <c r="C70" i="172"/>
  <c r="H14" i="155"/>
  <c r="H18" i="155"/>
  <c r="B63" i="172"/>
  <c r="B70" i="172"/>
  <c r="H13" i="155"/>
  <c r="H17" i="155"/>
  <c r="D48" i="172"/>
  <c r="D53" i="172"/>
  <c r="C15" i="156"/>
  <c r="D63" i="172"/>
  <c r="D70" i="172"/>
  <c r="H15" i="155"/>
  <c r="H19" i="155"/>
  <c r="B26" i="156"/>
  <c r="B15" i="156"/>
  <c r="H22" i="155"/>
  <c r="H52" i="155"/>
  <c r="W56" i="171"/>
  <c r="W28" i="171"/>
  <c r="H26" i="155"/>
  <c r="H56" i="155"/>
  <c r="H27" i="155"/>
  <c r="H57" i="155"/>
  <c r="H34" i="155"/>
  <c r="H64" i="155"/>
  <c r="H28" i="155"/>
  <c r="H58" i="155"/>
  <c r="H33" i="155"/>
  <c r="H63" i="155"/>
  <c r="H24" i="155"/>
  <c r="H54" i="155"/>
  <c r="H31" i="155"/>
  <c r="H61" i="155"/>
  <c r="H23" i="155"/>
  <c r="H53" i="155"/>
  <c r="H29" i="155"/>
  <c r="H59" i="155"/>
  <c r="H30" i="155"/>
  <c r="H60" i="155"/>
  <c r="H25" i="155"/>
  <c r="H55" i="155"/>
  <c r="H32" i="155"/>
  <c r="H62" i="155"/>
  <c r="H21" i="155"/>
  <c r="H51" i="155"/>
  <c r="W29" i="17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44" i="155"/>
  <c r="H74" i="155"/>
  <c r="W148" i="171"/>
  <c r="W120" i="171"/>
  <c r="H46" i="155"/>
  <c r="H76" i="155"/>
  <c r="H45" i="155"/>
  <c r="H75" i="155"/>
  <c r="H41" i="155"/>
  <c r="H71" i="155"/>
  <c r="H43" i="155"/>
  <c r="H73" i="155"/>
  <c r="H42" i="155"/>
  <c r="H72" i="155"/>
  <c r="H36" i="155"/>
  <c r="H66" i="155"/>
  <c r="H40" i="155"/>
  <c r="H70" i="155"/>
  <c r="H39" i="155"/>
  <c r="H69" i="155"/>
  <c r="H38" i="155"/>
  <c r="H68" i="155"/>
  <c r="H47" i="155"/>
  <c r="H77" i="155"/>
  <c r="H35" i="155"/>
  <c r="H65" i="155"/>
  <c r="H37" i="155"/>
  <c r="H67" i="155"/>
  <c r="H48" i="155"/>
  <c r="H78" i="155"/>
  <c r="W145" i="17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49" i="155"/>
  <c r="H79" i="155"/>
  <c r="W236" i="17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alcChain>
</file>

<file path=xl/sharedStrings.xml><?xml version="1.0" encoding="utf-8"?>
<sst xmlns="http://schemas.openxmlformats.org/spreadsheetml/2006/main" count="6454" uniqueCount="576">
  <si>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</si>
  <si>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</si>
  <si>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</si>
  <si>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</si>
  <si>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</si>
  <si>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</si>
  <si>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</si>
  <si>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</si>
  <si>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</si>
  <si>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</si>
  <si>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</si>
  <si>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</si>
  <si>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</si>
  <si>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</si>
  <si>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</si>
  <si>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</si>
  <si>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</si>
  <si>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</si>
  <si>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</si>
  <si>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</si>
  <si>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</si>
  <si>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</si>
  <si>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</si>
  <si>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</si>
  <si>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</si>
  <si>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</si>
  <si>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</si>
  <si>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</si>
  <si>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</si>
  <si>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</si>
  <si>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</si>
  <si>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</si>
  <si>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</si>
  <si>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</si>
  <si>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</si>
  <si>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</si>
  <si>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</si>
  <si>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</si>
  <si>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</si>
  <si>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</si>
  <si>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</si>
  <si>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</si>
  <si>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</si>
  <si>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</si>
  <si>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</si>
  <si>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</si>
  <si>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</si>
  <si>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</si>
  <si>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</si>
  <si>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</si>
  <si>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</si>
  <si>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</si>
  <si>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</si>
  <si>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</si>
  <si>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</si>
  <si>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</si>
  <si>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</si>
  <si>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</si>
  <si>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</si>
  <si>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</si>
  <si>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</si>
  <si>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</si>
  <si>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</si>
  <si>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</si>
  <si>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</si>
  <si>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</si>
  <si>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</si>
  <si>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</si>
  <si>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</si>
  <si>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</si>
  <si>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</si>
  <si>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</si>
  <si>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</si>
  <si>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</si>
  <si>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</si>
  <si>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</si>
  <si>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</si>
  <si>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</si>
  <si>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</si>
  <si>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</si>
  <si>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</si>
  <si>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</si>
  <si>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</si>
  <si>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</si>
  <si>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</si>
  <si>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</si>
  <si>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</si>
  <si>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</si>
  <si>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</si>
  <si>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</si>
  <si>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</si>
  <si>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</si>
  <si>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</si>
  <si>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</si>
  <si>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</si>
  <si>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</si>
  <si>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</si>
  <si>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</si>
  <si>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</si>
  <si>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</si>
  <si>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</si>
  <si>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</si>
  <si>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</si>
  <si>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</si>
  <si>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</si>
  <si>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</si>
  <si>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</si>
  <si>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</si>
  <si>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</si>
  <si>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</si>
  <si>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</si>
  <si>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</si>
  <si>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</si>
  <si>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</si>
  <si>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</si>
  <si>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</si>
  <si>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</si>
  <si>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</si>
  <si>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</si>
  <si>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</si>
  <si>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</si>
  <si>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</si>
  <si>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</si>
  <si>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</si>
  <si>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</si>
  <si>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</si>
  <si>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</si>
  <si>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</si>
  <si>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</si>
  <si>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</si>
  <si>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</si>
  <si>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</si>
  <si>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</si>
  <si>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</si>
  <si>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</si>
  <si>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</si>
  <si>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</si>
  <si>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</si>
  <si>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</si>
  <si>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</si>
  <si>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</si>
  <si>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</si>
  <si>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</si>
  <si>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</si>
  <si>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Annex 2 - Wholesale cost allowance methodology</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</si>
  <si>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</si>
  <si>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</si>
  <si>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</si>
  <si>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</si>
  <si>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</si>
  <si>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</si>
  <si>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</si>
  <si>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</si>
  <si>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</si>
  <si>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</si>
  <si>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</si>
  <si>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</si>
  <si>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</si>
  <si>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</si>
  <si>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</si>
  <si>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</si>
  <si>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</si>
  <si>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</si>
  <si>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</si>
  <si>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</si>
  <si>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</si>
  <si>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</si>
  <si>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</si>
  <si>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</si>
  <si>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</si>
  <si>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</si>
  <si>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</si>
  <si>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</si>
  <si>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</si>
  <si>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</si>
  <si>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</si>
  <si>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</si>
  <si>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</si>
  <si>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</si>
  <si>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</si>
  <si>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</si>
  <si>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</si>
  <si>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</si>
  <si>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</si>
  <si>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</si>
  <si>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</si>
  <si>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</si>
  <si>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</si>
  <si>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</si>
  <si>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</si>
  <si>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</si>
  <si>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</si>
  <si>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</si>
  <si>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</si>
  <si>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</si>
  <si>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</si>
  <si>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</si>
  <si>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</si>
  <si>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</si>
  <si>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</si>
  <si>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</si>
  <si>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</si>
  <si>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</si>
  <si>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</si>
  <si>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</si>
  <si>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</si>
  <si>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</si>
  <si>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</si>
  <si>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</si>
  <si>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</si>
  <si>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</si>
  <si>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</si>
  <si>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</si>
  <si>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</si>
  <si>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</si>
  <si>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</si>
  <si>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</si>
  <si>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</si>
  <si>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</si>
  <si>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</si>
  <si>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</si>
  <si>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</si>
  <si>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</si>
  <si>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</si>
  <si>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</si>
  <si>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</si>
  <si>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</si>
  <si>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</si>
  <si>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</si>
  <si>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</si>
  <si>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</si>
  <si>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</si>
  <si>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</si>
  <si>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</si>
  <si>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</si>
  <si>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</si>
  <si>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</si>
  <si>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</si>
  <si>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</si>
  <si>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</si>
  <si>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</si>
  <si>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</si>
  <si>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</si>
  <si>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</si>
  <si>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</si>
  <si>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</si>
  <si>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</si>
  <si>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</si>
  <si>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</si>
  <si>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</si>
  <si>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</si>
  <si>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</si>
  <si>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</si>
  <si>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</si>
  <si>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</si>
  <si>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</si>
  <si>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</si>
  <si>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</si>
  <si>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</si>
  <si>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</si>
  <si>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</si>
  <si>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</si>
  <si>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</si>
  <si>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</si>
  <si>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</si>
  <si>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</si>
  <si>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</si>
  <si>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</si>
  <si>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</si>
  <si>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</si>
  <si>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</si>
  <si>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</si>
  <si>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</si>
  <si>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</si>
  <si>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</si>
  <si>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</si>
  <si>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</si>
  <si>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</si>
  <si>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</si>
  <si>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</si>
  <si>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</si>
  <si>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</si>
  <si>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</si>
  <si>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</si>
  <si>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</si>
  <si>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</si>
  <si>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</si>
  <si>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</si>
  <si>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</si>
  <si>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</si>
  <si>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</si>
  <si>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</si>
  <si>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</si>
  <si>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</si>
  <si>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</si>
  <si>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</si>
  <si>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</si>
  <si>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</si>
  <si>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</si>
  <si>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</si>
  <si>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</si>
  <si>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</si>
  <si>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</si>
  <si>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</si>
  <si>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</si>
  <si>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</si>
  <si>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</si>
  <si>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</si>
  <si>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</si>
  <si>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</si>
  <si>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</si>
  <si>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</si>
  <si>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</si>
  <si>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</si>
  <si>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</si>
  <si>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</si>
  <si>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</si>
  <si>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</si>
  <si>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</si>
  <si>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</si>
  <si>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</si>
  <si>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</si>
  <si>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</si>
  <si>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</si>
  <si>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</si>
  <si>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</si>
  <si>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</si>
  <si>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</si>
  <si>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</si>
  <si>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</si>
  <si>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</si>
  <si>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</si>
  <si>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</si>
  <si>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</si>
  <si>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</si>
  <si>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</si>
  <si>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</si>
  <si>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</si>
  <si>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</si>
  <si>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</si>
  <si>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</si>
  <si>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</si>
  <si>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</si>
  <si>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</si>
  <si>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</si>
  <si>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</si>
  <si>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</si>
  <si>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</si>
  <si>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</si>
  <si>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</si>
  <si>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</si>
  <si>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</si>
  <si>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</si>
  <si>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</si>
  <si>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</si>
  <si>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</si>
  <si>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</si>
  <si>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</si>
  <si>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</si>
  <si>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</si>
  <si>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</si>
  <si>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</si>
  <si>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</si>
  <si>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</si>
  <si>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</si>
  <si>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</si>
  <si>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</si>
  <si>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</si>
  <si>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</si>
  <si>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</si>
  <si>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</si>
  <si>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</si>
  <si>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</si>
  <si>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</si>
  <si>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</si>
  <si>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</si>
  <si>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</si>
  <si>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</si>
  <si>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</si>
  <si>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</si>
  <si>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</si>
  <si>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</si>
  <si>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</si>
  <si>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</si>
  <si>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</si>
  <si>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</si>
  <si>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</si>
  <si>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</si>
  <si>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</si>
  <si>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</si>
  <si>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</si>
  <si>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</si>
  <si>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</si>
  <si>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</si>
  <si>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</si>
  <si>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</si>
  <si>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</si>
  <si>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</si>
  <si>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</si>
  <si>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</si>
  <si>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</si>
  <si>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</si>
  <si>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</si>
  <si>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</si>
  <si>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</si>
  <si>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</si>
  <si>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</si>
  <si>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</si>
  <si>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</si>
  <si>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</si>
  <si>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</si>
  <si>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</si>
  <si>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</si>
  <si>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</si>
  <si>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</si>
  <si>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</si>
  <si>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</si>
  <si>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</si>
  <si>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</si>
  <si>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</si>
  <si>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</si>
  <si>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</si>
  <si>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</si>
  <si>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</si>
  <si>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</si>
  <si>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</si>
  <si>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</si>
  <si>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</si>
  <si>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</si>
  <si>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</si>
  <si>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</si>
  <si>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</si>
  <si>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</si>
  <si>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</si>
  <si>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</si>
  <si>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</si>
  <si>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</si>
  <si>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</si>
  <si>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</si>
  <si>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</si>
  <si>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</si>
  <si>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</si>
  <si>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</si>
  <si>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</si>
  <si>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</si>
  <si>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</si>
  <si>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</si>
  <si>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</si>
  <si>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</si>
  <si>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</si>
  <si>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</si>
  <si>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</si>
  <si>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</si>
  <si>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</si>
  <si>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</si>
  <si>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</si>
  <si>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</si>
  <si>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</si>
  <si>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</si>
  <si>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</si>
  <si>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</si>
  <si>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</si>
  <si>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</si>
  <si>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</si>
  <si>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</si>
  <si>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</si>
  <si>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</si>
  <si>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</si>
  <si>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</si>
  <si>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</si>
  <si>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</si>
  <si>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</si>
  <si>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</si>
  <si>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</si>
  <si>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</si>
  <si>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</si>
  <si>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</si>
  <si>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</si>
  <si>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</si>
  <si>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</si>
  <si>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</si>
  <si>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</si>
  <si>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</si>
  <si>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</si>
  <si>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</si>
  <si>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</si>
  <si>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</si>
  <si>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</si>
  <si>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</si>
  <si>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</si>
  <si>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</si>
  <si>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</si>
  <si>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</si>
  <si>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</si>
  <si>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</si>
  <si>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</si>
  <si>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</si>
  <si>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</si>
  <si>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</si>
  <si>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</si>
  <si>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</si>
  <si>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</si>
  <si>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</si>
  <si>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v1.3</t>
  </si>
  <si>
    <t>COVID Adjustment</t>
  </si>
  <si>
    <t>Cap period 4</t>
  </si>
  <si>
    <t>Cap period 5</t>
  </si>
  <si>
    <t>Cap period 6</t>
  </si>
  <si>
    <t>Period of cost</t>
  </si>
  <si>
    <t>Benchmark annual consumption</t>
  </si>
  <si>
    <t>Standard Credit</t>
  </si>
  <si>
    <t>Other</t>
  </si>
  <si>
    <t>Cap period 3</t>
  </si>
  <si>
    <t>Cap levels</t>
  </si>
  <si>
    <t>This tab shows the DD cap levels for cap periods 3 and 4 used to calculate the nil consumption level of the COVID adjustment</t>
  </si>
  <si>
    <t>Dual fuel</t>
  </si>
  <si>
    <t>Nil level as a percentage of TDCV</t>
  </si>
  <si>
    <t>Average</t>
  </si>
  <si>
    <t>Demand share</t>
  </si>
  <si>
    <t>Costs included in cap 6</t>
  </si>
  <si>
    <t>Costs included in cap 7</t>
  </si>
  <si>
    <t>In this section, we adjust the costs to split them between TDCV and Nil consumption. This determines how much of the costs sit in the standing charge and Unit rate.</t>
  </si>
  <si>
    <t>Electricity cap level</t>
  </si>
  <si>
    <t>Gas cap level</t>
  </si>
  <si>
    <t>Dual fuel cap level</t>
  </si>
  <si>
    <t>We calculate the dual fuel cap level by summing the gas and electricity cap levels.</t>
  </si>
  <si>
    <t>The below two tables show the direct debit, GB average cap levels at Nil and TDCV for cap periods 3 and 4.</t>
  </si>
  <si>
    <t>We use the dual fuel cap levels at Nil and TDCV to calculate Nil level of the cap as a proporiton of TDCV</t>
  </si>
  <si>
    <t>Section 1: Additional COVID costs incurred split by cap period</t>
  </si>
  <si>
    <t>Section 2: Calculating Nil consumption</t>
  </si>
  <si>
    <t>The following two tables show the percentage of annual demand over summer and winter periods</t>
  </si>
  <si>
    <t>The below table shows the scalars for recovery over single cap periods (split by summer and winter periods).</t>
  </si>
  <si>
    <t>Scalars for TDCV depend on the share of annual demand in that given peirod. We calculate this at 1/share of demand.</t>
  </si>
  <si>
    <t>Section 3: Calculate net TDCV values</t>
  </si>
  <si>
    <t>Net TDCV</t>
  </si>
  <si>
    <t>Section 4: Weighting by time and demand for recovery period</t>
  </si>
  <si>
    <t>Section 5: Recalculate full TDCV</t>
  </si>
  <si>
    <t>COVID adjustmnet allowance</t>
  </si>
  <si>
    <t>Section 6: COVID adjustment allowance</t>
  </si>
  <si>
    <t>Additional COVID cost</t>
  </si>
  <si>
    <t>Electricity &amp; Gas</t>
  </si>
  <si>
    <t>Summer &amp; Winter</t>
  </si>
  <si>
    <t>The input for this table comes from our analysis of supplier data.</t>
  </si>
  <si>
    <t>The below two tables splits the cost inputs from section 1 into Nil and TDCV levels for the allowance.</t>
  </si>
  <si>
    <t>To calculate nil consumption, we multiply the original inputs by 16% derived from the above tables.</t>
  </si>
  <si>
    <t>Check cell: check that the count of Nil consumption rows equals the count of TDCV rows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</si>
  <si>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</si>
  <si>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</si>
  <si>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In this section, we weight the costs by time and demand to ensure any specified costs are recovered over 6 months rather than 12 months. The cap is set in annual levels so to ensure recovery over six months, we must adjust the allowance upwards.</t>
  </si>
  <si>
    <t>For Nil consumption this is just 2 because the nil consumption value does not vary by time. Moving from annual recovery to 6 month recover is just (12/6) in this case.</t>
  </si>
  <si>
    <t>The following table shows which periods of costs recovered over a single cap period</t>
  </si>
  <si>
    <t>The following two tables calculate the weighted nil and TDCV levels of the adjustment for each given period of cost.</t>
  </si>
  <si>
    <t>The nil value table multiples the relevent costs by 2.</t>
  </si>
  <si>
    <t>The TDCV table uses the demand scalars.</t>
  </si>
  <si>
    <t>In this section, we recalculate the full TDCV values of the adjustment. We previously calculated the net TDCV value to weight by time/consumption where we recover costs over a six month period.</t>
  </si>
  <si>
    <t>The following table shows the Nil consumption values. The nil consumtion table is taken directly from section 4. The TDCV table sums the nil and net TDCV values.</t>
  </si>
  <si>
    <t>In this section, we sum the adjustment values across the periods of cost. This gives us a total allowance per cap parameter for each cap period where we are setting an allowance.</t>
  </si>
  <si>
    <t>This tab shows the calculation of the cap allowance from the COVID related costs.</t>
  </si>
  <si>
    <t>Calculations</t>
  </si>
  <si>
    <t>2b COVID Adjustment</t>
  </si>
  <si>
    <t>3f Cap levels</t>
  </si>
  <si>
    <t>This tab shows the level of the default tariff cap in cap periods three and four. We use it to calculate the average cap at nil as a proportion of the cap at typical consumption</t>
  </si>
  <si>
    <t>On this tab we calculate the COVID-19 adjustment level for each cap period using the input costs based on supplier data.</t>
  </si>
  <si>
    <t>Final period of costs</t>
  </si>
  <si>
    <t>To update this file, insert rows between the latest cap period of costs and the block of "Final period of costs" cells. This will ensure all formulas are correctly applied without having to change references.</t>
  </si>
  <si>
    <t>v1.4</t>
  </si>
  <si>
    <t xml:space="preserve">Note: </t>
  </si>
  <si>
    <t>Data removed for publication purposes</t>
  </si>
  <si>
    <t>£</t>
  </si>
  <si>
    <t>Nil kWh</t>
  </si>
  <si>
    <t>TDCV (3,100 kWh)</t>
  </si>
  <si>
    <t>TDCV (12,000 kWh)</t>
  </si>
  <si>
    <t>Added COVID-19 adjustment. Published alongside consultation.</t>
  </si>
  <si>
    <t>Note:</t>
  </si>
  <si>
    <t xml:space="preserve">This tab shows the Adjustment Allowance values for each fuel, Charge Restriction Region, Benchmark Metering Arrangement, Payment Method, Benchmark Consumption and 28AD Charge Restriction Period, calculated according to Annex 8 to the licence conditions
</t>
  </si>
  <si>
    <t>This table shows the input of additional COVID costs per customer account incurred during each cap period. Increment calculations do not take into account inflation. The table provides our latest view of costs in each period of allowance we set. E.g. cells D10:D15 are costs incurred in cap period 4 for inclusion in the allowance set in cap period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</si>
</sst>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09" fillId="2" borderId="1" applyNumberFormat="0" applyAlignment="0" applyProtection="0"/>
  </cellStyleXfs>
  <cellXfs count="382">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7" fillId="0" borderId="3" xfId="55622" applyFont="1" applyBorder="1" applyAlignment="1">
      <alignment wrapText="1"/>
    </xf>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3"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166" fontId="89" fillId="96" borderId="33" xfId="0" applyNumberFormat="1" applyFont="1" applyFill="1" applyBorder="1" applyAlignment="1">
      <alignment horizontal="center"/>
    </xf>
    <xf numFmtId="0" fontId="6" fillId="4" borderId="0" xfId="55622" applyFill="1"/>
    <xf numFmtId="0" fontId="104"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0"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0" borderId="52" xfId="0" applyNumberFormat="1" applyFont="1" applyFill="1" applyBorder="1" applyAlignment="1">
      <alignment horizontal="center" vertical="center" wrapText="1"/>
    </xf>
    <xf numFmtId="0" fontId="98" fillId="100"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0"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5" fillId="91" borderId="0" xfId="0" applyFont="1" applyFill="1"/>
    <xf numFmtId="43" fontId="105" fillId="91" borderId="0" xfId="0" applyNumberFormat="1" applyFont="1" applyFill="1"/>
    <xf numFmtId="0" fontId="106"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1" borderId="0" xfId="4" applyFont="1" applyFill="1"/>
    <xf numFmtId="0" fontId="96" fillId="101"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7"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8" fillId="4" borderId="0" xfId="0" applyFont="1" applyFill="1"/>
    <xf numFmtId="43"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43" fontId="87" fillId="4" borderId="0" xfId="55629" applyFont="1" applyFill="1"/>
    <xf numFmtId="0" fontId="92" fillId="4" borderId="0" xfId="0" applyFont="1" applyFill="1" applyAlignment="1">
      <alignment horizontal="left"/>
    </xf>
    <xf numFmtId="14" fontId="7" fillId="0" borderId="33" xfId="55622" applyNumberFormat="1" applyFont="1" applyBorder="1" applyAlignment="1">
      <alignment horizontal="left"/>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43" fontId="110" fillId="87" borderId="3" xfId="55629" applyFont="1" applyFill="1" applyBorder="1"/>
    <xf numFmtId="43" fontId="89" fillId="97" borderId="3" xfId="55629" applyFont="1" applyFill="1" applyBorder="1" applyAlignment="1">
      <alignment horizontal="center"/>
    </xf>
    <xf numFmtId="0" fontId="89" fillId="88" borderId="3" xfId="0" applyFont="1" applyFill="1" applyBorder="1" applyAlignment="1">
      <alignment horizontal="left"/>
    </xf>
    <xf numFmtId="43" fontId="0" fillId="87" borderId="3" xfId="0" applyNumberFormat="1" applyFill="1" applyBorder="1"/>
    <xf numFmtId="43" fontId="0" fillId="97" borderId="3" xfId="0" applyNumberFormat="1" applyFill="1" applyBorder="1"/>
    <xf numFmtId="9" fontId="0" fillId="97" borderId="3" xfId="55630" applyFont="1" applyFill="1" applyBorder="1"/>
    <xf numFmtId="0" fontId="0" fillId="87" borderId="3" xfId="0" applyFill="1" applyBorder="1"/>
    <xf numFmtId="43" fontId="0" fillId="97" borderId="3" xfId="55629" applyFont="1" applyFill="1" applyBorder="1"/>
    <xf numFmtId="0" fontId="0" fillId="0" borderId="0" xfId="0" applyFill="1" applyBorder="1"/>
    <xf numFmtId="43" fontId="0" fillId="0" borderId="0" xfId="55629" applyFont="1" applyBorder="1"/>
    <xf numFmtId="43" fontId="0" fillId="0" borderId="0" xfId="0" applyNumberFormat="1"/>
    <xf numFmtId="0" fontId="87" fillId="0" borderId="0" xfId="0" applyFont="1" applyFill="1"/>
    <xf numFmtId="0" fontId="94" fillId="0" borderId="0" xfId="0" applyFont="1" applyFill="1" applyAlignment="1">
      <alignment horizontal="left"/>
    </xf>
    <xf numFmtId="9" fontId="90" fillId="0" borderId="0" xfId="1" applyNumberFormat="1" applyFont="1" applyFill="1" applyBorder="1"/>
    <xf numFmtId="0" fontId="88" fillId="0" borderId="0" xfId="2" applyFont="1" applyFill="1"/>
    <xf numFmtId="43" fontId="0" fillId="0" borderId="0" xfId="55629" applyFont="1" applyFill="1" applyBorder="1"/>
    <xf numFmtId="0" fontId="0" fillId="0" borderId="0" xfId="0" applyFill="1"/>
    <xf numFmtId="0" fontId="0" fillId="0" borderId="4" xfId="0" applyBorder="1"/>
    <xf numFmtId="0" fontId="0" fillId="0" borderId="4" xfId="0" applyFill="1" applyBorder="1"/>
    <xf numFmtId="43" fontId="0" fillId="97" borderId="4" xfId="55629" applyFont="1" applyFill="1" applyBorder="1"/>
    <xf numFmtId="0" fontId="92" fillId="0" borderId="0" xfId="0" applyFont="1" applyFill="1" applyAlignment="1">
      <alignment horizontal="left"/>
    </xf>
    <xf numFmtId="0" fontId="89" fillId="0" borderId="0" xfId="0" applyFont="1" applyFill="1" applyAlignment="1">
      <alignment horizontal="left"/>
    </xf>
    <xf numFmtId="0" fontId="0" fillId="0" borderId="0" xfId="0" applyFill="1" applyBorder="1" applyAlignment="1">
      <alignment wrapText="1"/>
    </xf>
    <xf numFmtId="0" fontId="87" fillId="4" borderId="3" xfId="0" applyFont="1" applyFill="1" applyBorder="1"/>
    <xf numFmtId="0" fontId="11" fillId="4" borderId="3" xfId="55622" applyFont="1" applyFill="1" applyBorder="1" applyAlignment="1">
      <alignment wrapText="1"/>
    </xf>
    <xf numFmtId="14" fontId="11" fillId="4" borderId="3" xfId="55622" applyNumberFormat="1" applyFont="1" applyFill="1" applyBorder="1" applyAlignment="1">
      <alignment horizontal="left" wrapText="1"/>
    </xf>
    <xf numFmtId="43" fontId="0" fillId="0" borderId="0" xfId="0" applyNumberFormat="1" applyFill="1"/>
    <xf numFmtId="43" fontId="0" fillId="0" borderId="0" xfId="55629" applyFont="1" applyFill="1"/>
    <xf numFmtId="0" fontId="2" fillId="0" borderId="0" xfId="0" applyFont="1" applyFill="1" applyBorder="1" applyAlignment="1">
      <alignment horizontal="center"/>
    </xf>
    <xf numFmtId="0" fontId="87" fillId="90" borderId="38" xfId="0" applyFont="1" applyFill="1" applyBorder="1" applyAlignment="1">
      <alignment horizontal="left" vertical="center" wrapText="1"/>
    </xf>
    <xf numFmtId="0" fontId="87" fillId="90" borderId="39" xfId="0" applyFont="1" applyFill="1" applyBorder="1" applyAlignment="1">
      <alignment horizontal="left" vertical="center" wrapText="1"/>
    </xf>
    <xf numFmtId="0" fontId="87" fillId="4" borderId="0" xfId="0" applyFont="1" applyFill="1" applyAlignment="1">
      <alignment horizontal="left" wrapText="1"/>
    </xf>
    <xf numFmtId="0" fontId="87" fillId="87" borderId="68" xfId="0" applyFont="1" applyFill="1" applyBorder="1" applyAlignment="1">
      <alignment horizontal="left" vertical="center" wrapText="1"/>
    </xf>
    <xf numFmtId="0" fontId="87" fillId="87" borderId="74" xfId="0" applyFont="1" applyFill="1" applyBorder="1" applyAlignment="1">
      <alignment horizontal="left" vertical="center" wrapText="1"/>
    </xf>
    <xf numFmtId="0" fontId="87" fillId="87" borderId="73" xfId="0" applyFont="1" applyFill="1" applyBorder="1" applyAlignment="1">
      <alignment horizontal="left" vertical="center" wrapText="1"/>
    </xf>
    <xf numFmtId="0" fontId="87" fillId="103" borderId="70" xfId="0" applyFont="1" applyFill="1" applyBorder="1" applyAlignment="1">
      <alignment horizontal="left" wrapText="1"/>
    </xf>
    <xf numFmtId="0" fontId="87" fillId="103" borderId="71" xfId="0" applyFont="1" applyFill="1" applyBorder="1" applyAlignment="1">
      <alignment horizontal="left"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9" xfId="0" applyFont="1" applyFill="1" applyBorder="1" applyAlignment="1">
      <alignment horizontal="left"/>
    </xf>
    <xf numFmtId="0" fontId="95" fillId="88" borderId="49" xfId="0" applyFont="1" applyFill="1" applyBorder="1" applyAlignment="1">
      <alignment horizontal="left"/>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3" xfId="0" applyFont="1" applyBorder="1" applyAlignment="1">
      <alignment horizontal="left" vertical="center"/>
    </xf>
    <xf numFmtId="0" fontId="87" fillId="0" borderId="33" xfId="0" applyFont="1" applyBorder="1" applyAlignment="1">
      <alignment horizontal="left" vertical="center" wrapText="1"/>
    </xf>
    <xf numFmtId="0" fontId="87" fillId="0" borderId="3" xfId="0" applyFont="1" applyBorder="1" applyAlignment="1">
      <alignment horizont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0" fontId="87" fillId="0" borderId="3" xfId="0" applyFont="1" applyBorder="1" applyAlignment="1">
      <alignment horizontal="center" vertical="center"/>
    </xf>
    <xf numFmtId="0" fontId="87" fillId="90" borderId="0" xfId="0" applyFont="1" applyFill="1" applyAlignment="1">
      <alignment horizontal="left"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90</xdr:row>
      <xdr:rowOff>80963</xdr:rowOff>
    </xdr:from>
    <xdr:to>
      <xdr:col>3</xdr:col>
      <xdr:colOff>3328989</xdr:colOff>
      <xdr:row>92</xdr:row>
      <xdr:rowOff>138112</xdr:rowOff>
    </xdr:to>
    <xdr:sp macro="" textlink="">
      <xdr:nvSpPr>
        <xdr:cNvPr id="30" name="Left Arrow 29"/>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79</xdr:row>
      <xdr:rowOff>19050</xdr:rowOff>
    </xdr:from>
    <xdr:to>
      <xdr:col>3</xdr:col>
      <xdr:colOff>3348039</xdr:colOff>
      <xdr:row>81</xdr:row>
      <xdr:rowOff>76199</xdr:rowOff>
    </xdr:to>
    <xdr:sp macro="" textlink="">
      <xdr:nvSpPr>
        <xdr:cNvPr id="25" name="Left Arrow 24"/>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67</xdr:row>
      <xdr:rowOff>66675</xdr:rowOff>
    </xdr:from>
    <xdr:to>
      <xdr:col>3</xdr:col>
      <xdr:colOff>3328988</xdr:colOff>
      <xdr:row>69</xdr:row>
      <xdr:rowOff>123824</xdr:rowOff>
    </xdr:to>
    <xdr:sp macro="" textlink="">
      <xdr:nvSpPr>
        <xdr:cNvPr id="20" name="Left Arrow 19"/>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56</xdr:row>
      <xdr:rowOff>9526</xdr:rowOff>
    </xdr:from>
    <xdr:to>
      <xdr:col>3</xdr:col>
      <xdr:colOff>3295651</xdr:colOff>
      <xdr:row>58</xdr:row>
      <xdr:rowOff>66675</xdr:rowOff>
    </xdr:to>
    <xdr:sp macro="" textlink="">
      <xdr:nvSpPr>
        <xdr:cNvPr id="15" name="Left Arrow 14"/>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32</xdr:row>
      <xdr:rowOff>0</xdr:rowOff>
    </xdr:from>
    <xdr:to>
      <xdr:col>2</xdr:col>
      <xdr:colOff>633412</xdr:colOff>
      <xdr:row>38</xdr:row>
      <xdr:rowOff>0</xdr:rowOff>
    </xdr:to>
    <xdr:sp macro="" textlink="">
      <xdr:nvSpPr>
        <xdr:cNvPr id="2" name="Rectangle 1"/>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33</xdr:row>
      <xdr:rowOff>42862</xdr:rowOff>
    </xdr:from>
    <xdr:to>
      <xdr:col>3</xdr:col>
      <xdr:colOff>3309938</xdr:colOff>
      <xdr:row>35</xdr:row>
      <xdr:rowOff>100011</xdr:rowOff>
    </xdr:to>
    <xdr:sp macro="" textlink="">
      <xdr:nvSpPr>
        <xdr:cNvPr id="3" name="Left Arrow 2"/>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30</xdr:row>
      <xdr:rowOff>138113</xdr:rowOff>
    </xdr:from>
    <xdr:to>
      <xdr:col>3</xdr:col>
      <xdr:colOff>2895600</xdr:colOff>
      <xdr:row>38</xdr:row>
      <xdr:rowOff>119062</xdr:rowOff>
    </xdr:to>
    <xdr:sp macro="" textlink="">
      <xdr:nvSpPr>
        <xdr:cNvPr id="4" name="Rectangle 3"/>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31</xdr:row>
      <xdr:rowOff>0</xdr:rowOff>
    </xdr:from>
    <xdr:to>
      <xdr:col>7</xdr:col>
      <xdr:colOff>381001</xdr:colOff>
      <xdr:row>38</xdr:row>
      <xdr:rowOff>109538</xdr:rowOff>
    </xdr:to>
    <xdr:sp macro="" textlink="">
      <xdr:nvSpPr>
        <xdr:cNvPr id="5" name="Rectangle 4"/>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38</xdr:row>
      <xdr:rowOff>4763</xdr:rowOff>
    </xdr:from>
    <xdr:to>
      <xdr:col>1</xdr:col>
      <xdr:colOff>1385889</xdr:colOff>
      <xdr:row>43</xdr:row>
      <xdr:rowOff>38101</xdr:rowOff>
    </xdr:to>
    <xdr:sp macro="" textlink="">
      <xdr:nvSpPr>
        <xdr:cNvPr id="6" name="Left Arrow 5"/>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43</xdr:row>
      <xdr:rowOff>47625</xdr:rowOff>
    </xdr:from>
    <xdr:to>
      <xdr:col>2</xdr:col>
      <xdr:colOff>633412</xdr:colOff>
      <xdr:row>49</xdr:row>
      <xdr:rowOff>47625</xdr:rowOff>
    </xdr:to>
    <xdr:sp macro="" textlink="">
      <xdr:nvSpPr>
        <xdr:cNvPr id="7" name="Rectangle 6"/>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45</xdr:row>
      <xdr:rowOff>23813</xdr:rowOff>
    </xdr:from>
    <xdr:to>
      <xdr:col>3</xdr:col>
      <xdr:colOff>3309938</xdr:colOff>
      <xdr:row>47</xdr:row>
      <xdr:rowOff>80962</xdr:rowOff>
    </xdr:to>
    <xdr:sp macro="" textlink="">
      <xdr:nvSpPr>
        <xdr:cNvPr id="8" name="Left Arrow 7"/>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42</xdr:row>
      <xdr:rowOff>90488</xdr:rowOff>
    </xdr:from>
    <xdr:to>
      <xdr:col>3</xdr:col>
      <xdr:colOff>2886075</xdr:colOff>
      <xdr:row>50</xdr:row>
      <xdr:rowOff>71437</xdr:rowOff>
    </xdr:to>
    <xdr:sp macro="" textlink="">
      <xdr:nvSpPr>
        <xdr:cNvPr id="9" name="Rectangle 8"/>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42</xdr:row>
      <xdr:rowOff>76200</xdr:rowOff>
    </xdr:from>
    <xdr:to>
      <xdr:col>7</xdr:col>
      <xdr:colOff>395288</xdr:colOff>
      <xdr:row>50</xdr:row>
      <xdr:rowOff>57150</xdr:rowOff>
    </xdr:to>
    <xdr:sp macro="" textlink="">
      <xdr:nvSpPr>
        <xdr:cNvPr id="10" name="Rectangle 9"/>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54</xdr:row>
      <xdr:rowOff>95250</xdr:rowOff>
    </xdr:from>
    <xdr:to>
      <xdr:col>2</xdr:col>
      <xdr:colOff>619125</xdr:colOff>
      <xdr:row>60</xdr:row>
      <xdr:rowOff>95250</xdr:rowOff>
    </xdr:to>
    <xdr:sp macro="" textlink="">
      <xdr:nvSpPr>
        <xdr:cNvPr id="11" name="Rectangle 10"/>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53</xdr:row>
      <xdr:rowOff>104775</xdr:rowOff>
    </xdr:from>
    <xdr:to>
      <xdr:col>3</xdr:col>
      <xdr:colOff>2886075</xdr:colOff>
      <xdr:row>61</xdr:row>
      <xdr:rowOff>85724</xdr:rowOff>
    </xdr:to>
    <xdr:sp macro="" textlink="">
      <xdr:nvSpPr>
        <xdr:cNvPr id="12" name="Rectangle 11"/>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53</xdr:row>
      <xdr:rowOff>109538</xdr:rowOff>
    </xdr:from>
    <xdr:to>
      <xdr:col>7</xdr:col>
      <xdr:colOff>400051</xdr:colOff>
      <xdr:row>61</xdr:row>
      <xdr:rowOff>90488</xdr:rowOff>
    </xdr:to>
    <xdr:sp macro="" textlink="">
      <xdr:nvSpPr>
        <xdr:cNvPr id="13" name="Rectangle 12"/>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49</xdr:row>
      <xdr:rowOff>52389</xdr:rowOff>
    </xdr:from>
    <xdr:to>
      <xdr:col>1</xdr:col>
      <xdr:colOff>1400178</xdr:colOff>
      <xdr:row>54</xdr:row>
      <xdr:rowOff>85727</xdr:rowOff>
    </xdr:to>
    <xdr:sp macro="" textlink="">
      <xdr:nvSpPr>
        <xdr:cNvPr id="14" name="Left Arrow 13"/>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60</xdr:row>
      <xdr:rowOff>109538</xdr:rowOff>
    </xdr:from>
    <xdr:to>
      <xdr:col>1</xdr:col>
      <xdr:colOff>1400176</xdr:colOff>
      <xdr:row>66</xdr:row>
      <xdr:rowOff>1</xdr:rowOff>
    </xdr:to>
    <xdr:sp macro="" textlink="">
      <xdr:nvSpPr>
        <xdr:cNvPr id="16" name="Left Arrow 15"/>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66</xdr:row>
      <xdr:rowOff>23813</xdr:rowOff>
    </xdr:from>
    <xdr:to>
      <xdr:col>2</xdr:col>
      <xdr:colOff>623887</xdr:colOff>
      <xdr:row>72</xdr:row>
      <xdr:rowOff>23813</xdr:rowOff>
    </xdr:to>
    <xdr:sp macro="" textlink="">
      <xdr:nvSpPr>
        <xdr:cNvPr id="17" name="Rectangle 16"/>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64</xdr:row>
      <xdr:rowOff>133350</xdr:rowOff>
    </xdr:from>
    <xdr:to>
      <xdr:col>3</xdr:col>
      <xdr:colOff>2914650</xdr:colOff>
      <xdr:row>72</xdr:row>
      <xdr:rowOff>114299</xdr:rowOff>
    </xdr:to>
    <xdr:sp macro="" textlink="">
      <xdr:nvSpPr>
        <xdr:cNvPr id="18" name="Rectangle 17"/>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64</xdr:row>
      <xdr:rowOff>119062</xdr:rowOff>
    </xdr:from>
    <xdr:to>
      <xdr:col>7</xdr:col>
      <xdr:colOff>423863</xdr:colOff>
      <xdr:row>72</xdr:row>
      <xdr:rowOff>100012</xdr:rowOff>
    </xdr:to>
    <xdr:sp macro="" textlink="">
      <xdr:nvSpPr>
        <xdr:cNvPr id="19" name="Rectangle 18"/>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72</xdr:row>
      <xdr:rowOff>47625</xdr:rowOff>
    </xdr:from>
    <xdr:to>
      <xdr:col>1</xdr:col>
      <xdr:colOff>1395413</xdr:colOff>
      <xdr:row>77</xdr:row>
      <xdr:rowOff>80963</xdr:rowOff>
    </xdr:to>
    <xdr:sp macro="" textlink="">
      <xdr:nvSpPr>
        <xdr:cNvPr id="21" name="Left Arrow 20"/>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77</xdr:row>
      <xdr:rowOff>104775</xdr:rowOff>
    </xdr:from>
    <xdr:to>
      <xdr:col>2</xdr:col>
      <xdr:colOff>595312</xdr:colOff>
      <xdr:row>83</xdr:row>
      <xdr:rowOff>104775</xdr:rowOff>
    </xdr:to>
    <xdr:sp macro="" textlink="">
      <xdr:nvSpPr>
        <xdr:cNvPr id="22" name="Rectangle 21"/>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76</xdr:row>
      <xdr:rowOff>80962</xdr:rowOff>
    </xdr:from>
    <xdr:to>
      <xdr:col>3</xdr:col>
      <xdr:colOff>2909887</xdr:colOff>
      <xdr:row>84</xdr:row>
      <xdr:rowOff>61911</xdr:rowOff>
    </xdr:to>
    <xdr:sp macro="" textlink="">
      <xdr:nvSpPr>
        <xdr:cNvPr id="23" name="Rectangle 22"/>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76</xdr:row>
      <xdr:rowOff>66675</xdr:rowOff>
    </xdr:from>
    <xdr:to>
      <xdr:col>7</xdr:col>
      <xdr:colOff>423863</xdr:colOff>
      <xdr:row>84</xdr:row>
      <xdr:rowOff>47625</xdr:rowOff>
    </xdr:to>
    <xdr:sp macro="" textlink="">
      <xdr:nvSpPr>
        <xdr:cNvPr id="24" name="Rectangle 23"/>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83</xdr:row>
      <xdr:rowOff>123825</xdr:rowOff>
    </xdr:from>
    <xdr:to>
      <xdr:col>1</xdr:col>
      <xdr:colOff>1371601</xdr:colOff>
      <xdr:row>89</xdr:row>
      <xdr:rowOff>14288</xdr:rowOff>
    </xdr:to>
    <xdr:sp macro="" textlink="">
      <xdr:nvSpPr>
        <xdr:cNvPr id="26" name="Left Arrow 25"/>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89</xdr:row>
      <xdr:rowOff>47625</xdr:rowOff>
    </xdr:from>
    <xdr:to>
      <xdr:col>2</xdr:col>
      <xdr:colOff>595312</xdr:colOff>
      <xdr:row>95</xdr:row>
      <xdr:rowOff>47625</xdr:rowOff>
    </xdr:to>
    <xdr:sp macro="" textlink="">
      <xdr:nvSpPr>
        <xdr:cNvPr id="27" name="Rectangle 26"/>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xdr:txBody>
    </xdr:sp>
    <xdr:clientData/>
  </xdr:twoCellAnchor>
  <xdr:twoCellAnchor>
    <xdr:from>
      <xdr:col>3</xdr:col>
      <xdr:colOff>542925</xdr:colOff>
      <xdr:row>88</xdr:row>
      <xdr:rowOff>4762</xdr:rowOff>
    </xdr:from>
    <xdr:to>
      <xdr:col>3</xdr:col>
      <xdr:colOff>2914650</xdr:colOff>
      <xdr:row>95</xdr:row>
      <xdr:rowOff>128586</xdr:rowOff>
    </xdr:to>
    <xdr:sp macro="" textlink="">
      <xdr:nvSpPr>
        <xdr:cNvPr id="28" name="Rectangle 27"/>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88</xdr:row>
      <xdr:rowOff>0</xdr:rowOff>
    </xdr:from>
    <xdr:to>
      <xdr:col>7</xdr:col>
      <xdr:colOff>404813</xdr:colOff>
      <xdr:row>95</xdr:row>
      <xdr:rowOff>123825</xdr:rowOff>
    </xdr:to>
    <xdr:sp macro="" textlink="">
      <xdr:nvSpPr>
        <xdr:cNvPr id="29" name="Rectangle 28"/>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95</xdr:row>
      <xdr:rowOff>71437</xdr:rowOff>
    </xdr:from>
    <xdr:to>
      <xdr:col>1</xdr:col>
      <xdr:colOff>1357314</xdr:colOff>
      <xdr:row>101</xdr:row>
      <xdr:rowOff>104775</xdr:rowOff>
    </xdr:to>
    <xdr:sp macro="" textlink="">
      <xdr:nvSpPr>
        <xdr:cNvPr id="31" name="Left Arrow 30"/>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101</xdr:row>
      <xdr:rowOff>128588</xdr:rowOff>
    </xdr:from>
    <xdr:to>
      <xdr:col>2</xdr:col>
      <xdr:colOff>614362</xdr:colOff>
      <xdr:row>107</xdr:row>
      <xdr:rowOff>128588</xdr:rowOff>
    </xdr:to>
    <xdr:sp macro="" textlink="">
      <xdr:nvSpPr>
        <xdr:cNvPr id="32" name="Rectangle 31"/>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309563</xdr:colOff>
      <xdr:row>112</xdr:row>
      <xdr:rowOff>133350</xdr:rowOff>
    </xdr:from>
    <xdr:to>
      <xdr:col>2</xdr:col>
      <xdr:colOff>576262</xdr:colOff>
      <xdr:row>118</xdr:row>
      <xdr:rowOff>133350</xdr:rowOff>
    </xdr:to>
    <xdr:sp macro="" textlink="">
      <xdr:nvSpPr>
        <xdr:cNvPr id="33" name="Rectangle 32"/>
        <xdr:cNvSpPr/>
      </xdr:nvSpPr>
      <xdr:spPr>
        <a:xfrm>
          <a:off x="309563" y="176307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xdr:txBody>
    </xdr:sp>
    <xdr:clientData/>
  </xdr:twoCellAnchor>
  <xdr:twoCellAnchor>
    <xdr:from>
      <xdr:col>0</xdr:col>
      <xdr:colOff>319088</xdr:colOff>
      <xdr:row>149</xdr:row>
      <xdr:rowOff>9525</xdr:rowOff>
    </xdr:from>
    <xdr:to>
      <xdr:col>2</xdr:col>
      <xdr:colOff>585787</xdr:colOff>
      <xdr:row>155</xdr:row>
      <xdr:rowOff>9525</xdr:rowOff>
    </xdr:to>
    <xdr:sp macro="" textlink="">
      <xdr:nvSpPr>
        <xdr:cNvPr id="34" name="Rectangle 33"/>
        <xdr:cNvSpPr/>
      </xdr:nvSpPr>
      <xdr:spPr>
        <a:xfrm>
          <a:off x="319088" y="22793325"/>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338138</xdr:colOff>
      <xdr:row>137</xdr:row>
      <xdr:rowOff>28575</xdr:rowOff>
    </xdr:from>
    <xdr:to>
      <xdr:col>2</xdr:col>
      <xdr:colOff>604837</xdr:colOff>
      <xdr:row>143</xdr:row>
      <xdr:rowOff>28575</xdr:rowOff>
    </xdr:to>
    <xdr:sp macro="" textlink="">
      <xdr:nvSpPr>
        <xdr:cNvPr id="35" name="Rectangle 34"/>
        <xdr:cNvSpPr/>
      </xdr:nvSpPr>
      <xdr:spPr>
        <a:xfrm>
          <a:off x="338138" y="210978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1</xdr:col>
      <xdr:colOff>0</xdr:colOff>
      <xdr:row>125</xdr:row>
      <xdr:rowOff>19050</xdr:rowOff>
    </xdr:from>
    <xdr:to>
      <xdr:col>2</xdr:col>
      <xdr:colOff>633412</xdr:colOff>
      <xdr:row>131</xdr:row>
      <xdr:rowOff>19050</xdr:rowOff>
    </xdr:to>
    <xdr:sp macro="" textlink="">
      <xdr:nvSpPr>
        <xdr:cNvPr id="37" name="Rectangle 36"/>
        <xdr:cNvSpPr/>
      </xdr:nvSpPr>
      <xdr:spPr>
        <a:xfrm>
          <a:off x="366713" y="193738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1004890</xdr:colOff>
      <xdr:row>119</xdr:row>
      <xdr:rowOff>80964</xdr:rowOff>
    </xdr:from>
    <xdr:to>
      <xdr:col>1</xdr:col>
      <xdr:colOff>1347790</xdr:colOff>
      <xdr:row>124</xdr:row>
      <xdr:rowOff>114302</xdr:rowOff>
    </xdr:to>
    <xdr:sp macro="" textlink="">
      <xdr:nvSpPr>
        <xdr:cNvPr id="38" name="Left Arrow 37"/>
        <xdr:cNvSpPr/>
      </xdr:nvSpPr>
      <xdr:spPr>
        <a:xfrm rot="5400000">
          <a:off x="1169196" y="187809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131</xdr:row>
      <xdr:rowOff>109540</xdr:rowOff>
    </xdr:from>
    <xdr:to>
      <xdr:col>1</xdr:col>
      <xdr:colOff>1376366</xdr:colOff>
      <xdr:row>137</xdr:row>
      <xdr:rowOff>3</xdr:rowOff>
    </xdr:to>
    <xdr:sp macro="" textlink="">
      <xdr:nvSpPr>
        <xdr:cNvPr id="39" name="Left Arrow 38"/>
        <xdr:cNvSpPr/>
      </xdr:nvSpPr>
      <xdr:spPr>
        <a:xfrm rot="5400000">
          <a:off x="1197772" y="2052399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143</xdr:row>
      <xdr:rowOff>80966</xdr:rowOff>
    </xdr:from>
    <xdr:to>
      <xdr:col>1</xdr:col>
      <xdr:colOff>1376366</xdr:colOff>
      <xdr:row>148</xdr:row>
      <xdr:rowOff>114304</xdr:rowOff>
    </xdr:to>
    <xdr:sp macro="" textlink="">
      <xdr:nvSpPr>
        <xdr:cNvPr id="40" name="Left Arrow 39"/>
        <xdr:cNvSpPr/>
      </xdr:nvSpPr>
      <xdr:spPr>
        <a:xfrm rot="5400000">
          <a:off x="1197772" y="22209923"/>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842963</xdr:colOff>
      <xdr:row>150</xdr:row>
      <xdr:rowOff>90488</xdr:rowOff>
    </xdr:from>
    <xdr:to>
      <xdr:col>3</xdr:col>
      <xdr:colOff>3529014</xdr:colOff>
      <xdr:row>153</xdr:row>
      <xdr:rowOff>4762</xdr:rowOff>
    </xdr:to>
    <xdr:sp macro="" textlink="">
      <xdr:nvSpPr>
        <xdr:cNvPr id="41" name="Left Arrow 40"/>
        <xdr:cNvSpPr/>
      </xdr:nvSpPr>
      <xdr:spPr>
        <a:xfrm>
          <a:off x="3148013" y="230171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742950</xdr:colOff>
      <xdr:row>148</xdr:row>
      <xdr:rowOff>14287</xdr:rowOff>
    </xdr:from>
    <xdr:to>
      <xdr:col>3</xdr:col>
      <xdr:colOff>3114675</xdr:colOff>
      <xdr:row>155</xdr:row>
      <xdr:rowOff>138111</xdr:rowOff>
    </xdr:to>
    <xdr:sp macro="" textlink="">
      <xdr:nvSpPr>
        <xdr:cNvPr id="42" name="Rectangle 41"/>
        <xdr:cNvSpPr/>
      </xdr:nvSpPr>
      <xdr:spPr>
        <a:xfrm>
          <a:off x="3976688" y="22655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3548062</xdr:colOff>
      <xdr:row>148</xdr:row>
      <xdr:rowOff>9525</xdr:rowOff>
    </xdr:from>
    <xdr:to>
      <xdr:col>7</xdr:col>
      <xdr:colOff>604838</xdr:colOff>
      <xdr:row>155</xdr:row>
      <xdr:rowOff>133350</xdr:rowOff>
    </xdr:to>
    <xdr:sp macro="" textlink="">
      <xdr:nvSpPr>
        <xdr:cNvPr id="43" name="Rectangle 42"/>
        <xdr:cNvSpPr/>
      </xdr:nvSpPr>
      <xdr:spPr>
        <a:xfrm>
          <a:off x="6781800" y="226504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823913</xdr:colOff>
      <xdr:row>138</xdr:row>
      <xdr:rowOff>138113</xdr:rowOff>
    </xdr:from>
    <xdr:to>
      <xdr:col>3</xdr:col>
      <xdr:colOff>3509964</xdr:colOff>
      <xdr:row>141</xdr:row>
      <xdr:rowOff>52387</xdr:rowOff>
    </xdr:to>
    <xdr:sp macro="" textlink="">
      <xdr:nvSpPr>
        <xdr:cNvPr id="44" name="Left Arrow 43"/>
        <xdr:cNvSpPr/>
      </xdr:nvSpPr>
      <xdr:spPr>
        <a:xfrm>
          <a:off x="3128963" y="2135028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136</xdr:row>
      <xdr:rowOff>61912</xdr:rowOff>
    </xdr:from>
    <xdr:to>
      <xdr:col>3</xdr:col>
      <xdr:colOff>3095625</xdr:colOff>
      <xdr:row>144</xdr:row>
      <xdr:rowOff>42861</xdr:rowOff>
    </xdr:to>
    <xdr:sp macro="" textlink="">
      <xdr:nvSpPr>
        <xdr:cNvPr id="45" name="Rectangle 44"/>
        <xdr:cNvSpPr/>
      </xdr:nvSpPr>
      <xdr:spPr>
        <a:xfrm>
          <a:off x="3957638" y="2098833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136</xdr:row>
      <xdr:rowOff>57150</xdr:rowOff>
    </xdr:from>
    <xdr:to>
      <xdr:col>7</xdr:col>
      <xdr:colOff>585788</xdr:colOff>
      <xdr:row>144</xdr:row>
      <xdr:rowOff>38100</xdr:rowOff>
    </xdr:to>
    <xdr:sp macro="" textlink="">
      <xdr:nvSpPr>
        <xdr:cNvPr id="46" name="Rectangle 45"/>
        <xdr:cNvSpPr/>
      </xdr:nvSpPr>
      <xdr:spPr>
        <a:xfrm>
          <a:off x="6762750" y="2098357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823913</xdr:colOff>
      <xdr:row>126</xdr:row>
      <xdr:rowOff>109538</xdr:rowOff>
    </xdr:from>
    <xdr:to>
      <xdr:col>3</xdr:col>
      <xdr:colOff>3509964</xdr:colOff>
      <xdr:row>129</xdr:row>
      <xdr:rowOff>23812</xdr:rowOff>
    </xdr:to>
    <xdr:sp macro="" textlink="">
      <xdr:nvSpPr>
        <xdr:cNvPr id="47" name="Left Arrow 46"/>
        <xdr:cNvSpPr/>
      </xdr:nvSpPr>
      <xdr:spPr>
        <a:xfrm>
          <a:off x="3128963" y="1960721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124</xdr:row>
      <xdr:rowOff>33337</xdr:rowOff>
    </xdr:from>
    <xdr:to>
      <xdr:col>3</xdr:col>
      <xdr:colOff>3095625</xdr:colOff>
      <xdr:row>132</xdr:row>
      <xdr:rowOff>14286</xdr:rowOff>
    </xdr:to>
    <xdr:sp macro="" textlink="">
      <xdr:nvSpPr>
        <xdr:cNvPr id="48" name="Rectangle 47"/>
        <xdr:cNvSpPr/>
      </xdr:nvSpPr>
      <xdr:spPr>
        <a:xfrm>
          <a:off x="3957638" y="1924526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124</xdr:row>
      <xdr:rowOff>28575</xdr:rowOff>
    </xdr:from>
    <xdr:to>
      <xdr:col>7</xdr:col>
      <xdr:colOff>585788</xdr:colOff>
      <xdr:row>132</xdr:row>
      <xdr:rowOff>9525</xdr:rowOff>
    </xdr:to>
    <xdr:sp macro="" textlink="">
      <xdr:nvSpPr>
        <xdr:cNvPr id="49" name="Rectangle 48"/>
        <xdr:cNvSpPr/>
      </xdr:nvSpPr>
      <xdr:spPr>
        <a:xfrm>
          <a:off x="6762750" y="192405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823913</xdr:colOff>
      <xdr:row>114</xdr:row>
      <xdr:rowOff>80963</xdr:rowOff>
    </xdr:from>
    <xdr:to>
      <xdr:col>3</xdr:col>
      <xdr:colOff>3509964</xdr:colOff>
      <xdr:row>116</xdr:row>
      <xdr:rowOff>138112</xdr:rowOff>
    </xdr:to>
    <xdr:sp macro="" textlink="">
      <xdr:nvSpPr>
        <xdr:cNvPr id="50" name="Left Arrow 49"/>
        <xdr:cNvSpPr/>
      </xdr:nvSpPr>
      <xdr:spPr>
        <a:xfrm>
          <a:off x="3128963" y="1786413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112</xdr:row>
      <xdr:rowOff>4762</xdr:rowOff>
    </xdr:from>
    <xdr:to>
      <xdr:col>3</xdr:col>
      <xdr:colOff>3095625</xdr:colOff>
      <xdr:row>119</xdr:row>
      <xdr:rowOff>128586</xdr:rowOff>
    </xdr:to>
    <xdr:sp macro="" textlink="">
      <xdr:nvSpPr>
        <xdr:cNvPr id="51" name="Rectangle 50"/>
        <xdr:cNvSpPr/>
      </xdr:nvSpPr>
      <xdr:spPr>
        <a:xfrm>
          <a:off x="3957638" y="1750218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112</xdr:row>
      <xdr:rowOff>0</xdr:rowOff>
    </xdr:from>
    <xdr:to>
      <xdr:col>7</xdr:col>
      <xdr:colOff>585788</xdr:colOff>
      <xdr:row>119</xdr:row>
      <xdr:rowOff>123825</xdr:rowOff>
    </xdr:to>
    <xdr:sp macro="" textlink="">
      <xdr:nvSpPr>
        <xdr:cNvPr id="52" name="Rectangle 51"/>
        <xdr:cNvSpPr/>
      </xdr:nvSpPr>
      <xdr:spPr>
        <a:xfrm>
          <a:off x="6762750" y="174974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1023940</xdr:colOff>
      <xdr:row>108</xdr:row>
      <xdr:rowOff>52390</xdr:rowOff>
    </xdr:from>
    <xdr:to>
      <xdr:col>1</xdr:col>
      <xdr:colOff>1366840</xdr:colOff>
      <xdr:row>112</xdr:row>
      <xdr:rowOff>71442</xdr:rowOff>
    </xdr:to>
    <xdr:sp macro="" textlink="">
      <xdr:nvSpPr>
        <xdr:cNvPr id="53" name="Left Arrow 52"/>
        <xdr:cNvSpPr/>
      </xdr:nvSpPr>
      <xdr:spPr>
        <a:xfrm rot="5400000">
          <a:off x="1266827" y="17102141"/>
          <a:ext cx="590552"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economy/inflationandpriceindices/timeseries/l522/mm2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workbookViewId="0">
      <selection activeCell="D9" sqref="D9"/>
    </sheetView>
  </sheetViews>
  <sheetFormatPr defaultColWidth="0" defaultRowHeight="12.4" zeroHeight="1"/>
  <cols>
    <col min="1" max="1" width="8.59765625" style="112" customWidth="1"/>
    <col min="2" max="3" width="15.59765625" style="3" customWidth="1"/>
    <col min="4" max="4" width="137.1328125" style="3" customWidth="1"/>
    <col min="5" max="9" width="9" style="3" customWidth="1"/>
    <col min="10" max="16384" width="9" style="3" hidden="1"/>
  </cols>
  <sheetData>
    <row r="1" spans="1:10" s="272" customFormat="1" ht="57" customHeight="1">
      <c r="A1" s="272" t="s">
        <v>133</v>
      </c>
    </row>
    <row r="2" spans="1:10" ht="14.25">
      <c r="A2" s="2"/>
      <c r="B2" s="2"/>
      <c r="C2" s="2"/>
      <c r="D2" s="2"/>
      <c r="E2" s="2"/>
      <c r="F2" s="2"/>
      <c r="G2" s="2"/>
      <c r="H2" s="2"/>
      <c r="I2" s="2"/>
    </row>
    <row r="3" spans="1:10" ht="18">
      <c r="A3" s="2"/>
      <c r="B3" s="113" t="s">
        <v>144</v>
      </c>
      <c r="C3" s="2"/>
      <c r="D3" s="2"/>
      <c r="E3" s="2"/>
      <c r="F3" s="2"/>
      <c r="G3" s="2"/>
      <c r="H3" s="2"/>
      <c r="I3" s="2"/>
    </row>
    <row r="4" spans="1:10" ht="14.25">
      <c r="B4" s="5"/>
      <c r="C4" s="2"/>
      <c r="D4" s="4"/>
      <c r="E4" s="2"/>
      <c r="F4" s="2"/>
      <c r="G4" s="2"/>
      <c r="H4" s="2"/>
      <c r="I4" s="2"/>
      <c r="J4" s="2"/>
    </row>
    <row r="5" spans="1:10" ht="22.5" customHeight="1">
      <c r="B5" s="114" t="s">
        <v>38</v>
      </c>
      <c r="C5" s="114" t="s">
        <v>39</v>
      </c>
      <c r="D5" s="114" t="s">
        <v>40</v>
      </c>
      <c r="E5" s="2"/>
      <c r="F5" s="2"/>
      <c r="G5" s="2"/>
      <c r="H5" s="2"/>
      <c r="I5" s="2"/>
      <c r="J5" s="2"/>
    </row>
    <row r="6" spans="1:10" ht="14.25">
      <c r="B6" s="115" t="s">
        <v>104</v>
      </c>
      <c r="C6" s="116">
        <v>43969</v>
      </c>
      <c r="D6" s="117" t="s">
        <v>145</v>
      </c>
      <c r="E6" s="2"/>
      <c r="F6" s="2"/>
      <c r="G6" s="2"/>
      <c r="H6" s="2"/>
      <c r="I6" s="2"/>
      <c r="J6" s="2"/>
    </row>
    <row r="7" spans="1:10" ht="28.5">
      <c r="B7" s="236" t="s">
        <v>470</v>
      </c>
      <c r="C7" s="241">
        <v>44048</v>
      </c>
      <c r="D7" s="237" t="s">
        <v>502</v>
      </c>
      <c r="E7" s="2"/>
      <c r="F7" s="2"/>
      <c r="G7" s="2"/>
      <c r="H7" s="2"/>
      <c r="I7" s="2"/>
      <c r="J7" s="2"/>
    </row>
    <row r="8" spans="1:10" ht="14.25">
      <c r="B8" s="236" t="s">
        <v>503</v>
      </c>
      <c r="C8" s="241">
        <v>44050</v>
      </c>
      <c r="D8" s="6"/>
      <c r="E8" s="2"/>
      <c r="F8" s="2"/>
      <c r="G8" s="2"/>
      <c r="H8" s="2"/>
      <c r="I8" s="2"/>
      <c r="J8" s="2"/>
    </row>
    <row r="9" spans="1:10" ht="14.25">
      <c r="B9" s="268" t="s">
        <v>565</v>
      </c>
      <c r="C9" s="269">
        <v>44152</v>
      </c>
      <c r="D9" s="268" t="s">
        <v>572</v>
      </c>
      <c r="E9" s="2"/>
      <c r="F9" s="2"/>
      <c r="G9" s="2"/>
      <c r="H9" s="2"/>
      <c r="I9" s="2"/>
      <c r="J9" s="2"/>
    </row>
    <row r="10" spans="1:10" ht="14.25">
      <c r="A10" s="2"/>
      <c r="B10" s="2"/>
      <c r="C10" s="2"/>
      <c r="D10" s="2"/>
      <c r="E10" s="2"/>
      <c r="F10" s="2"/>
      <c r="G10" s="2"/>
      <c r="H10" s="2"/>
      <c r="I10" s="2"/>
    </row>
    <row r="11" spans="1:10" ht="14.25">
      <c r="A11" s="2"/>
      <c r="B11" s="2"/>
      <c r="C11" s="2"/>
      <c r="D11" s="2"/>
      <c r="E11" s="2"/>
      <c r="F11" s="2"/>
      <c r="G11" s="2"/>
      <c r="H11" s="2"/>
      <c r="I11" s="2"/>
    </row>
    <row r="12" spans="1:10" ht="14.25">
      <c r="A12" s="2"/>
      <c r="B12" s="2"/>
      <c r="C12" s="2"/>
      <c r="D12" s="2"/>
      <c r="E12" s="2"/>
      <c r="F12" s="2"/>
      <c r="G12" s="2"/>
      <c r="H12" s="2"/>
      <c r="I12" s="2"/>
    </row>
    <row r="13" spans="1:10" ht="14.25">
      <c r="A13" s="2"/>
      <c r="B13" s="2"/>
      <c r="C13" s="2"/>
      <c r="D13" s="2"/>
      <c r="E13" s="2"/>
      <c r="F13" s="2"/>
      <c r="G13" s="2"/>
      <c r="H13" s="2"/>
      <c r="I13" s="2"/>
    </row>
    <row r="14" spans="1:10" ht="14.25">
      <c r="A14" s="2"/>
      <c r="B14" s="2"/>
      <c r="C14" s="2"/>
      <c r="D14" s="2"/>
      <c r="E14" s="2"/>
      <c r="F14" s="2"/>
      <c r="G14" s="2"/>
      <c r="H14" s="2"/>
      <c r="I14" s="2"/>
    </row>
    <row r="15" spans="1:10" ht="14.25">
      <c r="A15" s="2"/>
      <c r="B15" s="2"/>
      <c r="C15" s="2"/>
      <c r="D15" s="2"/>
      <c r="E15" s="2"/>
      <c r="F15" s="2"/>
      <c r="G15" s="2"/>
      <c r="H15" s="2"/>
      <c r="I15" s="2"/>
    </row>
    <row r="16" spans="1:10" ht="14.25" hidden="1">
      <c r="A16" s="2"/>
      <c r="B16" s="2"/>
      <c r="C16" s="2"/>
      <c r="D16" s="2"/>
      <c r="E16" s="2"/>
      <c r="F16" s="2"/>
      <c r="G16" s="2"/>
      <c r="H16" s="2"/>
      <c r="I16" s="2"/>
    </row>
    <row r="17" spans="1:9" ht="14.25" hidden="1">
      <c r="A17" s="2"/>
      <c r="B17" s="2"/>
      <c r="C17" s="2"/>
      <c r="D17" s="2"/>
      <c r="E17" s="2"/>
      <c r="F17" s="2"/>
      <c r="G17" s="2"/>
      <c r="H17" s="2"/>
      <c r="I17" s="2"/>
    </row>
    <row r="18" spans="1:9" ht="14.25" hidden="1">
      <c r="A18" s="2"/>
      <c r="B18" s="2"/>
      <c r="C18" s="2"/>
      <c r="D18" s="2"/>
      <c r="E18" s="2"/>
      <c r="F18" s="2"/>
      <c r="G18" s="2"/>
      <c r="H18" s="2"/>
      <c r="I18" s="2"/>
    </row>
    <row r="19" spans="1:9">
      <c r="B19" s="112"/>
      <c r="C19" s="112"/>
      <c r="D19" s="112"/>
      <c r="E19" s="112"/>
      <c r="F19" s="112"/>
      <c r="G19" s="112"/>
      <c r="H19" s="112"/>
      <c r="I19" s="112"/>
    </row>
    <row r="20" spans="1:9">
      <c r="B20" s="112"/>
      <c r="C20" s="112"/>
      <c r="D20" s="112"/>
      <c r="E20" s="112"/>
      <c r="F20" s="112"/>
      <c r="G20" s="112"/>
      <c r="H20" s="112"/>
      <c r="I20" s="112"/>
    </row>
    <row r="21" spans="1:9">
      <c r="B21" s="112"/>
      <c r="C21" s="112"/>
      <c r="D21" s="112"/>
      <c r="E21" s="112"/>
      <c r="F21" s="112"/>
      <c r="G21" s="112"/>
      <c r="H21" s="112"/>
      <c r="I21" s="112"/>
    </row>
    <row r="22" spans="1:9">
      <c r="B22" s="112"/>
      <c r="C22" s="112"/>
      <c r="D22" s="112"/>
      <c r="E22" s="112"/>
      <c r="F22" s="112"/>
      <c r="G22" s="112"/>
      <c r="H22" s="112"/>
      <c r="I22" s="112"/>
    </row>
    <row r="23" spans="1:9">
      <c r="B23" s="112"/>
      <c r="C23" s="112"/>
      <c r="D23" s="112"/>
      <c r="E23" s="112"/>
      <c r="F23" s="112"/>
      <c r="G23" s="112"/>
      <c r="H23" s="112"/>
      <c r="I23" s="112"/>
    </row>
    <row r="24" spans="1:9">
      <c r="B24" s="112"/>
      <c r="C24" s="112"/>
      <c r="D24" s="112"/>
      <c r="E24" s="112"/>
      <c r="F24" s="112"/>
      <c r="G24" s="112"/>
      <c r="H24" s="112"/>
      <c r="I24" s="112"/>
    </row>
    <row r="25" spans="1:9">
      <c r="B25" s="112"/>
      <c r="C25" s="112"/>
      <c r="D25" s="112"/>
      <c r="E25" s="112"/>
      <c r="F25" s="112"/>
      <c r="G25" s="112"/>
      <c r="H25" s="112"/>
      <c r="I25" s="112"/>
    </row>
    <row r="26" spans="1:9">
      <c r="B26" s="112"/>
      <c r="C26" s="112"/>
      <c r="D26" s="112"/>
      <c r="E26" s="112"/>
      <c r="F26" s="112"/>
      <c r="G26" s="112"/>
      <c r="H26" s="112"/>
      <c r="I26" s="112"/>
    </row>
    <row r="27" spans="1:9">
      <c r="B27" s="112"/>
      <c r="C27" s="112"/>
      <c r="D27" s="112"/>
      <c r="E27" s="112"/>
      <c r="F27" s="112"/>
      <c r="G27" s="112"/>
      <c r="H27" s="112"/>
      <c r="I27" s="112"/>
    </row>
    <row r="28" spans="1:9">
      <c r="B28" s="112"/>
      <c r="C28" s="112"/>
      <c r="D28" s="112"/>
      <c r="E28" s="112"/>
      <c r="F28" s="112"/>
      <c r="G28" s="112"/>
      <c r="H28" s="112"/>
      <c r="I28" s="112"/>
    </row>
    <row r="29" spans="1:9" hidden="1"/>
    <row r="30" spans="1:9" hidden="1"/>
    <row r="31" spans="1:9" hidden="1"/>
    <row r="32" spans="1:9" hidden="1"/>
    <row r="33" hidden="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election activeCell="B26" sqref="B26"/>
    </sheetView>
  </sheetViews>
  <sheetFormatPr defaultColWidth="0" defaultRowHeight="14.25" zeroHeight="1"/>
  <cols>
    <col min="1" max="1" width="38.1328125" customWidth="1"/>
    <col min="2" max="2" width="13.59765625" customWidth="1"/>
    <col min="3" max="3" width="13.86328125" customWidth="1"/>
    <col min="4" max="4" width="9" customWidth="1"/>
    <col min="5" max="58" width="0" hidden="1" customWidth="1"/>
    <col min="59" max="16384" width="9" hidden="1"/>
  </cols>
  <sheetData>
    <row r="1" spans="1:40" s="48" customFormat="1" ht="12.75" customHeight="1"/>
    <row r="2" spans="1:40" s="48" customFormat="1" ht="18.75" customHeight="1">
      <c r="A2" s="14" t="s">
        <v>93</v>
      </c>
      <c r="B2" s="52"/>
      <c r="C2" s="52"/>
      <c r="D2" s="52"/>
      <c r="E2" s="52"/>
      <c r="F2" s="52"/>
      <c r="G2" s="52"/>
      <c r="H2" s="52"/>
      <c r="I2" s="52"/>
      <c r="J2" s="52"/>
      <c r="K2" s="52"/>
      <c r="O2" s="52"/>
      <c r="P2" s="52"/>
      <c r="Q2" s="52"/>
      <c r="R2" s="52"/>
      <c r="S2" s="52"/>
      <c r="U2" s="52"/>
      <c r="V2" s="52"/>
      <c r="W2" s="52"/>
      <c r="X2" s="52"/>
      <c r="Y2" s="52"/>
      <c r="AB2" s="52"/>
      <c r="AC2" s="52"/>
      <c r="AD2" s="52"/>
      <c r="AE2" s="52"/>
      <c r="AF2" s="52"/>
      <c r="AH2" s="52"/>
      <c r="AI2" s="52"/>
      <c r="AJ2" s="52"/>
      <c r="AK2" s="52"/>
      <c r="AL2" s="52"/>
    </row>
    <row r="3" spans="1:40" s="48" customFormat="1" ht="28.5" customHeight="1">
      <c r="A3" s="347" t="s">
        <v>123</v>
      </c>
      <c r="B3" s="347"/>
      <c r="C3" s="347"/>
      <c r="D3" s="347"/>
      <c r="E3" s="53"/>
      <c r="F3" s="53"/>
      <c r="G3" s="53"/>
      <c r="H3" s="53"/>
      <c r="I3" s="53"/>
      <c r="J3" s="53"/>
      <c r="K3" s="53"/>
      <c r="L3" s="53"/>
      <c r="N3" s="54"/>
      <c r="O3" s="53"/>
      <c r="P3" s="53"/>
      <c r="Q3" s="53"/>
      <c r="R3" s="53"/>
      <c r="S3" s="53"/>
      <c r="T3" s="53"/>
      <c r="U3" s="53"/>
      <c r="V3" s="53"/>
      <c r="W3" s="53"/>
      <c r="X3" s="53"/>
      <c r="Y3" s="53"/>
      <c r="Z3" s="53"/>
      <c r="AA3" s="54"/>
      <c r="AB3" s="53"/>
      <c r="AC3" s="53"/>
      <c r="AD3" s="53"/>
      <c r="AE3" s="53"/>
      <c r="AF3" s="53"/>
      <c r="AG3" s="53"/>
      <c r="AH3" s="53"/>
      <c r="AI3" s="53"/>
      <c r="AJ3" s="53"/>
      <c r="AK3" s="53"/>
      <c r="AL3" s="53"/>
      <c r="AM3" s="53"/>
      <c r="AN3" s="54"/>
    </row>
    <row r="4" spans="1:40" s="48" customFormat="1" ht="12.75" customHeight="1"/>
    <row r="5" spans="1:40" s="7" customFormat="1" ht="12.75" customHeight="1"/>
    <row r="6" spans="1:40" s="16" customFormat="1" ht="11.25">
      <c r="A6" s="17" t="s">
        <v>0</v>
      </c>
      <c r="B6" s="18"/>
      <c r="C6" s="18"/>
      <c r="D6" s="19"/>
    </row>
    <row r="7" spans="1:40" s="7" customFormat="1" ht="11.25">
      <c r="A7" s="67"/>
      <c r="B7" s="15"/>
      <c r="C7" s="15"/>
      <c r="D7" s="10"/>
    </row>
    <row r="8" spans="1:40" s="61" customFormat="1" ht="11.25">
      <c r="A8" s="63"/>
      <c r="B8" s="65" t="s">
        <v>91</v>
      </c>
      <c r="C8" s="65" t="s">
        <v>92</v>
      </c>
      <c r="D8" s="10"/>
    </row>
    <row r="9" spans="1:40" s="61" customFormat="1" ht="11.25">
      <c r="A9" s="64" t="s">
        <v>129</v>
      </c>
      <c r="B9" s="98">
        <v>2.32182297050379E-3</v>
      </c>
      <c r="C9" s="98">
        <v>2.32182297050379E-3</v>
      </c>
      <c r="D9" s="10"/>
    </row>
    <row r="10" spans="1:40" s="61" customFormat="1" ht="11.25">
      <c r="A10" s="96" t="s">
        <v>130</v>
      </c>
      <c r="B10" s="99">
        <v>4.1608175599627047E-2</v>
      </c>
      <c r="C10" s="99">
        <v>4.1608175599627047E-2</v>
      </c>
      <c r="D10" s="10"/>
    </row>
    <row r="11" spans="1:40" s="61" customFormat="1" ht="11.25">
      <c r="A11" s="96" t="s">
        <v>117</v>
      </c>
      <c r="B11" s="99">
        <v>2.8689830426209956E-3</v>
      </c>
      <c r="C11" s="99">
        <v>2.8689830426209956E-3</v>
      </c>
      <c r="D11" s="10"/>
    </row>
    <row r="12" spans="1:40" s="61" customFormat="1" ht="11.25">
      <c r="A12" s="96" t="s">
        <v>115</v>
      </c>
      <c r="B12" s="98">
        <v>1.3104191358335954E-2</v>
      </c>
      <c r="C12" s="98">
        <v>1.3104191358335954E-2</v>
      </c>
      <c r="D12" s="10"/>
    </row>
    <row r="13" spans="1:40" s="61" customFormat="1" ht="11.25">
      <c r="A13" s="64" t="s">
        <v>94</v>
      </c>
      <c r="B13" s="98">
        <v>3.9356792309218677E-3</v>
      </c>
      <c r="C13" s="98">
        <v>3.9356792309218677E-3</v>
      </c>
      <c r="D13" s="10"/>
    </row>
    <row r="14" spans="1:40" s="61" customFormat="1" ht="11.25">
      <c r="A14" s="64" t="s">
        <v>118</v>
      </c>
      <c r="B14" s="97">
        <v>0.01</v>
      </c>
      <c r="C14" s="97">
        <v>0.01</v>
      </c>
      <c r="D14" s="10"/>
    </row>
    <row r="15" spans="1:40" s="7" customFormat="1" ht="11.25">
      <c r="A15" s="108" t="s">
        <v>128</v>
      </c>
      <c r="B15" s="109">
        <f>SUM(B9:B14)</f>
        <v>7.3838852202009642E-2</v>
      </c>
      <c r="C15" s="109">
        <f>SUM(C9:C14)</f>
        <v>7.3838852202009642E-2</v>
      </c>
      <c r="D15" s="10"/>
    </row>
    <row r="16" spans="1:40" s="7" customFormat="1" ht="11.25">
      <c r="A16" s="67"/>
      <c r="B16" s="15"/>
      <c r="C16" s="15"/>
      <c r="D16" s="10"/>
    </row>
    <row r="17" spans="1:4" s="16" customFormat="1" ht="11.25">
      <c r="A17" s="17" t="s">
        <v>1</v>
      </c>
      <c r="B17" s="18"/>
      <c r="C17" s="18"/>
      <c r="D17" s="19"/>
    </row>
    <row r="18" spans="1:4" s="1" customFormat="1"/>
    <row r="19" spans="1:4" s="61" customFormat="1" ht="11.25">
      <c r="A19" s="63"/>
      <c r="B19" s="65" t="s">
        <v>1</v>
      </c>
      <c r="C19" s="66"/>
      <c r="D19" s="10"/>
    </row>
    <row r="20" spans="1:4" s="61" customFormat="1" ht="11.25">
      <c r="A20" s="64" t="s">
        <v>116</v>
      </c>
      <c r="B20" s="98">
        <v>7.9438050480427746E-3</v>
      </c>
      <c r="C20" s="15"/>
      <c r="D20" s="10"/>
    </row>
    <row r="21" spans="1:4" s="61" customFormat="1" ht="11.25">
      <c r="A21" s="96" t="s">
        <v>117</v>
      </c>
      <c r="B21" s="99">
        <v>3.394624319504299E-2</v>
      </c>
      <c r="C21" s="15"/>
      <c r="D21" s="10"/>
    </row>
    <row r="22" spans="1:4" s="61" customFormat="1" ht="11.25">
      <c r="A22" s="96" t="s">
        <v>115</v>
      </c>
      <c r="B22" s="99">
        <v>1.1747732692576154E-3</v>
      </c>
      <c r="C22" s="15"/>
      <c r="D22" s="10"/>
    </row>
    <row r="23" spans="1:4" s="61" customFormat="1" ht="11.25">
      <c r="A23" s="64" t="s">
        <v>94</v>
      </c>
      <c r="B23" s="98">
        <v>3.1547063780815064E-3</v>
      </c>
      <c r="C23" s="15"/>
      <c r="D23" s="10"/>
    </row>
    <row r="24" spans="1:4" s="61" customFormat="1" ht="11.25">
      <c r="A24" s="64" t="s">
        <v>118</v>
      </c>
      <c r="B24" s="98">
        <v>0.01</v>
      </c>
      <c r="C24" s="15"/>
      <c r="D24" s="10"/>
    </row>
    <row r="25" spans="1:4" s="62" customFormat="1" ht="12" customHeight="1">
      <c r="A25" s="64" t="s">
        <v>95</v>
      </c>
      <c r="B25" s="98">
        <v>0.02</v>
      </c>
      <c r="C25" s="15"/>
      <c r="D25" s="1"/>
    </row>
    <row r="26" spans="1:4" s="1" customFormat="1" ht="13.5" customHeight="1">
      <c r="A26" s="108" t="s">
        <v>128</v>
      </c>
      <c r="B26" s="109">
        <f>SUM(B20:B25)</f>
        <v>7.6219527890424882E-2</v>
      </c>
    </row>
    <row r="27" spans="1:4" s="1" customFormat="1"/>
    <row r="28" spans="1:4" s="62" customFormat="1" hidden="1"/>
    <row r="29" spans="1:4" s="62" customFormat="1" hidden="1"/>
    <row r="30" spans="1:4" s="62" customFormat="1" hidden="1"/>
    <row r="31" spans="1:4" s="62" customFormat="1" hidden="1"/>
    <row r="32" spans="1:4" hidden="1"/>
  </sheetData>
  <mergeCells count="1">
    <mergeCell ref="A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workbookViewId="0"/>
  </sheetViews>
  <sheetFormatPr defaultColWidth="0" defaultRowHeight="11.25" zeroHeight="1"/>
  <cols>
    <col min="1" max="1" width="6.1328125" style="8" customWidth="1"/>
    <col min="2" max="2" width="46" style="8" customWidth="1"/>
    <col min="3" max="3" width="27.59765625" style="8" customWidth="1"/>
    <col min="4" max="4" width="28.6640625" style="8" customWidth="1"/>
    <col min="5" max="5" width="18.6640625" style="8" customWidth="1"/>
    <col min="6" max="6" width="17.3984375" style="8" customWidth="1"/>
    <col min="7" max="7" width="12.6640625" style="8" customWidth="1"/>
    <col min="8" max="13" width="12.6640625" style="8" hidden="1" customWidth="1"/>
    <col min="14" max="17" width="9.1328125" style="8" hidden="1" customWidth="1"/>
    <col min="18" max="40" width="0" style="8" hidden="1" customWidth="1"/>
    <col min="41" max="16384" width="9.1328125" style="8" hidden="1"/>
  </cols>
  <sheetData>
    <row r="1" spans="1:40" s="48" customFormat="1" ht="12.75" customHeight="1"/>
    <row r="2" spans="1:40" s="48" customFormat="1" ht="18.75" customHeight="1">
      <c r="A2" s="14" t="s">
        <v>111</v>
      </c>
      <c r="B2" s="52"/>
      <c r="C2" s="52"/>
      <c r="D2" s="52"/>
      <c r="E2" s="52"/>
      <c r="F2" s="52"/>
      <c r="G2" s="52"/>
      <c r="H2" s="52"/>
      <c r="I2" s="52"/>
      <c r="J2" s="52"/>
      <c r="K2" s="52"/>
      <c r="O2" s="52"/>
      <c r="P2" s="52"/>
      <c r="Q2" s="52"/>
      <c r="R2" s="52"/>
      <c r="S2" s="52"/>
      <c r="U2" s="52"/>
      <c r="V2" s="52"/>
      <c r="W2" s="52"/>
      <c r="X2" s="52"/>
      <c r="Y2" s="52"/>
      <c r="AB2" s="52"/>
      <c r="AC2" s="52"/>
      <c r="AD2" s="52"/>
      <c r="AE2" s="52"/>
      <c r="AF2" s="52"/>
      <c r="AH2" s="52"/>
      <c r="AI2" s="52"/>
      <c r="AJ2" s="52"/>
      <c r="AK2" s="52"/>
      <c r="AL2" s="52"/>
    </row>
    <row r="3" spans="1:40" s="48" customFormat="1" ht="50.25" customHeight="1">
      <c r="A3" s="347" t="s">
        <v>146</v>
      </c>
      <c r="B3" s="347"/>
      <c r="C3" s="347"/>
      <c r="D3" s="347"/>
      <c r="E3" s="53"/>
      <c r="F3" s="53"/>
      <c r="G3" s="53"/>
      <c r="H3" s="53"/>
      <c r="I3" s="53"/>
      <c r="J3" s="53"/>
      <c r="K3" s="53"/>
      <c r="L3" s="53"/>
      <c r="N3" s="54"/>
      <c r="O3" s="53"/>
      <c r="P3" s="53"/>
      <c r="Q3" s="53"/>
      <c r="R3" s="53"/>
      <c r="S3" s="53"/>
      <c r="T3" s="53"/>
      <c r="U3" s="53"/>
      <c r="V3" s="53"/>
      <c r="W3" s="53"/>
      <c r="X3" s="53"/>
      <c r="Y3" s="53"/>
      <c r="Z3" s="53"/>
      <c r="AA3" s="54"/>
      <c r="AB3" s="53"/>
      <c r="AC3" s="53"/>
      <c r="AD3" s="53"/>
      <c r="AE3" s="53"/>
      <c r="AF3" s="53"/>
      <c r="AG3" s="53"/>
      <c r="AH3" s="53"/>
      <c r="AI3" s="53"/>
      <c r="AJ3" s="53"/>
      <c r="AK3" s="53"/>
      <c r="AL3" s="53"/>
      <c r="AM3" s="53"/>
      <c r="AN3" s="54"/>
    </row>
    <row r="4" spans="1:40" s="48" customFormat="1" ht="12.75" customHeight="1">
      <c r="A4" s="48" t="s">
        <v>497</v>
      </c>
    </row>
    <row r="5" spans="1:40" s="7" customFormat="1">
      <c r="B5" s="15"/>
      <c r="C5" s="15"/>
      <c r="D5" s="10"/>
    </row>
    <row r="6" spans="1:40" s="16" customFormat="1">
      <c r="A6" s="17" t="s">
        <v>112</v>
      </c>
      <c r="B6" s="18"/>
      <c r="C6" s="18"/>
      <c r="D6" s="19"/>
    </row>
    <row r="7" spans="1:40" s="11" customFormat="1">
      <c r="A7" s="26"/>
      <c r="B7" s="27"/>
      <c r="C7" s="27"/>
      <c r="D7" s="12"/>
    </row>
    <row r="8" spans="1:40" s="48" customFormat="1" ht="12.75" customHeight="1">
      <c r="A8" s="7"/>
      <c r="B8" s="86" t="s">
        <v>113</v>
      </c>
      <c r="C8" s="88" t="s">
        <v>97</v>
      </c>
      <c r="D8" s="49"/>
      <c r="E8" s="7"/>
      <c r="F8" s="7"/>
      <c r="G8" s="7"/>
    </row>
    <row r="9" spans="1:40" s="48" customFormat="1" ht="12.75" customHeight="1">
      <c r="A9" s="7"/>
      <c r="B9" s="90" t="s">
        <v>135</v>
      </c>
      <c r="C9" s="93">
        <v>3.1</v>
      </c>
      <c r="D9" s="89"/>
      <c r="E9" s="7"/>
      <c r="F9" s="7"/>
      <c r="G9" s="7"/>
    </row>
    <row r="10" spans="1:40" s="48" customFormat="1" ht="12.75" customHeight="1">
      <c r="A10" s="7"/>
      <c r="B10" s="90" t="s">
        <v>136</v>
      </c>
      <c r="C10" s="93">
        <v>4.2</v>
      </c>
      <c r="D10" s="89"/>
      <c r="E10" s="7"/>
      <c r="F10" s="7"/>
      <c r="G10" s="7"/>
    </row>
    <row r="11" spans="1:40" s="48" customFormat="1" ht="12.75" customHeight="1">
      <c r="A11" s="7"/>
      <c r="B11" s="90" t="s">
        <v>1</v>
      </c>
      <c r="C11" s="93">
        <v>12</v>
      </c>
      <c r="D11" s="89"/>
      <c r="E11" s="7"/>
      <c r="F11" s="7"/>
      <c r="G11" s="7"/>
    </row>
    <row r="12" spans="1:40" s="7" customFormat="1" ht="12.75" customHeight="1"/>
    <row r="13" spans="1:40" s="7" customFormat="1">
      <c r="B13" s="15"/>
      <c r="C13" s="15"/>
      <c r="D13" s="10"/>
    </row>
    <row r="14" spans="1:40" s="16" customFormat="1">
      <c r="A14" s="17" t="s">
        <v>58</v>
      </c>
      <c r="B14" s="18"/>
      <c r="C14" s="18"/>
      <c r="D14" s="19"/>
    </row>
    <row r="15" spans="1:40" s="11" customFormat="1">
      <c r="A15" s="26"/>
      <c r="B15" s="27"/>
      <c r="C15" s="27"/>
      <c r="D15" s="12"/>
    </row>
    <row r="16" spans="1:40" s="11" customFormat="1">
      <c r="A16" s="26"/>
      <c r="B16" s="27"/>
      <c r="C16" s="349" t="s">
        <v>461</v>
      </c>
      <c r="D16" s="349"/>
      <c r="E16" s="350" t="s">
        <v>462</v>
      </c>
      <c r="F16" s="350"/>
    </row>
    <row r="17" spans="1:14" s="11" customFormat="1">
      <c r="A17" s="26"/>
      <c r="B17" s="28" t="s">
        <v>59</v>
      </c>
      <c r="C17" s="29" t="s">
        <v>5</v>
      </c>
      <c r="D17" s="29" t="s">
        <v>4</v>
      </c>
      <c r="E17" s="29" t="s">
        <v>5</v>
      </c>
      <c r="F17" s="29" t="s">
        <v>4</v>
      </c>
    </row>
    <row r="18" spans="1:14" s="11" customFormat="1" ht="11.25" customHeight="1">
      <c r="A18" s="30"/>
      <c r="B18" s="23">
        <v>1</v>
      </c>
      <c r="C18" s="94">
        <v>0.43431976775320402</v>
      </c>
      <c r="D18" s="94">
        <v>0.56568023224679598</v>
      </c>
      <c r="E18" s="94">
        <v>0.432</v>
      </c>
      <c r="F18" s="94">
        <v>0.56799999999999995</v>
      </c>
    </row>
    <row r="19" spans="1:14" s="11" customFormat="1">
      <c r="A19" s="30"/>
      <c r="B19" s="23">
        <v>2</v>
      </c>
      <c r="C19" s="94">
        <v>0.39019034756805077</v>
      </c>
      <c r="D19" s="94">
        <v>0.60980965243194918</v>
      </c>
      <c r="E19" s="94">
        <v>0.39500000000000002</v>
      </c>
      <c r="F19" s="94">
        <v>0.60499999999999998</v>
      </c>
    </row>
    <row r="20" spans="1:14" s="7" customFormat="1">
      <c r="B20" s="15"/>
      <c r="C20" s="15"/>
      <c r="D20" s="10"/>
    </row>
    <row r="21" spans="1:14" s="16" customFormat="1">
      <c r="A21" s="17" t="s">
        <v>121</v>
      </c>
      <c r="B21" s="18"/>
      <c r="C21" s="18"/>
      <c r="D21" s="19"/>
    </row>
    <row r="22" spans="1:14" s="11" customFormat="1">
      <c r="A22" s="26"/>
      <c r="B22" s="27"/>
      <c r="C22" s="27"/>
      <c r="D22" s="12"/>
    </row>
    <row r="23" spans="1:14" s="11" customFormat="1" ht="12.75" customHeight="1">
      <c r="A23" s="26"/>
      <c r="B23" s="27"/>
      <c r="C23" s="27"/>
      <c r="D23" s="12"/>
    </row>
    <row r="24" spans="1:14">
      <c r="A24" s="20"/>
      <c r="B24" s="28"/>
      <c r="C24" s="21" t="s">
        <v>6</v>
      </c>
      <c r="D24" s="21" t="s">
        <v>7</v>
      </c>
      <c r="E24" s="7"/>
      <c r="F24" s="7"/>
      <c r="G24" s="7"/>
      <c r="H24" s="7"/>
      <c r="I24" s="7"/>
      <c r="J24" s="7"/>
      <c r="K24" s="7"/>
      <c r="L24" s="7"/>
      <c r="M24" s="7"/>
      <c r="N24" s="7"/>
    </row>
    <row r="25" spans="1:14">
      <c r="B25" s="92" t="s">
        <v>122</v>
      </c>
      <c r="C25" s="95">
        <v>0.3</v>
      </c>
      <c r="D25" s="95">
        <v>0.7</v>
      </c>
      <c r="E25" s="7"/>
      <c r="F25" s="7"/>
      <c r="G25" s="7"/>
      <c r="H25" s="7"/>
      <c r="I25" s="7"/>
      <c r="J25" s="7"/>
      <c r="K25" s="7"/>
      <c r="L25" s="7"/>
      <c r="M25" s="7"/>
      <c r="N25" s="7"/>
    </row>
    <row r="26" spans="1:14" s="7" customFormat="1">
      <c r="B26" s="15"/>
      <c r="C26" s="15"/>
      <c r="D26" s="10"/>
    </row>
    <row r="27" spans="1:14" s="16" customFormat="1">
      <c r="A27" s="17" t="s">
        <v>57</v>
      </c>
      <c r="B27" s="18"/>
      <c r="C27" s="18"/>
      <c r="D27" s="19"/>
    </row>
    <row r="28" spans="1:14" s="7" customFormat="1">
      <c r="B28" s="15"/>
      <c r="C28" s="15"/>
      <c r="D28" s="10"/>
    </row>
    <row r="29" spans="1:14" s="7" customFormat="1">
      <c r="A29" s="9"/>
      <c r="B29" s="91" t="s">
        <v>2</v>
      </c>
      <c r="C29" s="22" t="s">
        <v>456</v>
      </c>
      <c r="D29" s="22" t="s">
        <v>457</v>
      </c>
    </row>
    <row r="30" spans="1:14" s="7" customFormat="1">
      <c r="A30" s="103">
        <v>1</v>
      </c>
      <c r="B30" s="92" t="s">
        <v>53</v>
      </c>
      <c r="C30" s="94">
        <v>0.42293308985153999</v>
      </c>
      <c r="D30" s="94">
        <v>0.41899999999999998</v>
      </c>
    </row>
    <row r="31" spans="1:14" s="7" customFormat="1">
      <c r="A31" s="103">
        <v>2</v>
      </c>
      <c r="B31" s="92" t="s">
        <v>54</v>
      </c>
      <c r="C31" s="94">
        <v>0.16756125824652202</v>
      </c>
      <c r="D31" s="94">
        <v>0.16900000000000001</v>
      </c>
    </row>
    <row r="32" spans="1:14">
      <c r="A32" s="103">
        <v>3</v>
      </c>
      <c r="B32" s="92" t="s">
        <v>55</v>
      </c>
      <c r="C32" s="94">
        <v>7.5830992776374728E-2</v>
      </c>
      <c r="D32" s="94">
        <v>7.8E-2</v>
      </c>
      <c r="E32" s="7"/>
      <c r="F32" s="7"/>
      <c r="G32" s="7"/>
      <c r="H32" s="7"/>
      <c r="I32" s="7"/>
      <c r="J32" s="7"/>
      <c r="K32" s="7"/>
      <c r="L32" s="7"/>
      <c r="M32" s="7"/>
      <c r="N32" s="7"/>
    </row>
    <row r="33" spans="1:14">
      <c r="A33" s="103">
        <v>4</v>
      </c>
      <c r="B33" s="92" t="s">
        <v>56</v>
      </c>
      <c r="C33" s="94">
        <v>0.33367465969165977</v>
      </c>
      <c r="D33" s="94">
        <v>0.33400000000000002</v>
      </c>
      <c r="E33" s="7"/>
      <c r="F33" s="7"/>
      <c r="G33" s="7"/>
      <c r="H33" s="7"/>
      <c r="I33" s="7"/>
      <c r="J33" s="7"/>
      <c r="K33" s="7"/>
      <c r="L33" s="7"/>
      <c r="M33" s="7"/>
      <c r="N33" s="7"/>
    </row>
    <row r="34" spans="1:14" s="9" customFormat="1"/>
    <row r="35" spans="1:14" s="9" customFormat="1"/>
    <row r="36" spans="1:14">
      <c r="A36" s="7"/>
      <c r="B36" s="24" t="s">
        <v>3</v>
      </c>
      <c r="C36" s="22" t="s">
        <v>456</v>
      </c>
      <c r="D36" s="22" t="s">
        <v>457</v>
      </c>
      <c r="E36" s="7"/>
      <c r="F36" s="7"/>
      <c r="G36" s="7"/>
    </row>
    <row r="37" spans="1:14">
      <c r="A37" s="7"/>
      <c r="B37" s="25" t="s">
        <v>5</v>
      </c>
      <c r="C37" s="87">
        <f>SUM(C31:C32)</f>
        <v>0.24339225102289674</v>
      </c>
      <c r="D37" s="87">
        <f>SUM(D31:D32)</f>
        <v>0.247</v>
      </c>
      <c r="E37" s="7"/>
      <c r="F37" s="7"/>
      <c r="G37" s="7"/>
    </row>
    <row r="38" spans="1:14">
      <c r="A38" s="7"/>
      <c r="B38" s="25" t="s">
        <v>4</v>
      </c>
      <c r="C38" s="87">
        <f>SUM(C30,C33)</f>
        <v>0.75660774954319976</v>
      </c>
      <c r="D38" s="87">
        <f>SUM(D30,D33)</f>
        <v>0.753</v>
      </c>
      <c r="E38" s="7"/>
      <c r="F38" s="7"/>
      <c r="G38" s="7"/>
    </row>
    <row r="39" spans="1:14">
      <c r="A39" s="7"/>
      <c r="B39" s="7"/>
      <c r="C39" s="7"/>
      <c r="D39" s="7"/>
      <c r="E39" s="7"/>
      <c r="F39" s="7"/>
      <c r="G39" s="7"/>
    </row>
    <row r="40" spans="1:14" s="172" customFormat="1">
      <c r="A40" s="169" t="s">
        <v>171</v>
      </c>
      <c r="B40" s="170"/>
      <c r="C40" s="170"/>
      <c r="D40" s="171"/>
      <c r="E40" s="171"/>
    </row>
    <row r="41" spans="1:14" s="166" customFormat="1">
      <c r="B41" s="167"/>
      <c r="C41" s="167"/>
      <c r="D41" s="168"/>
      <c r="E41" s="168"/>
    </row>
    <row r="42" spans="1:14" s="166" customFormat="1">
      <c r="B42" s="173" t="s">
        <v>2</v>
      </c>
      <c r="C42" s="174" t="s">
        <v>173</v>
      </c>
      <c r="D42" s="174" t="s">
        <v>174</v>
      </c>
      <c r="E42" s="168"/>
    </row>
    <row r="43" spans="1:14" s="166" customFormat="1">
      <c r="B43" s="175" t="s">
        <v>172</v>
      </c>
      <c r="C43" s="176">
        <v>0.49931318892928866</v>
      </c>
      <c r="D43" s="176">
        <v>0.50068681107067958</v>
      </c>
      <c r="E43" s="168"/>
    </row>
    <row r="44" spans="1:14" s="166" customFormat="1">
      <c r="B44" s="167"/>
      <c r="C44" s="167"/>
      <c r="D44" s="168"/>
      <c r="E44" s="168"/>
    </row>
    <row r="45" spans="1:14" s="166" customFormat="1">
      <c r="B45" s="167"/>
      <c r="C45" s="167"/>
      <c r="D45" s="168"/>
      <c r="E45" s="168"/>
    </row>
    <row r="46" spans="1:14" s="166" customFormat="1">
      <c r="A46" s="169" t="s">
        <v>464</v>
      </c>
      <c r="B46" s="170"/>
      <c r="C46" s="170"/>
      <c r="D46" s="171"/>
      <c r="E46" s="171"/>
      <c r="F46" s="172"/>
      <c r="G46" s="172"/>
    </row>
    <row r="47" spans="1:14" s="166" customFormat="1">
      <c r="B47" s="167"/>
      <c r="C47" s="167"/>
      <c r="D47" s="168"/>
      <c r="E47" s="168"/>
    </row>
    <row r="48" spans="1:14" s="166" customFormat="1">
      <c r="B48" s="173" t="s">
        <v>2</v>
      </c>
      <c r="C48" s="174" t="s">
        <v>173</v>
      </c>
      <c r="D48" s="174" t="s">
        <v>174</v>
      </c>
      <c r="E48" s="168"/>
    </row>
    <row r="49" spans="2:5" s="166" customFormat="1">
      <c r="B49" s="175" t="s">
        <v>172</v>
      </c>
      <c r="C49" s="176">
        <v>0.49699657489964733</v>
      </c>
      <c r="D49" s="176">
        <v>0.50300342510035279</v>
      </c>
      <c r="E49" s="168"/>
    </row>
    <row r="50" spans="2:5" s="166" customFormat="1">
      <c r="B50" s="167"/>
      <c r="C50" s="167"/>
      <c r="D50" s="168"/>
      <c r="E50" s="168"/>
    </row>
    <row r="51" spans="2:5" s="166" customFormat="1">
      <c r="B51" s="167"/>
      <c r="C51" s="167"/>
      <c r="D51" s="168"/>
      <c r="E51" s="168"/>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7" customFormat="1" hidden="1"/>
    <row r="90" s="7"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41"/>
  <sheetViews>
    <sheetView workbookViewId="0">
      <selection activeCell="F25" sqref="F25"/>
    </sheetView>
  </sheetViews>
  <sheetFormatPr defaultColWidth="0" defaultRowHeight="11.25" zeroHeight="1"/>
  <cols>
    <col min="1" max="1" width="8.1328125" style="8" customWidth="1"/>
    <col min="2" max="2" width="19.59765625" style="8" customWidth="1"/>
    <col min="3" max="3" width="19.1328125" style="8" customWidth="1"/>
    <col min="4" max="4" width="26.59765625" style="8" customWidth="1"/>
    <col min="5" max="5" width="1" style="8" customWidth="1"/>
    <col min="6" max="13" width="15.59765625" style="8" customWidth="1"/>
    <col min="14" max="14" width="1" style="8" customWidth="1"/>
    <col min="15" max="26" width="15.59765625" style="8" customWidth="1"/>
    <col min="27" max="28" width="0" style="8" hidden="1" customWidth="1"/>
    <col min="29" max="16384" width="9" style="8" hidden="1"/>
  </cols>
  <sheetData>
    <row r="1" spans="1:26" s="13" customFormat="1" ht="12.75" customHeight="1"/>
    <row r="2" spans="1:26" s="46" customFormat="1" ht="18.75" customHeight="1">
      <c r="B2" s="14" t="s">
        <v>85</v>
      </c>
      <c r="C2" s="14"/>
      <c r="D2" s="14"/>
      <c r="E2" s="14"/>
      <c r="F2" s="14"/>
      <c r="G2" s="14"/>
      <c r="O2" s="14"/>
    </row>
    <row r="3" spans="1:26" s="100" customFormat="1" ht="23.25" customHeight="1">
      <c r="B3" s="347" t="s">
        <v>143</v>
      </c>
      <c r="C3" s="347"/>
      <c r="D3" s="347"/>
      <c r="E3" s="347"/>
      <c r="F3" s="347"/>
      <c r="G3" s="347"/>
      <c r="H3" s="101"/>
      <c r="I3" s="101"/>
      <c r="J3" s="101"/>
      <c r="K3" s="101"/>
      <c r="L3" s="101"/>
      <c r="M3" s="101"/>
      <c r="N3" s="101"/>
      <c r="O3" s="101"/>
      <c r="P3" s="101"/>
    </row>
    <row r="4" spans="1:26" s="13" customFormat="1" ht="12.75" customHeight="1"/>
    <row r="5" spans="1:26" s="1" customFormat="1" ht="14.25"/>
    <row r="6" spans="1:26">
      <c r="A6" s="7"/>
      <c r="B6" s="353" t="s">
        <v>114</v>
      </c>
      <c r="C6" s="354" t="s">
        <v>120</v>
      </c>
      <c r="D6" s="355"/>
      <c r="E6" s="33"/>
      <c r="F6" s="357" t="s">
        <v>139</v>
      </c>
      <c r="G6" s="358"/>
      <c r="H6" s="358"/>
      <c r="I6" s="358"/>
      <c r="J6" s="358"/>
      <c r="K6" s="358"/>
      <c r="L6" s="358"/>
      <c r="M6" s="359"/>
      <c r="N6" s="32"/>
      <c r="O6" s="357" t="s">
        <v>137</v>
      </c>
      <c r="P6" s="360"/>
      <c r="Q6" s="360"/>
      <c r="R6" s="360"/>
      <c r="S6" s="360"/>
      <c r="T6" s="360"/>
      <c r="U6" s="360"/>
      <c r="V6" s="360"/>
      <c r="W6" s="360"/>
      <c r="X6" s="360"/>
      <c r="Y6" s="361"/>
      <c r="Z6" s="7"/>
    </row>
    <row r="7" spans="1:26" ht="12.75" customHeight="1">
      <c r="A7" s="7"/>
      <c r="B7" s="353"/>
      <c r="C7" s="354"/>
      <c r="D7" s="356"/>
      <c r="E7" s="33"/>
      <c r="F7" s="366" t="s">
        <v>134</v>
      </c>
      <c r="G7" s="367"/>
      <c r="H7" s="367"/>
      <c r="I7" s="367"/>
      <c r="J7" s="367"/>
      <c r="K7" s="367"/>
      <c r="L7" s="367"/>
      <c r="M7" s="368"/>
      <c r="N7" s="32"/>
      <c r="O7" s="369" t="s">
        <v>138</v>
      </c>
      <c r="P7" s="370"/>
      <c r="Q7" s="370"/>
      <c r="R7" s="370"/>
      <c r="S7" s="370"/>
      <c r="T7" s="370"/>
      <c r="U7" s="370"/>
      <c r="V7" s="370"/>
      <c r="W7" s="370"/>
      <c r="X7" s="370"/>
      <c r="Y7" s="371"/>
      <c r="Z7" s="7"/>
    </row>
    <row r="8" spans="1:26" ht="24.75" customHeight="1">
      <c r="A8" s="7"/>
      <c r="B8" s="353"/>
      <c r="C8" s="354"/>
      <c r="D8" s="34" t="s">
        <v>37</v>
      </c>
      <c r="E8" s="33"/>
      <c r="F8" s="35" t="s">
        <v>74</v>
      </c>
      <c r="G8" s="35" t="s">
        <v>75</v>
      </c>
      <c r="H8" s="35" t="s">
        <v>76</v>
      </c>
      <c r="I8" s="35" t="s">
        <v>77</v>
      </c>
      <c r="J8" s="35" t="s">
        <v>10</v>
      </c>
      <c r="K8" s="36" t="s">
        <v>11</v>
      </c>
      <c r="L8" s="35" t="s">
        <v>12</v>
      </c>
      <c r="M8" s="35" t="s">
        <v>78</v>
      </c>
      <c r="N8" s="33"/>
      <c r="O8" s="60" t="s">
        <v>132</v>
      </c>
      <c r="P8" s="37" t="s">
        <v>13</v>
      </c>
      <c r="Q8" s="37" t="s">
        <v>14</v>
      </c>
      <c r="R8" s="38" t="s">
        <v>15</v>
      </c>
      <c r="S8" s="37" t="s">
        <v>16</v>
      </c>
      <c r="T8" s="37" t="s">
        <v>17</v>
      </c>
      <c r="U8" s="37" t="s">
        <v>18</v>
      </c>
      <c r="V8" s="37" t="s">
        <v>19</v>
      </c>
      <c r="W8" s="37" t="s">
        <v>20</v>
      </c>
      <c r="X8" s="37" t="s">
        <v>21</v>
      </c>
      <c r="Y8" s="37" t="s">
        <v>22</v>
      </c>
      <c r="Z8" s="7"/>
    </row>
    <row r="9" spans="1:26" ht="12" customHeight="1">
      <c r="A9" s="7"/>
      <c r="B9" s="353"/>
      <c r="C9" s="354"/>
      <c r="D9" s="34" t="s">
        <v>45</v>
      </c>
      <c r="E9" s="33"/>
      <c r="F9" s="39" t="s">
        <v>79</v>
      </c>
      <c r="G9" s="39" t="s">
        <v>80</v>
      </c>
      <c r="H9" s="39" t="s">
        <v>81</v>
      </c>
      <c r="I9" s="39" t="s">
        <v>82</v>
      </c>
      <c r="J9" s="39" t="s">
        <v>24</v>
      </c>
      <c r="K9" s="40" t="s">
        <v>25</v>
      </c>
      <c r="L9" s="39" t="s">
        <v>26</v>
      </c>
      <c r="M9" s="39" t="s">
        <v>83</v>
      </c>
      <c r="N9" s="33"/>
      <c r="O9" s="110" t="s">
        <v>84</v>
      </c>
      <c r="P9" s="39" t="s">
        <v>27</v>
      </c>
      <c r="Q9" s="39" t="s">
        <v>28</v>
      </c>
      <c r="R9" s="41" t="s">
        <v>29</v>
      </c>
      <c r="S9" s="39" t="s">
        <v>30</v>
      </c>
      <c r="T9" s="39" t="s">
        <v>31</v>
      </c>
      <c r="U9" s="39" t="s">
        <v>32</v>
      </c>
      <c r="V9" s="39" t="s">
        <v>33</v>
      </c>
      <c r="W9" s="39" t="s">
        <v>34</v>
      </c>
      <c r="X9" s="39" t="s">
        <v>35</v>
      </c>
      <c r="Y9" s="39" t="s">
        <v>36</v>
      </c>
      <c r="Z9" s="7"/>
    </row>
    <row r="10" spans="1:26" ht="12.75" customHeight="1">
      <c r="A10" s="7"/>
      <c r="B10" s="353"/>
      <c r="C10" s="354"/>
      <c r="D10" s="42" t="s">
        <v>89</v>
      </c>
      <c r="E10" s="33"/>
      <c r="F10" s="37" t="s">
        <v>86</v>
      </c>
      <c r="G10" s="37" t="s">
        <v>86</v>
      </c>
      <c r="H10" s="37" t="s">
        <v>87</v>
      </c>
      <c r="I10" s="37" t="s">
        <v>87</v>
      </c>
      <c r="J10" s="37" t="s">
        <v>46</v>
      </c>
      <c r="K10" s="43" t="s">
        <v>46</v>
      </c>
      <c r="L10" s="37" t="s">
        <v>47</v>
      </c>
      <c r="M10" s="37" t="s">
        <v>47</v>
      </c>
      <c r="N10" s="33"/>
      <c r="O10" s="37" t="s">
        <v>88</v>
      </c>
      <c r="P10" s="37" t="s">
        <v>48</v>
      </c>
      <c r="Q10" s="37" t="s">
        <v>48</v>
      </c>
      <c r="R10" s="38" t="s">
        <v>49</v>
      </c>
      <c r="S10" s="37" t="s">
        <v>49</v>
      </c>
      <c r="T10" s="37" t="s">
        <v>50</v>
      </c>
      <c r="U10" s="37" t="s">
        <v>50</v>
      </c>
      <c r="V10" s="37" t="s">
        <v>51</v>
      </c>
      <c r="W10" s="37" t="s">
        <v>51</v>
      </c>
      <c r="X10" s="37" t="s">
        <v>52</v>
      </c>
      <c r="Y10" s="37" t="s">
        <v>52</v>
      </c>
      <c r="Z10" s="7"/>
    </row>
    <row r="11" spans="1:26" ht="12.4">
      <c r="A11" s="7"/>
      <c r="B11" s="362" t="s">
        <v>140</v>
      </c>
      <c r="C11" s="44" t="s">
        <v>60</v>
      </c>
      <c r="D11" s="364"/>
      <c r="E11" s="33"/>
      <c r="F11" s="111">
        <v>1.1082751765306995</v>
      </c>
      <c r="G11" s="111">
        <v>1.1082751765306995</v>
      </c>
      <c r="H11" s="111">
        <v>1.1082751765306995</v>
      </c>
      <c r="I11" s="111">
        <v>1.1082751765306995</v>
      </c>
      <c r="J11" s="111">
        <v>1.1082751765306995</v>
      </c>
      <c r="K11" s="111">
        <v>1.1082751765306995</v>
      </c>
      <c r="L11" s="111">
        <v>1.0962941259136452</v>
      </c>
      <c r="M11" s="111">
        <v>1.0962941259136452</v>
      </c>
      <c r="N11" s="33"/>
      <c r="O11" s="111">
        <v>1.0962941259136452</v>
      </c>
      <c r="P11" s="111">
        <v>1.1020877060792158</v>
      </c>
      <c r="Q11" s="111">
        <v>1.102086537112434</v>
      </c>
      <c r="R11" s="111">
        <v>1.1008085096500069</v>
      </c>
      <c r="S11" s="45"/>
      <c r="T11" s="45"/>
      <c r="U11" s="45"/>
      <c r="V11" s="45"/>
      <c r="W11" s="45"/>
      <c r="X11" s="45"/>
      <c r="Y11" s="45"/>
      <c r="Z11" s="7"/>
    </row>
    <row r="12" spans="1:26" ht="12.4">
      <c r="A12" s="7"/>
      <c r="B12" s="363"/>
      <c r="C12" s="44" t="s">
        <v>61</v>
      </c>
      <c r="D12" s="365"/>
      <c r="E12" s="33"/>
      <c r="F12" s="111">
        <v>1.0837988378926746</v>
      </c>
      <c r="G12" s="111">
        <v>1.0837988378926746</v>
      </c>
      <c r="H12" s="111">
        <v>1.0837988378926746</v>
      </c>
      <c r="I12" s="111">
        <v>1.0837988378926746</v>
      </c>
      <c r="J12" s="111">
        <v>1.0837988378926746</v>
      </c>
      <c r="K12" s="111">
        <v>1.0837988378926746</v>
      </c>
      <c r="L12" s="111">
        <v>1.0826127770893348</v>
      </c>
      <c r="M12" s="111">
        <v>1.0826127770893348</v>
      </c>
      <c r="N12" s="33"/>
      <c r="O12" s="111">
        <v>1.0826127770893348</v>
      </c>
      <c r="P12" s="111">
        <v>1.0807457548736179</v>
      </c>
      <c r="Q12" s="111">
        <v>1.0807488377754195</v>
      </c>
      <c r="R12" s="111">
        <v>1.0825587765619737</v>
      </c>
      <c r="S12" s="45"/>
      <c r="T12" s="45"/>
      <c r="U12" s="45"/>
      <c r="V12" s="45"/>
      <c r="W12" s="45"/>
      <c r="X12" s="45"/>
      <c r="Y12" s="45"/>
      <c r="Z12" s="7"/>
    </row>
    <row r="13" spans="1:26" ht="12.4">
      <c r="A13" s="7"/>
      <c r="B13" s="363"/>
      <c r="C13" s="44" t="s">
        <v>62</v>
      </c>
      <c r="D13" s="365"/>
      <c r="E13" s="33"/>
      <c r="F13" s="111">
        <v>1.0948785296625481</v>
      </c>
      <c r="G13" s="111">
        <v>1.0948785296625481</v>
      </c>
      <c r="H13" s="111">
        <v>1.0948785296625481</v>
      </c>
      <c r="I13" s="111">
        <v>1.0948785296625481</v>
      </c>
      <c r="J13" s="111">
        <v>1.0948785296625481</v>
      </c>
      <c r="K13" s="111">
        <v>1.0948785296625481</v>
      </c>
      <c r="L13" s="111">
        <v>1.1057052358138901</v>
      </c>
      <c r="M13" s="111">
        <v>1.1057052358138901</v>
      </c>
      <c r="N13" s="33"/>
      <c r="O13" s="111">
        <v>1.1057052358138901</v>
      </c>
      <c r="P13" s="111">
        <v>1.1077569948447401</v>
      </c>
      <c r="Q13" s="111">
        <v>1.1077543868230559</v>
      </c>
      <c r="R13" s="111">
        <v>1.1099371986653026</v>
      </c>
      <c r="S13" s="45"/>
      <c r="T13" s="45"/>
      <c r="U13" s="45"/>
      <c r="V13" s="45"/>
      <c r="W13" s="45"/>
      <c r="X13" s="45"/>
      <c r="Y13" s="45"/>
      <c r="Z13" s="7"/>
    </row>
    <row r="14" spans="1:26" ht="12.4">
      <c r="A14" s="7"/>
      <c r="B14" s="363"/>
      <c r="C14" s="44" t="s">
        <v>63</v>
      </c>
      <c r="D14" s="365"/>
      <c r="E14" s="33"/>
      <c r="F14" s="111">
        <v>1.1082400177964147</v>
      </c>
      <c r="G14" s="111">
        <v>1.1082400177964147</v>
      </c>
      <c r="H14" s="111">
        <v>1.1082400177964147</v>
      </c>
      <c r="I14" s="111">
        <v>1.1082400177964147</v>
      </c>
      <c r="J14" s="111">
        <v>1.1082400177964147</v>
      </c>
      <c r="K14" s="111">
        <v>1.1082400177964147</v>
      </c>
      <c r="L14" s="111">
        <v>1.1137302838399852</v>
      </c>
      <c r="M14" s="111">
        <v>1.1137302838399852</v>
      </c>
      <c r="N14" s="33"/>
      <c r="O14" s="111">
        <v>1.1137302838399852</v>
      </c>
      <c r="P14" s="111">
        <v>1.1161232550150133</v>
      </c>
      <c r="Q14" s="111">
        <v>1.116177142601277</v>
      </c>
      <c r="R14" s="111">
        <v>1.1201050590155441</v>
      </c>
      <c r="S14" s="45"/>
      <c r="T14" s="45"/>
      <c r="U14" s="45"/>
      <c r="V14" s="45"/>
      <c r="W14" s="45"/>
      <c r="X14" s="45"/>
      <c r="Y14" s="45"/>
      <c r="Z14" s="7"/>
    </row>
    <row r="15" spans="1:26" ht="12.4">
      <c r="A15" s="7"/>
      <c r="B15" s="363"/>
      <c r="C15" s="44" t="s">
        <v>64</v>
      </c>
      <c r="D15" s="365"/>
      <c r="E15" s="33"/>
      <c r="F15" s="111">
        <v>1.0860779021532081</v>
      </c>
      <c r="G15" s="111">
        <v>1.0860779021532081</v>
      </c>
      <c r="H15" s="111">
        <v>1.0860779021532081</v>
      </c>
      <c r="I15" s="111">
        <v>1.0860779021532081</v>
      </c>
      <c r="J15" s="111">
        <v>1.0860779021532081</v>
      </c>
      <c r="K15" s="111">
        <v>1.0860779021532081</v>
      </c>
      <c r="L15" s="111">
        <v>1.0905110719759183</v>
      </c>
      <c r="M15" s="111">
        <v>1.0905110719759183</v>
      </c>
      <c r="N15" s="33"/>
      <c r="O15" s="111">
        <v>1.0905110719759183</v>
      </c>
      <c r="P15" s="111">
        <v>1.0928473850570546</v>
      </c>
      <c r="Q15" s="111">
        <v>1.0928522200009185</v>
      </c>
      <c r="R15" s="111">
        <v>1.1000097293050248</v>
      </c>
      <c r="S15" s="45"/>
      <c r="T15" s="45"/>
      <c r="U15" s="45"/>
      <c r="V15" s="45"/>
      <c r="W15" s="45"/>
      <c r="X15" s="45"/>
      <c r="Y15" s="45"/>
      <c r="Z15" s="7"/>
    </row>
    <row r="16" spans="1:26" ht="12.4">
      <c r="A16" s="7"/>
      <c r="B16" s="363"/>
      <c r="C16" s="44" t="s">
        <v>65</v>
      </c>
      <c r="D16" s="365"/>
      <c r="E16" s="33"/>
      <c r="F16" s="111">
        <v>1.094852391746465</v>
      </c>
      <c r="G16" s="111">
        <v>1.094852391746465</v>
      </c>
      <c r="H16" s="111">
        <v>1.094852391746465</v>
      </c>
      <c r="I16" s="111">
        <v>1.094852391746465</v>
      </c>
      <c r="J16" s="111">
        <v>1.094852391746465</v>
      </c>
      <c r="K16" s="111">
        <v>1.094852391746465</v>
      </c>
      <c r="L16" s="111">
        <v>1.0773575096550672</v>
      </c>
      <c r="M16" s="111">
        <v>1.0773575096550672</v>
      </c>
      <c r="N16" s="33"/>
      <c r="O16" s="111">
        <v>1.0773575096550672</v>
      </c>
      <c r="P16" s="111">
        <v>1.0724967922647921</v>
      </c>
      <c r="Q16" s="111">
        <v>1.0725130210185927</v>
      </c>
      <c r="R16" s="111">
        <v>1.0697649223888157</v>
      </c>
      <c r="S16" s="45"/>
      <c r="T16" s="45"/>
      <c r="U16" s="45"/>
      <c r="V16" s="45"/>
      <c r="W16" s="45"/>
      <c r="X16" s="45"/>
      <c r="Y16" s="45"/>
      <c r="Z16" s="7"/>
    </row>
    <row r="17" spans="1:26" ht="12.4">
      <c r="A17" s="7"/>
      <c r="B17" s="363"/>
      <c r="C17" s="44" t="s">
        <v>66</v>
      </c>
      <c r="D17" s="365"/>
      <c r="E17" s="33"/>
      <c r="F17" s="111">
        <v>1.0999480117934572</v>
      </c>
      <c r="G17" s="111">
        <v>1.0999480117934572</v>
      </c>
      <c r="H17" s="111">
        <v>1.0999480117934572</v>
      </c>
      <c r="I17" s="111">
        <v>1.0999480117934572</v>
      </c>
      <c r="J17" s="111">
        <v>1.0999480117934572</v>
      </c>
      <c r="K17" s="111">
        <v>1.0999480117934572</v>
      </c>
      <c r="L17" s="111">
        <v>1.0956375189010796</v>
      </c>
      <c r="M17" s="111">
        <v>1.0956375189010796</v>
      </c>
      <c r="N17" s="33"/>
      <c r="O17" s="111">
        <v>1.0956375189010796</v>
      </c>
      <c r="P17" s="111">
        <v>1.096789585311424</v>
      </c>
      <c r="Q17" s="111">
        <v>1.0968202066737762</v>
      </c>
      <c r="R17" s="111">
        <v>1.0918185797000604</v>
      </c>
      <c r="S17" s="45"/>
      <c r="T17" s="45"/>
      <c r="U17" s="45"/>
      <c r="V17" s="45"/>
      <c r="W17" s="45"/>
      <c r="X17" s="45"/>
      <c r="Y17" s="45"/>
      <c r="Z17" s="7"/>
    </row>
    <row r="18" spans="1:26" ht="12.4">
      <c r="A18" s="7"/>
      <c r="B18" s="363"/>
      <c r="C18" s="44" t="s">
        <v>67</v>
      </c>
      <c r="D18" s="365"/>
      <c r="E18" s="33"/>
      <c r="F18" s="111">
        <v>1.0809927855833659</v>
      </c>
      <c r="G18" s="111">
        <v>1.0809927855833659</v>
      </c>
      <c r="H18" s="111">
        <v>1.0809927855833659</v>
      </c>
      <c r="I18" s="111">
        <v>1.0809927855833659</v>
      </c>
      <c r="J18" s="111">
        <v>1.0809927855833659</v>
      </c>
      <c r="K18" s="111">
        <v>1.0809927855833659</v>
      </c>
      <c r="L18" s="111">
        <v>1.0872295202637048</v>
      </c>
      <c r="M18" s="111">
        <v>1.0872295202637048</v>
      </c>
      <c r="N18" s="33"/>
      <c r="O18" s="111">
        <v>1.0872295202637048</v>
      </c>
      <c r="P18" s="111">
        <v>1.0910196449110867</v>
      </c>
      <c r="Q18" s="111">
        <v>1.0958720594808411</v>
      </c>
      <c r="R18" s="111">
        <v>1.0990694591124965</v>
      </c>
      <c r="S18" s="45"/>
      <c r="T18" s="45"/>
      <c r="U18" s="45"/>
      <c r="V18" s="45"/>
      <c r="W18" s="45"/>
      <c r="X18" s="45"/>
      <c r="Y18" s="45"/>
      <c r="Z18" s="7"/>
    </row>
    <row r="19" spans="1:26" ht="12.4">
      <c r="A19" s="7"/>
      <c r="B19" s="363"/>
      <c r="C19" s="44" t="s">
        <v>68</v>
      </c>
      <c r="D19" s="365"/>
      <c r="E19" s="33"/>
      <c r="F19" s="111">
        <v>1.0934633347985263</v>
      </c>
      <c r="G19" s="111">
        <v>1.0934633347985263</v>
      </c>
      <c r="H19" s="111">
        <v>1.0934633347985263</v>
      </c>
      <c r="I19" s="111">
        <v>1.0934633347985263</v>
      </c>
      <c r="J19" s="111">
        <v>1.0934633347985263</v>
      </c>
      <c r="K19" s="111">
        <v>1.0934633347985263</v>
      </c>
      <c r="L19" s="111">
        <v>1.0896876623107732</v>
      </c>
      <c r="M19" s="111">
        <v>1.0896876623107732</v>
      </c>
      <c r="N19" s="33"/>
      <c r="O19" s="111">
        <v>1.0896876623107732</v>
      </c>
      <c r="P19" s="111">
        <v>1.0932122322128535</v>
      </c>
      <c r="Q19" s="111">
        <v>1.0932077922934291</v>
      </c>
      <c r="R19" s="111">
        <v>1.0996397096706614</v>
      </c>
      <c r="S19" s="45"/>
      <c r="T19" s="45"/>
      <c r="U19" s="45"/>
      <c r="V19" s="45"/>
      <c r="W19" s="45"/>
      <c r="X19" s="45"/>
      <c r="Y19" s="45"/>
      <c r="Z19" s="7"/>
    </row>
    <row r="20" spans="1:26" ht="12.4">
      <c r="A20" s="7"/>
      <c r="B20" s="363"/>
      <c r="C20" s="44" t="s">
        <v>69</v>
      </c>
      <c r="D20" s="365"/>
      <c r="E20" s="33"/>
      <c r="F20" s="111">
        <v>1.0873130429556868</v>
      </c>
      <c r="G20" s="111">
        <v>1.0873130429556868</v>
      </c>
      <c r="H20" s="111">
        <v>1.0873130429556868</v>
      </c>
      <c r="I20" s="111">
        <v>1.0873130429556868</v>
      </c>
      <c r="J20" s="111">
        <v>1.0873130429556868</v>
      </c>
      <c r="K20" s="111">
        <v>1.0873130429556868</v>
      </c>
      <c r="L20" s="111">
        <v>1.074696162122331</v>
      </c>
      <c r="M20" s="111">
        <v>1.074696162122331</v>
      </c>
      <c r="N20" s="33"/>
      <c r="O20" s="111">
        <v>1.074696162122331</v>
      </c>
      <c r="P20" s="111">
        <v>1.0832647432785332</v>
      </c>
      <c r="Q20" s="111">
        <v>1.0832564137687937</v>
      </c>
      <c r="R20" s="111">
        <v>1.0842535535285609</v>
      </c>
      <c r="S20" s="45"/>
      <c r="T20" s="45"/>
      <c r="U20" s="45"/>
      <c r="V20" s="45"/>
      <c r="W20" s="45"/>
      <c r="X20" s="45"/>
      <c r="Y20" s="45"/>
      <c r="Z20" s="7"/>
    </row>
    <row r="21" spans="1:26" ht="12.4">
      <c r="A21" s="7"/>
      <c r="B21" s="363"/>
      <c r="C21" s="44" t="s">
        <v>70</v>
      </c>
      <c r="D21" s="365"/>
      <c r="E21" s="33"/>
      <c r="F21" s="111">
        <v>1.0693642960677636</v>
      </c>
      <c r="G21" s="111">
        <v>1.0693642960677636</v>
      </c>
      <c r="H21" s="111">
        <v>1.0693642960677636</v>
      </c>
      <c r="I21" s="111">
        <v>1.0693642960677636</v>
      </c>
      <c r="J21" s="111">
        <v>1.0693642960677636</v>
      </c>
      <c r="K21" s="111">
        <v>1.0693642960677636</v>
      </c>
      <c r="L21" s="111">
        <v>1.0699074924914858</v>
      </c>
      <c r="M21" s="111">
        <v>1.0699074924914858</v>
      </c>
      <c r="N21" s="33"/>
      <c r="O21" s="111">
        <v>1.0699074924914858</v>
      </c>
      <c r="P21" s="111">
        <v>1.0817559335850342</v>
      </c>
      <c r="Q21" s="111">
        <v>1.0817450553956962</v>
      </c>
      <c r="R21" s="111">
        <v>1.0860675408860634</v>
      </c>
      <c r="S21" s="45"/>
      <c r="T21" s="45"/>
      <c r="U21" s="45"/>
      <c r="V21" s="45"/>
      <c r="W21" s="45"/>
      <c r="X21" s="45"/>
      <c r="Y21" s="45"/>
      <c r="Z21" s="7"/>
    </row>
    <row r="22" spans="1:26" ht="12.4">
      <c r="A22" s="7"/>
      <c r="B22" s="363"/>
      <c r="C22" s="44" t="s">
        <v>71</v>
      </c>
      <c r="D22" s="365"/>
      <c r="E22" s="33"/>
      <c r="F22" s="111">
        <v>1.1089971761061153</v>
      </c>
      <c r="G22" s="111">
        <v>1.1089971761061153</v>
      </c>
      <c r="H22" s="111">
        <v>1.1089971761061153</v>
      </c>
      <c r="I22" s="111">
        <v>1.1089971761061153</v>
      </c>
      <c r="J22" s="111">
        <v>1.1089971761061153</v>
      </c>
      <c r="K22" s="111">
        <v>1.1089971761061153</v>
      </c>
      <c r="L22" s="111">
        <v>1.0911008356225356</v>
      </c>
      <c r="M22" s="111">
        <v>1.0911008356225356</v>
      </c>
      <c r="N22" s="33"/>
      <c r="O22" s="111">
        <v>1.0911008356225356</v>
      </c>
      <c r="P22" s="111">
        <v>1.091666375250262</v>
      </c>
      <c r="Q22" s="111">
        <v>1.0916904333931368</v>
      </c>
      <c r="R22" s="111">
        <v>1.0988625367136806</v>
      </c>
      <c r="S22" s="45"/>
      <c r="T22" s="45"/>
      <c r="U22" s="45"/>
      <c r="V22" s="45"/>
      <c r="W22" s="45"/>
      <c r="X22" s="45"/>
      <c r="Y22" s="45"/>
      <c r="Z22" s="7"/>
    </row>
    <row r="23" spans="1:26" ht="12.4">
      <c r="A23" s="7"/>
      <c r="B23" s="363"/>
      <c r="C23" s="44" t="s">
        <v>72</v>
      </c>
      <c r="D23" s="365"/>
      <c r="E23" s="33"/>
      <c r="F23" s="111">
        <v>1.1015998978747492</v>
      </c>
      <c r="G23" s="111">
        <v>1.1015998978747492</v>
      </c>
      <c r="H23" s="111">
        <v>1.1015998978747492</v>
      </c>
      <c r="I23" s="111">
        <v>1.1015998978747492</v>
      </c>
      <c r="J23" s="111">
        <v>1.1015998978747492</v>
      </c>
      <c r="K23" s="111">
        <v>1.1015998978747492</v>
      </c>
      <c r="L23" s="111">
        <v>1.0919579787548133</v>
      </c>
      <c r="M23" s="111">
        <v>1.0919579787548133</v>
      </c>
      <c r="N23" s="33"/>
      <c r="O23" s="111">
        <v>1.0919579787548133</v>
      </c>
      <c r="P23" s="111">
        <v>1.0927569427483486</v>
      </c>
      <c r="Q23" s="111">
        <v>1.092808854753953</v>
      </c>
      <c r="R23" s="111">
        <v>1.0894956425535909</v>
      </c>
      <c r="S23" s="45"/>
      <c r="T23" s="45"/>
      <c r="U23" s="45"/>
      <c r="V23" s="45"/>
      <c r="W23" s="45"/>
      <c r="X23" s="45"/>
      <c r="Y23" s="45"/>
      <c r="Z23" s="7"/>
    </row>
    <row r="24" spans="1:26" ht="12.4">
      <c r="A24" s="7"/>
      <c r="B24" s="363"/>
      <c r="C24" s="44" t="s">
        <v>73</v>
      </c>
      <c r="D24" s="365"/>
      <c r="E24" s="33"/>
      <c r="F24" s="111">
        <v>1.1019888347943605</v>
      </c>
      <c r="G24" s="111">
        <v>1.1019888347943605</v>
      </c>
      <c r="H24" s="111">
        <v>1.1019888347943605</v>
      </c>
      <c r="I24" s="111">
        <v>1.1019888347943605</v>
      </c>
      <c r="J24" s="111">
        <v>1.1019888347943605</v>
      </c>
      <c r="K24" s="111">
        <v>1.1019888347943605</v>
      </c>
      <c r="L24" s="111">
        <v>1.0792020153293562</v>
      </c>
      <c r="M24" s="111">
        <v>1.0792020153293562</v>
      </c>
      <c r="N24" s="33"/>
      <c r="O24" s="111">
        <v>1.0792020153293562</v>
      </c>
      <c r="P24" s="111">
        <v>1.0689837711289418</v>
      </c>
      <c r="Q24" s="111">
        <v>1.0640139065733756</v>
      </c>
      <c r="R24" s="111">
        <v>1.0551588009306099</v>
      </c>
      <c r="S24" s="45"/>
      <c r="T24" s="45"/>
      <c r="U24" s="45"/>
      <c r="V24" s="45"/>
      <c r="W24" s="45"/>
      <c r="X24" s="45"/>
      <c r="Y24" s="45"/>
      <c r="Z24" s="7"/>
    </row>
    <row r="25" spans="1:26" ht="12.4">
      <c r="A25" s="7"/>
      <c r="B25" s="351" t="s">
        <v>141</v>
      </c>
      <c r="C25" s="44" t="s">
        <v>60</v>
      </c>
      <c r="D25" s="352"/>
      <c r="E25" s="33"/>
      <c r="F25" s="111">
        <v>1.1062978438213138</v>
      </c>
      <c r="G25" s="111">
        <v>1.1062978438213138</v>
      </c>
      <c r="H25" s="111">
        <v>1.1062978438213138</v>
      </c>
      <c r="I25" s="111">
        <v>1.1062978438213138</v>
      </c>
      <c r="J25" s="111">
        <v>1.1062978438213138</v>
      </c>
      <c r="K25" s="111">
        <v>1.1062978438213138</v>
      </c>
      <c r="L25" s="111">
        <v>1.0943802478750884</v>
      </c>
      <c r="M25" s="111">
        <v>1.0943802478750884</v>
      </c>
      <c r="N25" s="33"/>
      <c r="O25" s="111">
        <v>1.0943802478750884</v>
      </c>
      <c r="P25" s="111">
        <v>1.0994052673611516</v>
      </c>
      <c r="Q25" s="111">
        <v>1.0992843764313971</v>
      </c>
      <c r="R25" s="111">
        <v>1.0980904009260661</v>
      </c>
      <c r="S25" s="45"/>
      <c r="T25" s="45"/>
      <c r="U25" s="45"/>
      <c r="V25" s="45"/>
      <c r="W25" s="45"/>
      <c r="X25" s="45"/>
      <c r="Y25" s="45"/>
      <c r="Z25" s="7"/>
    </row>
    <row r="26" spans="1:26" ht="12.4">
      <c r="A26" s="7"/>
      <c r="B26" s="351"/>
      <c r="C26" s="44" t="s">
        <v>61</v>
      </c>
      <c r="D26" s="352"/>
      <c r="E26" s="33"/>
      <c r="F26" s="111">
        <v>1.0832653620518802</v>
      </c>
      <c r="G26" s="111">
        <v>1.0832653620518802</v>
      </c>
      <c r="H26" s="111">
        <v>1.0832653620518802</v>
      </c>
      <c r="I26" s="111">
        <v>1.0832653620518802</v>
      </c>
      <c r="J26" s="111">
        <v>1.0832653620518802</v>
      </c>
      <c r="K26" s="111">
        <v>1.0832653620518802</v>
      </c>
      <c r="L26" s="111">
        <v>1.0819319239023764</v>
      </c>
      <c r="M26" s="111">
        <v>1.0819319239023764</v>
      </c>
      <c r="N26" s="33"/>
      <c r="O26" s="111">
        <v>1.0819319239023764</v>
      </c>
      <c r="P26" s="111">
        <v>1.0800678542951025</v>
      </c>
      <c r="Q26" s="111">
        <v>1.0800364696115277</v>
      </c>
      <c r="R26" s="111">
        <v>1.0817926971398641</v>
      </c>
      <c r="S26" s="45"/>
      <c r="T26" s="45"/>
      <c r="U26" s="45"/>
      <c r="V26" s="45"/>
      <c r="W26" s="45"/>
      <c r="X26" s="45"/>
      <c r="Y26" s="45"/>
      <c r="Z26" s="7"/>
    </row>
    <row r="27" spans="1:26" ht="12.4">
      <c r="A27" s="7"/>
      <c r="B27" s="351"/>
      <c r="C27" s="44" t="s">
        <v>62</v>
      </c>
      <c r="D27" s="352"/>
      <c r="E27" s="33"/>
      <c r="F27" s="111">
        <v>1.0926219515561375</v>
      </c>
      <c r="G27" s="111">
        <v>1.0926219515561375</v>
      </c>
      <c r="H27" s="111">
        <v>1.0926219515561375</v>
      </c>
      <c r="I27" s="111">
        <v>1.0926219515561375</v>
      </c>
      <c r="J27" s="111">
        <v>1.0926219515561375</v>
      </c>
      <c r="K27" s="111">
        <v>1.0926219515561375</v>
      </c>
      <c r="L27" s="111">
        <v>1.103201734141227</v>
      </c>
      <c r="M27" s="111">
        <v>1.103201734141227</v>
      </c>
      <c r="N27" s="33"/>
      <c r="O27" s="111">
        <v>1.103201734141227</v>
      </c>
      <c r="P27" s="111">
        <v>1.1044196117508469</v>
      </c>
      <c r="Q27" s="111">
        <v>1.1042815354202522</v>
      </c>
      <c r="R27" s="111">
        <v>1.1064070319652477</v>
      </c>
      <c r="S27" s="45"/>
      <c r="T27" s="45"/>
      <c r="U27" s="45"/>
      <c r="V27" s="45"/>
      <c r="W27" s="45"/>
      <c r="X27" s="45"/>
      <c r="Y27" s="45"/>
      <c r="Z27" s="7"/>
    </row>
    <row r="28" spans="1:26" ht="12.4">
      <c r="A28" s="7"/>
      <c r="B28" s="351"/>
      <c r="C28" s="44" t="s">
        <v>63</v>
      </c>
      <c r="D28" s="352"/>
      <c r="E28" s="33"/>
      <c r="F28" s="111">
        <v>1.1051676780069883</v>
      </c>
      <c r="G28" s="111">
        <v>1.1051676780069883</v>
      </c>
      <c r="H28" s="111">
        <v>1.1051676780069883</v>
      </c>
      <c r="I28" s="111">
        <v>1.1051676780069883</v>
      </c>
      <c r="J28" s="111">
        <v>1.1051676780069883</v>
      </c>
      <c r="K28" s="111">
        <v>1.1051676780069883</v>
      </c>
      <c r="L28" s="111">
        <v>1.1101095174841473</v>
      </c>
      <c r="M28" s="111">
        <v>1.1101095174841473</v>
      </c>
      <c r="N28" s="33"/>
      <c r="O28" s="111">
        <v>1.1101095174841473</v>
      </c>
      <c r="P28" s="111">
        <v>1.1120763804581766</v>
      </c>
      <c r="Q28" s="111">
        <v>1.1119109417977875</v>
      </c>
      <c r="R28" s="111">
        <v>1.115649304493167</v>
      </c>
      <c r="S28" s="45"/>
      <c r="T28" s="45"/>
      <c r="U28" s="45"/>
      <c r="V28" s="45"/>
      <c r="W28" s="45"/>
      <c r="X28" s="45"/>
      <c r="Y28" s="45"/>
      <c r="Z28" s="7"/>
    </row>
    <row r="29" spans="1:26" ht="12.4">
      <c r="A29" s="7"/>
      <c r="B29" s="351"/>
      <c r="C29" s="44" t="s">
        <v>64</v>
      </c>
      <c r="D29" s="352"/>
      <c r="E29" s="33"/>
      <c r="F29" s="111">
        <v>1.0848717288497522</v>
      </c>
      <c r="G29" s="111">
        <v>1.0848717288497522</v>
      </c>
      <c r="H29" s="111">
        <v>1.0848717288497522</v>
      </c>
      <c r="I29" s="111">
        <v>1.0848717288497522</v>
      </c>
      <c r="J29" s="111">
        <v>1.0848717288497522</v>
      </c>
      <c r="K29" s="111">
        <v>1.0848717288497522</v>
      </c>
      <c r="L29" s="111">
        <v>1.0893235635483312</v>
      </c>
      <c r="M29" s="111">
        <v>1.0893235635483312</v>
      </c>
      <c r="N29" s="33"/>
      <c r="O29" s="111">
        <v>1.0893235635483312</v>
      </c>
      <c r="P29" s="111">
        <v>1.0916553540610554</v>
      </c>
      <c r="Q29" s="111">
        <v>1.0916092082280198</v>
      </c>
      <c r="R29" s="111">
        <v>1.098638839184598</v>
      </c>
      <c r="S29" s="45"/>
      <c r="T29" s="45"/>
      <c r="U29" s="45"/>
      <c r="V29" s="45"/>
      <c r="W29" s="45"/>
      <c r="X29" s="45"/>
      <c r="Y29" s="45"/>
      <c r="Z29" s="7"/>
    </row>
    <row r="30" spans="1:26" ht="12.4">
      <c r="A30" s="7"/>
      <c r="B30" s="351"/>
      <c r="C30" s="44" t="s">
        <v>65</v>
      </c>
      <c r="D30" s="352"/>
      <c r="E30" s="33"/>
      <c r="F30" s="111">
        <v>1.0926847114127742</v>
      </c>
      <c r="G30" s="111">
        <v>1.0926847114127742</v>
      </c>
      <c r="H30" s="111">
        <v>1.0926847114127742</v>
      </c>
      <c r="I30" s="111">
        <v>1.0926847114127742</v>
      </c>
      <c r="J30" s="111">
        <v>1.0926847114127742</v>
      </c>
      <c r="K30" s="111">
        <v>1.0926847114127742</v>
      </c>
      <c r="L30" s="111">
        <v>1.075614245325172</v>
      </c>
      <c r="M30" s="111">
        <v>1.075614245325172</v>
      </c>
      <c r="N30" s="33"/>
      <c r="O30" s="111">
        <v>1.075614245325172</v>
      </c>
      <c r="P30" s="111">
        <v>1.0714257690016857</v>
      </c>
      <c r="Q30" s="111">
        <v>1.071386103673915</v>
      </c>
      <c r="R30" s="111">
        <v>1.0688039208503246</v>
      </c>
      <c r="S30" s="45"/>
      <c r="T30" s="45"/>
      <c r="U30" s="45"/>
      <c r="V30" s="45"/>
      <c r="W30" s="45"/>
      <c r="X30" s="45"/>
      <c r="Y30" s="45"/>
      <c r="Z30" s="7"/>
    </row>
    <row r="31" spans="1:26" ht="12.4">
      <c r="A31" s="7"/>
      <c r="B31" s="351"/>
      <c r="C31" s="44" t="s">
        <v>66</v>
      </c>
      <c r="D31" s="352"/>
      <c r="E31" s="33"/>
      <c r="F31" s="111">
        <v>1.0986768716799604</v>
      </c>
      <c r="G31" s="111">
        <v>1.0986768716799604</v>
      </c>
      <c r="H31" s="111">
        <v>1.0986768716799604</v>
      </c>
      <c r="I31" s="111">
        <v>1.0986768716799604</v>
      </c>
      <c r="J31" s="111">
        <v>1.0986768716799604</v>
      </c>
      <c r="K31" s="111">
        <v>1.0986768716799604</v>
      </c>
      <c r="L31" s="111">
        <v>1.09403388284785</v>
      </c>
      <c r="M31" s="111">
        <v>1.09403388284785</v>
      </c>
      <c r="N31" s="33"/>
      <c r="O31" s="111">
        <v>1.09403388284785</v>
      </c>
      <c r="P31" s="111">
        <v>1.0950188547584121</v>
      </c>
      <c r="Q31" s="111">
        <v>1.0949458719782394</v>
      </c>
      <c r="R31" s="111">
        <v>1.0894937668868687</v>
      </c>
      <c r="S31" s="45"/>
      <c r="T31" s="45"/>
      <c r="U31" s="45"/>
      <c r="V31" s="45"/>
      <c r="W31" s="45"/>
      <c r="X31" s="45"/>
      <c r="Y31" s="45"/>
      <c r="Z31" s="7"/>
    </row>
    <row r="32" spans="1:26" ht="12.4">
      <c r="A32" s="7"/>
      <c r="B32" s="351"/>
      <c r="C32" s="44" t="s">
        <v>67</v>
      </c>
      <c r="D32" s="352"/>
      <c r="E32" s="33"/>
      <c r="F32" s="111">
        <v>1.0804108522497773</v>
      </c>
      <c r="G32" s="111">
        <v>1.0804108522497773</v>
      </c>
      <c r="H32" s="111">
        <v>1.0804108522497773</v>
      </c>
      <c r="I32" s="111">
        <v>1.0804108522497773</v>
      </c>
      <c r="J32" s="111">
        <v>1.0804108522497773</v>
      </c>
      <c r="K32" s="111">
        <v>1.0804108522497773</v>
      </c>
      <c r="L32" s="111">
        <v>1.0867795714704855</v>
      </c>
      <c r="M32" s="111">
        <v>1.0867795714704855</v>
      </c>
      <c r="N32" s="33"/>
      <c r="O32" s="111">
        <v>1.0867795714704855</v>
      </c>
      <c r="P32" s="111">
        <v>1.0906159770959118</v>
      </c>
      <c r="Q32" s="111">
        <v>1.0950736926856965</v>
      </c>
      <c r="R32" s="111">
        <v>1.0980420778450359</v>
      </c>
      <c r="S32" s="45"/>
      <c r="T32" s="45"/>
      <c r="U32" s="45"/>
      <c r="V32" s="45"/>
      <c r="W32" s="45"/>
      <c r="X32" s="45"/>
      <c r="Y32" s="45"/>
      <c r="Z32" s="7"/>
    </row>
    <row r="33" spans="1:26" ht="12.4">
      <c r="A33" s="7"/>
      <c r="B33" s="351"/>
      <c r="C33" s="44" t="s">
        <v>68</v>
      </c>
      <c r="D33" s="352"/>
      <c r="E33" s="33"/>
      <c r="F33" s="111">
        <v>1.0905921107412628</v>
      </c>
      <c r="G33" s="111">
        <v>1.0905921107412628</v>
      </c>
      <c r="H33" s="111">
        <v>1.0905921107412628</v>
      </c>
      <c r="I33" s="111">
        <v>1.0905921107412628</v>
      </c>
      <c r="J33" s="111">
        <v>1.0905921107412628</v>
      </c>
      <c r="K33" s="111">
        <v>1.0905921107412628</v>
      </c>
      <c r="L33" s="111">
        <v>1.088068751008813</v>
      </c>
      <c r="M33" s="111">
        <v>1.088068751008813</v>
      </c>
      <c r="N33" s="33"/>
      <c r="O33" s="111">
        <v>1.088068751008813</v>
      </c>
      <c r="P33" s="111">
        <v>1.0908891887124332</v>
      </c>
      <c r="Q33" s="111">
        <v>1.090789742082191</v>
      </c>
      <c r="R33" s="111">
        <v>1.0969047061954511</v>
      </c>
      <c r="S33" s="45"/>
      <c r="T33" s="45"/>
      <c r="U33" s="45"/>
      <c r="V33" s="45"/>
      <c r="W33" s="45"/>
      <c r="X33" s="45"/>
      <c r="Y33" s="45"/>
      <c r="Z33" s="7"/>
    </row>
    <row r="34" spans="1:26" ht="12.4">
      <c r="A34" s="7"/>
      <c r="B34" s="351"/>
      <c r="C34" s="44" t="s">
        <v>69</v>
      </c>
      <c r="D34" s="352"/>
      <c r="E34" s="33"/>
      <c r="F34" s="111">
        <v>1.086476515584232</v>
      </c>
      <c r="G34" s="111">
        <v>1.086476515584232</v>
      </c>
      <c r="H34" s="111">
        <v>1.086476515584232</v>
      </c>
      <c r="I34" s="111">
        <v>1.086476515584232</v>
      </c>
      <c r="J34" s="111">
        <v>1.086476515584232</v>
      </c>
      <c r="K34" s="111">
        <v>1.086476515584232</v>
      </c>
      <c r="L34" s="111">
        <v>1.074045749802232</v>
      </c>
      <c r="M34" s="111">
        <v>1.074045749802232</v>
      </c>
      <c r="N34" s="33"/>
      <c r="O34" s="111">
        <v>1.074045749802232</v>
      </c>
      <c r="P34" s="111">
        <v>1.0828812033076147</v>
      </c>
      <c r="Q34" s="111">
        <v>1.0828655102829698</v>
      </c>
      <c r="R34" s="111">
        <v>1.0842497853844897</v>
      </c>
      <c r="S34" s="45"/>
      <c r="T34" s="45"/>
      <c r="U34" s="45"/>
      <c r="V34" s="45"/>
      <c r="W34" s="45"/>
      <c r="X34" s="45"/>
      <c r="Y34" s="45"/>
      <c r="Z34" s="7"/>
    </row>
    <row r="35" spans="1:26" ht="12.4">
      <c r="A35" s="7"/>
      <c r="B35" s="351"/>
      <c r="C35" s="44" t="s">
        <v>70</v>
      </c>
      <c r="D35" s="352"/>
      <c r="E35" s="33"/>
      <c r="F35" s="111">
        <v>1.0693123354069614</v>
      </c>
      <c r="G35" s="111">
        <v>1.0693123354069614</v>
      </c>
      <c r="H35" s="111">
        <v>1.0693123354069614</v>
      </c>
      <c r="I35" s="111">
        <v>1.0693123354069614</v>
      </c>
      <c r="J35" s="111">
        <v>1.0693123354069614</v>
      </c>
      <c r="K35" s="111">
        <v>1.0693123354069614</v>
      </c>
      <c r="L35" s="111">
        <v>1.0699455637845936</v>
      </c>
      <c r="M35" s="111">
        <v>1.0699455637845936</v>
      </c>
      <c r="N35" s="33"/>
      <c r="O35" s="111">
        <v>1.0699455637845936</v>
      </c>
      <c r="P35" s="111">
        <v>1.0819394370877082</v>
      </c>
      <c r="Q35" s="111">
        <v>1.081946225496015</v>
      </c>
      <c r="R35" s="111">
        <v>1.0860332496609546</v>
      </c>
      <c r="S35" s="45"/>
      <c r="T35" s="45"/>
      <c r="U35" s="45"/>
      <c r="V35" s="45"/>
      <c r="W35" s="45"/>
      <c r="X35" s="45"/>
      <c r="Y35" s="45"/>
      <c r="Z35" s="7"/>
    </row>
    <row r="36" spans="1:26" ht="12.4">
      <c r="A36" s="7"/>
      <c r="B36" s="351"/>
      <c r="C36" s="44" t="s">
        <v>71</v>
      </c>
      <c r="D36" s="352"/>
      <c r="E36" s="33"/>
      <c r="F36" s="111">
        <v>1.1063638048080044</v>
      </c>
      <c r="G36" s="111">
        <v>1.1063638048080044</v>
      </c>
      <c r="H36" s="111">
        <v>1.1063638048080044</v>
      </c>
      <c r="I36" s="111">
        <v>1.1063638048080044</v>
      </c>
      <c r="J36" s="111">
        <v>1.1063638048080044</v>
      </c>
      <c r="K36" s="111">
        <v>1.1063638048080044</v>
      </c>
      <c r="L36" s="111">
        <v>1.0888726443606354</v>
      </c>
      <c r="M36" s="111">
        <v>1.0888726443606354</v>
      </c>
      <c r="N36" s="33"/>
      <c r="O36" s="111">
        <v>1.0888726443606354</v>
      </c>
      <c r="P36" s="111">
        <v>1.0895710028324384</v>
      </c>
      <c r="Q36" s="111">
        <v>1.0894823194830803</v>
      </c>
      <c r="R36" s="111">
        <v>1.0962435614505206</v>
      </c>
      <c r="S36" s="45"/>
      <c r="T36" s="45"/>
      <c r="U36" s="45"/>
      <c r="V36" s="45"/>
      <c r="W36" s="45"/>
      <c r="X36" s="45"/>
      <c r="Y36" s="45"/>
      <c r="Z36" s="7"/>
    </row>
    <row r="37" spans="1:26" ht="12.4">
      <c r="A37" s="7"/>
      <c r="B37" s="351"/>
      <c r="C37" s="44" t="s">
        <v>72</v>
      </c>
      <c r="D37" s="352"/>
      <c r="E37" s="33"/>
      <c r="F37" s="111">
        <v>1.0990610956528519</v>
      </c>
      <c r="G37" s="111">
        <v>1.0990610956528519</v>
      </c>
      <c r="H37" s="111">
        <v>1.0990610956528519</v>
      </c>
      <c r="I37" s="111">
        <v>1.0990610956528519</v>
      </c>
      <c r="J37" s="111">
        <v>1.0990610956528519</v>
      </c>
      <c r="K37" s="111">
        <v>1.0990610956528519</v>
      </c>
      <c r="L37" s="111">
        <v>1.0885300645953844</v>
      </c>
      <c r="M37" s="111">
        <v>1.0885300645953844</v>
      </c>
      <c r="N37" s="33"/>
      <c r="O37" s="111">
        <v>1.0885300645953844</v>
      </c>
      <c r="P37" s="111">
        <v>1.0897285160865351</v>
      </c>
      <c r="Q37" s="111">
        <v>1.0896083691766705</v>
      </c>
      <c r="R37" s="111">
        <v>1.0861443738311234</v>
      </c>
      <c r="S37" s="45"/>
      <c r="T37" s="45"/>
      <c r="U37" s="45"/>
      <c r="V37" s="45"/>
      <c r="W37" s="45"/>
      <c r="X37" s="45"/>
      <c r="Y37" s="45"/>
      <c r="Z37" s="7"/>
    </row>
    <row r="38" spans="1:26" ht="12.4">
      <c r="A38" s="7"/>
      <c r="B38" s="351"/>
      <c r="C38" s="44" t="s">
        <v>73</v>
      </c>
      <c r="D38" s="352"/>
      <c r="E38" s="33"/>
      <c r="F38" s="111">
        <v>1.1022838239390342</v>
      </c>
      <c r="G38" s="111">
        <v>1.1022838239390342</v>
      </c>
      <c r="H38" s="111">
        <v>1.1022838239390342</v>
      </c>
      <c r="I38" s="111">
        <v>1.1022838239390342</v>
      </c>
      <c r="J38" s="111">
        <v>1.1022838239390342</v>
      </c>
      <c r="K38" s="111">
        <v>1.1022838239390342</v>
      </c>
      <c r="L38" s="111">
        <v>1.0793406922068645</v>
      </c>
      <c r="M38" s="111">
        <v>1.0793406922068645</v>
      </c>
      <c r="N38" s="33"/>
      <c r="O38" s="111">
        <v>1.0793406922068645</v>
      </c>
      <c r="P38" s="111">
        <v>1.0691809004923407</v>
      </c>
      <c r="Q38" s="111">
        <v>1.0643929790286373</v>
      </c>
      <c r="R38" s="111">
        <v>1.0555239077231648</v>
      </c>
      <c r="S38" s="45"/>
      <c r="T38" s="45"/>
      <c r="U38" s="45"/>
      <c r="V38" s="45"/>
      <c r="W38" s="45"/>
      <c r="X38" s="45"/>
      <c r="Y38" s="45"/>
      <c r="Z38" s="7"/>
    </row>
    <row r="39" spans="1:26" s="7" customFormat="1"/>
    <row r="40" spans="1:26" s="7" customFormat="1"/>
    <row r="41" spans="1:26" s="7" customFormat="1"/>
  </sheetData>
  <mergeCells count="12">
    <mergeCell ref="B3:G3"/>
    <mergeCell ref="F6:M6"/>
    <mergeCell ref="O6:Y6"/>
    <mergeCell ref="B11:B24"/>
    <mergeCell ref="D11:D24"/>
    <mergeCell ref="F7:M7"/>
    <mergeCell ref="O7:Y7"/>
    <mergeCell ref="B25:B38"/>
    <mergeCell ref="D25:D38"/>
    <mergeCell ref="B6:B10"/>
    <mergeCell ref="C6:C10"/>
    <mergeCell ref="D6:D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heetViews>
  <sheetFormatPr defaultColWidth="0" defaultRowHeight="12.75" zeroHeight="1"/>
  <cols>
    <col min="1" max="1" width="10" style="182" customWidth="1"/>
    <col min="2" max="2" width="47" style="187" customWidth="1"/>
    <col min="3" max="3" width="17.6640625" style="187" customWidth="1"/>
    <col min="4" max="10" width="17.6640625" style="182" customWidth="1"/>
    <col min="11" max="11" width="1.59765625" style="182" customWidth="1"/>
    <col min="12" max="22" width="17.6640625" style="182" customWidth="1"/>
    <col min="23" max="23" width="10" style="182" customWidth="1"/>
    <col min="24" max="28" width="0" style="187" hidden="1" customWidth="1"/>
    <col min="29" max="16384" width="10" style="187" hidden="1"/>
  </cols>
  <sheetData>
    <row r="1" spans="1:27" s="13" customFormat="1" ht="14.25"/>
    <row r="2" spans="1:27" s="13" customFormat="1" ht="17.649999999999999">
      <c r="B2" s="14" t="s">
        <v>175</v>
      </c>
      <c r="C2" s="14"/>
      <c r="D2" s="14"/>
      <c r="E2" s="14"/>
      <c r="F2" s="14"/>
      <c r="G2" s="14"/>
      <c r="H2" s="14"/>
      <c r="I2" s="14"/>
      <c r="Q2" s="14"/>
    </row>
    <row r="3" spans="1:27" s="13" customFormat="1" ht="29.25" customHeight="1">
      <c r="B3" s="375" t="s">
        <v>176</v>
      </c>
      <c r="C3" s="375"/>
      <c r="D3" s="375"/>
      <c r="E3" s="375"/>
      <c r="F3" s="375"/>
      <c r="G3" s="375"/>
      <c r="H3" s="375"/>
      <c r="I3" s="375"/>
      <c r="J3" s="375"/>
      <c r="K3" s="375"/>
      <c r="L3" s="375"/>
      <c r="M3" s="180"/>
      <c r="N3" s="180"/>
      <c r="O3" s="180"/>
      <c r="P3" s="180"/>
      <c r="Q3" s="180"/>
      <c r="R3" s="180"/>
      <c r="S3" s="180"/>
      <c r="T3" s="180"/>
      <c r="U3" s="180"/>
      <c r="V3" s="180"/>
      <c r="W3" s="180"/>
      <c r="X3" s="180"/>
      <c r="Y3" s="180"/>
      <c r="Z3" s="180"/>
      <c r="AA3" s="180"/>
    </row>
    <row r="4" spans="1:27" s="13" customFormat="1" ht="14.25"/>
    <row r="5" spans="1:27" s="1" customFormat="1" ht="14.25">
      <c r="B5" s="181"/>
    </row>
    <row r="6" spans="1:27" s="182" customFormat="1"/>
    <row r="7" spans="1:27" s="183" customFormat="1" ht="13.15">
      <c r="B7" s="184" t="s">
        <v>177</v>
      </c>
    </row>
    <row r="8" spans="1:27" s="182" customFormat="1"/>
    <row r="9" spans="1:27">
      <c r="B9" s="185" t="s">
        <v>178</v>
      </c>
      <c r="C9" s="186">
        <f>G16</f>
        <v>102.2</v>
      </c>
    </row>
    <row r="10" spans="1:27" s="188" customFormat="1" ht="12.4"/>
    <row r="11" spans="1:27" s="190" customFormat="1" ht="11.25">
      <c r="A11" s="189"/>
      <c r="B11" s="376"/>
      <c r="C11" s="377" t="s">
        <v>139</v>
      </c>
      <c r="D11" s="378"/>
      <c r="E11" s="378"/>
      <c r="F11" s="378"/>
      <c r="G11" s="378"/>
      <c r="H11" s="378"/>
      <c r="I11" s="378"/>
      <c r="J11" s="379"/>
      <c r="K11" s="32"/>
      <c r="L11" s="377" t="s">
        <v>137</v>
      </c>
      <c r="M11" s="380"/>
      <c r="N11" s="380"/>
      <c r="O11" s="380"/>
      <c r="P11" s="380"/>
      <c r="Q11" s="380"/>
      <c r="R11" s="380"/>
      <c r="S11" s="380"/>
      <c r="T11" s="380"/>
      <c r="U11" s="380"/>
      <c r="V11" s="381"/>
      <c r="W11" s="189"/>
    </row>
    <row r="12" spans="1:27" s="190" customFormat="1" ht="11.25" customHeight="1">
      <c r="A12" s="189"/>
      <c r="B12" s="376"/>
      <c r="C12" s="366" t="s">
        <v>134</v>
      </c>
      <c r="D12" s="367"/>
      <c r="E12" s="367"/>
      <c r="F12" s="367"/>
      <c r="G12" s="367"/>
      <c r="H12" s="367"/>
      <c r="I12" s="367"/>
      <c r="J12" s="368"/>
      <c r="K12" s="32"/>
      <c r="L12" s="369" t="s">
        <v>138</v>
      </c>
      <c r="M12" s="370"/>
      <c r="N12" s="370"/>
      <c r="O12" s="370"/>
      <c r="P12" s="370"/>
      <c r="Q12" s="370"/>
      <c r="R12" s="370"/>
      <c r="S12" s="370"/>
      <c r="T12" s="370"/>
      <c r="U12" s="370"/>
      <c r="V12" s="371"/>
      <c r="W12" s="189"/>
    </row>
    <row r="13" spans="1:27" s="190" customFormat="1" ht="11.25">
      <c r="A13" s="189"/>
      <c r="B13" s="191" t="s">
        <v>179</v>
      </c>
      <c r="C13" s="192" t="s">
        <v>180</v>
      </c>
      <c r="D13" s="192" t="s">
        <v>181</v>
      </c>
      <c r="E13" s="192" t="s">
        <v>182</v>
      </c>
      <c r="F13" s="192" t="s">
        <v>183</v>
      </c>
      <c r="G13" s="192" t="s">
        <v>184</v>
      </c>
      <c r="H13" s="192" t="s">
        <v>185</v>
      </c>
      <c r="I13" s="192" t="s">
        <v>186</v>
      </c>
      <c r="J13" s="192" t="s">
        <v>187</v>
      </c>
      <c r="K13" s="32"/>
      <c r="L13" s="192" t="s">
        <v>187</v>
      </c>
      <c r="M13" s="192" t="s">
        <v>188</v>
      </c>
      <c r="N13" s="192" t="s">
        <v>189</v>
      </c>
      <c r="O13" s="192" t="s">
        <v>190</v>
      </c>
      <c r="P13" s="192" t="s">
        <v>191</v>
      </c>
      <c r="Q13" s="192" t="s">
        <v>192</v>
      </c>
      <c r="R13" s="192" t="s">
        <v>193</v>
      </c>
      <c r="S13" s="192" t="s">
        <v>194</v>
      </c>
      <c r="T13" s="192" t="s">
        <v>195</v>
      </c>
      <c r="U13" s="192" t="s">
        <v>196</v>
      </c>
      <c r="V13" s="192" t="s">
        <v>197</v>
      </c>
      <c r="W13" s="189"/>
    </row>
    <row r="14" spans="1:27" s="190" customFormat="1" ht="27" customHeight="1">
      <c r="A14" s="189"/>
      <c r="B14" s="193" t="s">
        <v>37</v>
      </c>
      <c r="C14" s="60" t="s">
        <v>198</v>
      </c>
      <c r="D14" s="60" t="s">
        <v>199</v>
      </c>
      <c r="E14" s="60" t="s">
        <v>200</v>
      </c>
      <c r="F14" s="60" t="s">
        <v>201</v>
      </c>
      <c r="G14" s="60" t="s">
        <v>10</v>
      </c>
      <c r="H14" s="31" t="s">
        <v>11</v>
      </c>
      <c r="I14" s="60" t="s">
        <v>12</v>
      </c>
      <c r="J14" s="60" t="s">
        <v>78</v>
      </c>
      <c r="K14" s="32"/>
      <c r="L14" s="194" t="s">
        <v>132</v>
      </c>
      <c r="M14" s="194" t="s">
        <v>13</v>
      </c>
      <c r="N14" s="194" t="s">
        <v>14</v>
      </c>
      <c r="O14" s="195" t="s">
        <v>15</v>
      </c>
      <c r="P14" s="194" t="s">
        <v>16</v>
      </c>
      <c r="Q14" s="194" t="s">
        <v>17</v>
      </c>
      <c r="R14" s="194" t="s">
        <v>18</v>
      </c>
      <c r="S14" s="194" t="s">
        <v>19</v>
      </c>
      <c r="T14" s="194" t="s">
        <v>20</v>
      </c>
      <c r="U14" s="194" t="s">
        <v>21</v>
      </c>
      <c r="V14" s="194" t="s">
        <v>22</v>
      </c>
      <c r="W14" s="189"/>
    </row>
    <row r="15" spans="1:27" s="190" customFormat="1" ht="11.25">
      <c r="A15" s="189"/>
      <c r="B15" s="193" t="s">
        <v>150</v>
      </c>
      <c r="C15" s="196" t="s">
        <v>79</v>
      </c>
      <c r="D15" s="196" t="s">
        <v>80</v>
      </c>
      <c r="E15" s="196" t="s">
        <v>81</v>
      </c>
      <c r="F15" s="196" t="s">
        <v>82</v>
      </c>
      <c r="G15" s="196" t="s">
        <v>24</v>
      </c>
      <c r="H15" s="197" t="s">
        <v>25</v>
      </c>
      <c r="I15" s="196" t="s">
        <v>26</v>
      </c>
      <c r="J15" s="196" t="s">
        <v>83</v>
      </c>
      <c r="K15" s="32"/>
      <c r="L15" s="196" t="s">
        <v>84</v>
      </c>
      <c r="M15" s="196" t="s">
        <v>27</v>
      </c>
      <c r="N15" s="196" t="s">
        <v>28</v>
      </c>
      <c r="O15" s="198" t="s">
        <v>29</v>
      </c>
      <c r="P15" s="196" t="s">
        <v>30</v>
      </c>
      <c r="Q15" s="196" t="s">
        <v>31</v>
      </c>
      <c r="R15" s="196" t="s">
        <v>32</v>
      </c>
      <c r="S15" s="196" t="s">
        <v>33</v>
      </c>
      <c r="T15" s="196" t="s">
        <v>34</v>
      </c>
      <c r="U15" s="196" t="s">
        <v>35</v>
      </c>
      <c r="V15" s="196" t="s">
        <v>36</v>
      </c>
      <c r="W15" s="189"/>
    </row>
    <row r="16" spans="1:27" s="190" customFormat="1" ht="11.25">
      <c r="A16" s="189"/>
      <c r="B16" s="199" t="s">
        <v>175</v>
      </c>
      <c r="C16" s="200">
        <f>_xlfn.IFNA(VLOOKUP(C13,$B$33:$C$1499,2, FALSE),"-")</f>
        <v>99.9</v>
      </c>
      <c r="D16" s="200">
        <f t="shared" ref="D16:V16" si="0">_xlfn.IFNA(VLOOKUP(D13,$B$33:$C$1499,2, FALSE),"-")</f>
        <v>100.1</v>
      </c>
      <c r="E16" s="200">
        <f t="shared" si="0"/>
        <v>100.4</v>
      </c>
      <c r="F16" s="200">
        <f t="shared" si="0"/>
        <v>101</v>
      </c>
      <c r="G16" s="200">
        <f t="shared" si="0"/>
        <v>102.2</v>
      </c>
      <c r="H16" s="200">
        <f t="shared" si="0"/>
        <v>103.5</v>
      </c>
      <c r="I16" s="200">
        <f t="shared" si="0"/>
        <v>105</v>
      </c>
      <c r="J16" s="200">
        <f t="shared" si="0"/>
        <v>105.9</v>
      </c>
      <c r="K16" s="32"/>
      <c r="L16" s="200">
        <f>_xlfn.IFNA(VLOOKUP(L13,$B$33:$C$1499,2, FALSE),"-")</f>
        <v>105.9</v>
      </c>
      <c r="M16" s="200">
        <f t="shared" si="0"/>
        <v>107.1</v>
      </c>
      <c r="N16" s="200">
        <f t="shared" si="0"/>
        <v>107.9</v>
      </c>
      <c r="O16" s="200">
        <f>_xlfn.IFNA(VLOOKUP(O13,$B$33:$C$1499,2, FALSE),"-")</f>
        <v>108.5</v>
      </c>
      <c r="P16" s="200">
        <f>_xlfn.IFNA(VLOOKUP(P13,$B$33:$C$1499,2, FALSE),"-")</f>
        <v>108.6</v>
      </c>
      <c r="Q16" s="200" t="str">
        <f t="shared" si="0"/>
        <v>-</v>
      </c>
      <c r="R16" s="200" t="str">
        <f t="shared" si="0"/>
        <v>-</v>
      </c>
      <c r="S16" s="200" t="str">
        <f t="shared" si="0"/>
        <v>-</v>
      </c>
      <c r="T16" s="200" t="str">
        <f t="shared" si="0"/>
        <v>-</v>
      </c>
      <c r="U16" s="200" t="str">
        <f t="shared" si="0"/>
        <v>-</v>
      </c>
      <c r="V16" s="200" t="str">
        <f t="shared" si="0"/>
        <v>-</v>
      </c>
      <c r="W16" s="189"/>
    </row>
    <row r="17" spans="2:22" s="189" customFormat="1" ht="11.25">
      <c r="B17" s="201"/>
      <c r="C17" s="202"/>
      <c r="D17" s="202"/>
      <c r="E17" s="202"/>
      <c r="F17" s="202"/>
      <c r="G17" s="202"/>
      <c r="H17" s="202"/>
      <c r="I17" s="202"/>
      <c r="J17" s="202"/>
      <c r="K17" s="202"/>
      <c r="L17" s="202"/>
      <c r="M17" s="202"/>
      <c r="N17" s="202"/>
      <c r="O17" s="202"/>
      <c r="P17" s="202"/>
      <c r="Q17" s="202"/>
      <c r="R17" s="202"/>
      <c r="S17" s="202"/>
      <c r="T17" s="202"/>
      <c r="U17" s="202"/>
      <c r="V17" s="202"/>
    </row>
    <row r="18" spans="2:22" s="188" customFormat="1" ht="12.4">
      <c r="B18" s="203"/>
      <c r="C18" s="204"/>
      <c r="D18" s="204"/>
      <c r="E18" s="204"/>
      <c r="F18" s="204"/>
      <c r="G18" s="204"/>
      <c r="H18" s="204"/>
      <c r="I18" s="204"/>
      <c r="J18" s="204"/>
      <c r="K18" s="204"/>
      <c r="L18" s="204"/>
      <c r="M18" s="204"/>
      <c r="N18" s="204"/>
      <c r="O18" s="204"/>
      <c r="P18" s="204"/>
      <c r="Q18" s="204"/>
      <c r="R18" s="204"/>
      <c r="S18" s="204"/>
      <c r="T18" s="204"/>
      <c r="U18" s="204"/>
      <c r="V18" s="204"/>
    </row>
    <row r="19" spans="2:22" s="183" customFormat="1" ht="13.15">
      <c r="B19" s="184" t="s">
        <v>202</v>
      </c>
    </row>
    <row r="20" spans="2:22" s="182" customFormat="1"/>
    <row r="21" spans="2:22" s="182" customFormat="1" ht="42.75" customHeight="1">
      <c r="B21" s="205" t="s">
        <v>203</v>
      </c>
      <c r="C21" s="372" t="s">
        <v>204</v>
      </c>
      <c r="D21" s="372"/>
      <c r="E21" s="372"/>
      <c r="F21" s="372"/>
    </row>
    <row r="22" spans="2:22" s="182" customFormat="1" ht="27.75" customHeight="1">
      <c r="B22" s="205" t="s">
        <v>205</v>
      </c>
      <c r="C22" s="373" t="s">
        <v>206</v>
      </c>
      <c r="D22" s="374"/>
      <c r="E22" s="374"/>
      <c r="F22" s="374"/>
    </row>
    <row r="23" spans="2:22" s="182" customFormat="1"/>
    <row r="24" spans="2:22" s="182" customFormat="1"/>
    <row r="25" spans="2:22" ht="38.25">
      <c r="B25" s="206" t="s">
        <v>109</v>
      </c>
      <c r="C25" s="207" t="s">
        <v>207</v>
      </c>
    </row>
    <row r="26" spans="2:22">
      <c r="B26" s="208" t="s">
        <v>208</v>
      </c>
      <c r="C26" s="209" t="s">
        <v>209</v>
      </c>
    </row>
    <row r="27" spans="2:22">
      <c r="B27" s="208" t="s">
        <v>210</v>
      </c>
      <c r="C27" s="209" t="s">
        <v>211</v>
      </c>
    </row>
    <row r="28" spans="2:22">
      <c r="B28" s="208" t="s">
        <v>212</v>
      </c>
      <c r="C28" s="209" t="s">
        <v>213</v>
      </c>
    </row>
    <row r="29" spans="2:22" ht="25.5">
      <c r="B29" s="208" t="s">
        <v>23</v>
      </c>
      <c r="C29" s="209" t="s">
        <v>214</v>
      </c>
    </row>
    <row r="30" spans="2:22">
      <c r="B30" s="208" t="s">
        <v>215</v>
      </c>
      <c r="C30" s="209" t="s">
        <v>216</v>
      </c>
    </row>
    <row r="31" spans="2:22">
      <c r="B31" s="208" t="s">
        <v>217</v>
      </c>
      <c r="C31" s="209" t="s">
        <v>218</v>
      </c>
    </row>
    <row r="32" spans="2:22">
      <c r="B32" s="208" t="s">
        <v>219</v>
      </c>
      <c r="C32" s="209"/>
    </row>
    <row r="33" spans="2:3">
      <c r="B33" s="208" t="s">
        <v>220</v>
      </c>
      <c r="C33" s="210">
        <v>79.400000000000006</v>
      </c>
    </row>
    <row r="34" spans="2:3">
      <c r="B34" s="208" t="s">
        <v>221</v>
      </c>
      <c r="C34" s="210">
        <v>81.400000000000006</v>
      </c>
    </row>
    <row r="35" spans="2:3">
      <c r="B35" s="208" t="s">
        <v>222</v>
      </c>
      <c r="C35" s="210">
        <v>83.3</v>
      </c>
    </row>
    <row r="36" spans="2:3">
      <c r="B36" s="208" t="s">
        <v>223</v>
      </c>
      <c r="C36" s="210">
        <v>86.2</v>
      </c>
    </row>
    <row r="37" spans="2:3">
      <c r="B37" s="208" t="s">
        <v>224</v>
      </c>
      <c r="C37" s="210">
        <v>87.9</v>
      </c>
    </row>
    <row r="38" spans="2:3">
      <c r="B38" s="208" t="s">
        <v>225</v>
      </c>
      <c r="C38" s="210">
        <v>90.1</v>
      </c>
    </row>
    <row r="39" spans="2:3">
      <c r="B39" s="208" t="s">
        <v>226</v>
      </c>
      <c r="C39" s="210">
        <v>93.6</v>
      </c>
    </row>
    <row r="40" spans="2:3">
      <c r="B40" s="208" t="s">
        <v>227</v>
      </c>
      <c r="C40" s="210">
        <v>96</v>
      </c>
    </row>
    <row r="41" spans="2:3">
      <c r="B41" s="208" t="s">
        <v>228</v>
      </c>
      <c r="C41" s="210">
        <v>98.2</v>
      </c>
    </row>
    <row r="42" spans="2:3">
      <c r="B42" s="208" t="s">
        <v>229</v>
      </c>
      <c r="C42" s="210">
        <v>99.6</v>
      </c>
    </row>
    <row r="43" spans="2:3">
      <c r="B43" s="208" t="s">
        <v>230</v>
      </c>
      <c r="C43" s="210">
        <v>100</v>
      </c>
    </row>
    <row r="44" spans="2:3">
      <c r="B44" s="208" t="s">
        <v>231</v>
      </c>
      <c r="C44" s="210">
        <v>101</v>
      </c>
    </row>
    <row r="45" spans="2:3">
      <c r="B45" s="208" t="s">
        <v>232</v>
      </c>
      <c r="C45" s="210">
        <v>103.6</v>
      </c>
    </row>
    <row r="46" spans="2:3">
      <c r="B46" s="208" t="s">
        <v>233</v>
      </c>
      <c r="C46" s="210">
        <v>78.5</v>
      </c>
    </row>
    <row r="47" spans="2:3">
      <c r="B47" s="208" t="s">
        <v>234</v>
      </c>
      <c r="C47" s="210">
        <v>79.3</v>
      </c>
    </row>
    <row r="48" spans="2:3">
      <c r="B48" s="208" t="s">
        <v>235</v>
      </c>
      <c r="C48" s="210">
        <v>79.7</v>
      </c>
    </row>
    <row r="49" spans="2:3">
      <c r="B49" s="208" t="s">
        <v>236</v>
      </c>
      <c r="C49" s="210">
        <v>80.099999999999994</v>
      </c>
    </row>
    <row r="50" spans="2:3">
      <c r="B50" s="208" t="s">
        <v>237</v>
      </c>
      <c r="C50" s="210">
        <v>80.2</v>
      </c>
    </row>
    <row r="51" spans="2:3">
      <c r="B51" s="208" t="s">
        <v>238</v>
      </c>
      <c r="C51" s="210">
        <v>81.2</v>
      </c>
    </row>
    <row r="52" spans="2:3">
      <c r="B52" s="208" t="s">
        <v>239</v>
      </c>
      <c r="C52" s="210">
        <v>81.7</v>
      </c>
    </row>
    <row r="53" spans="2:3">
      <c r="B53" s="208" t="s">
        <v>240</v>
      </c>
      <c r="C53" s="210">
        <v>82.3</v>
      </c>
    </row>
    <row r="54" spans="2:3">
      <c r="B54" s="208" t="s">
        <v>241</v>
      </c>
      <c r="C54" s="210">
        <v>82.4</v>
      </c>
    </row>
    <row r="55" spans="2:3">
      <c r="B55" s="208" t="s">
        <v>242</v>
      </c>
      <c r="C55" s="210">
        <v>83.3</v>
      </c>
    </row>
    <row r="56" spans="2:3">
      <c r="B56" s="208" t="s">
        <v>243</v>
      </c>
      <c r="C56" s="210">
        <v>83.3</v>
      </c>
    </row>
    <row r="57" spans="2:3">
      <c r="B57" s="208" t="s">
        <v>244</v>
      </c>
      <c r="C57" s="210">
        <v>84.1</v>
      </c>
    </row>
    <row r="58" spans="2:3">
      <c r="B58" s="208" t="s">
        <v>245</v>
      </c>
      <c r="C58" s="210">
        <v>84.5</v>
      </c>
    </row>
    <row r="59" spans="2:3">
      <c r="B59" s="208" t="s">
        <v>246</v>
      </c>
      <c r="C59" s="210">
        <v>86.1</v>
      </c>
    </row>
    <row r="60" spans="2:3">
      <c r="B60" s="208" t="s">
        <v>247</v>
      </c>
      <c r="C60" s="210">
        <v>87.1</v>
      </c>
    </row>
    <row r="61" spans="2:3">
      <c r="B61" s="208" t="s">
        <v>248</v>
      </c>
      <c r="C61" s="210">
        <v>87.2</v>
      </c>
    </row>
    <row r="62" spans="2:3">
      <c r="B62" s="208" t="s">
        <v>249</v>
      </c>
      <c r="C62" s="210">
        <v>87</v>
      </c>
    </row>
    <row r="63" spans="2:3">
      <c r="B63" s="208" t="s">
        <v>250</v>
      </c>
      <c r="C63" s="210">
        <v>87.8</v>
      </c>
    </row>
    <row r="64" spans="2:3">
      <c r="B64" s="208" t="s">
        <v>251</v>
      </c>
      <c r="C64" s="210">
        <v>88.2</v>
      </c>
    </row>
    <row r="65" spans="2:3">
      <c r="B65" s="208" t="s">
        <v>252</v>
      </c>
      <c r="C65" s="210">
        <v>88.6</v>
      </c>
    </row>
    <row r="66" spans="2:3">
      <c r="B66" s="208" t="s">
        <v>253</v>
      </c>
      <c r="C66" s="210">
        <v>89.1</v>
      </c>
    </row>
    <row r="67" spans="2:3">
      <c r="B67" s="208" t="s">
        <v>254</v>
      </c>
      <c r="C67" s="210">
        <v>90</v>
      </c>
    </row>
    <row r="68" spans="2:3">
      <c r="B68" s="208" t="s">
        <v>255</v>
      </c>
      <c r="C68" s="210">
        <v>90.3</v>
      </c>
    </row>
    <row r="69" spans="2:3">
      <c r="B69" s="208" t="s">
        <v>256</v>
      </c>
      <c r="C69" s="210">
        <v>91.1</v>
      </c>
    </row>
    <row r="70" spans="2:3">
      <c r="B70" s="208" t="s">
        <v>257</v>
      </c>
      <c r="C70" s="210">
        <v>92.2</v>
      </c>
    </row>
    <row r="71" spans="2:3">
      <c r="B71" s="208" t="s">
        <v>258</v>
      </c>
      <c r="C71" s="210">
        <v>93.4</v>
      </c>
    </row>
    <row r="72" spans="2:3">
      <c r="B72" s="208" t="s">
        <v>259</v>
      </c>
      <c r="C72" s="210">
        <v>93.9</v>
      </c>
    </row>
    <row r="73" spans="2:3">
      <c r="B73" s="208" t="s">
        <v>260</v>
      </c>
      <c r="C73" s="210">
        <v>94.7</v>
      </c>
    </row>
    <row r="74" spans="2:3">
      <c r="B74" s="208" t="s">
        <v>261</v>
      </c>
      <c r="C74" s="210">
        <v>95.1</v>
      </c>
    </row>
    <row r="75" spans="2:3">
      <c r="B75" s="208" t="s">
        <v>262</v>
      </c>
      <c r="C75" s="210">
        <v>95.8</v>
      </c>
    </row>
    <row r="76" spans="2:3">
      <c r="B76" s="208" t="s">
        <v>263</v>
      </c>
      <c r="C76" s="209">
        <v>96.1</v>
      </c>
    </row>
    <row r="77" spans="2:3">
      <c r="B77" s="208" t="s">
        <v>264</v>
      </c>
      <c r="C77" s="209">
        <v>97</v>
      </c>
    </row>
    <row r="78" spans="2:3">
      <c r="B78" s="208" t="s">
        <v>265</v>
      </c>
      <c r="C78" s="209">
        <v>97.4</v>
      </c>
    </row>
    <row r="79" spans="2:3">
      <c r="B79" s="208" t="s">
        <v>266</v>
      </c>
      <c r="C79" s="209">
        <v>98.1</v>
      </c>
    </row>
    <row r="80" spans="2:3">
      <c r="B80" s="208" t="s">
        <v>267</v>
      </c>
      <c r="C80" s="209">
        <v>98.4</v>
      </c>
    </row>
    <row r="81" spans="2:3">
      <c r="B81" s="208" t="s">
        <v>268</v>
      </c>
      <c r="C81" s="209">
        <v>98.9</v>
      </c>
    </row>
    <row r="82" spans="2:3">
      <c r="B82" s="208" t="s">
        <v>269</v>
      </c>
      <c r="C82" s="209">
        <v>99</v>
      </c>
    </row>
    <row r="83" spans="2:3">
      <c r="B83" s="208" t="s">
        <v>270</v>
      </c>
      <c r="C83" s="209">
        <v>99.7</v>
      </c>
    </row>
    <row r="84" spans="2:3">
      <c r="B84" s="208" t="s">
        <v>271</v>
      </c>
      <c r="C84" s="209">
        <v>99.8</v>
      </c>
    </row>
    <row r="85" spans="2:3">
      <c r="B85" s="208" t="s">
        <v>272</v>
      </c>
      <c r="C85" s="209">
        <v>100</v>
      </c>
    </row>
    <row r="86" spans="2:3">
      <c r="B86" s="208" t="s">
        <v>273</v>
      </c>
      <c r="C86" s="209">
        <v>99.4</v>
      </c>
    </row>
    <row r="87" spans="2:3">
      <c r="B87" s="208" t="s">
        <v>274</v>
      </c>
      <c r="C87" s="209">
        <v>100</v>
      </c>
    </row>
    <row r="88" spans="2:3">
      <c r="B88" s="208" t="s">
        <v>275</v>
      </c>
      <c r="C88" s="209">
        <v>100.2</v>
      </c>
    </row>
    <row r="89" spans="2:3">
      <c r="B89" s="208" t="s">
        <v>276</v>
      </c>
      <c r="C89" s="209">
        <v>100.4</v>
      </c>
    </row>
    <row r="90" spans="2:3">
      <c r="B90" s="208" t="s">
        <v>277</v>
      </c>
      <c r="C90" s="209">
        <v>100.1</v>
      </c>
    </row>
    <row r="91" spans="2:3">
      <c r="B91" s="208" t="s">
        <v>278</v>
      </c>
      <c r="C91" s="209">
        <v>100.8</v>
      </c>
    </row>
    <row r="92" spans="2:3">
      <c r="B92" s="208" t="s">
        <v>279</v>
      </c>
      <c r="C92" s="209">
        <v>101.2</v>
      </c>
    </row>
    <row r="93" spans="2:3">
      <c r="B93" s="208" t="s">
        <v>280</v>
      </c>
      <c r="C93" s="209">
        <v>101.9</v>
      </c>
    </row>
    <row r="94" spans="2:3">
      <c r="B94" s="208" t="s">
        <v>281</v>
      </c>
      <c r="C94" s="209">
        <v>102.3</v>
      </c>
    </row>
    <row r="95" spans="2:3">
      <c r="B95" s="208" t="s">
        <v>282</v>
      </c>
      <c r="C95" s="209">
        <v>103.4</v>
      </c>
    </row>
    <row r="96" spans="2:3">
      <c r="B96" s="208" t="s">
        <v>283</v>
      </c>
      <c r="C96" s="209">
        <v>103.9</v>
      </c>
    </row>
    <row r="97" spans="2:3">
      <c r="B97" s="208" t="s">
        <v>284</v>
      </c>
      <c r="C97" s="209">
        <v>104.7</v>
      </c>
    </row>
    <row r="98" spans="2:3">
      <c r="B98" s="208" t="s">
        <v>285</v>
      </c>
      <c r="C98" s="209">
        <v>104.8</v>
      </c>
    </row>
    <row r="99" spans="2:3">
      <c r="B99" s="208" t="s">
        <v>286</v>
      </c>
      <c r="C99" s="209">
        <v>105.8</v>
      </c>
    </row>
    <row r="100" spans="2:3">
      <c r="B100" s="208" t="s">
        <v>287</v>
      </c>
      <c r="C100" s="209">
        <v>78.3</v>
      </c>
    </row>
    <row r="101" spans="2:3">
      <c r="B101" s="208" t="s">
        <v>288</v>
      </c>
      <c r="C101" s="209">
        <v>78.5</v>
      </c>
    </row>
    <row r="102" spans="2:3">
      <c r="B102" s="208" t="s">
        <v>289</v>
      </c>
      <c r="C102" s="209">
        <v>78.8</v>
      </c>
    </row>
    <row r="103" spans="2:3">
      <c r="B103" s="208" t="s">
        <v>290</v>
      </c>
      <c r="C103" s="209">
        <v>79.099999999999994</v>
      </c>
    </row>
    <row r="104" spans="2:3">
      <c r="B104" s="208" t="s">
        <v>291</v>
      </c>
      <c r="C104" s="209">
        <v>79.400000000000006</v>
      </c>
    </row>
    <row r="105" spans="2:3">
      <c r="B105" s="208" t="s">
        <v>292</v>
      </c>
      <c r="C105" s="209">
        <v>79.400000000000006</v>
      </c>
    </row>
    <row r="106" spans="2:3">
      <c r="B106" s="208" t="s">
        <v>293</v>
      </c>
      <c r="C106" s="209">
        <v>79.5</v>
      </c>
    </row>
    <row r="107" spans="2:3">
      <c r="B107" s="208" t="s">
        <v>294</v>
      </c>
      <c r="C107" s="209">
        <v>79.7</v>
      </c>
    </row>
    <row r="108" spans="2:3">
      <c r="B108" s="208" t="s">
        <v>295</v>
      </c>
      <c r="C108" s="209">
        <v>79.900000000000006</v>
      </c>
    </row>
    <row r="109" spans="2:3">
      <c r="B109" s="208" t="s">
        <v>296</v>
      </c>
      <c r="C109" s="209">
        <v>80</v>
      </c>
    </row>
    <row r="110" spans="2:3">
      <c r="B110" s="208" t="s">
        <v>297</v>
      </c>
      <c r="C110" s="209">
        <v>80</v>
      </c>
    </row>
    <row r="111" spans="2:3">
      <c r="B111" s="208" t="s">
        <v>298</v>
      </c>
      <c r="C111" s="209">
        <v>80.3</v>
      </c>
    </row>
    <row r="112" spans="2:3">
      <c r="B112" s="208" t="s">
        <v>299</v>
      </c>
      <c r="C112" s="209">
        <v>80</v>
      </c>
    </row>
    <row r="113" spans="2:3">
      <c r="B113" s="208" t="s">
        <v>300</v>
      </c>
      <c r="C113" s="209">
        <v>80.2</v>
      </c>
    </row>
    <row r="114" spans="2:3">
      <c r="B114" s="208" t="s">
        <v>301</v>
      </c>
      <c r="C114" s="209">
        <v>80.400000000000006</v>
      </c>
    </row>
    <row r="115" spans="2:3">
      <c r="B115" s="208" t="s">
        <v>302</v>
      </c>
      <c r="C115" s="209">
        <v>80.900000000000006</v>
      </c>
    </row>
    <row r="116" spans="2:3">
      <c r="B116" s="208" t="s">
        <v>303</v>
      </c>
      <c r="C116" s="209">
        <v>81.3</v>
      </c>
    </row>
    <row r="117" spans="2:3">
      <c r="B117" s="208" t="s">
        <v>304</v>
      </c>
      <c r="C117" s="209">
        <v>81.5</v>
      </c>
    </row>
    <row r="118" spans="2:3">
      <c r="B118" s="208" t="s">
        <v>305</v>
      </c>
      <c r="C118" s="209">
        <v>81.5</v>
      </c>
    </row>
    <row r="119" spans="2:3">
      <c r="B119" s="208" t="s">
        <v>306</v>
      </c>
      <c r="C119" s="209">
        <v>81.8</v>
      </c>
    </row>
    <row r="120" spans="2:3">
      <c r="B120" s="208" t="s">
        <v>307</v>
      </c>
      <c r="C120" s="209">
        <v>81.900000000000006</v>
      </c>
    </row>
    <row r="121" spans="2:3">
      <c r="B121" s="208" t="s">
        <v>308</v>
      </c>
      <c r="C121" s="209">
        <v>82</v>
      </c>
    </row>
    <row r="122" spans="2:3">
      <c r="B122" s="208" t="s">
        <v>309</v>
      </c>
      <c r="C122" s="209">
        <v>82.2</v>
      </c>
    </row>
    <row r="123" spans="2:3">
      <c r="B123" s="208" t="s">
        <v>310</v>
      </c>
      <c r="C123" s="209">
        <v>82.6</v>
      </c>
    </row>
    <row r="124" spans="2:3">
      <c r="B124" s="208" t="s">
        <v>311</v>
      </c>
      <c r="C124" s="209">
        <v>82.1</v>
      </c>
    </row>
    <row r="125" spans="2:3">
      <c r="B125" s="208" t="s">
        <v>312</v>
      </c>
      <c r="C125" s="209">
        <v>82.4</v>
      </c>
    </row>
    <row r="126" spans="2:3">
      <c r="B126" s="208" t="s">
        <v>313</v>
      </c>
      <c r="C126" s="209">
        <v>82.8</v>
      </c>
    </row>
    <row r="127" spans="2:3">
      <c r="B127" s="208" t="s">
        <v>314</v>
      </c>
      <c r="C127" s="209">
        <v>83.1</v>
      </c>
    </row>
    <row r="128" spans="2:3">
      <c r="B128" s="208" t="s">
        <v>315</v>
      </c>
      <c r="C128" s="209">
        <v>83.3</v>
      </c>
    </row>
    <row r="129" spans="2:3">
      <c r="B129" s="208" t="s">
        <v>316</v>
      </c>
      <c r="C129" s="209">
        <v>83.5</v>
      </c>
    </row>
    <row r="130" spans="2:3">
      <c r="B130" s="208" t="s">
        <v>317</v>
      </c>
      <c r="C130" s="209">
        <v>83.1</v>
      </c>
    </row>
    <row r="131" spans="2:3">
      <c r="B131" s="208" t="s">
        <v>318</v>
      </c>
      <c r="C131" s="209">
        <v>83.4</v>
      </c>
    </row>
    <row r="132" spans="2:3">
      <c r="B132" s="208" t="s">
        <v>319</v>
      </c>
      <c r="C132" s="209">
        <v>83.5</v>
      </c>
    </row>
    <row r="133" spans="2:3">
      <c r="B133" s="208" t="s">
        <v>320</v>
      </c>
      <c r="C133" s="209">
        <v>83.8</v>
      </c>
    </row>
    <row r="134" spans="2:3">
      <c r="B134" s="208" t="s">
        <v>321</v>
      </c>
      <c r="C134" s="209">
        <v>84.1</v>
      </c>
    </row>
    <row r="135" spans="2:3">
      <c r="B135" s="208" t="s">
        <v>322</v>
      </c>
      <c r="C135" s="209">
        <v>84.5</v>
      </c>
    </row>
    <row r="136" spans="2:3">
      <c r="B136" s="208" t="s">
        <v>323</v>
      </c>
      <c r="C136" s="209">
        <v>84.1</v>
      </c>
    </row>
    <row r="137" spans="2:3">
      <c r="B137" s="208" t="s">
        <v>324</v>
      </c>
      <c r="C137" s="209">
        <v>84.6</v>
      </c>
    </row>
    <row r="138" spans="2:3">
      <c r="B138" s="208" t="s">
        <v>325</v>
      </c>
      <c r="C138" s="209">
        <v>84.9</v>
      </c>
    </row>
    <row r="139" spans="2:3">
      <c r="B139" s="208" t="s">
        <v>326</v>
      </c>
      <c r="C139" s="209">
        <v>85.6</v>
      </c>
    </row>
    <row r="140" spans="2:3">
      <c r="B140" s="208" t="s">
        <v>327</v>
      </c>
      <c r="C140" s="209">
        <v>86.1</v>
      </c>
    </row>
    <row r="141" spans="2:3">
      <c r="B141" s="208" t="s">
        <v>328</v>
      </c>
      <c r="C141" s="209">
        <v>86.6</v>
      </c>
    </row>
    <row r="142" spans="2:3">
      <c r="B142" s="208" t="s">
        <v>329</v>
      </c>
      <c r="C142" s="209">
        <v>86.6</v>
      </c>
    </row>
    <row r="143" spans="2:3">
      <c r="B143" s="208" t="s">
        <v>330</v>
      </c>
      <c r="C143" s="209">
        <v>87.1</v>
      </c>
    </row>
    <row r="144" spans="2:3">
      <c r="B144" s="208" t="s">
        <v>331</v>
      </c>
      <c r="C144" s="209">
        <v>87.5</v>
      </c>
    </row>
    <row r="145" spans="2:3">
      <c r="B145" s="208" t="s">
        <v>332</v>
      </c>
      <c r="C145" s="209">
        <v>87.3</v>
      </c>
    </row>
    <row r="146" spans="2:3">
      <c r="B146" s="208" t="s">
        <v>333</v>
      </c>
      <c r="C146" s="209">
        <v>87.3</v>
      </c>
    </row>
    <row r="147" spans="2:3">
      <c r="B147" s="208" t="s">
        <v>334</v>
      </c>
      <c r="C147" s="209">
        <v>87.1</v>
      </c>
    </row>
    <row r="148" spans="2:3">
      <c r="B148" s="208" t="s">
        <v>335</v>
      </c>
      <c r="C148" s="209">
        <v>86.6</v>
      </c>
    </row>
    <row r="149" spans="2:3">
      <c r="B149" s="208" t="s">
        <v>336</v>
      </c>
      <c r="C149" s="209">
        <v>87.2</v>
      </c>
    </row>
    <row r="150" spans="2:3">
      <c r="B150" s="208" t="s">
        <v>337</v>
      </c>
      <c r="C150" s="209">
        <v>87.3</v>
      </c>
    </row>
    <row r="151" spans="2:3">
      <c r="B151" s="208" t="s">
        <v>338</v>
      </c>
      <c r="C151" s="209">
        <v>87.5</v>
      </c>
    </row>
    <row r="152" spans="2:3">
      <c r="B152" s="208" t="s">
        <v>339</v>
      </c>
      <c r="C152" s="209">
        <v>87.9</v>
      </c>
    </row>
    <row r="153" spans="2:3">
      <c r="B153" s="208" t="s">
        <v>340</v>
      </c>
      <c r="C153" s="209">
        <v>88.1</v>
      </c>
    </row>
    <row r="154" spans="2:3">
      <c r="B154" s="208" t="s">
        <v>341</v>
      </c>
      <c r="C154" s="209">
        <v>88</v>
      </c>
    </row>
    <row r="155" spans="2:3">
      <c r="B155" s="208" t="s">
        <v>342</v>
      </c>
      <c r="C155" s="209">
        <v>88.3</v>
      </c>
    </row>
    <row r="156" spans="2:3">
      <c r="B156" s="208" t="s">
        <v>343</v>
      </c>
      <c r="C156" s="209">
        <v>88.3</v>
      </c>
    </row>
    <row r="157" spans="2:3">
      <c r="B157" s="208" t="s">
        <v>344</v>
      </c>
      <c r="C157" s="209">
        <v>88.4</v>
      </c>
    </row>
    <row r="158" spans="2:3">
      <c r="B158" s="208" t="s">
        <v>345</v>
      </c>
      <c r="C158" s="209">
        <v>88.6</v>
      </c>
    </row>
    <row r="159" spans="2:3">
      <c r="B159" s="208" t="s">
        <v>346</v>
      </c>
      <c r="C159" s="209">
        <v>88.9</v>
      </c>
    </row>
    <row r="160" spans="2:3">
      <c r="B160" s="208" t="s">
        <v>347</v>
      </c>
      <c r="C160" s="209">
        <v>88.8</v>
      </c>
    </row>
    <row r="161" spans="2:3">
      <c r="B161" s="208" t="s">
        <v>348</v>
      </c>
      <c r="C161" s="209">
        <v>89</v>
      </c>
    </row>
    <row r="162" spans="2:3">
      <c r="B162" s="208" t="s">
        <v>349</v>
      </c>
      <c r="C162" s="209">
        <v>89.4</v>
      </c>
    </row>
    <row r="163" spans="2:3">
      <c r="B163" s="208" t="s">
        <v>350</v>
      </c>
      <c r="C163" s="209">
        <v>89.9</v>
      </c>
    </row>
    <row r="164" spans="2:3">
      <c r="B164" s="208" t="s">
        <v>351</v>
      </c>
      <c r="C164" s="209">
        <v>90.1</v>
      </c>
    </row>
    <row r="165" spans="2:3">
      <c r="B165" s="208" t="s">
        <v>352</v>
      </c>
      <c r="C165" s="209">
        <v>90.2</v>
      </c>
    </row>
    <row r="166" spans="2:3">
      <c r="B166" s="208" t="s">
        <v>353</v>
      </c>
      <c r="C166" s="209">
        <v>90</v>
      </c>
    </row>
    <row r="167" spans="2:3">
      <c r="B167" s="208" t="s">
        <v>354</v>
      </c>
      <c r="C167" s="209">
        <v>90.4</v>
      </c>
    </row>
    <row r="168" spans="2:3">
      <c r="B168" s="208" t="s">
        <v>355</v>
      </c>
      <c r="C168" s="209">
        <v>90.4</v>
      </c>
    </row>
    <row r="169" spans="2:3">
      <c r="B169" s="208" t="s">
        <v>356</v>
      </c>
      <c r="C169" s="209">
        <v>90.6</v>
      </c>
    </row>
    <row r="170" spans="2:3">
      <c r="B170" s="208" t="s">
        <v>357</v>
      </c>
      <c r="C170" s="209">
        <v>90.9</v>
      </c>
    </row>
    <row r="171" spans="2:3">
      <c r="B171" s="208" t="s">
        <v>358</v>
      </c>
      <c r="C171" s="209">
        <v>91.7</v>
      </c>
    </row>
    <row r="172" spans="2:3">
      <c r="B172" s="208" t="s">
        <v>359</v>
      </c>
      <c r="C172" s="209">
        <v>91.8</v>
      </c>
    </row>
    <row r="173" spans="2:3">
      <c r="B173" s="208" t="s">
        <v>360</v>
      </c>
      <c r="C173" s="209">
        <v>92.3</v>
      </c>
    </row>
    <row r="174" spans="2:3">
      <c r="B174" s="208" t="s">
        <v>361</v>
      </c>
      <c r="C174" s="209">
        <v>92.6</v>
      </c>
    </row>
    <row r="175" spans="2:3">
      <c r="B175" s="208" t="s">
        <v>362</v>
      </c>
      <c r="C175" s="209">
        <v>93.3</v>
      </c>
    </row>
    <row r="176" spans="2:3">
      <c r="B176" s="208" t="s">
        <v>363</v>
      </c>
      <c r="C176" s="209">
        <v>93.5</v>
      </c>
    </row>
    <row r="177" spans="2:3">
      <c r="B177" s="208" t="s">
        <v>364</v>
      </c>
      <c r="C177" s="209">
        <v>93.5</v>
      </c>
    </row>
    <row r="178" spans="2:3">
      <c r="B178" s="208" t="s">
        <v>365</v>
      </c>
      <c r="C178" s="209">
        <v>93.5</v>
      </c>
    </row>
    <row r="179" spans="2:3">
      <c r="B179" s="208" t="s">
        <v>366</v>
      </c>
      <c r="C179" s="209">
        <v>93.9</v>
      </c>
    </row>
    <row r="180" spans="2:3">
      <c r="B180" s="208" t="s">
        <v>367</v>
      </c>
      <c r="C180" s="209">
        <v>94.5</v>
      </c>
    </row>
    <row r="181" spans="2:3">
      <c r="B181" s="208" t="s">
        <v>368</v>
      </c>
      <c r="C181" s="209">
        <v>94.5</v>
      </c>
    </row>
    <row r="182" spans="2:3">
      <c r="B182" s="208" t="s">
        <v>369</v>
      </c>
      <c r="C182" s="209">
        <v>94.7</v>
      </c>
    </row>
    <row r="183" spans="2:3">
      <c r="B183" s="208" t="s">
        <v>370</v>
      </c>
      <c r="C183" s="209">
        <v>95</v>
      </c>
    </row>
    <row r="184" spans="2:3">
      <c r="B184" s="208" t="s">
        <v>371</v>
      </c>
      <c r="C184" s="209">
        <v>94.7</v>
      </c>
    </row>
    <row r="185" spans="2:3">
      <c r="B185" s="208" t="s">
        <v>372</v>
      </c>
      <c r="C185" s="209">
        <v>95.2</v>
      </c>
    </row>
    <row r="186" spans="2:3">
      <c r="B186" s="208" t="s">
        <v>373</v>
      </c>
      <c r="C186" s="209">
        <v>95.4</v>
      </c>
    </row>
    <row r="187" spans="2:3">
      <c r="B187" s="208" t="s">
        <v>374</v>
      </c>
      <c r="C187" s="209">
        <v>95.9</v>
      </c>
    </row>
    <row r="188" spans="2:3">
      <c r="B188" s="208" t="s">
        <v>375</v>
      </c>
      <c r="C188" s="209">
        <v>95.9</v>
      </c>
    </row>
    <row r="189" spans="2:3">
      <c r="B189" s="208" t="s">
        <v>376</v>
      </c>
      <c r="C189" s="209">
        <v>95.6</v>
      </c>
    </row>
    <row r="190" spans="2:3">
      <c r="B190" s="208" t="s">
        <v>377</v>
      </c>
      <c r="C190" s="209">
        <v>95.7</v>
      </c>
    </row>
    <row r="191" spans="2:3">
      <c r="B191" s="208" t="s">
        <v>378</v>
      </c>
      <c r="C191" s="209">
        <v>96.1</v>
      </c>
    </row>
    <row r="192" spans="2:3">
      <c r="B192" s="208" t="s">
        <v>379</v>
      </c>
      <c r="C192" s="209">
        <v>96.4</v>
      </c>
    </row>
    <row r="193" spans="2:3">
      <c r="B193" s="208" t="s">
        <v>380</v>
      </c>
      <c r="C193" s="209">
        <v>96.8</v>
      </c>
    </row>
    <row r="194" spans="2:3">
      <c r="B194" s="208" t="s">
        <v>381</v>
      </c>
      <c r="C194" s="209">
        <v>97</v>
      </c>
    </row>
    <row r="195" spans="2:3">
      <c r="B195" s="208" t="s">
        <v>382</v>
      </c>
      <c r="C195" s="209">
        <v>97.3</v>
      </c>
    </row>
    <row r="196" spans="2:3">
      <c r="B196" s="208" t="s">
        <v>383</v>
      </c>
      <c r="C196" s="209">
        <v>97</v>
      </c>
    </row>
    <row r="197" spans="2:3">
      <c r="B197" s="208" t="s">
        <v>384</v>
      </c>
      <c r="C197" s="209">
        <v>97.5</v>
      </c>
    </row>
    <row r="198" spans="2:3">
      <c r="B198" s="208" t="s">
        <v>385</v>
      </c>
      <c r="C198" s="209">
        <v>97.8</v>
      </c>
    </row>
    <row r="199" spans="2:3">
      <c r="B199" s="208" t="s">
        <v>386</v>
      </c>
      <c r="C199" s="209">
        <v>98</v>
      </c>
    </row>
    <row r="200" spans="2:3">
      <c r="B200" s="208" t="s">
        <v>387</v>
      </c>
      <c r="C200" s="209">
        <v>98.2</v>
      </c>
    </row>
    <row r="201" spans="2:3">
      <c r="B201" s="208" t="s">
        <v>388</v>
      </c>
      <c r="C201" s="209">
        <v>98</v>
      </c>
    </row>
    <row r="202" spans="2:3">
      <c r="B202" s="208" t="s">
        <v>389</v>
      </c>
      <c r="C202" s="209">
        <v>98</v>
      </c>
    </row>
    <row r="203" spans="2:3">
      <c r="B203" s="208" t="s">
        <v>390</v>
      </c>
      <c r="C203" s="209">
        <v>98.4</v>
      </c>
    </row>
    <row r="204" spans="2:3">
      <c r="B204" s="208" t="s">
        <v>391</v>
      </c>
      <c r="C204" s="209">
        <v>98.7</v>
      </c>
    </row>
    <row r="205" spans="2:3">
      <c r="B205" s="208" t="s">
        <v>392</v>
      </c>
      <c r="C205" s="209">
        <v>98.8</v>
      </c>
    </row>
    <row r="206" spans="2:3">
      <c r="B206" s="208" t="s">
        <v>393</v>
      </c>
      <c r="C206" s="209">
        <v>98.8</v>
      </c>
    </row>
    <row r="207" spans="2:3">
      <c r="B207" s="208" t="s">
        <v>394</v>
      </c>
      <c r="C207" s="209">
        <v>99.2</v>
      </c>
    </row>
    <row r="208" spans="2:3">
      <c r="B208" s="208" t="s">
        <v>395</v>
      </c>
      <c r="C208" s="209">
        <v>98.7</v>
      </c>
    </row>
    <row r="209" spans="2:3">
      <c r="B209" s="208" t="s">
        <v>396</v>
      </c>
      <c r="C209" s="209">
        <v>99.1</v>
      </c>
    </row>
    <row r="210" spans="2:3">
      <c r="B210" s="208" t="s">
        <v>397</v>
      </c>
      <c r="C210" s="209">
        <v>99.3</v>
      </c>
    </row>
    <row r="211" spans="2:3">
      <c r="B211" s="208" t="s">
        <v>398</v>
      </c>
      <c r="C211" s="209">
        <v>99.6</v>
      </c>
    </row>
    <row r="212" spans="2:3">
      <c r="B212" s="208" t="s">
        <v>399</v>
      </c>
      <c r="C212" s="209">
        <v>99.6</v>
      </c>
    </row>
    <row r="213" spans="2:3">
      <c r="B213" s="208" t="s">
        <v>400</v>
      </c>
      <c r="C213" s="209">
        <v>99.8</v>
      </c>
    </row>
    <row r="214" spans="2:3">
      <c r="B214" s="208" t="s">
        <v>401</v>
      </c>
      <c r="C214" s="209">
        <v>99.6</v>
      </c>
    </row>
    <row r="215" spans="2:3">
      <c r="B215" s="208" t="s">
        <v>402</v>
      </c>
      <c r="C215" s="209">
        <v>99.9</v>
      </c>
    </row>
    <row r="216" spans="2:3">
      <c r="B216" s="208" t="s">
        <v>403</v>
      </c>
      <c r="C216" s="209">
        <v>100</v>
      </c>
    </row>
    <row r="217" spans="2:3">
      <c r="B217" s="208" t="s">
        <v>404</v>
      </c>
      <c r="C217" s="209">
        <v>100.1</v>
      </c>
    </row>
    <row r="218" spans="2:3">
      <c r="B218" s="208" t="s">
        <v>405</v>
      </c>
      <c r="C218" s="209">
        <v>99.9</v>
      </c>
    </row>
    <row r="219" spans="2:3">
      <c r="B219" s="208" t="s">
        <v>180</v>
      </c>
      <c r="C219" s="209">
        <v>99.9</v>
      </c>
    </row>
    <row r="220" spans="2:3">
      <c r="B220" s="208" t="s">
        <v>406</v>
      </c>
      <c r="C220" s="209">
        <v>99.2</v>
      </c>
    </row>
    <row r="221" spans="2:3">
      <c r="B221" s="208" t="s">
        <v>407</v>
      </c>
      <c r="C221" s="209">
        <v>99.5</v>
      </c>
    </row>
    <row r="222" spans="2:3">
      <c r="B222" s="208" t="s">
        <v>408</v>
      </c>
      <c r="C222" s="209">
        <v>99.6</v>
      </c>
    </row>
    <row r="223" spans="2:3">
      <c r="B223" s="208" t="s">
        <v>409</v>
      </c>
      <c r="C223" s="209">
        <v>99.9</v>
      </c>
    </row>
    <row r="224" spans="2:3">
      <c r="B224" s="208" t="s">
        <v>410</v>
      </c>
      <c r="C224" s="209">
        <v>100.1</v>
      </c>
    </row>
    <row r="225" spans="2:3">
      <c r="B225" s="208" t="s">
        <v>181</v>
      </c>
      <c r="C225" s="209">
        <v>100.1</v>
      </c>
    </row>
    <row r="226" spans="2:3">
      <c r="B226" s="208" t="s">
        <v>411</v>
      </c>
      <c r="C226" s="209">
        <v>100</v>
      </c>
    </row>
    <row r="227" spans="2:3">
      <c r="B227" s="208" t="s">
        <v>412</v>
      </c>
      <c r="C227" s="209">
        <v>100.3</v>
      </c>
    </row>
    <row r="228" spans="2:3">
      <c r="B228" s="208" t="s">
        <v>413</v>
      </c>
      <c r="C228" s="209">
        <v>100.2</v>
      </c>
    </row>
    <row r="229" spans="2:3">
      <c r="B229" s="208" t="s">
        <v>414</v>
      </c>
      <c r="C229" s="209">
        <v>100.3</v>
      </c>
    </row>
    <row r="230" spans="2:3">
      <c r="B230" s="208" t="s">
        <v>415</v>
      </c>
      <c r="C230" s="209">
        <v>100.3</v>
      </c>
    </row>
    <row r="231" spans="2:3">
      <c r="B231" s="208" t="s">
        <v>182</v>
      </c>
      <c r="C231" s="209">
        <v>100.4</v>
      </c>
    </row>
    <row r="232" spans="2:3">
      <c r="B232" s="208" t="s">
        <v>416</v>
      </c>
      <c r="C232" s="209">
        <v>99.9</v>
      </c>
    </row>
    <row r="233" spans="2:3">
      <c r="B233" s="208" t="s">
        <v>417</v>
      </c>
      <c r="C233" s="209">
        <v>100.1</v>
      </c>
    </row>
    <row r="234" spans="2:3">
      <c r="B234" s="208" t="s">
        <v>418</v>
      </c>
      <c r="C234" s="209">
        <v>100.4</v>
      </c>
    </row>
    <row r="235" spans="2:3">
      <c r="B235" s="208" t="s">
        <v>419</v>
      </c>
      <c r="C235" s="209">
        <v>100.6</v>
      </c>
    </row>
    <row r="236" spans="2:3">
      <c r="B236" s="208" t="s">
        <v>420</v>
      </c>
      <c r="C236" s="209">
        <v>100.8</v>
      </c>
    </row>
    <row r="237" spans="2:3">
      <c r="B237" s="208" t="s">
        <v>183</v>
      </c>
      <c r="C237" s="209">
        <v>101</v>
      </c>
    </row>
    <row r="238" spans="2:3">
      <c r="B238" s="208" t="s">
        <v>421</v>
      </c>
      <c r="C238" s="209">
        <v>100.9</v>
      </c>
    </row>
    <row r="239" spans="2:3">
      <c r="B239" s="208" t="s">
        <v>422</v>
      </c>
      <c r="C239" s="209">
        <v>101.2</v>
      </c>
    </row>
    <row r="240" spans="2:3">
      <c r="B240" s="208" t="s">
        <v>423</v>
      </c>
      <c r="C240" s="209">
        <v>101.5</v>
      </c>
    </row>
    <row r="241" spans="2:3">
      <c r="B241" s="208" t="s">
        <v>424</v>
      </c>
      <c r="C241" s="209">
        <v>101.6</v>
      </c>
    </row>
    <row r="242" spans="2:3">
      <c r="B242" s="208" t="s">
        <v>425</v>
      </c>
      <c r="C242" s="209">
        <v>101.8</v>
      </c>
    </row>
    <row r="243" spans="2:3">
      <c r="B243" s="208" t="s">
        <v>184</v>
      </c>
      <c r="C243" s="209">
        <v>102.2</v>
      </c>
    </row>
    <row r="244" spans="2:3">
      <c r="B244" s="208" t="s">
        <v>426</v>
      </c>
      <c r="C244" s="209">
        <v>101.8</v>
      </c>
    </row>
    <row r="245" spans="2:3">
      <c r="B245" s="208" t="s">
        <v>427</v>
      </c>
      <c r="C245" s="209">
        <v>102.4</v>
      </c>
    </row>
    <row r="246" spans="2:3">
      <c r="B246" s="208" t="s">
        <v>428</v>
      </c>
      <c r="C246" s="209">
        <v>102.7</v>
      </c>
    </row>
    <row r="247" spans="2:3">
      <c r="B247" s="208" t="s">
        <v>429</v>
      </c>
      <c r="C247" s="209">
        <v>103.2</v>
      </c>
    </row>
    <row r="248" spans="2:3">
      <c r="B248" s="208" t="s">
        <v>430</v>
      </c>
      <c r="C248" s="209">
        <v>103.5</v>
      </c>
    </row>
    <row r="249" spans="2:3">
      <c r="B249" s="208" t="s">
        <v>185</v>
      </c>
      <c r="C249" s="209">
        <v>103.5</v>
      </c>
    </row>
    <row r="250" spans="2:3">
      <c r="B250" s="208" t="s">
        <v>431</v>
      </c>
      <c r="C250" s="209">
        <v>103.5</v>
      </c>
    </row>
    <row r="251" spans="2:3">
      <c r="B251" s="208" t="s">
        <v>432</v>
      </c>
      <c r="C251" s="209">
        <v>104</v>
      </c>
    </row>
    <row r="252" spans="2:3">
      <c r="B252" s="208" t="s">
        <v>433</v>
      </c>
      <c r="C252" s="209">
        <v>104.3</v>
      </c>
    </row>
    <row r="253" spans="2:3">
      <c r="B253" s="208" t="s">
        <v>434</v>
      </c>
      <c r="C253" s="209">
        <v>104.4</v>
      </c>
    </row>
    <row r="254" spans="2:3">
      <c r="B254" s="208" t="s">
        <v>435</v>
      </c>
      <c r="C254" s="209">
        <v>104.7</v>
      </c>
    </row>
    <row r="255" spans="2:3">
      <c r="B255" s="208" t="s">
        <v>186</v>
      </c>
      <c r="C255" s="209">
        <v>105</v>
      </c>
    </row>
    <row r="256" spans="2:3">
      <c r="B256" s="208" t="s">
        <v>436</v>
      </c>
      <c r="C256" s="209">
        <v>104.5</v>
      </c>
    </row>
    <row r="257" spans="2:3">
      <c r="B257" s="208" t="s">
        <v>437</v>
      </c>
      <c r="C257" s="209">
        <v>104.9</v>
      </c>
    </row>
    <row r="258" spans="2:3">
      <c r="B258" s="208" t="s">
        <v>438</v>
      </c>
      <c r="C258" s="209">
        <v>105.1</v>
      </c>
    </row>
    <row r="259" spans="2:3">
      <c r="B259" s="208" t="s">
        <v>439</v>
      </c>
      <c r="C259" s="209">
        <v>105.5</v>
      </c>
    </row>
    <row r="260" spans="2:3">
      <c r="B260" s="208" t="s">
        <v>440</v>
      </c>
      <c r="C260" s="209">
        <v>105.9</v>
      </c>
    </row>
    <row r="261" spans="2:3">
      <c r="B261" s="208" t="s">
        <v>187</v>
      </c>
      <c r="C261" s="209">
        <v>105.9</v>
      </c>
    </row>
    <row r="262" spans="2:3">
      <c r="B262" s="211" t="s">
        <v>441</v>
      </c>
      <c r="C262" s="212">
        <v>105.8</v>
      </c>
    </row>
    <row r="263" spans="2:3">
      <c r="B263" s="211" t="s">
        <v>442</v>
      </c>
      <c r="C263" s="212">
        <v>106.5</v>
      </c>
    </row>
    <row r="264" spans="2:3">
      <c r="B264" s="211" t="s">
        <v>443</v>
      </c>
      <c r="C264" s="212">
        <v>106.6</v>
      </c>
    </row>
    <row r="265" spans="2:3">
      <c r="B265" s="211" t="s">
        <v>444</v>
      </c>
      <c r="C265" s="212">
        <v>106.7</v>
      </c>
    </row>
    <row r="266" spans="2:3">
      <c r="B266" s="211" t="s">
        <v>445</v>
      </c>
      <c r="C266" s="212">
        <v>107</v>
      </c>
    </row>
    <row r="267" spans="2:3">
      <c r="B267" s="211" t="s">
        <v>188</v>
      </c>
      <c r="C267" s="212">
        <v>107.1</v>
      </c>
    </row>
    <row r="268" spans="2:3">
      <c r="B268" s="211" t="s">
        <v>446</v>
      </c>
      <c r="C268" s="212">
        <v>106.4</v>
      </c>
    </row>
    <row r="269" spans="2:3">
      <c r="B269" s="211" t="s">
        <v>447</v>
      </c>
      <c r="C269" s="212">
        <v>106.8</v>
      </c>
    </row>
    <row r="270" spans="2:3">
      <c r="B270" s="211" t="s">
        <v>448</v>
      </c>
      <c r="C270" s="212">
        <v>107</v>
      </c>
    </row>
    <row r="271" spans="2:3">
      <c r="B271" s="211" t="s">
        <v>449</v>
      </c>
      <c r="C271" s="212">
        <v>107.6</v>
      </c>
    </row>
    <row r="272" spans="2:3">
      <c r="B272" s="211" t="s">
        <v>450</v>
      </c>
      <c r="C272" s="213">
        <v>107.9</v>
      </c>
    </row>
    <row r="273" spans="2:3">
      <c r="B273" s="211" t="s">
        <v>189</v>
      </c>
      <c r="C273" s="213">
        <v>107.9</v>
      </c>
    </row>
    <row r="274" spans="2:3">
      <c r="B274" s="211" t="s">
        <v>451</v>
      </c>
      <c r="C274" s="213">
        <v>108</v>
      </c>
    </row>
    <row r="275" spans="2:3">
      <c r="B275" s="211" t="s">
        <v>452</v>
      </c>
      <c r="C275" s="213">
        <v>108.3</v>
      </c>
    </row>
    <row r="276" spans="2:3">
      <c r="B276" s="211" t="s">
        <v>453</v>
      </c>
      <c r="C276" s="213">
        <v>108.4</v>
      </c>
    </row>
    <row r="277" spans="2:3">
      <c r="B277" s="211" t="s">
        <v>454</v>
      </c>
      <c r="C277" s="213">
        <v>108.3</v>
      </c>
    </row>
    <row r="278" spans="2:3">
      <c r="B278" s="211" t="s">
        <v>455</v>
      </c>
      <c r="C278" s="213">
        <v>108.5</v>
      </c>
    </row>
    <row r="279" spans="2:3">
      <c r="B279" s="211" t="s">
        <v>190</v>
      </c>
      <c r="C279" s="213">
        <v>108.5</v>
      </c>
    </row>
    <row r="280" spans="2:3">
      <c r="B280" s="211" t="s">
        <v>473</v>
      </c>
      <c r="C280" s="212">
        <v>108.3</v>
      </c>
    </row>
    <row r="281" spans="2:3">
      <c r="B281" s="211" t="s">
        <v>474</v>
      </c>
      <c r="C281" s="212">
        <v>108.6</v>
      </c>
    </row>
    <row r="282" spans="2:3">
      <c r="B282" s="211" t="s">
        <v>475</v>
      </c>
      <c r="C282" s="212">
        <v>108.6</v>
      </c>
    </row>
    <row r="283" spans="2:3">
      <c r="B283" s="211" t="s">
        <v>476</v>
      </c>
      <c r="C283" s="212">
        <v>108.6</v>
      </c>
    </row>
    <row r="284" spans="2:3">
      <c r="B284" s="211" t="s">
        <v>477</v>
      </c>
      <c r="C284" s="212">
        <v>108.6</v>
      </c>
    </row>
    <row r="285" spans="2:3">
      <c r="B285" s="211" t="s">
        <v>191</v>
      </c>
      <c r="C285" s="212">
        <v>108.6</v>
      </c>
    </row>
    <row r="286" spans="2:3">
      <c r="B286" s="211"/>
      <c r="C286" s="212"/>
    </row>
    <row r="287" spans="2:3">
      <c r="B287" s="211"/>
      <c r="C287" s="212"/>
    </row>
    <row r="288" spans="2:3">
      <c r="B288" s="211"/>
      <c r="C288" s="212"/>
    </row>
    <row r="289" spans="2:3">
      <c r="B289" s="211"/>
      <c r="C289" s="212"/>
    </row>
    <row r="290" spans="2:3">
      <c r="B290" s="211"/>
      <c r="C290" s="212"/>
    </row>
    <row r="291" spans="2:3">
      <c r="B291" s="211"/>
      <c r="C291" s="212"/>
    </row>
    <row r="292" spans="2:3">
      <c r="B292" s="211"/>
      <c r="C292" s="212"/>
    </row>
    <row r="293" spans="2:3">
      <c r="B293" s="211"/>
      <c r="C293" s="212"/>
    </row>
    <row r="294" spans="2:3">
      <c r="B294" s="211"/>
      <c r="C294" s="212"/>
    </row>
    <row r="295" spans="2:3">
      <c r="B295" s="211"/>
      <c r="C295" s="212"/>
    </row>
    <row r="296" spans="2:3">
      <c r="B296" s="211"/>
      <c r="C296" s="212"/>
    </row>
    <row r="297" spans="2:3">
      <c r="B297" s="211"/>
      <c r="C297" s="212"/>
    </row>
    <row r="298" spans="2:3">
      <c r="B298" s="211"/>
      <c r="C298" s="212"/>
    </row>
    <row r="299" spans="2:3">
      <c r="B299" s="211"/>
      <c r="C299" s="212"/>
    </row>
    <row r="300" spans="2:3">
      <c r="B300" s="211"/>
      <c r="C300" s="212"/>
    </row>
    <row r="301" spans="2:3">
      <c r="B301" s="211"/>
      <c r="C301" s="212"/>
    </row>
    <row r="302" spans="2:3">
      <c r="B302" s="211"/>
      <c r="C302" s="212"/>
    </row>
    <row r="303" spans="2:3">
      <c r="B303" s="211"/>
      <c r="C303" s="212"/>
    </row>
    <row r="304" spans="2:3">
      <c r="B304" s="211"/>
      <c r="C304" s="212"/>
    </row>
    <row r="305" spans="2:3">
      <c r="B305" s="211"/>
      <c r="C305" s="212"/>
    </row>
    <row r="306" spans="2:3">
      <c r="B306" s="211"/>
      <c r="C306" s="212"/>
    </row>
    <row r="307" spans="2:3">
      <c r="B307" s="211"/>
      <c r="C307" s="212"/>
    </row>
    <row r="308" spans="2:3">
      <c r="B308" s="211"/>
      <c r="C308" s="212"/>
    </row>
    <row r="309" spans="2:3">
      <c r="B309" s="211"/>
      <c r="C309" s="212"/>
    </row>
    <row r="310" spans="2:3">
      <c r="B310" s="211"/>
      <c r="C310" s="212"/>
    </row>
    <row r="311" spans="2:3">
      <c r="B311" s="211"/>
      <c r="C311" s="212"/>
    </row>
    <row r="312" spans="2:3">
      <c r="B312" s="211"/>
      <c r="C312" s="212"/>
    </row>
    <row r="313" spans="2:3">
      <c r="B313" s="211"/>
      <c r="C313" s="212"/>
    </row>
    <row r="314" spans="2:3">
      <c r="B314" s="211"/>
      <c r="C314" s="212"/>
    </row>
    <row r="315" spans="2:3">
      <c r="B315" s="211"/>
      <c r="C315" s="212"/>
    </row>
    <row r="316" spans="2:3">
      <c r="B316" s="211"/>
      <c r="C316" s="212"/>
    </row>
    <row r="317" spans="2:3">
      <c r="B317" s="211"/>
      <c r="C317" s="212"/>
    </row>
    <row r="318" spans="2:3">
      <c r="B318" s="211"/>
      <c r="C318" s="212"/>
    </row>
    <row r="319" spans="2:3">
      <c r="B319" s="211"/>
      <c r="C319" s="212"/>
    </row>
    <row r="320" spans="2:3">
      <c r="B320" s="211"/>
      <c r="C320" s="212"/>
    </row>
    <row r="321" spans="2:3">
      <c r="B321" s="211"/>
      <c r="C321" s="212"/>
    </row>
    <row r="322" spans="2:3">
      <c r="B322" s="211"/>
      <c r="C322" s="212"/>
    </row>
    <row r="323" spans="2:3">
      <c r="B323" s="211"/>
      <c r="C323" s="212"/>
    </row>
    <row r="324" spans="2:3">
      <c r="B324" s="211"/>
      <c r="C324" s="212"/>
    </row>
    <row r="325" spans="2:3">
      <c r="B325" s="211"/>
      <c r="C325" s="212"/>
    </row>
    <row r="326" spans="2:3">
      <c r="B326" s="211"/>
      <c r="C326" s="212"/>
    </row>
    <row r="327" spans="2:3">
      <c r="B327" s="211"/>
      <c r="C327" s="212"/>
    </row>
    <row r="328" spans="2:3">
      <c r="B328" s="211"/>
      <c r="C328" s="212"/>
    </row>
    <row r="329" spans="2:3">
      <c r="B329" s="211"/>
      <c r="C329" s="212"/>
    </row>
    <row r="330" spans="2:3">
      <c r="B330" s="211"/>
      <c r="C330" s="212"/>
    </row>
    <row r="331" spans="2:3">
      <c r="B331" s="211"/>
      <c r="C331" s="212"/>
    </row>
    <row r="332" spans="2:3">
      <c r="B332" s="211"/>
      <c r="C332" s="212"/>
    </row>
    <row r="333" spans="2:3">
      <c r="B333" s="211"/>
      <c r="C333" s="212"/>
    </row>
    <row r="334" spans="2:3">
      <c r="B334" s="211"/>
      <c r="C334" s="212"/>
    </row>
    <row r="335" spans="2:3">
      <c r="B335" s="211"/>
      <c r="C335" s="212"/>
    </row>
    <row r="336" spans="2:3">
      <c r="B336" s="211"/>
      <c r="C336" s="212"/>
    </row>
    <row r="337" spans="2:3">
      <c r="B337" s="211"/>
      <c r="C337" s="212"/>
    </row>
    <row r="338" spans="2:3">
      <c r="B338" s="211"/>
      <c r="C338" s="212"/>
    </row>
    <row r="339" spans="2:3">
      <c r="B339" s="211"/>
      <c r="C339" s="212"/>
    </row>
    <row r="340" spans="2:3">
      <c r="B340" s="211"/>
      <c r="C340" s="212"/>
    </row>
    <row r="341" spans="2:3">
      <c r="B341" s="211"/>
      <c r="C341" s="212"/>
    </row>
    <row r="342" spans="2:3">
      <c r="B342" s="211"/>
      <c r="C342" s="212"/>
    </row>
    <row r="343" spans="2:3">
      <c r="B343" s="211"/>
      <c r="C343" s="212"/>
    </row>
    <row r="344" spans="2:3">
      <c r="B344" s="211"/>
      <c r="C344" s="212"/>
    </row>
    <row r="345" spans="2:3">
      <c r="B345" s="211"/>
      <c r="C345" s="212"/>
    </row>
    <row r="346" spans="2:3">
      <c r="B346" s="211"/>
      <c r="C346" s="212"/>
    </row>
    <row r="347" spans="2:3">
      <c r="B347" s="211"/>
      <c r="C347" s="212"/>
    </row>
    <row r="348" spans="2:3">
      <c r="B348" s="211"/>
      <c r="C348" s="212"/>
    </row>
    <row r="349" spans="2:3">
      <c r="B349" s="211"/>
      <c r="C349" s="212"/>
    </row>
    <row r="350" spans="2:3">
      <c r="B350" s="211"/>
      <c r="C350" s="212"/>
    </row>
    <row r="351" spans="2:3">
      <c r="B351" s="211"/>
      <c r="C351" s="212"/>
    </row>
    <row r="352" spans="2:3">
      <c r="B352" s="211"/>
      <c r="C352" s="212"/>
    </row>
    <row r="353" spans="2:3">
      <c r="B353" s="211"/>
      <c r="C353" s="212"/>
    </row>
    <row r="354" spans="2:3">
      <c r="B354" s="211"/>
      <c r="C354" s="212"/>
    </row>
    <row r="355" spans="2:3">
      <c r="B355" s="211"/>
      <c r="C355" s="212"/>
    </row>
    <row r="356" spans="2:3">
      <c r="B356" s="211"/>
      <c r="C356" s="212"/>
    </row>
    <row r="357" spans="2:3">
      <c r="B357" s="211"/>
      <c r="C357" s="212"/>
    </row>
    <row r="358" spans="2:3">
      <c r="B358" s="211"/>
      <c r="C358" s="212"/>
    </row>
    <row r="359" spans="2:3">
      <c r="B359" s="211"/>
      <c r="C359" s="212"/>
    </row>
    <row r="360" spans="2:3">
      <c r="B360" s="211"/>
      <c r="C360" s="212"/>
    </row>
    <row r="361" spans="2:3">
      <c r="B361" s="211"/>
      <c r="C361" s="212"/>
    </row>
    <row r="362" spans="2:3">
      <c r="B362" s="211"/>
      <c r="C362" s="212"/>
    </row>
    <row r="363" spans="2:3">
      <c r="B363" s="211"/>
      <c r="C363" s="212"/>
    </row>
    <row r="364" spans="2:3">
      <c r="B364" s="211"/>
      <c r="C364" s="212"/>
    </row>
    <row r="365" spans="2:3">
      <c r="B365" s="211"/>
      <c r="C365" s="212"/>
    </row>
    <row r="366" spans="2:3">
      <c r="B366" s="211"/>
      <c r="C366" s="212"/>
    </row>
    <row r="367" spans="2:3">
      <c r="B367" s="211"/>
      <c r="C367" s="212"/>
    </row>
    <row r="368" spans="2:3">
      <c r="B368" s="211"/>
      <c r="C368" s="212"/>
    </row>
    <row r="369" spans="2:3">
      <c r="B369" s="211"/>
      <c r="C369" s="212"/>
    </row>
    <row r="370" spans="2:3">
      <c r="B370" s="211"/>
      <c r="C370" s="212"/>
    </row>
    <row r="371" spans="2:3">
      <c r="B371" s="214"/>
      <c r="C371" s="215"/>
    </row>
    <row r="372" spans="2:3" s="182"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33"/>
  <sheetViews>
    <sheetView workbookViewId="0"/>
  </sheetViews>
  <sheetFormatPr defaultColWidth="0" defaultRowHeight="14.25" customHeight="1" zeroHeight="1"/>
  <cols>
    <col min="1" max="1" width="38.1328125" customWidth="1"/>
    <col min="2" max="2" width="17.6640625" customWidth="1"/>
    <col min="3" max="3" width="13.59765625" customWidth="1"/>
    <col min="4" max="4" width="16.3984375" customWidth="1"/>
    <col min="5" max="5" width="9" customWidth="1"/>
    <col min="6" max="59" width="0" hidden="1" customWidth="1"/>
    <col min="60" max="16384" width="9" hidden="1"/>
  </cols>
  <sheetData>
    <row r="1" spans="1:41" s="48" customFormat="1" ht="12.75" customHeight="1"/>
    <row r="2" spans="1:41" s="48" customFormat="1" ht="18.75" customHeight="1">
      <c r="A2" s="14" t="s">
        <v>513</v>
      </c>
      <c r="B2" s="14"/>
      <c r="C2" s="52"/>
      <c r="D2" s="52"/>
      <c r="E2" s="52"/>
      <c r="F2" s="52"/>
      <c r="G2" s="52"/>
      <c r="H2" s="52"/>
      <c r="I2" s="52"/>
      <c r="J2" s="52"/>
      <c r="K2" s="52"/>
      <c r="L2" s="52"/>
      <c r="P2" s="52"/>
      <c r="Q2" s="52"/>
      <c r="R2" s="52"/>
      <c r="S2" s="52"/>
      <c r="T2" s="52"/>
      <c r="V2" s="52"/>
      <c r="W2" s="52"/>
      <c r="X2" s="52"/>
      <c r="Y2" s="52"/>
      <c r="Z2" s="52"/>
      <c r="AC2" s="52"/>
      <c r="AD2" s="52"/>
      <c r="AE2" s="52"/>
      <c r="AF2" s="52"/>
      <c r="AG2" s="52"/>
      <c r="AI2" s="52"/>
      <c r="AJ2" s="52"/>
      <c r="AK2" s="52"/>
      <c r="AL2" s="52"/>
      <c r="AM2" s="52"/>
    </row>
    <row r="3" spans="1:41" s="48" customFormat="1" ht="28.5" customHeight="1">
      <c r="A3" s="347" t="s">
        <v>514</v>
      </c>
      <c r="B3" s="347"/>
      <c r="C3" s="347"/>
      <c r="D3" s="347"/>
      <c r="E3" s="347"/>
      <c r="F3" s="243"/>
      <c r="G3" s="243"/>
      <c r="H3" s="243"/>
      <c r="I3" s="243"/>
      <c r="J3" s="243"/>
      <c r="K3" s="243"/>
      <c r="L3" s="243"/>
      <c r="M3" s="243"/>
      <c r="O3" s="54"/>
      <c r="P3" s="243"/>
      <c r="Q3" s="243"/>
      <c r="R3" s="243"/>
      <c r="S3" s="243"/>
      <c r="T3" s="243"/>
      <c r="U3" s="243"/>
      <c r="V3" s="243"/>
      <c r="W3" s="243"/>
      <c r="X3" s="243"/>
      <c r="Y3" s="243"/>
      <c r="Z3" s="243"/>
      <c r="AA3" s="243"/>
      <c r="AB3" s="54"/>
      <c r="AC3" s="243"/>
      <c r="AD3" s="243"/>
      <c r="AE3" s="243"/>
      <c r="AF3" s="243"/>
      <c r="AG3" s="243"/>
      <c r="AH3" s="243"/>
      <c r="AI3" s="243"/>
      <c r="AJ3" s="243"/>
      <c r="AK3" s="243"/>
      <c r="AL3" s="243"/>
      <c r="AM3" s="243"/>
      <c r="AN3" s="243"/>
      <c r="AO3" s="54"/>
    </row>
    <row r="4" spans="1:41" s="48" customFormat="1" ht="12.75" customHeight="1"/>
    <row r="5" spans="1:41" s="7" customFormat="1" ht="12.75" customHeight="1"/>
    <row r="6" spans="1:41" s="16" customFormat="1" ht="11.25">
      <c r="A6" s="17" t="s">
        <v>0</v>
      </c>
      <c r="B6" s="17"/>
      <c r="C6" s="18"/>
      <c r="D6" s="18"/>
      <c r="E6" s="19"/>
    </row>
    <row r="7" spans="1:41" s="7" customFormat="1" ht="11.25">
      <c r="A7" s="67"/>
      <c r="B7" s="67"/>
      <c r="C7" s="15"/>
      <c r="D7" s="15"/>
      <c r="E7" s="10"/>
    </row>
    <row r="8" spans="1:41" s="61" customFormat="1" ht="11.25">
      <c r="A8" s="63"/>
      <c r="B8" s="246" t="s">
        <v>23</v>
      </c>
      <c r="C8" s="65" t="s">
        <v>569</v>
      </c>
      <c r="D8" s="65" t="s">
        <v>570</v>
      </c>
      <c r="E8" s="10"/>
    </row>
    <row r="9" spans="1:41" s="7" customFormat="1" ht="11.25">
      <c r="A9" s="64" t="s">
        <v>512</v>
      </c>
      <c r="B9" s="64" t="s">
        <v>568</v>
      </c>
      <c r="C9" s="245">
        <v>81.733639651153254</v>
      </c>
      <c r="D9" s="245">
        <v>608.87797008194536</v>
      </c>
      <c r="E9" s="10"/>
    </row>
    <row r="10" spans="1:41" s="7" customFormat="1" ht="11.25">
      <c r="A10" s="64" t="s">
        <v>505</v>
      </c>
      <c r="B10" s="64" t="s">
        <v>568</v>
      </c>
      <c r="C10" s="245">
        <v>84.76467225905651</v>
      </c>
      <c r="D10" s="245">
        <v>610.66270636711056</v>
      </c>
      <c r="E10" s="10"/>
    </row>
    <row r="11" spans="1:41" s="7" customFormat="1" ht="11.25">
      <c r="A11" s="67"/>
      <c r="B11" s="67"/>
      <c r="C11" s="15"/>
      <c r="D11" s="15"/>
      <c r="E11" s="10"/>
    </row>
    <row r="12" spans="1:41" s="16" customFormat="1" ht="11.25">
      <c r="A12" s="17" t="s">
        <v>1</v>
      </c>
      <c r="B12" s="17"/>
      <c r="C12" s="18"/>
      <c r="D12" s="18"/>
      <c r="E12" s="19"/>
    </row>
    <row r="13" spans="1:41" s="1" customFormat="1"/>
    <row r="14" spans="1:41" s="61" customFormat="1" ht="11.25">
      <c r="A14" s="63"/>
      <c r="B14" s="246" t="s">
        <v>23</v>
      </c>
      <c r="C14" s="65" t="s">
        <v>152</v>
      </c>
      <c r="D14" s="65" t="s">
        <v>571</v>
      </c>
      <c r="E14" s="10"/>
    </row>
    <row r="15" spans="1:41" s="61" customFormat="1" ht="11.25">
      <c r="A15" s="64" t="s">
        <v>512</v>
      </c>
      <c r="B15" s="64" t="s">
        <v>568</v>
      </c>
      <c r="C15" s="245">
        <v>92.858635018132276</v>
      </c>
      <c r="D15" s="245">
        <v>513.57545202158155</v>
      </c>
      <c r="E15" s="10"/>
    </row>
    <row r="16" spans="1:41" s="61" customFormat="1" ht="11.25">
      <c r="A16" s="64" t="s">
        <v>505</v>
      </c>
      <c r="B16" s="64" t="s">
        <v>568</v>
      </c>
      <c r="C16" s="245">
        <v>95.053517306958852</v>
      </c>
      <c r="D16" s="245">
        <v>495.60091432828915</v>
      </c>
      <c r="E16" s="10"/>
    </row>
    <row r="17"/>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8"/>
  <sheetViews>
    <sheetView zoomScale="80" zoomScaleNormal="80" workbookViewId="0">
      <selection activeCell="A147" sqref="A147"/>
    </sheetView>
  </sheetViews>
  <sheetFormatPr defaultColWidth="0" defaultRowHeight="11.25" zeroHeight="1"/>
  <cols>
    <col min="1" max="1" width="5.1328125" style="8" customWidth="1"/>
    <col min="2" max="2" width="27.1328125" style="8" customWidth="1"/>
    <col min="3" max="3" width="13" style="8" customWidth="1"/>
    <col min="4" max="4" width="76.59765625" style="8" customWidth="1"/>
    <col min="5" max="5" width="11.59765625" style="7" customWidth="1"/>
    <col min="6" max="8" width="9" style="7" customWidth="1"/>
    <col min="9" max="9" width="9" style="7" hidden="1" customWidth="1"/>
    <col min="10" max="16384" width="9" style="8" hidden="1"/>
  </cols>
  <sheetData>
    <row r="1" spans="1:14" s="7" customFormat="1"/>
    <row r="2" spans="1:14" s="77" customFormat="1">
      <c r="B2" s="77" t="s">
        <v>8</v>
      </c>
    </row>
    <row r="3" spans="1:14" s="7" customFormat="1"/>
    <row r="4" spans="1:14" s="7" customFormat="1" ht="26.25" customHeight="1">
      <c r="B4" s="275" t="s">
        <v>169</v>
      </c>
      <c r="C4" s="275"/>
      <c r="D4" s="275"/>
      <c r="E4" s="275"/>
      <c r="F4" s="275"/>
      <c r="G4" s="275"/>
      <c r="H4" s="275"/>
    </row>
    <row r="5" spans="1:14" s="7" customFormat="1" ht="15" customHeight="1">
      <c r="B5" s="78"/>
      <c r="C5" s="79"/>
      <c r="D5" s="79"/>
      <c r="E5" s="79"/>
    </row>
    <row r="6" spans="1:14" s="1" customFormat="1" ht="12.75" customHeight="1">
      <c r="B6" s="82"/>
      <c r="C6" s="83" t="s">
        <v>105</v>
      </c>
      <c r="D6" s="81"/>
      <c r="E6" s="81"/>
      <c r="F6" s="81"/>
      <c r="G6" s="81"/>
      <c r="H6" s="81"/>
      <c r="I6" s="81"/>
      <c r="J6" s="81"/>
      <c r="K6" s="81"/>
      <c r="L6" s="81"/>
      <c r="M6" s="81"/>
      <c r="N6" s="81"/>
    </row>
    <row r="7" spans="1:14" s="1" customFormat="1" ht="12.75" customHeight="1">
      <c r="D7" s="81"/>
      <c r="G7" s="81"/>
      <c r="H7" s="81"/>
      <c r="I7" s="81"/>
      <c r="J7" s="81"/>
      <c r="K7" s="81"/>
      <c r="L7" s="81"/>
      <c r="M7" s="81"/>
      <c r="N7" s="81"/>
    </row>
    <row r="8" spans="1:14" s="1" customFormat="1" ht="14.25">
      <c r="B8" s="84"/>
      <c r="C8" s="83" t="s">
        <v>106</v>
      </c>
    </row>
    <row r="9" spans="1:14" s="7" customFormat="1"/>
    <row r="10" spans="1:14" s="77" customFormat="1">
      <c r="B10" s="77" t="s">
        <v>103</v>
      </c>
    </row>
    <row r="11" spans="1:14" s="7" customFormat="1"/>
    <row r="12" spans="1:14">
      <c r="A12" s="79"/>
      <c r="B12" s="47" t="s">
        <v>41</v>
      </c>
      <c r="C12" s="47" t="s">
        <v>42</v>
      </c>
      <c r="D12" s="47" t="s">
        <v>8</v>
      </c>
      <c r="E12" s="49"/>
      <c r="F12" s="49"/>
      <c r="G12" s="49"/>
      <c r="H12" s="49"/>
      <c r="I12" s="49"/>
      <c r="J12" s="68"/>
      <c r="K12" s="68"/>
      <c r="L12" s="68"/>
      <c r="M12" s="68"/>
      <c r="N12" s="68"/>
    </row>
    <row r="13" spans="1:14">
      <c r="A13" s="79"/>
      <c r="B13" s="80" t="s">
        <v>107</v>
      </c>
      <c r="C13" s="80" t="s">
        <v>108</v>
      </c>
      <c r="D13" s="80" t="s">
        <v>109</v>
      </c>
      <c r="E13" s="49"/>
      <c r="F13" s="49"/>
      <c r="G13" s="49"/>
      <c r="H13" s="49"/>
      <c r="I13" s="49"/>
      <c r="J13" s="68"/>
      <c r="K13" s="68"/>
      <c r="L13" s="68"/>
      <c r="M13" s="68"/>
      <c r="N13" s="68"/>
    </row>
    <row r="14" spans="1:14">
      <c r="A14" s="79"/>
      <c r="B14" s="80" t="s">
        <v>43</v>
      </c>
      <c r="C14" s="80" t="s">
        <v>108</v>
      </c>
      <c r="D14" s="80" t="s">
        <v>110</v>
      </c>
      <c r="E14" s="49"/>
      <c r="F14" s="49"/>
      <c r="G14" s="49"/>
      <c r="H14" s="49"/>
      <c r="I14" s="49"/>
      <c r="J14" s="68"/>
      <c r="K14" s="68"/>
      <c r="L14" s="68"/>
      <c r="M14" s="68"/>
      <c r="N14" s="68"/>
    </row>
    <row r="15" spans="1:14">
      <c r="A15" s="79"/>
      <c r="B15" s="279" t="s">
        <v>44</v>
      </c>
      <c r="C15" s="280"/>
      <c r="D15" s="280"/>
      <c r="E15" s="49"/>
      <c r="F15" s="49"/>
      <c r="G15" s="49"/>
      <c r="H15" s="49"/>
      <c r="I15" s="49"/>
      <c r="J15" s="68"/>
      <c r="K15" s="68"/>
      <c r="L15" s="68"/>
      <c r="M15" s="68"/>
      <c r="N15" s="68"/>
    </row>
    <row r="16" spans="1:14">
      <c r="A16" s="79"/>
      <c r="B16" s="104" t="s">
        <v>162</v>
      </c>
      <c r="C16" s="75" t="s">
        <v>44</v>
      </c>
      <c r="D16" s="8" t="s">
        <v>471</v>
      </c>
      <c r="E16" s="49"/>
      <c r="F16" s="49"/>
      <c r="G16" s="49"/>
      <c r="H16" s="49"/>
      <c r="I16" s="49"/>
      <c r="J16" s="68"/>
      <c r="K16" s="68"/>
      <c r="L16" s="68"/>
      <c r="M16" s="68"/>
      <c r="N16" s="68"/>
    </row>
    <row r="17" spans="1:14">
      <c r="A17" s="79"/>
      <c r="B17" s="273" t="s">
        <v>558</v>
      </c>
      <c r="C17" s="274"/>
      <c r="D17" s="274"/>
      <c r="E17" s="49"/>
      <c r="F17" s="49"/>
      <c r="G17" s="49"/>
      <c r="H17" s="49"/>
      <c r="I17" s="49"/>
      <c r="J17" s="68"/>
      <c r="K17" s="68"/>
      <c r="L17" s="68"/>
      <c r="M17" s="68"/>
      <c r="N17" s="68"/>
    </row>
    <row r="18" spans="1:14" ht="35.25" customHeight="1">
      <c r="A18" s="7"/>
      <c r="B18" s="155" t="s">
        <v>163</v>
      </c>
      <c r="C18" s="107" t="s">
        <v>164</v>
      </c>
      <c r="D18" s="156" t="s">
        <v>500</v>
      </c>
    </row>
    <row r="19" spans="1:14" ht="22.5">
      <c r="A19" s="7"/>
      <c r="B19" s="104" t="s">
        <v>559</v>
      </c>
      <c r="C19" s="107" t="s">
        <v>164</v>
      </c>
      <c r="D19" s="105" t="s">
        <v>562</v>
      </c>
    </row>
    <row r="20" spans="1:14">
      <c r="A20" s="7"/>
      <c r="B20" s="276" t="s">
        <v>9</v>
      </c>
      <c r="C20" s="277"/>
      <c r="D20" s="278"/>
    </row>
    <row r="21" spans="1:14" ht="35.25" customHeight="1">
      <c r="A21" s="7"/>
      <c r="B21" s="155" t="s">
        <v>165</v>
      </c>
      <c r="C21" s="107" t="s">
        <v>9</v>
      </c>
      <c r="D21" s="105" t="s">
        <v>472</v>
      </c>
    </row>
    <row r="22" spans="1:14" ht="22.5">
      <c r="A22" s="7"/>
      <c r="B22" s="104" t="s">
        <v>166</v>
      </c>
      <c r="C22" s="75" t="s">
        <v>9</v>
      </c>
      <c r="D22" s="76" t="s">
        <v>123</v>
      </c>
    </row>
    <row r="23" spans="1:14">
      <c r="A23" s="7"/>
      <c r="B23" s="104" t="s">
        <v>167</v>
      </c>
      <c r="C23" s="75" t="s">
        <v>9</v>
      </c>
      <c r="D23" s="76" t="s">
        <v>142</v>
      </c>
    </row>
    <row r="24" spans="1:14" ht="22.5">
      <c r="A24" s="7"/>
      <c r="B24" s="104" t="s">
        <v>168</v>
      </c>
      <c r="C24" s="75" t="s">
        <v>9</v>
      </c>
      <c r="D24" s="76" t="s">
        <v>119</v>
      </c>
    </row>
    <row r="25" spans="1:14" s="7" customFormat="1" ht="22.5">
      <c r="B25" s="220" t="s">
        <v>459</v>
      </c>
      <c r="C25" s="220" t="s">
        <v>9</v>
      </c>
      <c r="D25" s="220" t="s">
        <v>460</v>
      </c>
    </row>
    <row r="26" spans="1:14" s="7" customFormat="1" ht="22.5">
      <c r="B26" s="267" t="s">
        <v>560</v>
      </c>
      <c r="C26" s="267" t="s">
        <v>9</v>
      </c>
      <c r="D26" s="220" t="s">
        <v>561</v>
      </c>
    </row>
    <row r="27" spans="1:14" s="7" customFormat="1"/>
    <row r="28" spans="1:14" s="77" customFormat="1">
      <c r="B28" s="77" t="s">
        <v>498</v>
      </c>
    </row>
    <row r="29" spans="1:14" s="7" customFormat="1"/>
    <row r="30" spans="1:14">
      <c r="A30" s="7"/>
      <c r="B30" s="7"/>
      <c r="C30" s="7"/>
      <c r="D30" s="7"/>
    </row>
    <row r="31" spans="1:14">
      <c r="A31" s="7"/>
      <c r="B31" s="7"/>
      <c r="C31" s="7"/>
      <c r="D31" s="7"/>
    </row>
    <row r="32" spans="1:14">
      <c r="A32" s="7"/>
      <c r="B32" s="7"/>
      <c r="C32" s="7"/>
      <c r="D32" s="7"/>
    </row>
    <row r="33" spans="1:4">
      <c r="A33" s="7"/>
      <c r="B33" s="7"/>
      <c r="C33" s="7"/>
      <c r="D33" s="7"/>
    </row>
    <row r="34" spans="1:4">
      <c r="A34" s="7"/>
      <c r="B34" s="7"/>
      <c r="C34" s="7"/>
      <c r="D34" s="7"/>
    </row>
    <row r="35" spans="1:4">
      <c r="A35" s="7"/>
      <c r="B35" s="7"/>
      <c r="C35" s="7"/>
      <c r="D35" s="7"/>
    </row>
    <row r="36" spans="1:4">
      <c r="A36" s="7"/>
      <c r="B36" s="7"/>
      <c r="C36" s="7"/>
      <c r="D36" s="7"/>
    </row>
    <row r="37" spans="1:4">
      <c r="A37" s="7"/>
      <c r="B37" s="7"/>
      <c r="C37" s="7"/>
      <c r="D37" s="7"/>
    </row>
    <row r="38" spans="1:4">
      <c r="A38" s="7"/>
      <c r="B38" s="7"/>
      <c r="C38" s="7"/>
      <c r="D38" s="7"/>
    </row>
    <row r="39" spans="1:4">
      <c r="A39" s="7"/>
      <c r="B39" s="7"/>
      <c r="C39" s="7"/>
      <c r="D39" s="7"/>
    </row>
    <row r="40" spans="1:4">
      <c r="A40" s="7"/>
      <c r="B40" s="7"/>
      <c r="C40" s="7"/>
      <c r="D40" s="7"/>
    </row>
    <row r="41" spans="1:4">
      <c r="A41" s="7"/>
      <c r="B41" s="7"/>
      <c r="C41" s="7"/>
      <c r="D41" s="7"/>
    </row>
    <row r="42" spans="1:4">
      <c r="A42" s="7"/>
      <c r="B42" s="7"/>
      <c r="C42" s="7"/>
      <c r="D42" s="7"/>
    </row>
    <row r="43" spans="1:4">
      <c r="A43" s="7"/>
      <c r="B43" s="7"/>
      <c r="C43" s="7"/>
      <c r="D43" s="7"/>
    </row>
    <row r="44" spans="1:4">
      <c r="A44" s="7"/>
      <c r="B44" s="7"/>
      <c r="C44" s="7"/>
      <c r="D44" s="7"/>
    </row>
    <row r="45" spans="1:4">
      <c r="A45" s="7"/>
      <c r="B45" s="7"/>
      <c r="C45" s="7"/>
      <c r="D45" s="7"/>
    </row>
    <row r="46" spans="1:4">
      <c r="A46" s="7"/>
      <c r="B46" s="7"/>
      <c r="C46" s="7"/>
      <c r="D46" s="7"/>
    </row>
    <row r="47" spans="1:4">
      <c r="A47" s="7"/>
      <c r="B47" s="7"/>
      <c r="C47" s="7"/>
      <c r="D47" s="7"/>
    </row>
    <row r="48" spans="1:4">
      <c r="A48" s="7"/>
      <c r="B48" s="7"/>
      <c r="C48" s="7"/>
      <c r="D48" s="7"/>
    </row>
    <row r="49" spans="1:4">
      <c r="A49" s="7"/>
      <c r="B49" s="7"/>
      <c r="C49" s="7"/>
      <c r="D49" s="7"/>
    </row>
    <row r="50" spans="1:4">
      <c r="A50" s="7"/>
      <c r="B50" s="7"/>
      <c r="C50" s="7"/>
      <c r="D50" s="7"/>
    </row>
    <row r="51" spans="1:4">
      <c r="A51" s="7"/>
      <c r="B51" s="7"/>
      <c r="C51" s="7"/>
      <c r="D51" s="7"/>
    </row>
    <row r="52" spans="1:4">
      <c r="A52" s="7"/>
      <c r="B52" s="7"/>
      <c r="C52" s="7"/>
      <c r="D52" s="7"/>
    </row>
    <row r="53" spans="1:4">
      <c r="A53" s="7"/>
      <c r="B53" s="7"/>
      <c r="C53" s="7"/>
      <c r="D53" s="7"/>
    </row>
    <row r="54" spans="1:4">
      <c r="A54" s="7"/>
      <c r="B54" s="7"/>
      <c r="C54" s="7"/>
      <c r="D54" s="7"/>
    </row>
    <row r="55" spans="1:4">
      <c r="A55" s="7"/>
      <c r="B55" s="7"/>
      <c r="C55" s="7"/>
      <c r="D55" s="7"/>
    </row>
    <row r="56" spans="1:4">
      <c r="A56" s="7"/>
      <c r="B56" s="7"/>
      <c r="C56" s="7"/>
      <c r="D56" s="7"/>
    </row>
    <row r="57" spans="1:4">
      <c r="A57" s="7"/>
      <c r="B57" s="7"/>
      <c r="C57" s="7"/>
      <c r="D57" s="7"/>
    </row>
    <row r="58" spans="1:4">
      <c r="A58" s="7"/>
      <c r="B58" s="7"/>
      <c r="C58" s="7"/>
      <c r="D58" s="7"/>
    </row>
    <row r="59" spans="1:4">
      <c r="A59" s="7"/>
      <c r="B59" s="7"/>
      <c r="C59" s="7"/>
      <c r="D59" s="7"/>
    </row>
    <row r="60" spans="1:4">
      <c r="A60" s="7"/>
      <c r="B60" s="7"/>
      <c r="C60" s="7"/>
      <c r="D60" s="7"/>
    </row>
    <row r="61" spans="1:4">
      <c r="A61" s="7"/>
      <c r="B61" s="7"/>
      <c r="C61" s="7"/>
      <c r="D61" s="7"/>
    </row>
    <row r="62" spans="1:4">
      <c r="A62" s="7"/>
      <c r="B62" s="7"/>
      <c r="C62" s="7"/>
      <c r="D62" s="7"/>
    </row>
    <row r="63" spans="1:4">
      <c r="A63" s="7"/>
      <c r="B63" s="7"/>
      <c r="C63" s="7"/>
      <c r="D63" s="7"/>
    </row>
    <row r="64" spans="1:4">
      <c r="A64" s="7"/>
      <c r="B64" s="7"/>
      <c r="C64" s="7"/>
      <c r="D64" s="7"/>
    </row>
    <row r="65" spans="1:4">
      <c r="A65" s="7"/>
      <c r="B65" s="7"/>
      <c r="C65" s="7"/>
      <c r="D65" s="7"/>
    </row>
    <row r="66" spans="1:4">
      <c r="A66" s="7"/>
      <c r="B66" s="7"/>
      <c r="C66" s="7"/>
      <c r="D66" s="7"/>
    </row>
    <row r="67" spans="1:4">
      <c r="A67" s="7"/>
      <c r="B67" s="7"/>
      <c r="C67" s="7"/>
      <c r="D67" s="7"/>
    </row>
    <row r="68" spans="1:4">
      <c r="A68" s="7"/>
      <c r="B68" s="7"/>
      <c r="C68" s="7"/>
      <c r="D68" s="7"/>
    </row>
    <row r="69" spans="1:4">
      <c r="A69" s="7"/>
      <c r="B69" s="7"/>
      <c r="C69" s="7"/>
      <c r="D69" s="7"/>
    </row>
    <row r="70" spans="1:4">
      <c r="A70" s="7"/>
      <c r="B70" s="7"/>
      <c r="C70" s="7"/>
      <c r="D70" s="7"/>
    </row>
    <row r="71" spans="1:4">
      <c r="A71" s="7"/>
      <c r="B71" s="7"/>
      <c r="C71" s="7"/>
      <c r="D71" s="7"/>
    </row>
    <row r="72" spans="1:4">
      <c r="A72" s="7"/>
      <c r="B72" s="7"/>
      <c r="C72" s="7"/>
      <c r="D72" s="7"/>
    </row>
    <row r="73" spans="1:4">
      <c r="A73" s="7"/>
      <c r="B73" s="7"/>
      <c r="C73" s="7"/>
      <c r="D73" s="7"/>
    </row>
    <row r="74" spans="1:4">
      <c r="A74" s="7"/>
      <c r="B74" s="7"/>
      <c r="C74" s="7"/>
      <c r="D74" s="7"/>
    </row>
    <row r="75" spans="1:4">
      <c r="A75" s="7"/>
      <c r="B75" s="7"/>
      <c r="C75" s="7"/>
      <c r="D75" s="7"/>
    </row>
    <row r="76" spans="1:4">
      <c r="A76" s="7"/>
      <c r="B76" s="7"/>
      <c r="C76" s="7"/>
      <c r="D76" s="7"/>
    </row>
    <row r="77" spans="1:4">
      <c r="A77" s="7"/>
      <c r="B77" s="7"/>
      <c r="C77" s="7"/>
      <c r="D77" s="7"/>
    </row>
    <row r="78" spans="1:4">
      <c r="A78" s="7"/>
      <c r="B78" s="7"/>
      <c r="C78" s="7"/>
      <c r="D78" s="7"/>
    </row>
    <row r="79" spans="1:4">
      <c r="A79" s="7"/>
      <c r="B79" s="7"/>
      <c r="C79" s="7"/>
      <c r="D79" s="7"/>
    </row>
    <row r="80" spans="1:4">
      <c r="A80" s="7"/>
      <c r="B80" s="7"/>
      <c r="C80" s="7"/>
      <c r="D80" s="7"/>
    </row>
    <row r="81" spans="1:4">
      <c r="A81" s="7"/>
      <c r="B81" s="7"/>
      <c r="C81" s="7"/>
      <c r="D81" s="7"/>
    </row>
    <row r="82" spans="1:4">
      <c r="A82" s="7"/>
      <c r="B82" s="7"/>
      <c r="C82" s="7"/>
      <c r="D82" s="7"/>
    </row>
    <row r="83" spans="1:4">
      <c r="A83" s="7"/>
      <c r="B83" s="7"/>
      <c r="C83" s="7"/>
      <c r="D83" s="7"/>
    </row>
    <row r="84" spans="1:4">
      <c r="A84" s="7"/>
      <c r="B84" s="7"/>
      <c r="C84" s="7"/>
      <c r="D84" s="7"/>
    </row>
    <row r="85" spans="1:4">
      <c r="A85" s="7"/>
      <c r="B85" s="7"/>
      <c r="C85" s="7"/>
      <c r="D85" s="7"/>
    </row>
    <row r="86" spans="1:4">
      <c r="A86" s="7"/>
      <c r="B86" s="7"/>
      <c r="C86" s="7"/>
      <c r="D86" s="7"/>
    </row>
    <row r="87" spans="1:4">
      <c r="A87" s="7"/>
      <c r="B87" s="7"/>
      <c r="C87" s="7"/>
      <c r="D87" s="7"/>
    </row>
    <row r="88" spans="1:4">
      <c r="A88" s="7"/>
      <c r="B88" s="7"/>
      <c r="C88" s="7"/>
      <c r="D88" s="7"/>
    </row>
    <row r="89" spans="1:4">
      <c r="A89" s="7"/>
      <c r="B89" s="7"/>
      <c r="C89" s="7"/>
      <c r="D89" s="7"/>
    </row>
    <row r="90" spans="1:4">
      <c r="A90" s="7"/>
      <c r="B90" s="7"/>
      <c r="C90" s="7"/>
      <c r="D90" s="7"/>
    </row>
    <row r="91" spans="1:4">
      <c r="A91" s="7"/>
      <c r="B91" s="7"/>
      <c r="C91" s="7"/>
      <c r="D91" s="7"/>
    </row>
    <row r="92" spans="1:4">
      <c r="A92" s="7"/>
      <c r="B92" s="7"/>
      <c r="C92" s="7"/>
      <c r="D92" s="7"/>
    </row>
    <row r="93" spans="1:4">
      <c r="A93" s="7"/>
      <c r="B93" s="7"/>
      <c r="C93" s="7"/>
      <c r="D93" s="7"/>
    </row>
    <row r="94" spans="1:4">
      <c r="A94" s="7"/>
      <c r="B94" s="7"/>
      <c r="C94" s="7"/>
      <c r="D94" s="7"/>
    </row>
    <row r="95" spans="1:4">
      <c r="A95" s="7"/>
      <c r="B95" s="7"/>
      <c r="C95" s="7"/>
      <c r="D95" s="7"/>
    </row>
    <row r="96" spans="1:4">
      <c r="A96" s="7"/>
      <c r="B96" s="7"/>
      <c r="C96" s="7"/>
      <c r="D96" s="7"/>
    </row>
    <row r="97" spans="1:9">
      <c r="A97" s="7"/>
      <c r="B97" s="7"/>
      <c r="C97" s="7"/>
      <c r="D97" s="7"/>
    </row>
    <row r="98" spans="1:9">
      <c r="A98" s="7"/>
      <c r="B98" s="7"/>
      <c r="C98" s="7"/>
      <c r="D98" s="7"/>
    </row>
    <row r="99" spans="1:9">
      <c r="A99" s="7"/>
      <c r="B99" s="7"/>
      <c r="C99" s="7"/>
      <c r="D99" s="7"/>
    </row>
    <row r="100" spans="1:9">
      <c r="A100" s="7"/>
      <c r="B100" s="7"/>
      <c r="C100" s="7"/>
      <c r="D100" s="7"/>
    </row>
    <row r="101" spans="1:9">
      <c r="A101" s="7"/>
      <c r="B101" s="7"/>
      <c r="C101" s="7"/>
      <c r="D101" s="7"/>
    </row>
    <row r="102" spans="1:9">
      <c r="A102" s="7"/>
      <c r="B102" s="7"/>
      <c r="C102" s="7"/>
      <c r="D102" s="7"/>
    </row>
    <row r="103" spans="1:9">
      <c r="A103" s="7"/>
      <c r="B103" s="7"/>
      <c r="C103" s="7"/>
      <c r="D103" s="7"/>
    </row>
    <row r="104" spans="1:9">
      <c r="A104" s="7"/>
      <c r="B104" s="7"/>
      <c r="C104" s="7"/>
      <c r="D104" s="7"/>
    </row>
    <row r="105" spans="1:9">
      <c r="A105" s="7"/>
      <c r="B105" s="7"/>
      <c r="C105" s="7"/>
      <c r="D105" s="7"/>
    </row>
    <row r="106" spans="1:9">
      <c r="A106" s="7"/>
      <c r="B106" s="7"/>
      <c r="C106" s="7"/>
      <c r="D106" s="7"/>
    </row>
    <row r="107" spans="1:9">
      <c r="A107" s="7"/>
      <c r="B107" s="7"/>
      <c r="C107" s="7"/>
      <c r="D107" s="7"/>
    </row>
    <row r="108" spans="1:9">
      <c r="A108" s="7"/>
      <c r="B108" s="7"/>
      <c r="C108" s="7"/>
      <c r="D108" s="7"/>
    </row>
    <row r="109" spans="1:9">
      <c r="A109" s="7"/>
      <c r="B109" s="7"/>
      <c r="C109" s="7"/>
      <c r="D109" s="7"/>
    </row>
    <row r="110" spans="1:9">
      <c r="A110" s="7"/>
      <c r="B110" s="7"/>
      <c r="C110" s="7"/>
      <c r="D110" s="7"/>
    </row>
    <row r="111" spans="1:9">
      <c r="A111" s="7"/>
      <c r="B111" s="7"/>
      <c r="C111" s="7"/>
      <c r="D111" s="7"/>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sheetData>
  <mergeCells count="4">
    <mergeCell ref="B17:D17"/>
    <mergeCell ref="B4:H4"/>
    <mergeCell ref="B20:D20"/>
    <mergeCell ref="B15:D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267"/>
  <sheetViews>
    <sheetView zoomScale="70" zoomScaleNormal="70" workbookViewId="0">
      <selection activeCell="B2" sqref="B2:P2"/>
    </sheetView>
  </sheetViews>
  <sheetFormatPr defaultColWidth="0" defaultRowHeight="14.25" zeroHeight="1"/>
  <cols>
    <col min="1" max="1" width="10.1328125" style="142" customWidth="1"/>
    <col min="2" max="2" width="10.1328125" customWidth="1"/>
    <col min="3" max="3" width="30.1328125" bestFit="1" customWidth="1"/>
    <col min="4" max="5" width="30.1328125" customWidth="1"/>
    <col min="6" max="6" width="21.59765625" bestFit="1" customWidth="1"/>
    <col min="7" max="7" width="10.1328125" customWidth="1"/>
    <col min="8" max="8" width="23" customWidth="1"/>
    <col min="9" max="9" width="10.1328125" customWidth="1"/>
    <col min="10" max="10" width="14" customWidth="1"/>
    <col min="11" max="11" width="11.59765625" customWidth="1"/>
    <col min="12" max="12" width="14" customWidth="1"/>
    <col min="13" max="13" width="11.59765625" customWidth="1"/>
    <col min="14" max="14" width="14" customWidth="1"/>
    <col min="15" max="15" width="11.59765625" customWidth="1"/>
    <col min="16" max="16" width="14" customWidth="1"/>
    <col min="17" max="17" width="11.59765625" customWidth="1"/>
    <col min="18" max="18" width="10.1328125" customWidth="1"/>
    <col min="19" max="19" width="13.3984375" customWidth="1"/>
    <col min="20" max="20" width="14" customWidth="1"/>
    <col min="21" max="21" width="11.59765625" customWidth="1"/>
    <col min="22" max="22" width="14" customWidth="1"/>
    <col min="23" max="23" width="11.59765625" customWidth="1"/>
    <col min="24" max="24" width="14" bestFit="1" customWidth="1"/>
    <col min="25" max="25" width="11.59765625" bestFit="1" customWidth="1"/>
    <col min="26" max="26" width="14" bestFit="1" customWidth="1"/>
    <col min="27" max="27" width="11.59765625" bestFit="1" customWidth="1"/>
    <col min="28" max="28" width="14" bestFit="1" customWidth="1"/>
    <col min="29" max="29" width="13.3984375" bestFit="1" customWidth="1"/>
    <col min="30" max="30" width="10.1328125" style="142" customWidth="1"/>
    <col min="31" max="42" width="0" hidden="1" customWidth="1"/>
    <col min="43" max="16384" width="10.1328125" hidden="1"/>
  </cols>
  <sheetData>
    <row r="1" spans="1:42" s="48" customFormat="1" ht="12.7" customHeight="1">
      <c r="A1" s="144"/>
      <c r="AD1" s="144"/>
    </row>
    <row r="2" spans="1:42" s="48" customFormat="1" ht="18.7" customHeight="1">
      <c r="A2" s="145"/>
      <c r="B2" s="281" t="s">
        <v>147</v>
      </c>
      <c r="C2" s="281"/>
      <c r="D2" s="281"/>
      <c r="E2" s="281"/>
      <c r="F2" s="281"/>
      <c r="G2" s="281"/>
      <c r="H2" s="281"/>
      <c r="I2" s="281"/>
      <c r="J2" s="281"/>
      <c r="K2" s="281"/>
      <c r="L2" s="281"/>
      <c r="M2" s="281"/>
      <c r="N2" s="281"/>
      <c r="O2" s="281"/>
      <c r="P2" s="281"/>
      <c r="Q2" s="52"/>
      <c r="R2" s="52"/>
      <c r="S2" s="52"/>
      <c r="T2" s="52"/>
      <c r="U2" s="52"/>
      <c r="W2" s="52"/>
      <c r="X2" s="52"/>
      <c r="Y2" s="52"/>
      <c r="Z2" s="52"/>
      <c r="AA2" s="52"/>
      <c r="AD2" s="151"/>
      <c r="AE2" s="52"/>
      <c r="AF2" s="52"/>
      <c r="AG2" s="52"/>
      <c r="AH2" s="52"/>
      <c r="AJ2" s="52"/>
      <c r="AK2" s="52"/>
      <c r="AL2" s="52"/>
      <c r="AM2" s="52"/>
      <c r="AN2" s="52"/>
    </row>
    <row r="3" spans="1:42" s="48" customFormat="1" ht="46.45" customHeight="1">
      <c r="A3" s="146"/>
      <c r="B3" s="282" t="s">
        <v>574</v>
      </c>
      <c r="C3" s="282"/>
      <c r="D3" s="282"/>
      <c r="E3" s="282"/>
      <c r="F3" s="282"/>
      <c r="G3" s="282"/>
      <c r="H3" s="282"/>
      <c r="I3" s="282"/>
      <c r="J3" s="282"/>
      <c r="K3" s="282"/>
      <c r="L3" s="282"/>
      <c r="M3" s="282"/>
      <c r="N3" s="282"/>
      <c r="O3" s="282"/>
      <c r="P3" s="282"/>
      <c r="Q3" s="120"/>
      <c r="R3" s="120"/>
      <c r="S3" s="120"/>
      <c r="T3" s="120"/>
      <c r="U3" s="120"/>
      <c r="V3" s="120"/>
      <c r="W3" s="120"/>
      <c r="X3" s="120"/>
      <c r="Y3" s="120"/>
      <c r="Z3" s="120"/>
      <c r="AA3" s="120"/>
      <c r="AB3" s="120"/>
      <c r="AC3" s="54"/>
      <c r="AD3" s="152"/>
      <c r="AE3" s="120"/>
      <c r="AF3" s="120"/>
      <c r="AG3" s="120"/>
      <c r="AH3" s="120"/>
      <c r="AI3" s="120"/>
      <c r="AJ3" s="120"/>
      <c r="AK3" s="120"/>
      <c r="AL3" s="120"/>
      <c r="AM3" s="120"/>
      <c r="AN3" s="120"/>
      <c r="AO3" s="120"/>
      <c r="AP3" s="54"/>
    </row>
    <row r="4" spans="1:42" s="7" customFormat="1" ht="17.75" customHeight="1">
      <c r="A4" s="147"/>
      <c r="B4" s="121"/>
      <c r="C4" s="121"/>
      <c r="D4" s="121"/>
      <c r="E4" s="121"/>
      <c r="F4" s="121"/>
      <c r="G4" s="121"/>
      <c r="H4" s="121"/>
      <c r="I4" s="118"/>
      <c r="J4" s="118"/>
      <c r="K4" s="118"/>
      <c r="L4" s="118"/>
      <c r="M4" s="118"/>
      <c r="N4" s="118"/>
      <c r="P4" s="79"/>
      <c r="Q4" s="118"/>
      <c r="R4" s="118"/>
      <c r="S4" s="118"/>
      <c r="T4" s="118"/>
      <c r="U4" s="118"/>
      <c r="V4" s="118"/>
      <c r="W4" s="118"/>
      <c r="X4" s="118"/>
      <c r="Y4" s="118"/>
      <c r="Z4" s="118"/>
      <c r="AA4" s="118"/>
      <c r="AB4" s="118"/>
      <c r="AC4" s="79"/>
      <c r="AD4" s="153"/>
      <c r="AE4" s="118"/>
      <c r="AF4" s="118"/>
      <c r="AG4" s="118"/>
      <c r="AH4" s="118"/>
      <c r="AI4" s="118"/>
      <c r="AJ4" s="118"/>
      <c r="AK4" s="118"/>
      <c r="AL4" s="118"/>
      <c r="AM4" s="118"/>
      <c r="AN4" s="118"/>
      <c r="AO4" s="118"/>
      <c r="AP4" s="79"/>
    </row>
    <row r="5" spans="1:42" s="73" customFormat="1" ht="12.4">
      <c r="A5" s="106"/>
      <c r="B5" s="74"/>
      <c r="AD5" s="154"/>
    </row>
    <row r="6" spans="1:42" s="7" customFormat="1" ht="12.7" customHeight="1">
      <c r="A6" s="9"/>
      <c r="AD6" s="9"/>
    </row>
    <row r="7" spans="1:42" s="8" customFormat="1" ht="11.65" thickBot="1">
      <c r="A7" s="9"/>
      <c r="C7" s="7"/>
      <c r="D7" s="7"/>
      <c r="E7" s="7"/>
      <c r="F7" s="7"/>
      <c r="G7" s="7"/>
      <c r="H7" s="7"/>
      <c r="I7" s="7"/>
      <c r="J7" s="7"/>
      <c r="K7" s="7"/>
      <c r="L7" s="7"/>
      <c r="M7" s="7"/>
      <c r="N7" s="7"/>
      <c r="O7" s="7"/>
      <c r="P7" s="7"/>
      <c r="Q7" s="7"/>
      <c r="R7" s="7"/>
      <c r="S7" s="7"/>
      <c r="T7" s="7"/>
      <c r="U7" s="7"/>
      <c r="V7" s="7"/>
      <c r="W7" s="7"/>
      <c r="X7" s="7"/>
      <c r="Y7" s="7"/>
      <c r="Z7" s="7"/>
      <c r="AA7" s="7"/>
      <c r="AB7" s="7"/>
      <c r="AC7" s="7"/>
      <c r="AD7" s="9"/>
    </row>
    <row r="8" spans="1:42" s="8" customFormat="1" ht="14.25" customHeight="1">
      <c r="A8" s="9"/>
      <c r="B8" s="283" t="s">
        <v>90</v>
      </c>
      <c r="C8" s="286" t="s">
        <v>114</v>
      </c>
      <c r="D8" s="289" t="s">
        <v>148</v>
      </c>
      <c r="E8" s="289" t="s">
        <v>149</v>
      </c>
      <c r="F8" s="292" t="s">
        <v>120</v>
      </c>
      <c r="G8" s="295" t="s">
        <v>23</v>
      </c>
      <c r="H8" s="298"/>
      <c r="I8" s="122"/>
      <c r="J8" s="300" t="s">
        <v>139</v>
      </c>
      <c r="K8" s="301"/>
      <c r="L8" s="301"/>
      <c r="M8" s="301"/>
      <c r="N8" s="301"/>
      <c r="O8" s="301"/>
      <c r="P8" s="301"/>
      <c r="Q8" s="301"/>
      <c r="R8" s="122"/>
      <c r="S8" s="300" t="s">
        <v>137</v>
      </c>
      <c r="T8" s="300"/>
      <c r="U8" s="300"/>
      <c r="V8" s="300"/>
      <c r="W8" s="300"/>
      <c r="X8" s="300"/>
      <c r="Y8" s="300"/>
      <c r="Z8" s="300"/>
      <c r="AA8" s="300"/>
      <c r="AB8" s="300"/>
      <c r="AC8" s="316"/>
      <c r="AD8" s="9"/>
    </row>
    <row r="9" spans="1:42" s="8" customFormat="1" ht="11.25" customHeight="1">
      <c r="A9" s="9"/>
      <c r="B9" s="284"/>
      <c r="C9" s="287"/>
      <c r="D9" s="290"/>
      <c r="E9" s="290"/>
      <c r="F9" s="293"/>
      <c r="G9" s="296"/>
      <c r="H9" s="299"/>
      <c r="I9" s="123"/>
      <c r="J9" s="317" t="s">
        <v>134</v>
      </c>
      <c r="K9" s="317"/>
      <c r="L9" s="317"/>
      <c r="M9" s="317"/>
      <c r="N9" s="317"/>
      <c r="O9" s="317"/>
      <c r="P9" s="317"/>
      <c r="Q9" s="317"/>
      <c r="R9" s="123"/>
      <c r="S9" s="318" t="s">
        <v>138</v>
      </c>
      <c r="T9" s="318"/>
      <c r="U9" s="318"/>
      <c r="V9" s="318"/>
      <c r="W9" s="318"/>
      <c r="X9" s="318"/>
      <c r="Y9" s="318"/>
      <c r="Z9" s="318"/>
      <c r="AA9" s="318"/>
      <c r="AB9" s="318"/>
      <c r="AC9" s="319"/>
      <c r="AD9" s="9"/>
    </row>
    <row r="10" spans="1:42" s="8" customFormat="1" ht="33.75">
      <c r="A10" s="9"/>
      <c r="B10" s="284"/>
      <c r="C10" s="287"/>
      <c r="D10" s="290"/>
      <c r="E10" s="290"/>
      <c r="F10" s="293"/>
      <c r="G10" s="296"/>
      <c r="H10" s="51" t="s">
        <v>37</v>
      </c>
      <c r="I10" s="123"/>
      <c r="J10" s="119" t="s">
        <v>74</v>
      </c>
      <c r="K10" s="119" t="s">
        <v>75</v>
      </c>
      <c r="L10" s="119" t="s">
        <v>76</v>
      </c>
      <c r="M10" s="119" t="s">
        <v>77</v>
      </c>
      <c r="N10" s="119" t="s">
        <v>10</v>
      </c>
      <c r="O10" s="119" t="s">
        <v>11</v>
      </c>
      <c r="P10" s="119" t="s">
        <v>12</v>
      </c>
      <c r="Q10" s="119" t="s">
        <v>78</v>
      </c>
      <c r="R10" s="123"/>
      <c r="S10" s="124" t="s">
        <v>132</v>
      </c>
      <c r="T10" s="119" t="s">
        <v>13</v>
      </c>
      <c r="U10" s="119" t="s">
        <v>14</v>
      </c>
      <c r="V10" s="119" t="s">
        <v>15</v>
      </c>
      <c r="W10" s="119" t="s">
        <v>16</v>
      </c>
      <c r="X10" s="119" t="s">
        <v>17</v>
      </c>
      <c r="Y10" s="119" t="s">
        <v>18</v>
      </c>
      <c r="Z10" s="119" t="s">
        <v>19</v>
      </c>
      <c r="AA10" s="119" t="s">
        <v>20</v>
      </c>
      <c r="AB10" s="119" t="s">
        <v>21</v>
      </c>
      <c r="AC10" s="148" t="s">
        <v>22</v>
      </c>
      <c r="AD10" s="9"/>
    </row>
    <row r="11" spans="1:42" s="8" customFormat="1" ht="16.5" customHeight="1">
      <c r="A11" s="9"/>
      <c r="B11" s="284"/>
      <c r="C11" s="287"/>
      <c r="D11" s="290"/>
      <c r="E11" s="290"/>
      <c r="F11" s="293"/>
      <c r="G11" s="296"/>
      <c r="H11" s="51" t="s">
        <v>150</v>
      </c>
      <c r="I11" s="123"/>
      <c r="J11" s="50" t="s">
        <v>79</v>
      </c>
      <c r="K11" s="50" t="s">
        <v>80</v>
      </c>
      <c r="L11" s="50" t="s">
        <v>81</v>
      </c>
      <c r="M11" s="50" t="s">
        <v>82</v>
      </c>
      <c r="N11" s="50" t="s">
        <v>24</v>
      </c>
      <c r="O11" s="50" t="s">
        <v>25</v>
      </c>
      <c r="P11" s="50" t="s">
        <v>26</v>
      </c>
      <c r="Q11" s="50" t="s">
        <v>83</v>
      </c>
      <c r="R11" s="123"/>
      <c r="S11" s="125" t="s">
        <v>84</v>
      </c>
      <c r="T11" s="50" t="s">
        <v>27</v>
      </c>
      <c r="U11" s="50" t="s">
        <v>28</v>
      </c>
      <c r="V11" s="50" t="s">
        <v>29</v>
      </c>
      <c r="W11" s="50" t="s">
        <v>30</v>
      </c>
      <c r="X11" s="50" t="s">
        <v>31</v>
      </c>
      <c r="Y11" s="50" t="s">
        <v>32</v>
      </c>
      <c r="Z11" s="50" t="s">
        <v>33</v>
      </c>
      <c r="AA11" s="50" t="s">
        <v>34</v>
      </c>
      <c r="AB11" s="50" t="s">
        <v>35</v>
      </c>
      <c r="AC11" s="149" t="s">
        <v>36</v>
      </c>
      <c r="AD11" s="9"/>
    </row>
    <row r="12" spans="1:42" s="8" customFormat="1" ht="15" customHeight="1" thickBot="1">
      <c r="A12" s="9"/>
      <c r="B12" s="285"/>
      <c r="C12" s="288"/>
      <c r="D12" s="291"/>
      <c r="E12" s="291"/>
      <c r="F12" s="294"/>
      <c r="G12" s="297"/>
      <c r="H12" s="133" t="s">
        <v>124</v>
      </c>
      <c r="I12" s="134"/>
      <c r="J12" s="135" t="s">
        <v>125</v>
      </c>
      <c r="K12" s="135" t="s">
        <v>125</v>
      </c>
      <c r="L12" s="136" t="s">
        <v>126</v>
      </c>
      <c r="M12" s="136" t="s">
        <v>126</v>
      </c>
      <c r="N12" s="136" t="s">
        <v>127</v>
      </c>
      <c r="O12" s="136" t="s">
        <v>127</v>
      </c>
      <c r="P12" s="136" t="s">
        <v>88</v>
      </c>
      <c r="Q12" s="136" t="s">
        <v>88</v>
      </c>
      <c r="R12" s="134"/>
      <c r="S12" s="136" t="s">
        <v>88</v>
      </c>
      <c r="T12" s="136" t="s">
        <v>48</v>
      </c>
      <c r="U12" s="136" t="s">
        <v>48</v>
      </c>
      <c r="V12" s="136" t="s">
        <v>49</v>
      </c>
      <c r="W12" s="136" t="s">
        <v>49</v>
      </c>
      <c r="X12" s="136" t="s">
        <v>50</v>
      </c>
      <c r="Y12" s="136" t="s">
        <v>50</v>
      </c>
      <c r="Z12" s="136" t="s">
        <v>51</v>
      </c>
      <c r="AA12" s="136" t="s">
        <v>51</v>
      </c>
      <c r="AB12" s="136" t="s">
        <v>52</v>
      </c>
      <c r="AC12" s="150" t="s">
        <v>52</v>
      </c>
      <c r="AD12" s="9"/>
    </row>
    <row r="13" spans="1:42" s="137" customFormat="1" ht="11.25" customHeight="1">
      <c r="A13" s="9"/>
      <c r="B13" s="302" t="s">
        <v>0</v>
      </c>
      <c r="C13" s="305" t="s">
        <v>140</v>
      </c>
      <c r="D13" s="308" t="s">
        <v>151</v>
      </c>
      <c r="E13" s="311" t="s">
        <v>152</v>
      </c>
      <c r="F13" s="223" t="s">
        <v>60</v>
      </c>
      <c r="G13" s="314" t="s">
        <v>101</v>
      </c>
      <c r="H13" s="320"/>
      <c r="I13" s="122"/>
      <c r="J13" s="221" t="s">
        <v>131</v>
      </c>
      <c r="K13" s="221" t="s">
        <v>131</v>
      </c>
      <c r="L13" s="221" t="s">
        <v>131</v>
      </c>
      <c r="M13" s="221" t="s">
        <v>131</v>
      </c>
      <c r="N13" s="221" t="s">
        <v>131</v>
      </c>
      <c r="O13" s="221" t="s">
        <v>131</v>
      </c>
      <c r="P13" s="221" t="s">
        <v>131</v>
      </c>
      <c r="Q13" s="221" t="s">
        <v>131</v>
      </c>
      <c r="R13" s="123"/>
      <c r="S13" s="221" t="s">
        <v>131</v>
      </c>
      <c r="T13" s="221" t="s">
        <v>131</v>
      </c>
      <c r="U13" s="221" t="s">
        <v>131</v>
      </c>
      <c r="V13" s="221" t="s">
        <v>131</v>
      </c>
      <c r="W13" s="221">
        <v>0</v>
      </c>
      <c r="X13" s="221">
        <f>'2b COVID Adjustment'!$F$321</f>
        <v>1.3725615591876219</v>
      </c>
      <c r="Y13" s="221" t="s">
        <v>131</v>
      </c>
      <c r="Z13" s="221" t="s">
        <v>131</v>
      </c>
      <c r="AA13" s="221" t="s">
        <v>131</v>
      </c>
      <c r="AB13" s="221" t="s">
        <v>131</v>
      </c>
      <c r="AC13" s="221" t="s">
        <v>131</v>
      </c>
      <c r="AD13" s="9"/>
    </row>
    <row r="14" spans="1:42" s="138" customFormat="1" ht="12.7" customHeight="1">
      <c r="A14" s="9"/>
      <c r="B14" s="303"/>
      <c r="C14" s="306"/>
      <c r="D14" s="309"/>
      <c r="E14" s="312"/>
      <c r="F14" s="224" t="s">
        <v>61</v>
      </c>
      <c r="G14" s="314"/>
      <c r="H14" s="320"/>
      <c r="I14" s="126"/>
      <c r="J14" s="221" t="s">
        <v>131</v>
      </c>
      <c r="K14" s="221" t="s">
        <v>131</v>
      </c>
      <c r="L14" s="221" t="s">
        <v>131</v>
      </c>
      <c r="M14" s="221" t="s">
        <v>131</v>
      </c>
      <c r="N14" s="221" t="s">
        <v>131</v>
      </c>
      <c r="O14" s="221" t="s">
        <v>131</v>
      </c>
      <c r="P14" s="221" t="s">
        <v>131</v>
      </c>
      <c r="Q14" s="221" t="s">
        <v>131</v>
      </c>
      <c r="R14" s="123"/>
      <c r="S14" s="221" t="s">
        <v>131</v>
      </c>
      <c r="T14" s="221" t="s">
        <v>131</v>
      </c>
      <c r="U14" s="221" t="s">
        <v>131</v>
      </c>
      <c r="V14" s="221" t="s">
        <v>131</v>
      </c>
      <c r="W14" s="221">
        <v>0</v>
      </c>
      <c r="X14" s="221">
        <f>'2b COVID Adjustment'!$F$321</f>
        <v>1.3725615591876219</v>
      </c>
      <c r="Y14" s="221" t="s">
        <v>131</v>
      </c>
      <c r="Z14" s="221" t="s">
        <v>131</v>
      </c>
      <c r="AA14" s="221" t="s">
        <v>131</v>
      </c>
      <c r="AB14" s="221" t="s">
        <v>131</v>
      </c>
      <c r="AC14" s="221" t="s">
        <v>131</v>
      </c>
      <c r="AD14" s="9"/>
    </row>
    <row r="15" spans="1:42" s="138" customFormat="1" ht="12.7" customHeight="1">
      <c r="A15" s="9"/>
      <c r="B15" s="303"/>
      <c r="C15" s="306"/>
      <c r="D15" s="309"/>
      <c r="E15" s="312"/>
      <c r="F15" s="224" t="s">
        <v>62</v>
      </c>
      <c r="G15" s="314"/>
      <c r="H15" s="320"/>
      <c r="I15" s="126"/>
      <c r="J15" s="221" t="s">
        <v>131</v>
      </c>
      <c r="K15" s="221" t="s">
        <v>131</v>
      </c>
      <c r="L15" s="221" t="s">
        <v>131</v>
      </c>
      <c r="M15" s="221" t="s">
        <v>131</v>
      </c>
      <c r="N15" s="221" t="s">
        <v>131</v>
      </c>
      <c r="O15" s="221" t="s">
        <v>131</v>
      </c>
      <c r="P15" s="221" t="s">
        <v>131</v>
      </c>
      <c r="Q15" s="221" t="s">
        <v>131</v>
      </c>
      <c r="R15" s="123"/>
      <c r="S15" s="221" t="s">
        <v>131</v>
      </c>
      <c r="T15" s="221" t="s">
        <v>131</v>
      </c>
      <c r="U15" s="221" t="s">
        <v>131</v>
      </c>
      <c r="V15" s="221" t="s">
        <v>131</v>
      </c>
      <c r="W15" s="221">
        <v>0</v>
      </c>
      <c r="X15" s="221">
        <f>'2b COVID Adjustment'!$F$321</f>
        <v>1.3725615591876219</v>
      </c>
      <c r="Y15" s="221" t="s">
        <v>131</v>
      </c>
      <c r="Z15" s="221" t="s">
        <v>131</v>
      </c>
      <c r="AA15" s="221" t="s">
        <v>131</v>
      </c>
      <c r="AB15" s="221" t="s">
        <v>131</v>
      </c>
      <c r="AC15" s="221" t="s">
        <v>131</v>
      </c>
      <c r="AD15" s="9"/>
    </row>
    <row r="16" spans="1:42" s="138" customFormat="1" ht="12.7" customHeight="1">
      <c r="A16" s="9"/>
      <c r="B16" s="303"/>
      <c r="C16" s="306"/>
      <c r="D16" s="309"/>
      <c r="E16" s="312"/>
      <c r="F16" s="224" t="s">
        <v>63</v>
      </c>
      <c r="G16" s="314"/>
      <c r="H16" s="320"/>
      <c r="I16" s="126"/>
      <c r="J16" s="221" t="s">
        <v>131</v>
      </c>
      <c r="K16" s="221" t="s">
        <v>131</v>
      </c>
      <c r="L16" s="221" t="s">
        <v>131</v>
      </c>
      <c r="M16" s="221" t="s">
        <v>131</v>
      </c>
      <c r="N16" s="221" t="s">
        <v>131</v>
      </c>
      <c r="O16" s="221" t="s">
        <v>131</v>
      </c>
      <c r="P16" s="221" t="s">
        <v>131</v>
      </c>
      <c r="Q16" s="221" t="s">
        <v>131</v>
      </c>
      <c r="R16" s="123"/>
      <c r="S16" s="221" t="s">
        <v>131</v>
      </c>
      <c r="T16" s="221" t="s">
        <v>131</v>
      </c>
      <c r="U16" s="221" t="s">
        <v>131</v>
      </c>
      <c r="V16" s="221" t="s">
        <v>131</v>
      </c>
      <c r="W16" s="221">
        <v>0</v>
      </c>
      <c r="X16" s="221">
        <f>'2b COVID Adjustment'!$F$321</f>
        <v>1.3725615591876219</v>
      </c>
      <c r="Y16" s="221" t="s">
        <v>131</v>
      </c>
      <c r="Z16" s="221" t="s">
        <v>131</v>
      </c>
      <c r="AA16" s="221" t="s">
        <v>131</v>
      </c>
      <c r="AB16" s="221" t="s">
        <v>131</v>
      </c>
      <c r="AC16" s="221" t="s">
        <v>131</v>
      </c>
      <c r="AD16" s="9"/>
    </row>
    <row r="17" spans="1:30" s="138" customFormat="1" ht="12.7" customHeight="1">
      <c r="A17" s="9"/>
      <c r="B17" s="303"/>
      <c r="C17" s="306"/>
      <c r="D17" s="309"/>
      <c r="E17" s="312"/>
      <c r="F17" s="224" t="s">
        <v>64</v>
      </c>
      <c r="G17" s="314"/>
      <c r="H17" s="320"/>
      <c r="I17" s="126"/>
      <c r="J17" s="221" t="s">
        <v>131</v>
      </c>
      <c r="K17" s="221" t="s">
        <v>131</v>
      </c>
      <c r="L17" s="221" t="s">
        <v>131</v>
      </c>
      <c r="M17" s="221" t="s">
        <v>131</v>
      </c>
      <c r="N17" s="221" t="s">
        <v>131</v>
      </c>
      <c r="O17" s="221" t="s">
        <v>131</v>
      </c>
      <c r="P17" s="221" t="s">
        <v>131</v>
      </c>
      <c r="Q17" s="221" t="s">
        <v>131</v>
      </c>
      <c r="R17" s="123"/>
      <c r="S17" s="221" t="s">
        <v>131</v>
      </c>
      <c r="T17" s="221" t="s">
        <v>131</v>
      </c>
      <c r="U17" s="221" t="s">
        <v>131</v>
      </c>
      <c r="V17" s="221" t="s">
        <v>131</v>
      </c>
      <c r="W17" s="221">
        <v>0</v>
      </c>
      <c r="X17" s="221">
        <f>'2b COVID Adjustment'!$F$321</f>
        <v>1.3725615591876219</v>
      </c>
      <c r="Y17" s="221" t="s">
        <v>131</v>
      </c>
      <c r="Z17" s="221" t="s">
        <v>131</v>
      </c>
      <c r="AA17" s="221" t="s">
        <v>131</v>
      </c>
      <c r="AB17" s="221" t="s">
        <v>131</v>
      </c>
      <c r="AC17" s="221" t="s">
        <v>131</v>
      </c>
      <c r="AD17" s="9"/>
    </row>
    <row r="18" spans="1:30" s="138" customFormat="1" ht="12.7" customHeight="1">
      <c r="A18" s="9"/>
      <c r="B18" s="303"/>
      <c r="C18" s="306"/>
      <c r="D18" s="309"/>
      <c r="E18" s="312"/>
      <c r="F18" s="224" t="s">
        <v>65</v>
      </c>
      <c r="G18" s="314"/>
      <c r="H18" s="320"/>
      <c r="I18" s="126"/>
      <c r="J18" s="221" t="s">
        <v>131</v>
      </c>
      <c r="K18" s="221" t="s">
        <v>131</v>
      </c>
      <c r="L18" s="221" t="s">
        <v>131</v>
      </c>
      <c r="M18" s="221" t="s">
        <v>131</v>
      </c>
      <c r="N18" s="221" t="s">
        <v>131</v>
      </c>
      <c r="O18" s="221" t="s">
        <v>131</v>
      </c>
      <c r="P18" s="221" t="s">
        <v>131</v>
      </c>
      <c r="Q18" s="221" t="s">
        <v>131</v>
      </c>
      <c r="R18" s="123"/>
      <c r="S18" s="221" t="s">
        <v>131</v>
      </c>
      <c r="T18" s="221" t="s">
        <v>131</v>
      </c>
      <c r="U18" s="221" t="s">
        <v>131</v>
      </c>
      <c r="V18" s="221" t="s">
        <v>131</v>
      </c>
      <c r="W18" s="221">
        <v>0</v>
      </c>
      <c r="X18" s="221">
        <f>'2b COVID Adjustment'!$F$321</f>
        <v>1.3725615591876219</v>
      </c>
      <c r="Y18" s="221" t="s">
        <v>131</v>
      </c>
      <c r="Z18" s="221" t="s">
        <v>131</v>
      </c>
      <c r="AA18" s="221" t="s">
        <v>131</v>
      </c>
      <c r="AB18" s="221" t="s">
        <v>131</v>
      </c>
      <c r="AC18" s="221" t="s">
        <v>131</v>
      </c>
      <c r="AD18" s="9"/>
    </row>
    <row r="19" spans="1:30" s="138" customFormat="1" ht="12.7" customHeight="1">
      <c r="A19" s="9"/>
      <c r="B19" s="303"/>
      <c r="C19" s="306"/>
      <c r="D19" s="309"/>
      <c r="E19" s="312"/>
      <c r="F19" s="224" t="s">
        <v>66</v>
      </c>
      <c r="G19" s="314"/>
      <c r="H19" s="320"/>
      <c r="I19" s="126"/>
      <c r="J19" s="221" t="s">
        <v>131</v>
      </c>
      <c r="K19" s="221" t="s">
        <v>131</v>
      </c>
      <c r="L19" s="221" t="s">
        <v>131</v>
      </c>
      <c r="M19" s="221" t="s">
        <v>131</v>
      </c>
      <c r="N19" s="221" t="s">
        <v>131</v>
      </c>
      <c r="O19" s="221" t="s">
        <v>131</v>
      </c>
      <c r="P19" s="221" t="s">
        <v>131</v>
      </c>
      <c r="Q19" s="221" t="s">
        <v>131</v>
      </c>
      <c r="R19" s="123"/>
      <c r="S19" s="221" t="s">
        <v>131</v>
      </c>
      <c r="T19" s="221" t="s">
        <v>131</v>
      </c>
      <c r="U19" s="221" t="s">
        <v>131</v>
      </c>
      <c r="V19" s="221" t="s">
        <v>131</v>
      </c>
      <c r="W19" s="221">
        <v>0</v>
      </c>
      <c r="X19" s="221">
        <f>'2b COVID Adjustment'!$F$321</f>
        <v>1.3725615591876219</v>
      </c>
      <c r="Y19" s="221" t="s">
        <v>131</v>
      </c>
      <c r="Z19" s="221" t="s">
        <v>131</v>
      </c>
      <c r="AA19" s="221" t="s">
        <v>131</v>
      </c>
      <c r="AB19" s="221" t="s">
        <v>131</v>
      </c>
      <c r="AC19" s="221" t="s">
        <v>131</v>
      </c>
      <c r="AD19" s="9"/>
    </row>
    <row r="20" spans="1:30" s="138" customFormat="1" ht="12.7" customHeight="1">
      <c r="A20" s="9"/>
      <c r="B20" s="303"/>
      <c r="C20" s="306"/>
      <c r="D20" s="309"/>
      <c r="E20" s="312"/>
      <c r="F20" s="224" t="s">
        <v>67</v>
      </c>
      <c r="G20" s="314"/>
      <c r="H20" s="320"/>
      <c r="I20" s="126"/>
      <c r="J20" s="221" t="s">
        <v>131</v>
      </c>
      <c r="K20" s="221" t="s">
        <v>131</v>
      </c>
      <c r="L20" s="221" t="s">
        <v>131</v>
      </c>
      <c r="M20" s="221" t="s">
        <v>131</v>
      </c>
      <c r="N20" s="221" t="s">
        <v>131</v>
      </c>
      <c r="O20" s="221" t="s">
        <v>131</v>
      </c>
      <c r="P20" s="221" t="s">
        <v>131</v>
      </c>
      <c r="Q20" s="221" t="s">
        <v>131</v>
      </c>
      <c r="R20" s="123"/>
      <c r="S20" s="221" t="s">
        <v>131</v>
      </c>
      <c r="T20" s="221" t="s">
        <v>131</v>
      </c>
      <c r="U20" s="221" t="s">
        <v>131</v>
      </c>
      <c r="V20" s="221" t="s">
        <v>131</v>
      </c>
      <c r="W20" s="221">
        <v>0</v>
      </c>
      <c r="X20" s="221">
        <f>'2b COVID Adjustment'!$F$321</f>
        <v>1.3725615591876219</v>
      </c>
      <c r="Y20" s="221" t="s">
        <v>131</v>
      </c>
      <c r="Z20" s="221" t="s">
        <v>131</v>
      </c>
      <c r="AA20" s="221" t="s">
        <v>131</v>
      </c>
      <c r="AB20" s="221" t="s">
        <v>131</v>
      </c>
      <c r="AC20" s="221" t="s">
        <v>131</v>
      </c>
      <c r="AD20" s="9"/>
    </row>
    <row r="21" spans="1:30" s="138" customFormat="1" ht="12.7" customHeight="1">
      <c r="A21" s="9"/>
      <c r="B21" s="303"/>
      <c r="C21" s="306"/>
      <c r="D21" s="309"/>
      <c r="E21" s="312"/>
      <c r="F21" s="224" t="s">
        <v>68</v>
      </c>
      <c r="G21" s="314"/>
      <c r="H21" s="320"/>
      <c r="I21" s="126"/>
      <c r="J21" s="221" t="s">
        <v>131</v>
      </c>
      <c r="K21" s="221" t="s">
        <v>131</v>
      </c>
      <c r="L21" s="221" t="s">
        <v>131</v>
      </c>
      <c r="M21" s="221" t="s">
        <v>131</v>
      </c>
      <c r="N21" s="221" t="s">
        <v>131</v>
      </c>
      <c r="O21" s="221" t="s">
        <v>131</v>
      </c>
      <c r="P21" s="221" t="s">
        <v>131</v>
      </c>
      <c r="Q21" s="221" t="s">
        <v>131</v>
      </c>
      <c r="R21" s="123"/>
      <c r="S21" s="221" t="s">
        <v>131</v>
      </c>
      <c r="T21" s="221" t="s">
        <v>131</v>
      </c>
      <c r="U21" s="221" t="s">
        <v>131</v>
      </c>
      <c r="V21" s="221" t="s">
        <v>131</v>
      </c>
      <c r="W21" s="221">
        <v>0</v>
      </c>
      <c r="X21" s="221">
        <f>'2b COVID Adjustment'!$F$321</f>
        <v>1.3725615591876219</v>
      </c>
      <c r="Y21" s="221" t="s">
        <v>131</v>
      </c>
      <c r="Z21" s="221" t="s">
        <v>131</v>
      </c>
      <c r="AA21" s="221" t="s">
        <v>131</v>
      </c>
      <c r="AB21" s="221" t="s">
        <v>131</v>
      </c>
      <c r="AC21" s="221" t="s">
        <v>131</v>
      </c>
      <c r="AD21" s="9"/>
    </row>
    <row r="22" spans="1:30" s="138" customFormat="1" ht="12.7" customHeight="1">
      <c r="A22" s="9"/>
      <c r="B22" s="303"/>
      <c r="C22" s="306"/>
      <c r="D22" s="309"/>
      <c r="E22" s="312"/>
      <c r="F22" s="224" t="s">
        <v>69</v>
      </c>
      <c r="G22" s="314"/>
      <c r="H22" s="320"/>
      <c r="I22" s="126"/>
      <c r="J22" s="221" t="s">
        <v>131</v>
      </c>
      <c r="K22" s="221" t="s">
        <v>131</v>
      </c>
      <c r="L22" s="221" t="s">
        <v>131</v>
      </c>
      <c r="M22" s="221" t="s">
        <v>131</v>
      </c>
      <c r="N22" s="221" t="s">
        <v>131</v>
      </c>
      <c r="O22" s="221" t="s">
        <v>131</v>
      </c>
      <c r="P22" s="221" t="s">
        <v>131</v>
      </c>
      <c r="Q22" s="221" t="s">
        <v>131</v>
      </c>
      <c r="R22" s="123"/>
      <c r="S22" s="221" t="s">
        <v>131</v>
      </c>
      <c r="T22" s="221" t="s">
        <v>131</v>
      </c>
      <c r="U22" s="221" t="s">
        <v>131</v>
      </c>
      <c r="V22" s="221" t="s">
        <v>131</v>
      </c>
      <c r="W22" s="221">
        <v>0</v>
      </c>
      <c r="X22" s="221">
        <f>'2b COVID Adjustment'!$F$321</f>
        <v>1.3725615591876219</v>
      </c>
      <c r="Y22" s="221" t="s">
        <v>131</v>
      </c>
      <c r="Z22" s="221" t="s">
        <v>131</v>
      </c>
      <c r="AA22" s="221" t="s">
        <v>131</v>
      </c>
      <c r="AB22" s="221" t="s">
        <v>131</v>
      </c>
      <c r="AC22" s="221" t="s">
        <v>131</v>
      </c>
      <c r="AD22" s="9"/>
    </row>
    <row r="23" spans="1:30" s="138" customFormat="1" ht="12.7" customHeight="1">
      <c r="A23" s="9"/>
      <c r="B23" s="303"/>
      <c r="C23" s="306"/>
      <c r="D23" s="309"/>
      <c r="E23" s="312"/>
      <c r="F23" s="224" t="s">
        <v>70</v>
      </c>
      <c r="G23" s="314"/>
      <c r="H23" s="320"/>
      <c r="I23" s="126"/>
      <c r="J23" s="221" t="s">
        <v>131</v>
      </c>
      <c r="K23" s="221" t="s">
        <v>131</v>
      </c>
      <c r="L23" s="221" t="s">
        <v>131</v>
      </c>
      <c r="M23" s="221" t="s">
        <v>131</v>
      </c>
      <c r="N23" s="221" t="s">
        <v>131</v>
      </c>
      <c r="O23" s="221" t="s">
        <v>131</v>
      </c>
      <c r="P23" s="221" t="s">
        <v>131</v>
      </c>
      <c r="Q23" s="221" t="s">
        <v>131</v>
      </c>
      <c r="R23" s="123"/>
      <c r="S23" s="221" t="s">
        <v>131</v>
      </c>
      <c r="T23" s="221" t="s">
        <v>131</v>
      </c>
      <c r="U23" s="221" t="s">
        <v>131</v>
      </c>
      <c r="V23" s="221" t="s">
        <v>131</v>
      </c>
      <c r="W23" s="221">
        <v>0</v>
      </c>
      <c r="X23" s="221">
        <f>'2b COVID Adjustment'!$F$321</f>
        <v>1.3725615591876219</v>
      </c>
      <c r="Y23" s="221" t="s">
        <v>131</v>
      </c>
      <c r="Z23" s="221" t="s">
        <v>131</v>
      </c>
      <c r="AA23" s="221" t="s">
        <v>131</v>
      </c>
      <c r="AB23" s="221" t="s">
        <v>131</v>
      </c>
      <c r="AC23" s="221" t="s">
        <v>131</v>
      </c>
      <c r="AD23" s="9"/>
    </row>
    <row r="24" spans="1:30" s="138" customFormat="1" ht="12.7" customHeight="1">
      <c r="A24" s="9"/>
      <c r="B24" s="303"/>
      <c r="C24" s="306"/>
      <c r="D24" s="309"/>
      <c r="E24" s="312"/>
      <c r="F24" s="224" t="s">
        <v>71</v>
      </c>
      <c r="G24" s="314"/>
      <c r="H24" s="320"/>
      <c r="I24" s="126"/>
      <c r="J24" s="221" t="s">
        <v>131</v>
      </c>
      <c r="K24" s="221" t="s">
        <v>131</v>
      </c>
      <c r="L24" s="221" t="s">
        <v>131</v>
      </c>
      <c r="M24" s="221" t="s">
        <v>131</v>
      </c>
      <c r="N24" s="221" t="s">
        <v>131</v>
      </c>
      <c r="O24" s="221" t="s">
        <v>131</v>
      </c>
      <c r="P24" s="221" t="s">
        <v>131</v>
      </c>
      <c r="Q24" s="221" t="s">
        <v>131</v>
      </c>
      <c r="R24" s="123"/>
      <c r="S24" s="221" t="s">
        <v>131</v>
      </c>
      <c r="T24" s="221" t="s">
        <v>131</v>
      </c>
      <c r="U24" s="221" t="s">
        <v>131</v>
      </c>
      <c r="V24" s="221" t="s">
        <v>131</v>
      </c>
      <c r="W24" s="221">
        <v>0</v>
      </c>
      <c r="X24" s="221">
        <f>'2b COVID Adjustment'!$F$321</f>
        <v>1.3725615591876219</v>
      </c>
      <c r="Y24" s="221" t="s">
        <v>131</v>
      </c>
      <c r="Z24" s="221" t="s">
        <v>131</v>
      </c>
      <c r="AA24" s="221" t="s">
        <v>131</v>
      </c>
      <c r="AB24" s="221" t="s">
        <v>131</v>
      </c>
      <c r="AC24" s="221" t="s">
        <v>131</v>
      </c>
      <c r="AD24" s="9"/>
    </row>
    <row r="25" spans="1:30" s="138" customFormat="1" ht="12.7" customHeight="1">
      <c r="A25" s="9"/>
      <c r="B25" s="303"/>
      <c r="C25" s="306"/>
      <c r="D25" s="309"/>
      <c r="E25" s="312"/>
      <c r="F25" s="224" t="s">
        <v>72</v>
      </c>
      <c r="G25" s="314"/>
      <c r="H25" s="320"/>
      <c r="I25" s="126"/>
      <c r="J25" s="221" t="s">
        <v>131</v>
      </c>
      <c r="K25" s="221" t="s">
        <v>131</v>
      </c>
      <c r="L25" s="221" t="s">
        <v>131</v>
      </c>
      <c r="M25" s="221" t="s">
        <v>131</v>
      </c>
      <c r="N25" s="221" t="s">
        <v>131</v>
      </c>
      <c r="O25" s="221" t="s">
        <v>131</v>
      </c>
      <c r="P25" s="221" t="s">
        <v>131</v>
      </c>
      <c r="Q25" s="221" t="s">
        <v>131</v>
      </c>
      <c r="R25" s="123"/>
      <c r="S25" s="221" t="s">
        <v>131</v>
      </c>
      <c r="T25" s="221" t="s">
        <v>131</v>
      </c>
      <c r="U25" s="221" t="s">
        <v>131</v>
      </c>
      <c r="V25" s="221" t="s">
        <v>131</v>
      </c>
      <c r="W25" s="221">
        <v>0</v>
      </c>
      <c r="X25" s="221">
        <f>'2b COVID Adjustment'!$F$321</f>
        <v>1.3725615591876219</v>
      </c>
      <c r="Y25" s="221" t="s">
        <v>131</v>
      </c>
      <c r="Z25" s="221" t="s">
        <v>131</v>
      </c>
      <c r="AA25" s="221" t="s">
        <v>131</v>
      </c>
      <c r="AB25" s="221" t="s">
        <v>131</v>
      </c>
      <c r="AC25" s="221" t="s">
        <v>131</v>
      </c>
      <c r="AD25" s="9"/>
    </row>
    <row r="26" spans="1:30" s="139" customFormat="1" ht="12.7" customHeight="1" thickBot="1">
      <c r="A26" s="9"/>
      <c r="B26" s="303"/>
      <c r="C26" s="307"/>
      <c r="D26" s="310"/>
      <c r="E26" s="313"/>
      <c r="F26" s="225" t="s">
        <v>73</v>
      </c>
      <c r="G26" s="314"/>
      <c r="H26" s="320"/>
      <c r="I26" s="127"/>
      <c r="J26" s="221" t="s">
        <v>131</v>
      </c>
      <c r="K26" s="221" t="s">
        <v>131</v>
      </c>
      <c r="L26" s="221" t="s">
        <v>131</v>
      </c>
      <c r="M26" s="221" t="s">
        <v>131</v>
      </c>
      <c r="N26" s="221" t="s">
        <v>131</v>
      </c>
      <c r="O26" s="221" t="s">
        <v>131</v>
      </c>
      <c r="P26" s="221" t="s">
        <v>131</v>
      </c>
      <c r="Q26" s="221" t="s">
        <v>131</v>
      </c>
      <c r="R26" s="123"/>
      <c r="S26" s="221" t="s">
        <v>131</v>
      </c>
      <c r="T26" s="221" t="s">
        <v>131</v>
      </c>
      <c r="U26" s="221" t="s">
        <v>131</v>
      </c>
      <c r="V26" s="221" t="s">
        <v>131</v>
      </c>
      <c r="W26" s="221">
        <v>0</v>
      </c>
      <c r="X26" s="221">
        <f>'2b COVID Adjustment'!$F$321</f>
        <v>1.3725615591876219</v>
      </c>
      <c r="Y26" s="221" t="s">
        <v>131</v>
      </c>
      <c r="Z26" s="221" t="s">
        <v>131</v>
      </c>
      <c r="AA26" s="221" t="s">
        <v>131</v>
      </c>
      <c r="AB26" s="221" t="s">
        <v>131</v>
      </c>
      <c r="AC26" s="221" t="s">
        <v>131</v>
      </c>
      <c r="AD26" s="9"/>
    </row>
    <row r="27" spans="1:30" s="137" customFormat="1" ht="12.7" customHeight="1">
      <c r="A27" s="9"/>
      <c r="B27" s="303"/>
      <c r="C27" s="305" t="s">
        <v>140</v>
      </c>
      <c r="D27" s="308" t="s">
        <v>151</v>
      </c>
      <c r="E27" s="311" t="s">
        <v>153</v>
      </c>
      <c r="F27" s="223" t="s">
        <v>60</v>
      </c>
      <c r="G27" s="314"/>
      <c r="H27" s="320"/>
      <c r="I27" s="122"/>
      <c r="J27" s="221" t="s">
        <v>131</v>
      </c>
      <c r="K27" s="221" t="s">
        <v>131</v>
      </c>
      <c r="L27" s="221" t="s">
        <v>131</v>
      </c>
      <c r="M27" s="221" t="s">
        <v>131</v>
      </c>
      <c r="N27" s="221" t="s">
        <v>131</v>
      </c>
      <c r="O27" s="221" t="s">
        <v>131</v>
      </c>
      <c r="P27" s="221" t="s">
        <v>131</v>
      </c>
      <c r="Q27" s="221" t="s">
        <v>131</v>
      </c>
      <c r="R27" s="123"/>
      <c r="S27" s="221" t="s">
        <v>131</v>
      </c>
      <c r="T27" s="221" t="s">
        <v>131</v>
      </c>
      <c r="U27" s="221" t="s">
        <v>131</v>
      </c>
      <c r="V27" s="221" t="s">
        <v>131</v>
      </c>
      <c r="W27" s="221">
        <f>'2a Q1 Adjustment Component'!H51</f>
        <v>4.5858898534688404</v>
      </c>
      <c r="X27" s="221">
        <f>'2b COVID Adjustment'!$F$322</f>
        <v>9.1590430080449039</v>
      </c>
      <c r="Y27" s="221" t="s">
        <v>131</v>
      </c>
      <c r="Z27" s="221" t="s">
        <v>131</v>
      </c>
      <c r="AA27" s="221" t="s">
        <v>131</v>
      </c>
      <c r="AB27" s="221" t="s">
        <v>131</v>
      </c>
      <c r="AC27" s="221" t="s">
        <v>131</v>
      </c>
      <c r="AD27" s="9"/>
    </row>
    <row r="28" spans="1:30" s="138" customFormat="1" ht="12.7" customHeight="1">
      <c r="A28" s="9"/>
      <c r="B28" s="303"/>
      <c r="C28" s="306"/>
      <c r="D28" s="309"/>
      <c r="E28" s="312"/>
      <c r="F28" s="224" t="s">
        <v>61</v>
      </c>
      <c r="G28" s="314"/>
      <c r="H28" s="320"/>
      <c r="I28" s="126"/>
      <c r="J28" s="221" t="s">
        <v>131</v>
      </c>
      <c r="K28" s="221" t="s">
        <v>131</v>
      </c>
      <c r="L28" s="221" t="s">
        <v>131</v>
      </c>
      <c r="M28" s="221" t="s">
        <v>131</v>
      </c>
      <c r="N28" s="221" t="s">
        <v>131</v>
      </c>
      <c r="O28" s="221" t="s">
        <v>131</v>
      </c>
      <c r="P28" s="221" t="s">
        <v>131</v>
      </c>
      <c r="Q28" s="221" t="s">
        <v>131</v>
      </c>
      <c r="R28" s="123"/>
      <c r="S28" s="221" t="s">
        <v>131</v>
      </c>
      <c r="T28" s="221" t="s">
        <v>131</v>
      </c>
      <c r="U28" s="221" t="s">
        <v>131</v>
      </c>
      <c r="V28" s="221" t="s">
        <v>131</v>
      </c>
      <c r="W28" s="221">
        <f>'2a Q1 Adjustment Component'!H52</f>
        <v>4.5286596291411447</v>
      </c>
      <c r="X28" s="221">
        <f>'2b COVID Adjustment'!$F$322</f>
        <v>9.1590430080449039</v>
      </c>
      <c r="Y28" s="221" t="s">
        <v>131</v>
      </c>
      <c r="Z28" s="221" t="s">
        <v>131</v>
      </c>
      <c r="AA28" s="221" t="s">
        <v>131</v>
      </c>
      <c r="AB28" s="221" t="s">
        <v>131</v>
      </c>
      <c r="AC28" s="221" t="s">
        <v>131</v>
      </c>
      <c r="AD28" s="9"/>
    </row>
    <row r="29" spans="1:30" s="138" customFormat="1" ht="12.7" customHeight="1">
      <c r="A29" s="9"/>
      <c r="B29" s="303"/>
      <c r="C29" s="306"/>
      <c r="D29" s="309"/>
      <c r="E29" s="312"/>
      <c r="F29" s="224" t="s">
        <v>62</v>
      </c>
      <c r="G29" s="314"/>
      <c r="H29" s="320"/>
      <c r="I29" s="126"/>
      <c r="J29" s="221" t="s">
        <v>131</v>
      </c>
      <c r="K29" s="221" t="s">
        <v>131</v>
      </c>
      <c r="L29" s="221" t="s">
        <v>131</v>
      </c>
      <c r="M29" s="221" t="s">
        <v>131</v>
      </c>
      <c r="N29" s="221" t="s">
        <v>131</v>
      </c>
      <c r="O29" s="221" t="s">
        <v>131</v>
      </c>
      <c r="P29" s="221" t="s">
        <v>131</v>
      </c>
      <c r="Q29" s="221" t="s">
        <v>131</v>
      </c>
      <c r="R29" s="123"/>
      <c r="S29" s="221" t="s">
        <v>131</v>
      </c>
      <c r="T29" s="221" t="s">
        <v>131</v>
      </c>
      <c r="U29" s="221" t="s">
        <v>131</v>
      </c>
      <c r="V29" s="221" t="s">
        <v>131</v>
      </c>
      <c r="W29" s="221">
        <f>'2a Q1 Adjustment Component'!H53</f>
        <v>4.6252573118737148</v>
      </c>
      <c r="X29" s="221">
        <f>'2b COVID Adjustment'!$F$322</f>
        <v>9.1590430080449039</v>
      </c>
      <c r="Y29" s="221" t="s">
        <v>131</v>
      </c>
      <c r="Z29" s="221" t="s">
        <v>131</v>
      </c>
      <c r="AA29" s="221" t="s">
        <v>131</v>
      </c>
      <c r="AB29" s="221" t="s">
        <v>131</v>
      </c>
      <c r="AC29" s="221" t="s">
        <v>131</v>
      </c>
      <c r="AD29" s="9"/>
    </row>
    <row r="30" spans="1:30" s="138" customFormat="1" ht="12.7" customHeight="1">
      <c r="A30" s="9"/>
      <c r="B30" s="303"/>
      <c r="C30" s="306"/>
      <c r="D30" s="309"/>
      <c r="E30" s="312"/>
      <c r="F30" s="224" t="s">
        <v>63</v>
      </c>
      <c r="G30" s="314"/>
      <c r="H30" s="320"/>
      <c r="I30" s="126"/>
      <c r="J30" s="221" t="s">
        <v>131</v>
      </c>
      <c r="K30" s="221" t="s">
        <v>131</v>
      </c>
      <c r="L30" s="221" t="s">
        <v>131</v>
      </c>
      <c r="M30" s="221" t="s">
        <v>131</v>
      </c>
      <c r="N30" s="221" t="s">
        <v>131</v>
      </c>
      <c r="O30" s="221" t="s">
        <v>131</v>
      </c>
      <c r="P30" s="221" t="s">
        <v>131</v>
      </c>
      <c r="Q30" s="221" t="s">
        <v>131</v>
      </c>
      <c r="R30" s="123"/>
      <c r="S30" s="221" t="s">
        <v>131</v>
      </c>
      <c r="T30" s="221" t="s">
        <v>131</v>
      </c>
      <c r="U30" s="221" t="s">
        <v>131</v>
      </c>
      <c r="V30" s="221" t="s">
        <v>131</v>
      </c>
      <c r="W30" s="221">
        <f>'2a Q1 Adjustment Component'!H54</f>
        <v>4.6588267577428137</v>
      </c>
      <c r="X30" s="221">
        <f>'2b COVID Adjustment'!$F$322</f>
        <v>9.1590430080449039</v>
      </c>
      <c r="Y30" s="221" t="s">
        <v>131</v>
      </c>
      <c r="Z30" s="221" t="s">
        <v>131</v>
      </c>
      <c r="AA30" s="221" t="s">
        <v>131</v>
      </c>
      <c r="AB30" s="221" t="s">
        <v>131</v>
      </c>
      <c r="AC30" s="221" t="s">
        <v>131</v>
      </c>
      <c r="AD30" s="9"/>
    </row>
    <row r="31" spans="1:30" s="138" customFormat="1" ht="12.7" customHeight="1">
      <c r="A31" s="9"/>
      <c r="B31" s="303"/>
      <c r="C31" s="306"/>
      <c r="D31" s="309"/>
      <c r="E31" s="312"/>
      <c r="F31" s="224" t="s">
        <v>64</v>
      </c>
      <c r="G31" s="314"/>
      <c r="H31" s="320"/>
      <c r="I31" s="126"/>
      <c r="J31" s="221" t="s">
        <v>131</v>
      </c>
      <c r="K31" s="221" t="s">
        <v>131</v>
      </c>
      <c r="L31" s="221" t="s">
        <v>131</v>
      </c>
      <c r="M31" s="221" t="s">
        <v>131</v>
      </c>
      <c r="N31" s="221" t="s">
        <v>131</v>
      </c>
      <c r="O31" s="221" t="s">
        <v>131</v>
      </c>
      <c r="P31" s="221" t="s">
        <v>131</v>
      </c>
      <c r="Q31" s="221" t="s">
        <v>131</v>
      </c>
      <c r="R31" s="123"/>
      <c r="S31" s="221" t="s">
        <v>131</v>
      </c>
      <c r="T31" s="221" t="s">
        <v>131</v>
      </c>
      <c r="U31" s="221" t="s">
        <v>131</v>
      </c>
      <c r="V31" s="221" t="s">
        <v>131</v>
      </c>
      <c r="W31" s="221">
        <f>'2a Q1 Adjustment Component'!H55</f>
        <v>4.5616988560456058</v>
      </c>
      <c r="X31" s="221">
        <f>'2b COVID Adjustment'!$F$322</f>
        <v>9.1590430080449039</v>
      </c>
      <c r="Y31" s="221" t="s">
        <v>131</v>
      </c>
      <c r="Z31" s="221" t="s">
        <v>131</v>
      </c>
      <c r="AA31" s="221" t="s">
        <v>131</v>
      </c>
      <c r="AB31" s="221" t="s">
        <v>131</v>
      </c>
      <c r="AC31" s="221" t="s">
        <v>131</v>
      </c>
      <c r="AD31" s="9"/>
    </row>
    <row r="32" spans="1:30" s="138" customFormat="1" ht="12.7" customHeight="1">
      <c r="A32" s="9"/>
      <c r="B32" s="303"/>
      <c r="C32" s="306"/>
      <c r="D32" s="309"/>
      <c r="E32" s="312"/>
      <c r="F32" s="224" t="s">
        <v>65</v>
      </c>
      <c r="G32" s="314"/>
      <c r="H32" s="320"/>
      <c r="I32" s="126"/>
      <c r="J32" s="221" t="s">
        <v>131</v>
      </c>
      <c r="K32" s="221" t="s">
        <v>131</v>
      </c>
      <c r="L32" s="221" t="s">
        <v>131</v>
      </c>
      <c r="M32" s="221" t="s">
        <v>131</v>
      </c>
      <c r="N32" s="221" t="s">
        <v>131</v>
      </c>
      <c r="O32" s="221" t="s">
        <v>131</v>
      </c>
      <c r="P32" s="221" t="s">
        <v>131</v>
      </c>
      <c r="Q32" s="221" t="s">
        <v>131</v>
      </c>
      <c r="R32" s="123"/>
      <c r="S32" s="221" t="s">
        <v>131</v>
      </c>
      <c r="T32" s="221" t="s">
        <v>131</v>
      </c>
      <c r="U32" s="221" t="s">
        <v>131</v>
      </c>
      <c r="V32" s="221" t="s">
        <v>131</v>
      </c>
      <c r="W32" s="221">
        <f>'2a Q1 Adjustment Component'!H56</f>
        <v>4.5066764067244529</v>
      </c>
      <c r="X32" s="221">
        <f>'2b COVID Adjustment'!$F$322</f>
        <v>9.1590430080449039</v>
      </c>
      <c r="Y32" s="221" t="s">
        <v>131</v>
      </c>
      <c r="Z32" s="221" t="s">
        <v>131</v>
      </c>
      <c r="AA32" s="221" t="s">
        <v>131</v>
      </c>
      <c r="AB32" s="221" t="s">
        <v>131</v>
      </c>
      <c r="AC32" s="221" t="s">
        <v>131</v>
      </c>
      <c r="AD32" s="9"/>
    </row>
    <row r="33" spans="1:30" s="138" customFormat="1" ht="12.7" customHeight="1">
      <c r="A33" s="9"/>
      <c r="B33" s="303"/>
      <c r="C33" s="306"/>
      <c r="D33" s="309"/>
      <c r="E33" s="312"/>
      <c r="F33" s="224" t="s">
        <v>66</v>
      </c>
      <c r="G33" s="314"/>
      <c r="H33" s="320"/>
      <c r="I33" s="126"/>
      <c r="J33" s="221" t="s">
        <v>131</v>
      </c>
      <c r="K33" s="221" t="s">
        <v>131</v>
      </c>
      <c r="L33" s="221" t="s">
        <v>131</v>
      </c>
      <c r="M33" s="221" t="s">
        <v>131</v>
      </c>
      <c r="N33" s="221" t="s">
        <v>131</v>
      </c>
      <c r="O33" s="221" t="s">
        <v>131</v>
      </c>
      <c r="P33" s="221" t="s">
        <v>131</v>
      </c>
      <c r="Q33" s="221" t="s">
        <v>131</v>
      </c>
      <c r="R33" s="123"/>
      <c r="S33" s="221" t="s">
        <v>131</v>
      </c>
      <c r="T33" s="221" t="s">
        <v>131</v>
      </c>
      <c r="U33" s="221" t="s">
        <v>131</v>
      </c>
      <c r="V33" s="221" t="s">
        <v>131</v>
      </c>
      <c r="W33" s="221">
        <f>'2a Q1 Adjustment Component'!H57</f>
        <v>4.583143211518049</v>
      </c>
      <c r="X33" s="221">
        <f>'2b COVID Adjustment'!$F$322</f>
        <v>9.1590430080449039</v>
      </c>
      <c r="Y33" s="221" t="s">
        <v>131</v>
      </c>
      <c r="Z33" s="221" t="s">
        <v>131</v>
      </c>
      <c r="AA33" s="221" t="s">
        <v>131</v>
      </c>
      <c r="AB33" s="221" t="s">
        <v>131</v>
      </c>
      <c r="AC33" s="221" t="s">
        <v>131</v>
      </c>
      <c r="AD33" s="9"/>
    </row>
    <row r="34" spans="1:30" s="138" customFormat="1" ht="12.7" customHeight="1">
      <c r="A34" s="9"/>
      <c r="B34" s="303"/>
      <c r="C34" s="306"/>
      <c r="D34" s="309"/>
      <c r="E34" s="312"/>
      <c r="F34" s="224" t="s">
        <v>67</v>
      </c>
      <c r="G34" s="314"/>
      <c r="H34" s="320"/>
      <c r="I34" s="126"/>
      <c r="J34" s="221" t="s">
        <v>131</v>
      </c>
      <c r="K34" s="221" t="s">
        <v>131</v>
      </c>
      <c r="L34" s="221" t="s">
        <v>131</v>
      </c>
      <c r="M34" s="221" t="s">
        <v>131</v>
      </c>
      <c r="N34" s="221" t="s">
        <v>131</v>
      </c>
      <c r="O34" s="221" t="s">
        <v>131</v>
      </c>
      <c r="P34" s="221" t="s">
        <v>131</v>
      </c>
      <c r="Q34" s="221" t="s">
        <v>131</v>
      </c>
      <c r="R34" s="123"/>
      <c r="S34" s="221" t="s">
        <v>131</v>
      </c>
      <c r="T34" s="221" t="s">
        <v>131</v>
      </c>
      <c r="U34" s="221" t="s">
        <v>131</v>
      </c>
      <c r="V34" s="221" t="s">
        <v>131</v>
      </c>
      <c r="W34" s="221">
        <f>'2a Q1 Adjustment Component'!H58</f>
        <v>4.5479718512711056</v>
      </c>
      <c r="X34" s="221">
        <f>'2b COVID Adjustment'!$F$322</f>
        <v>9.1590430080449039</v>
      </c>
      <c r="Y34" s="221" t="s">
        <v>131</v>
      </c>
      <c r="Z34" s="221" t="s">
        <v>131</v>
      </c>
      <c r="AA34" s="221" t="s">
        <v>131</v>
      </c>
      <c r="AB34" s="221" t="s">
        <v>131</v>
      </c>
      <c r="AC34" s="221" t="s">
        <v>131</v>
      </c>
      <c r="AD34" s="9"/>
    </row>
    <row r="35" spans="1:30" s="138" customFormat="1" ht="12.7" customHeight="1">
      <c r="A35" s="9"/>
      <c r="B35" s="303"/>
      <c r="C35" s="306"/>
      <c r="D35" s="309"/>
      <c r="E35" s="312"/>
      <c r="F35" s="224" t="s">
        <v>68</v>
      </c>
      <c r="G35" s="314"/>
      <c r="H35" s="320"/>
      <c r="I35" s="126"/>
      <c r="J35" s="221" t="s">
        <v>131</v>
      </c>
      <c r="K35" s="221" t="s">
        <v>131</v>
      </c>
      <c r="L35" s="221" t="s">
        <v>131</v>
      </c>
      <c r="M35" s="221" t="s">
        <v>131</v>
      </c>
      <c r="N35" s="221" t="s">
        <v>131</v>
      </c>
      <c r="O35" s="221" t="s">
        <v>131</v>
      </c>
      <c r="P35" s="221" t="s">
        <v>131</v>
      </c>
      <c r="Q35" s="221" t="s">
        <v>131</v>
      </c>
      <c r="R35" s="123"/>
      <c r="S35" s="221" t="s">
        <v>131</v>
      </c>
      <c r="T35" s="221" t="s">
        <v>131</v>
      </c>
      <c r="U35" s="221" t="s">
        <v>131</v>
      </c>
      <c r="V35" s="221" t="s">
        <v>131</v>
      </c>
      <c r="W35" s="221">
        <f>'2a Q1 Adjustment Component'!H59</f>
        <v>4.5582544646734542</v>
      </c>
      <c r="X35" s="221">
        <f>'2b COVID Adjustment'!$F$322</f>
        <v>9.1590430080449039</v>
      </c>
      <c r="Y35" s="221" t="s">
        <v>131</v>
      </c>
      <c r="Z35" s="221" t="s">
        <v>131</v>
      </c>
      <c r="AA35" s="221" t="s">
        <v>131</v>
      </c>
      <c r="AB35" s="221" t="s">
        <v>131</v>
      </c>
      <c r="AC35" s="221" t="s">
        <v>131</v>
      </c>
      <c r="AD35" s="9"/>
    </row>
    <row r="36" spans="1:30" s="138" customFormat="1" ht="12.7" customHeight="1">
      <c r="A36" s="9"/>
      <c r="B36" s="303"/>
      <c r="C36" s="306"/>
      <c r="D36" s="309"/>
      <c r="E36" s="312"/>
      <c r="F36" s="224" t="s">
        <v>69</v>
      </c>
      <c r="G36" s="314"/>
      <c r="H36" s="320"/>
      <c r="I36" s="126"/>
      <c r="J36" s="221" t="s">
        <v>131</v>
      </c>
      <c r="K36" s="221" t="s">
        <v>131</v>
      </c>
      <c r="L36" s="221" t="s">
        <v>131</v>
      </c>
      <c r="M36" s="221" t="s">
        <v>131</v>
      </c>
      <c r="N36" s="221" t="s">
        <v>131</v>
      </c>
      <c r="O36" s="221" t="s">
        <v>131</v>
      </c>
      <c r="P36" s="221" t="s">
        <v>131</v>
      </c>
      <c r="Q36" s="221" t="s">
        <v>131</v>
      </c>
      <c r="R36" s="123"/>
      <c r="S36" s="221" t="s">
        <v>131</v>
      </c>
      <c r="T36" s="221" t="s">
        <v>131</v>
      </c>
      <c r="U36" s="221" t="s">
        <v>131</v>
      </c>
      <c r="V36" s="221" t="s">
        <v>131</v>
      </c>
      <c r="W36" s="221">
        <f>'2a Q1 Adjustment Component'!H60</f>
        <v>4.4955437678108234</v>
      </c>
      <c r="X36" s="221">
        <f>'2b COVID Adjustment'!$F$322</f>
        <v>9.1590430080449039</v>
      </c>
      <c r="Y36" s="221" t="s">
        <v>131</v>
      </c>
      <c r="Z36" s="221" t="s">
        <v>131</v>
      </c>
      <c r="AA36" s="221" t="s">
        <v>131</v>
      </c>
      <c r="AB36" s="221" t="s">
        <v>131</v>
      </c>
      <c r="AC36" s="221" t="s">
        <v>131</v>
      </c>
      <c r="AD36" s="9"/>
    </row>
    <row r="37" spans="1:30" s="138" customFormat="1" ht="12.7" customHeight="1">
      <c r="A37" s="9"/>
      <c r="B37" s="303"/>
      <c r="C37" s="306"/>
      <c r="D37" s="309"/>
      <c r="E37" s="312"/>
      <c r="F37" s="224" t="s">
        <v>70</v>
      </c>
      <c r="G37" s="314"/>
      <c r="H37" s="320"/>
      <c r="I37" s="126"/>
      <c r="J37" s="221" t="s">
        <v>131</v>
      </c>
      <c r="K37" s="221" t="s">
        <v>131</v>
      </c>
      <c r="L37" s="221" t="s">
        <v>131</v>
      </c>
      <c r="M37" s="221" t="s">
        <v>131</v>
      </c>
      <c r="N37" s="221" t="s">
        <v>131</v>
      </c>
      <c r="O37" s="221" t="s">
        <v>131</v>
      </c>
      <c r="P37" s="221" t="s">
        <v>131</v>
      </c>
      <c r="Q37" s="221" t="s">
        <v>131</v>
      </c>
      <c r="R37" s="123"/>
      <c r="S37" s="221" t="s">
        <v>131</v>
      </c>
      <c r="T37" s="221" t="s">
        <v>131</v>
      </c>
      <c r="U37" s="221" t="s">
        <v>131</v>
      </c>
      <c r="V37" s="221" t="s">
        <v>131</v>
      </c>
      <c r="W37" s="221">
        <f>'2a Q1 Adjustment Component'!H61</f>
        <v>4.4755123629600444</v>
      </c>
      <c r="X37" s="221">
        <f>'2b COVID Adjustment'!$F$322</f>
        <v>9.1590430080449039</v>
      </c>
      <c r="Y37" s="221" t="s">
        <v>131</v>
      </c>
      <c r="Z37" s="221" t="s">
        <v>131</v>
      </c>
      <c r="AA37" s="221" t="s">
        <v>131</v>
      </c>
      <c r="AB37" s="221" t="s">
        <v>131</v>
      </c>
      <c r="AC37" s="221" t="s">
        <v>131</v>
      </c>
      <c r="AD37" s="9"/>
    </row>
    <row r="38" spans="1:30" s="138" customFormat="1" ht="12.7" customHeight="1">
      <c r="A38" s="9"/>
      <c r="B38" s="303"/>
      <c r="C38" s="306"/>
      <c r="D38" s="309"/>
      <c r="E38" s="312"/>
      <c r="F38" s="224" t="s">
        <v>71</v>
      </c>
      <c r="G38" s="314"/>
      <c r="H38" s="320"/>
      <c r="I38" s="126"/>
      <c r="J38" s="221" t="s">
        <v>131</v>
      </c>
      <c r="K38" s="221" t="s">
        <v>131</v>
      </c>
      <c r="L38" s="221" t="s">
        <v>131</v>
      </c>
      <c r="M38" s="221" t="s">
        <v>131</v>
      </c>
      <c r="N38" s="221" t="s">
        <v>131</v>
      </c>
      <c r="O38" s="221" t="s">
        <v>131</v>
      </c>
      <c r="P38" s="221" t="s">
        <v>131</v>
      </c>
      <c r="Q38" s="221" t="s">
        <v>131</v>
      </c>
      <c r="R38" s="123"/>
      <c r="S38" s="221" t="s">
        <v>131</v>
      </c>
      <c r="T38" s="221" t="s">
        <v>131</v>
      </c>
      <c r="U38" s="221" t="s">
        <v>131</v>
      </c>
      <c r="V38" s="221" t="s">
        <v>131</v>
      </c>
      <c r="W38" s="221">
        <f>'2a Q1 Adjustment Component'!H62</f>
        <v>4.5641658866161769</v>
      </c>
      <c r="X38" s="221">
        <f>'2b COVID Adjustment'!$F$322</f>
        <v>9.1590430080449039</v>
      </c>
      <c r="Y38" s="221" t="s">
        <v>131</v>
      </c>
      <c r="Z38" s="221" t="s">
        <v>131</v>
      </c>
      <c r="AA38" s="221" t="s">
        <v>131</v>
      </c>
      <c r="AB38" s="221" t="s">
        <v>131</v>
      </c>
      <c r="AC38" s="221" t="s">
        <v>131</v>
      </c>
      <c r="AD38" s="9"/>
    </row>
    <row r="39" spans="1:30" s="138" customFormat="1" ht="12.7" customHeight="1">
      <c r="A39" s="9"/>
      <c r="B39" s="303"/>
      <c r="C39" s="306"/>
      <c r="D39" s="309"/>
      <c r="E39" s="312"/>
      <c r="F39" s="224" t="s">
        <v>72</v>
      </c>
      <c r="G39" s="314"/>
      <c r="H39" s="320"/>
      <c r="I39" s="126"/>
      <c r="J39" s="221" t="s">
        <v>131</v>
      </c>
      <c r="K39" s="221" t="s">
        <v>131</v>
      </c>
      <c r="L39" s="221" t="s">
        <v>131</v>
      </c>
      <c r="M39" s="221" t="s">
        <v>131</v>
      </c>
      <c r="N39" s="221" t="s">
        <v>131</v>
      </c>
      <c r="O39" s="221" t="s">
        <v>131</v>
      </c>
      <c r="P39" s="221" t="s">
        <v>131</v>
      </c>
      <c r="Q39" s="221" t="s">
        <v>131</v>
      </c>
      <c r="R39" s="123"/>
      <c r="S39" s="221" t="s">
        <v>131</v>
      </c>
      <c r="T39" s="221" t="s">
        <v>131</v>
      </c>
      <c r="U39" s="221" t="s">
        <v>131</v>
      </c>
      <c r="V39" s="221" t="s">
        <v>131</v>
      </c>
      <c r="W39" s="221">
        <f>'2a Q1 Adjustment Component'!H63</f>
        <v>4.5677513878976033</v>
      </c>
      <c r="X39" s="221">
        <f>'2b COVID Adjustment'!$F$322</f>
        <v>9.1590430080449039</v>
      </c>
      <c r="Y39" s="221" t="s">
        <v>131</v>
      </c>
      <c r="Z39" s="221" t="s">
        <v>131</v>
      </c>
      <c r="AA39" s="221" t="s">
        <v>131</v>
      </c>
      <c r="AB39" s="221" t="s">
        <v>131</v>
      </c>
      <c r="AC39" s="221" t="s">
        <v>131</v>
      </c>
      <c r="AD39" s="9"/>
    </row>
    <row r="40" spans="1:30" s="139" customFormat="1" ht="12.7" customHeight="1" thickBot="1">
      <c r="A40" s="9"/>
      <c r="B40" s="303"/>
      <c r="C40" s="307"/>
      <c r="D40" s="310"/>
      <c r="E40" s="313"/>
      <c r="F40" s="225" t="s">
        <v>73</v>
      </c>
      <c r="G40" s="314"/>
      <c r="H40" s="320"/>
      <c r="I40" s="127"/>
      <c r="J40" s="221" t="s">
        <v>131</v>
      </c>
      <c r="K40" s="221" t="s">
        <v>131</v>
      </c>
      <c r="L40" s="221" t="s">
        <v>131</v>
      </c>
      <c r="M40" s="221" t="s">
        <v>131</v>
      </c>
      <c r="N40" s="221" t="s">
        <v>131</v>
      </c>
      <c r="O40" s="221" t="s">
        <v>131</v>
      </c>
      <c r="P40" s="221" t="s">
        <v>131</v>
      </c>
      <c r="Q40" s="221" t="s">
        <v>131</v>
      </c>
      <c r="R40" s="123"/>
      <c r="S40" s="221" t="s">
        <v>131</v>
      </c>
      <c r="T40" s="221" t="s">
        <v>131</v>
      </c>
      <c r="U40" s="221" t="s">
        <v>131</v>
      </c>
      <c r="V40" s="221" t="s">
        <v>131</v>
      </c>
      <c r="W40" s="221">
        <f>'2a Q1 Adjustment Component'!H64</f>
        <v>4.514392127949665</v>
      </c>
      <c r="X40" s="221">
        <f>'2b COVID Adjustment'!$F$322</f>
        <v>9.1590430080449039</v>
      </c>
      <c r="Y40" s="221" t="s">
        <v>131</v>
      </c>
      <c r="Z40" s="221" t="s">
        <v>131</v>
      </c>
      <c r="AA40" s="221" t="s">
        <v>131</v>
      </c>
      <c r="AB40" s="221" t="s">
        <v>131</v>
      </c>
      <c r="AC40" s="221" t="s">
        <v>131</v>
      </c>
      <c r="AD40" s="9"/>
    </row>
    <row r="41" spans="1:30" s="137" customFormat="1" ht="12.7" customHeight="1">
      <c r="A41" s="9"/>
      <c r="B41" s="303"/>
      <c r="C41" s="305" t="s">
        <v>140</v>
      </c>
      <c r="D41" s="308" t="s">
        <v>154</v>
      </c>
      <c r="E41" s="311" t="s">
        <v>152</v>
      </c>
      <c r="F41" s="223" t="s">
        <v>60</v>
      </c>
      <c r="G41" s="314"/>
      <c r="H41" s="320"/>
      <c r="I41" s="122"/>
      <c r="J41" s="221" t="s">
        <v>131</v>
      </c>
      <c r="K41" s="221" t="s">
        <v>131</v>
      </c>
      <c r="L41" s="221" t="s">
        <v>131</v>
      </c>
      <c r="M41" s="221" t="s">
        <v>131</v>
      </c>
      <c r="N41" s="221" t="s">
        <v>131</v>
      </c>
      <c r="O41" s="221" t="s">
        <v>131</v>
      </c>
      <c r="P41" s="221" t="s">
        <v>131</v>
      </c>
      <c r="Q41" s="221" t="s">
        <v>131</v>
      </c>
      <c r="R41" s="123"/>
      <c r="S41" s="221" t="s">
        <v>131</v>
      </c>
      <c r="T41" s="221" t="s">
        <v>131</v>
      </c>
      <c r="U41" s="221" t="s">
        <v>131</v>
      </c>
      <c r="V41" s="221" t="s">
        <v>131</v>
      </c>
      <c r="W41" s="221">
        <v>0</v>
      </c>
      <c r="X41" s="221">
        <f>'2b COVID Adjustment'!$F$323</f>
        <v>1.3725615591876219</v>
      </c>
      <c r="Y41" s="221" t="s">
        <v>131</v>
      </c>
      <c r="Z41" s="221" t="s">
        <v>131</v>
      </c>
      <c r="AA41" s="221" t="s">
        <v>131</v>
      </c>
      <c r="AB41" s="221" t="s">
        <v>131</v>
      </c>
      <c r="AC41" s="221" t="s">
        <v>131</v>
      </c>
      <c r="AD41" s="9"/>
    </row>
    <row r="42" spans="1:30" s="138" customFormat="1" ht="12.7" customHeight="1">
      <c r="A42" s="9"/>
      <c r="B42" s="303"/>
      <c r="C42" s="306"/>
      <c r="D42" s="309"/>
      <c r="E42" s="312"/>
      <c r="F42" s="224" t="s">
        <v>61</v>
      </c>
      <c r="G42" s="314"/>
      <c r="H42" s="320"/>
      <c r="I42" s="126"/>
      <c r="J42" s="221" t="s">
        <v>131</v>
      </c>
      <c r="K42" s="221" t="s">
        <v>131</v>
      </c>
      <c r="L42" s="221" t="s">
        <v>131</v>
      </c>
      <c r="M42" s="221" t="s">
        <v>131</v>
      </c>
      <c r="N42" s="221" t="s">
        <v>131</v>
      </c>
      <c r="O42" s="221" t="s">
        <v>131</v>
      </c>
      <c r="P42" s="221" t="s">
        <v>131</v>
      </c>
      <c r="Q42" s="221" t="s">
        <v>131</v>
      </c>
      <c r="R42" s="123"/>
      <c r="S42" s="221" t="s">
        <v>131</v>
      </c>
      <c r="T42" s="221" t="s">
        <v>131</v>
      </c>
      <c r="U42" s="221" t="s">
        <v>131</v>
      </c>
      <c r="V42" s="221" t="s">
        <v>131</v>
      </c>
      <c r="W42" s="221">
        <v>0</v>
      </c>
      <c r="X42" s="221">
        <f>'2b COVID Adjustment'!$F$323</f>
        <v>1.3725615591876219</v>
      </c>
      <c r="Y42" s="221" t="s">
        <v>131</v>
      </c>
      <c r="Z42" s="221" t="s">
        <v>131</v>
      </c>
      <c r="AA42" s="221" t="s">
        <v>131</v>
      </c>
      <c r="AB42" s="221" t="s">
        <v>131</v>
      </c>
      <c r="AC42" s="221" t="s">
        <v>131</v>
      </c>
      <c r="AD42" s="9"/>
    </row>
    <row r="43" spans="1:30" s="138" customFormat="1" ht="12.7" customHeight="1">
      <c r="A43" s="9"/>
      <c r="B43" s="303"/>
      <c r="C43" s="306"/>
      <c r="D43" s="309"/>
      <c r="E43" s="312"/>
      <c r="F43" s="224" t="s">
        <v>62</v>
      </c>
      <c r="G43" s="314"/>
      <c r="H43" s="320"/>
      <c r="I43" s="126"/>
      <c r="J43" s="221" t="s">
        <v>131</v>
      </c>
      <c r="K43" s="221" t="s">
        <v>131</v>
      </c>
      <c r="L43" s="221" t="s">
        <v>131</v>
      </c>
      <c r="M43" s="221" t="s">
        <v>131</v>
      </c>
      <c r="N43" s="221" t="s">
        <v>131</v>
      </c>
      <c r="O43" s="221" t="s">
        <v>131</v>
      </c>
      <c r="P43" s="221" t="s">
        <v>131</v>
      </c>
      <c r="Q43" s="221" t="s">
        <v>131</v>
      </c>
      <c r="R43" s="123"/>
      <c r="S43" s="221" t="s">
        <v>131</v>
      </c>
      <c r="T43" s="221" t="s">
        <v>131</v>
      </c>
      <c r="U43" s="221" t="s">
        <v>131</v>
      </c>
      <c r="V43" s="221" t="s">
        <v>131</v>
      </c>
      <c r="W43" s="221">
        <v>0</v>
      </c>
      <c r="X43" s="221">
        <f>'2b COVID Adjustment'!$F$323</f>
        <v>1.3725615591876219</v>
      </c>
      <c r="Y43" s="221" t="s">
        <v>131</v>
      </c>
      <c r="Z43" s="221" t="s">
        <v>131</v>
      </c>
      <c r="AA43" s="221" t="s">
        <v>131</v>
      </c>
      <c r="AB43" s="221" t="s">
        <v>131</v>
      </c>
      <c r="AC43" s="221" t="s">
        <v>131</v>
      </c>
      <c r="AD43" s="9"/>
    </row>
    <row r="44" spans="1:30" s="138" customFormat="1" ht="12.7" customHeight="1">
      <c r="A44" s="9"/>
      <c r="B44" s="303"/>
      <c r="C44" s="306"/>
      <c r="D44" s="309"/>
      <c r="E44" s="312"/>
      <c r="F44" s="224" t="s">
        <v>63</v>
      </c>
      <c r="G44" s="314"/>
      <c r="H44" s="320"/>
      <c r="I44" s="126"/>
      <c r="J44" s="221" t="s">
        <v>131</v>
      </c>
      <c r="K44" s="221" t="s">
        <v>131</v>
      </c>
      <c r="L44" s="221" t="s">
        <v>131</v>
      </c>
      <c r="M44" s="221" t="s">
        <v>131</v>
      </c>
      <c r="N44" s="221" t="s">
        <v>131</v>
      </c>
      <c r="O44" s="221" t="s">
        <v>131</v>
      </c>
      <c r="P44" s="221" t="s">
        <v>131</v>
      </c>
      <c r="Q44" s="221" t="s">
        <v>131</v>
      </c>
      <c r="R44" s="123"/>
      <c r="S44" s="221" t="s">
        <v>131</v>
      </c>
      <c r="T44" s="221" t="s">
        <v>131</v>
      </c>
      <c r="U44" s="221" t="s">
        <v>131</v>
      </c>
      <c r="V44" s="221" t="s">
        <v>131</v>
      </c>
      <c r="W44" s="221">
        <v>0</v>
      </c>
      <c r="X44" s="221">
        <f>'2b COVID Adjustment'!$F$323</f>
        <v>1.3725615591876219</v>
      </c>
      <c r="Y44" s="221" t="s">
        <v>131</v>
      </c>
      <c r="Z44" s="221" t="s">
        <v>131</v>
      </c>
      <c r="AA44" s="221" t="s">
        <v>131</v>
      </c>
      <c r="AB44" s="221" t="s">
        <v>131</v>
      </c>
      <c r="AC44" s="221" t="s">
        <v>131</v>
      </c>
      <c r="AD44" s="9"/>
    </row>
    <row r="45" spans="1:30" s="138" customFormat="1" ht="12.7" customHeight="1">
      <c r="A45" s="9"/>
      <c r="B45" s="303"/>
      <c r="C45" s="306"/>
      <c r="D45" s="309"/>
      <c r="E45" s="312"/>
      <c r="F45" s="224" t="s">
        <v>64</v>
      </c>
      <c r="G45" s="314"/>
      <c r="H45" s="320"/>
      <c r="I45" s="126"/>
      <c r="J45" s="221" t="s">
        <v>131</v>
      </c>
      <c r="K45" s="221" t="s">
        <v>131</v>
      </c>
      <c r="L45" s="221" t="s">
        <v>131</v>
      </c>
      <c r="M45" s="221" t="s">
        <v>131</v>
      </c>
      <c r="N45" s="221" t="s">
        <v>131</v>
      </c>
      <c r="O45" s="221" t="s">
        <v>131</v>
      </c>
      <c r="P45" s="221" t="s">
        <v>131</v>
      </c>
      <c r="Q45" s="221" t="s">
        <v>131</v>
      </c>
      <c r="R45" s="123"/>
      <c r="S45" s="221" t="s">
        <v>131</v>
      </c>
      <c r="T45" s="221" t="s">
        <v>131</v>
      </c>
      <c r="U45" s="221" t="s">
        <v>131</v>
      </c>
      <c r="V45" s="221" t="s">
        <v>131</v>
      </c>
      <c r="W45" s="221">
        <v>0</v>
      </c>
      <c r="X45" s="221">
        <f>'2b COVID Adjustment'!$F$323</f>
        <v>1.3725615591876219</v>
      </c>
      <c r="Y45" s="221" t="s">
        <v>131</v>
      </c>
      <c r="Z45" s="221" t="s">
        <v>131</v>
      </c>
      <c r="AA45" s="221" t="s">
        <v>131</v>
      </c>
      <c r="AB45" s="221" t="s">
        <v>131</v>
      </c>
      <c r="AC45" s="221" t="s">
        <v>131</v>
      </c>
      <c r="AD45" s="9"/>
    </row>
    <row r="46" spans="1:30" s="138" customFormat="1" ht="12.7" customHeight="1">
      <c r="A46" s="9"/>
      <c r="B46" s="303"/>
      <c r="C46" s="306"/>
      <c r="D46" s="309"/>
      <c r="E46" s="312"/>
      <c r="F46" s="224" t="s">
        <v>65</v>
      </c>
      <c r="G46" s="314"/>
      <c r="H46" s="320"/>
      <c r="I46" s="126"/>
      <c r="J46" s="221" t="s">
        <v>131</v>
      </c>
      <c r="K46" s="221" t="s">
        <v>131</v>
      </c>
      <c r="L46" s="221" t="s">
        <v>131</v>
      </c>
      <c r="M46" s="221" t="s">
        <v>131</v>
      </c>
      <c r="N46" s="221" t="s">
        <v>131</v>
      </c>
      <c r="O46" s="221" t="s">
        <v>131</v>
      </c>
      <c r="P46" s="221" t="s">
        <v>131</v>
      </c>
      <c r="Q46" s="221" t="s">
        <v>131</v>
      </c>
      <c r="R46" s="123"/>
      <c r="S46" s="221" t="s">
        <v>131</v>
      </c>
      <c r="T46" s="221" t="s">
        <v>131</v>
      </c>
      <c r="U46" s="221" t="s">
        <v>131</v>
      </c>
      <c r="V46" s="221" t="s">
        <v>131</v>
      </c>
      <c r="W46" s="221">
        <v>0</v>
      </c>
      <c r="X46" s="221">
        <f>'2b COVID Adjustment'!$F$323</f>
        <v>1.3725615591876219</v>
      </c>
      <c r="Y46" s="221" t="s">
        <v>131</v>
      </c>
      <c r="Z46" s="221" t="s">
        <v>131</v>
      </c>
      <c r="AA46" s="221" t="s">
        <v>131</v>
      </c>
      <c r="AB46" s="221" t="s">
        <v>131</v>
      </c>
      <c r="AC46" s="221" t="s">
        <v>131</v>
      </c>
      <c r="AD46" s="9"/>
    </row>
    <row r="47" spans="1:30" s="138" customFormat="1" ht="12.7" customHeight="1">
      <c r="A47" s="9"/>
      <c r="B47" s="303"/>
      <c r="C47" s="306"/>
      <c r="D47" s="309"/>
      <c r="E47" s="312"/>
      <c r="F47" s="224" t="s">
        <v>66</v>
      </c>
      <c r="G47" s="314"/>
      <c r="H47" s="320"/>
      <c r="I47" s="126"/>
      <c r="J47" s="221" t="s">
        <v>131</v>
      </c>
      <c r="K47" s="221" t="s">
        <v>131</v>
      </c>
      <c r="L47" s="221" t="s">
        <v>131</v>
      </c>
      <c r="M47" s="221" t="s">
        <v>131</v>
      </c>
      <c r="N47" s="221" t="s">
        <v>131</v>
      </c>
      <c r="O47" s="221" t="s">
        <v>131</v>
      </c>
      <c r="P47" s="221" t="s">
        <v>131</v>
      </c>
      <c r="Q47" s="221" t="s">
        <v>131</v>
      </c>
      <c r="R47" s="123"/>
      <c r="S47" s="221" t="s">
        <v>131</v>
      </c>
      <c r="T47" s="221" t="s">
        <v>131</v>
      </c>
      <c r="U47" s="221" t="s">
        <v>131</v>
      </c>
      <c r="V47" s="221" t="s">
        <v>131</v>
      </c>
      <c r="W47" s="221">
        <v>0</v>
      </c>
      <c r="X47" s="221">
        <f>'2b COVID Adjustment'!$F$323</f>
        <v>1.3725615591876219</v>
      </c>
      <c r="Y47" s="221" t="s">
        <v>131</v>
      </c>
      <c r="Z47" s="221" t="s">
        <v>131</v>
      </c>
      <c r="AA47" s="221" t="s">
        <v>131</v>
      </c>
      <c r="AB47" s="221" t="s">
        <v>131</v>
      </c>
      <c r="AC47" s="221" t="s">
        <v>131</v>
      </c>
      <c r="AD47" s="9"/>
    </row>
    <row r="48" spans="1:30" s="138" customFormat="1" ht="12.7" customHeight="1">
      <c r="A48" s="9"/>
      <c r="B48" s="303"/>
      <c r="C48" s="306"/>
      <c r="D48" s="309"/>
      <c r="E48" s="312"/>
      <c r="F48" s="224" t="s">
        <v>67</v>
      </c>
      <c r="G48" s="314"/>
      <c r="H48" s="320"/>
      <c r="I48" s="126"/>
      <c r="J48" s="221" t="s">
        <v>131</v>
      </c>
      <c r="K48" s="221" t="s">
        <v>131</v>
      </c>
      <c r="L48" s="221" t="s">
        <v>131</v>
      </c>
      <c r="M48" s="221" t="s">
        <v>131</v>
      </c>
      <c r="N48" s="221" t="s">
        <v>131</v>
      </c>
      <c r="O48" s="221" t="s">
        <v>131</v>
      </c>
      <c r="P48" s="221" t="s">
        <v>131</v>
      </c>
      <c r="Q48" s="221" t="s">
        <v>131</v>
      </c>
      <c r="R48" s="123"/>
      <c r="S48" s="221" t="s">
        <v>131</v>
      </c>
      <c r="T48" s="221" t="s">
        <v>131</v>
      </c>
      <c r="U48" s="221" t="s">
        <v>131</v>
      </c>
      <c r="V48" s="221" t="s">
        <v>131</v>
      </c>
      <c r="W48" s="221">
        <v>0</v>
      </c>
      <c r="X48" s="221">
        <f>'2b COVID Adjustment'!$F$323</f>
        <v>1.3725615591876219</v>
      </c>
      <c r="Y48" s="221" t="s">
        <v>131</v>
      </c>
      <c r="Z48" s="221" t="s">
        <v>131</v>
      </c>
      <c r="AA48" s="221" t="s">
        <v>131</v>
      </c>
      <c r="AB48" s="221" t="s">
        <v>131</v>
      </c>
      <c r="AC48" s="221" t="s">
        <v>131</v>
      </c>
      <c r="AD48" s="9"/>
    </row>
    <row r="49" spans="1:30" s="138" customFormat="1" ht="12.7" customHeight="1">
      <c r="A49" s="9"/>
      <c r="B49" s="303"/>
      <c r="C49" s="306"/>
      <c r="D49" s="309"/>
      <c r="E49" s="312"/>
      <c r="F49" s="224" t="s">
        <v>68</v>
      </c>
      <c r="G49" s="314"/>
      <c r="H49" s="320"/>
      <c r="I49" s="126"/>
      <c r="J49" s="221" t="s">
        <v>131</v>
      </c>
      <c r="K49" s="221" t="s">
        <v>131</v>
      </c>
      <c r="L49" s="221" t="s">
        <v>131</v>
      </c>
      <c r="M49" s="221" t="s">
        <v>131</v>
      </c>
      <c r="N49" s="221" t="s">
        <v>131</v>
      </c>
      <c r="O49" s="221" t="s">
        <v>131</v>
      </c>
      <c r="P49" s="221" t="s">
        <v>131</v>
      </c>
      <c r="Q49" s="221" t="s">
        <v>131</v>
      </c>
      <c r="R49" s="123"/>
      <c r="S49" s="221" t="s">
        <v>131</v>
      </c>
      <c r="T49" s="221" t="s">
        <v>131</v>
      </c>
      <c r="U49" s="221" t="s">
        <v>131</v>
      </c>
      <c r="V49" s="221" t="s">
        <v>131</v>
      </c>
      <c r="W49" s="221">
        <v>0</v>
      </c>
      <c r="X49" s="221">
        <f>'2b COVID Adjustment'!$F$323</f>
        <v>1.3725615591876219</v>
      </c>
      <c r="Y49" s="221" t="s">
        <v>131</v>
      </c>
      <c r="Z49" s="221" t="s">
        <v>131</v>
      </c>
      <c r="AA49" s="221" t="s">
        <v>131</v>
      </c>
      <c r="AB49" s="221" t="s">
        <v>131</v>
      </c>
      <c r="AC49" s="221" t="s">
        <v>131</v>
      </c>
      <c r="AD49" s="9"/>
    </row>
    <row r="50" spans="1:30" s="138" customFormat="1" ht="12.7" customHeight="1">
      <c r="A50" s="9"/>
      <c r="B50" s="303"/>
      <c r="C50" s="306"/>
      <c r="D50" s="309"/>
      <c r="E50" s="312"/>
      <c r="F50" s="224" t="s">
        <v>69</v>
      </c>
      <c r="G50" s="314"/>
      <c r="H50" s="320"/>
      <c r="I50" s="126"/>
      <c r="J50" s="221" t="s">
        <v>131</v>
      </c>
      <c r="K50" s="221" t="s">
        <v>131</v>
      </c>
      <c r="L50" s="221" t="s">
        <v>131</v>
      </c>
      <c r="M50" s="221" t="s">
        <v>131</v>
      </c>
      <c r="N50" s="221" t="s">
        <v>131</v>
      </c>
      <c r="O50" s="221" t="s">
        <v>131</v>
      </c>
      <c r="P50" s="221" t="s">
        <v>131</v>
      </c>
      <c r="Q50" s="221" t="s">
        <v>131</v>
      </c>
      <c r="R50" s="123"/>
      <c r="S50" s="221" t="s">
        <v>131</v>
      </c>
      <c r="T50" s="221" t="s">
        <v>131</v>
      </c>
      <c r="U50" s="221" t="s">
        <v>131</v>
      </c>
      <c r="V50" s="221" t="s">
        <v>131</v>
      </c>
      <c r="W50" s="221">
        <v>0</v>
      </c>
      <c r="X50" s="221">
        <f>'2b COVID Adjustment'!$F$323</f>
        <v>1.3725615591876219</v>
      </c>
      <c r="Y50" s="221" t="s">
        <v>131</v>
      </c>
      <c r="Z50" s="221" t="s">
        <v>131</v>
      </c>
      <c r="AA50" s="221" t="s">
        <v>131</v>
      </c>
      <c r="AB50" s="221" t="s">
        <v>131</v>
      </c>
      <c r="AC50" s="221" t="s">
        <v>131</v>
      </c>
      <c r="AD50" s="9"/>
    </row>
    <row r="51" spans="1:30" s="138" customFormat="1" ht="12.7" customHeight="1">
      <c r="A51" s="9"/>
      <c r="B51" s="303"/>
      <c r="C51" s="306"/>
      <c r="D51" s="309"/>
      <c r="E51" s="312"/>
      <c r="F51" s="224" t="s">
        <v>70</v>
      </c>
      <c r="G51" s="314"/>
      <c r="H51" s="320"/>
      <c r="I51" s="126"/>
      <c r="J51" s="221" t="s">
        <v>131</v>
      </c>
      <c r="K51" s="221" t="s">
        <v>131</v>
      </c>
      <c r="L51" s="221" t="s">
        <v>131</v>
      </c>
      <c r="M51" s="221" t="s">
        <v>131</v>
      </c>
      <c r="N51" s="221" t="s">
        <v>131</v>
      </c>
      <c r="O51" s="221" t="s">
        <v>131</v>
      </c>
      <c r="P51" s="221" t="s">
        <v>131</v>
      </c>
      <c r="Q51" s="221" t="s">
        <v>131</v>
      </c>
      <c r="R51" s="123"/>
      <c r="S51" s="221" t="s">
        <v>131</v>
      </c>
      <c r="T51" s="221" t="s">
        <v>131</v>
      </c>
      <c r="U51" s="221" t="s">
        <v>131</v>
      </c>
      <c r="V51" s="221" t="s">
        <v>131</v>
      </c>
      <c r="W51" s="221">
        <v>0</v>
      </c>
      <c r="X51" s="221">
        <f>'2b COVID Adjustment'!$F$323</f>
        <v>1.3725615591876219</v>
      </c>
      <c r="Y51" s="221" t="s">
        <v>131</v>
      </c>
      <c r="Z51" s="221" t="s">
        <v>131</v>
      </c>
      <c r="AA51" s="221" t="s">
        <v>131</v>
      </c>
      <c r="AB51" s="221" t="s">
        <v>131</v>
      </c>
      <c r="AC51" s="221" t="s">
        <v>131</v>
      </c>
      <c r="AD51" s="9"/>
    </row>
    <row r="52" spans="1:30" s="138" customFormat="1" ht="12.7" customHeight="1">
      <c r="A52" s="9"/>
      <c r="B52" s="303"/>
      <c r="C52" s="306"/>
      <c r="D52" s="309"/>
      <c r="E52" s="312"/>
      <c r="F52" s="224" t="s">
        <v>71</v>
      </c>
      <c r="G52" s="314"/>
      <c r="H52" s="320"/>
      <c r="I52" s="126"/>
      <c r="J52" s="221" t="s">
        <v>131</v>
      </c>
      <c r="K52" s="221" t="s">
        <v>131</v>
      </c>
      <c r="L52" s="221" t="s">
        <v>131</v>
      </c>
      <c r="M52" s="221" t="s">
        <v>131</v>
      </c>
      <c r="N52" s="221" t="s">
        <v>131</v>
      </c>
      <c r="O52" s="221" t="s">
        <v>131</v>
      </c>
      <c r="P52" s="221" t="s">
        <v>131</v>
      </c>
      <c r="Q52" s="221" t="s">
        <v>131</v>
      </c>
      <c r="R52" s="123"/>
      <c r="S52" s="221" t="s">
        <v>131</v>
      </c>
      <c r="T52" s="221" t="s">
        <v>131</v>
      </c>
      <c r="U52" s="221" t="s">
        <v>131</v>
      </c>
      <c r="V52" s="221" t="s">
        <v>131</v>
      </c>
      <c r="W52" s="221">
        <v>0</v>
      </c>
      <c r="X52" s="221">
        <f>'2b COVID Adjustment'!$F$323</f>
        <v>1.3725615591876219</v>
      </c>
      <c r="Y52" s="221" t="s">
        <v>131</v>
      </c>
      <c r="Z52" s="221" t="s">
        <v>131</v>
      </c>
      <c r="AA52" s="221" t="s">
        <v>131</v>
      </c>
      <c r="AB52" s="221" t="s">
        <v>131</v>
      </c>
      <c r="AC52" s="221" t="s">
        <v>131</v>
      </c>
      <c r="AD52" s="9"/>
    </row>
    <row r="53" spans="1:30" s="138" customFormat="1" ht="12.7" customHeight="1">
      <c r="A53" s="9"/>
      <c r="B53" s="303"/>
      <c r="C53" s="306"/>
      <c r="D53" s="309"/>
      <c r="E53" s="312"/>
      <c r="F53" s="224" t="s">
        <v>72</v>
      </c>
      <c r="G53" s="314"/>
      <c r="H53" s="320"/>
      <c r="I53" s="126"/>
      <c r="J53" s="221" t="s">
        <v>131</v>
      </c>
      <c r="K53" s="221" t="s">
        <v>131</v>
      </c>
      <c r="L53" s="221" t="s">
        <v>131</v>
      </c>
      <c r="M53" s="221" t="s">
        <v>131</v>
      </c>
      <c r="N53" s="221" t="s">
        <v>131</v>
      </c>
      <c r="O53" s="221" t="s">
        <v>131</v>
      </c>
      <c r="P53" s="221" t="s">
        <v>131</v>
      </c>
      <c r="Q53" s="221" t="s">
        <v>131</v>
      </c>
      <c r="R53" s="123"/>
      <c r="S53" s="221" t="s">
        <v>131</v>
      </c>
      <c r="T53" s="221" t="s">
        <v>131</v>
      </c>
      <c r="U53" s="221" t="s">
        <v>131</v>
      </c>
      <c r="V53" s="221" t="s">
        <v>131</v>
      </c>
      <c r="W53" s="221">
        <v>0</v>
      </c>
      <c r="X53" s="221">
        <f>'2b COVID Adjustment'!$F$323</f>
        <v>1.3725615591876219</v>
      </c>
      <c r="Y53" s="221" t="s">
        <v>131</v>
      </c>
      <c r="Z53" s="221" t="s">
        <v>131</v>
      </c>
      <c r="AA53" s="221" t="s">
        <v>131</v>
      </c>
      <c r="AB53" s="221" t="s">
        <v>131</v>
      </c>
      <c r="AC53" s="221" t="s">
        <v>131</v>
      </c>
      <c r="AD53" s="9"/>
    </row>
    <row r="54" spans="1:30" s="139" customFormat="1" ht="12.7" customHeight="1" thickBot="1">
      <c r="A54" s="9"/>
      <c r="B54" s="303"/>
      <c r="C54" s="307"/>
      <c r="D54" s="310"/>
      <c r="E54" s="313"/>
      <c r="F54" s="225" t="s">
        <v>73</v>
      </c>
      <c r="G54" s="314"/>
      <c r="H54" s="320"/>
      <c r="I54" s="127"/>
      <c r="J54" s="221" t="s">
        <v>131</v>
      </c>
      <c r="K54" s="221" t="s">
        <v>131</v>
      </c>
      <c r="L54" s="221" t="s">
        <v>131</v>
      </c>
      <c r="M54" s="221" t="s">
        <v>131</v>
      </c>
      <c r="N54" s="221" t="s">
        <v>131</v>
      </c>
      <c r="O54" s="221" t="s">
        <v>131</v>
      </c>
      <c r="P54" s="221" t="s">
        <v>131</v>
      </c>
      <c r="Q54" s="221" t="s">
        <v>131</v>
      </c>
      <c r="R54" s="123"/>
      <c r="S54" s="221" t="s">
        <v>131</v>
      </c>
      <c r="T54" s="221" t="s">
        <v>131</v>
      </c>
      <c r="U54" s="221" t="s">
        <v>131</v>
      </c>
      <c r="V54" s="221" t="s">
        <v>131</v>
      </c>
      <c r="W54" s="221">
        <v>0</v>
      </c>
      <c r="X54" s="221">
        <f>'2b COVID Adjustment'!$F$323</f>
        <v>1.3725615591876219</v>
      </c>
      <c r="Y54" s="221" t="s">
        <v>131</v>
      </c>
      <c r="Z54" s="221" t="s">
        <v>131</v>
      </c>
      <c r="AA54" s="221" t="s">
        <v>131</v>
      </c>
      <c r="AB54" s="221" t="s">
        <v>131</v>
      </c>
      <c r="AC54" s="221" t="s">
        <v>131</v>
      </c>
      <c r="AD54" s="9"/>
    </row>
    <row r="55" spans="1:30" s="137" customFormat="1" ht="12.7" customHeight="1">
      <c r="A55" s="9"/>
      <c r="B55" s="303"/>
      <c r="C55" s="305" t="s">
        <v>140</v>
      </c>
      <c r="D55" s="308" t="s">
        <v>154</v>
      </c>
      <c r="E55" s="311" t="s">
        <v>153</v>
      </c>
      <c r="F55" s="223" t="s">
        <v>60</v>
      </c>
      <c r="G55" s="314"/>
      <c r="H55" s="320"/>
      <c r="I55" s="122"/>
      <c r="J55" s="221" t="s">
        <v>131</v>
      </c>
      <c r="K55" s="221" t="s">
        <v>131</v>
      </c>
      <c r="L55" s="221" t="s">
        <v>131</v>
      </c>
      <c r="M55" s="221" t="s">
        <v>131</v>
      </c>
      <c r="N55" s="221" t="s">
        <v>131</v>
      </c>
      <c r="O55" s="221" t="s">
        <v>131</v>
      </c>
      <c r="P55" s="221" t="s">
        <v>131</v>
      </c>
      <c r="Q55" s="221" t="s">
        <v>131</v>
      </c>
      <c r="R55" s="123"/>
      <c r="S55" s="221" t="s">
        <v>131</v>
      </c>
      <c r="T55" s="221" t="s">
        <v>131</v>
      </c>
      <c r="U55" s="221" t="s">
        <v>131</v>
      </c>
      <c r="V55" s="221" t="s">
        <v>131</v>
      </c>
      <c r="W55" s="221">
        <f>'2a Q1 Adjustment Component'!H51</f>
        <v>4.5858898534688404</v>
      </c>
      <c r="X55" s="221">
        <f>'2b COVID Adjustment'!$F$324</f>
        <v>9.1590430080449039</v>
      </c>
      <c r="Y55" s="221" t="s">
        <v>131</v>
      </c>
      <c r="Z55" s="221" t="s">
        <v>131</v>
      </c>
      <c r="AA55" s="221" t="s">
        <v>131</v>
      </c>
      <c r="AB55" s="221" t="s">
        <v>131</v>
      </c>
      <c r="AC55" s="221" t="s">
        <v>131</v>
      </c>
      <c r="AD55" s="9"/>
    </row>
    <row r="56" spans="1:30" s="138" customFormat="1" ht="11.25" customHeight="1">
      <c r="A56" s="9"/>
      <c r="B56" s="303"/>
      <c r="C56" s="306"/>
      <c r="D56" s="309"/>
      <c r="E56" s="312"/>
      <c r="F56" s="224" t="s">
        <v>61</v>
      </c>
      <c r="G56" s="314"/>
      <c r="H56" s="320"/>
      <c r="I56" s="126"/>
      <c r="J56" s="221" t="s">
        <v>131</v>
      </c>
      <c r="K56" s="221" t="s">
        <v>131</v>
      </c>
      <c r="L56" s="221" t="s">
        <v>131</v>
      </c>
      <c r="M56" s="221" t="s">
        <v>131</v>
      </c>
      <c r="N56" s="221" t="s">
        <v>131</v>
      </c>
      <c r="O56" s="221" t="s">
        <v>131</v>
      </c>
      <c r="P56" s="221" t="s">
        <v>131</v>
      </c>
      <c r="Q56" s="221" t="s">
        <v>131</v>
      </c>
      <c r="R56" s="123"/>
      <c r="S56" s="221" t="s">
        <v>131</v>
      </c>
      <c r="T56" s="221" t="s">
        <v>131</v>
      </c>
      <c r="U56" s="221" t="s">
        <v>131</v>
      </c>
      <c r="V56" s="221" t="s">
        <v>131</v>
      </c>
      <c r="W56" s="221">
        <f>'2a Q1 Adjustment Component'!H52</f>
        <v>4.5286596291411447</v>
      </c>
      <c r="X56" s="221">
        <f>'2b COVID Adjustment'!$F$324</f>
        <v>9.1590430080449039</v>
      </c>
      <c r="Y56" s="221" t="s">
        <v>131</v>
      </c>
      <c r="Z56" s="221" t="s">
        <v>131</v>
      </c>
      <c r="AA56" s="221" t="s">
        <v>131</v>
      </c>
      <c r="AB56" s="221" t="s">
        <v>131</v>
      </c>
      <c r="AC56" s="221" t="s">
        <v>131</v>
      </c>
      <c r="AD56" s="9"/>
    </row>
    <row r="57" spans="1:30" s="138" customFormat="1" ht="11.25" customHeight="1">
      <c r="A57" s="9"/>
      <c r="B57" s="303"/>
      <c r="C57" s="306"/>
      <c r="D57" s="309"/>
      <c r="E57" s="312"/>
      <c r="F57" s="224" t="s">
        <v>62</v>
      </c>
      <c r="G57" s="314"/>
      <c r="H57" s="320"/>
      <c r="I57" s="126"/>
      <c r="J57" s="221" t="s">
        <v>131</v>
      </c>
      <c r="K57" s="221" t="s">
        <v>131</v>
      </c>
      <c r="L57" s="221" t="s">
        <v>131</v>
      </c>
      <c r="M57" s="221" t="s">
        <v>131</v>
      </c>
      <c r="N57" s="221" t="s">
        <v>131</v>
      </c>
      <c r="O57" s="221" t="s">
        <v>131</v>
      </c>
      <c r="P57" s="221" t="s">
        <v>131</v>
      </c>
      <c r="Q57" s="221" t="s">
        <v>131</v>
      </c>
      <c r="R57" s="123"/>
      <c r="S57" s="221" t="s">
        <v>131</v>
      </c>
      <c r="T57" s="221" t="s">
        <v>131</v>
      </c>
      <c r="U57" s="221" t="s">
        <v>131</v>
      </c>
      <c r="V57" s="221" t="s">
        <v>131</v>
      </c>
      <c r="W57" s="221">
        <f>'2a Q1 Adjustment Component'!H53</f>
        <v>4.6252573118737148</v>
      </c>
      <c r="X57" s="221">
        <f>'2b COVID Adjustment'!$F$324</f>
        <v>9.1590430080449039</v>
      </c>
      <c r="Y57" s="221" t="s">
        <v>131</v>
      </c>
      <c r="Z57" s="221" t="s">
        <v>131</v>
      </c>
      <c r="AA57" s="221" t="s">
        <v>131</v>
      </c>
      <c r="AB57" s="221" t="s">
        <v>131</v>
      </c>
      <c r="AC57" s="221" t="s">
        <v>131</v>
      </c>
      <c r="AD57" s="9"/>
    </row>
    <row r="58" spans="1:30" s="138" customFormat="1" ht="11.25" customHeight="1">
      <c r="A58" s="9"/>
      <c r="B58" s="303"/>
      <c r="C58" s="306"/>
      <c r="D58" s="309"/>
      <c r="E58" s="312"/>
      <c r="F58" s="224" t="s">
        <v>63</v>
      </c>
      <c r="G58" s="314"/>
      <c r="H58" s="320"/>
      <c r="I58" s="126"/>
      <c r="J58" s="221" t="s">
        <v>131</v>
      </c>
      <c r="K58" s="221" t="s">
        <v>131</v>
      </c>
      <c r="L58" s="221" t="s">
        <v>131</v>
      </c>
      <c r="M58" s="221" t="s">
        <v>131</v>
      </c>
      <c r="N58" s="221" t="s">
        <v>131</v>
      </c>
      <c r="O58" s="221" t="s">
        <v>131</v>
      </c>
      <c r="P58" s="221" t="s">
        <v>131</v>
      </c>
      <c r="Q58" s="221" t="s">
        <v>131</v>
      </c>
      <c r="R58" s="123"/>
      <c r="S58" s="221" t="s">
        <v>131</v>
      </c>
      <c r="T58" s="221" t="s">
        <v>131</v>
      </c>
      <c r="U58" s="221" t="s">
        <v>131</v>
      </c>
      <c r="V58" s="221" t="s">
        <v>131</v>
      </c>
      <c r="W58" s="221">
        <f>'2a Q1 Adjustment Component'!H54</f>
        <v>4.6588267577428137</v>
      </c>
      <c r="X58" s="221">
        <f>'2b COVID Adjustment'!$F$324</f>
        <v>9.1590430080449039</v>
      </c>
      <c r="Y58" s="221" t="s">
        <v>131</v>
      </c>
      <c r="Z58" s="221" t="s">
        <v>131</v>
      </c>
      <c r="AA58" s="221" t="s">
        <v>131</v>
      </c>
      <c r="AB58" s="221" t="s">
        <v>131</v>
      </c>
      <c r="AC58" s="221" t="s">
        <v>131</v>
      </c>
      <c r="AD58" s="9"/>
    </row>
    <row r="59" spans="1:30" s="138" customFormat="1" ht="11.25" customHeight="1">
      <c r="A59" s="9"/>
      <c r="B59" s="303"/>
      <c r="C59" s="306"/>
      <c r="D59" s="309"/>
      <c r="E59" s="312"/>
      <c r="F59" s="224" t="s">
        <v>64</v>
      </c>
      <c r="G59" s="314"/>
      <c r="H59" s="320"/>
      <c r="I59" s="126"/>
      <c r="J59" s="221" t="s">
        <v>131</v>
      </c>
      <c r="K59" s="221" t="s">
        <v>131</v>
      </c>
      <c r="L59" s="221" t="s">
        <v>131</v>
      </c>
      <c r="M59" s="221" t="s">
        <v>131</v>
      </c>
      <c r="N59" s="221" t="s">
        <v>131</v>
      </c>
      <c r="O59" s="221" t="s">
        <v>131</v>
      </c>
      <c r="P59" s="221" t="s">
        <v>131</v>
      </c>
      <c r="Q59" s="221" t="s">
        <v>131</v>
      </c>
      <c r="R59" s="123"/>
      <c r="S59" s="221" t="s">
        <v>131</v>
      </c>
      <c r="T59" s="221" t="s">
        <v>131</v>
      </c>
      <c r="U59" s="221" t="s">
        <v>131</v>
      </c>
      <c r="V59" s="221" t="s">
        <v>131</v>
      </c>
      <c r="W59" s="221">
        <f>'2a Q1 Adjustment Component'!H55</f>
        <v>4.5616988560456058</v>
      </c>
      <c r="X59" s="221">
        <f>'2b COVID Adjustment'!$F$324</f>
        <v>9.1590430080449039</v>
      </c>
      <c r="Y59" s="221" t="s">
        <v>131</v>
      </c>
      <c r="Z59" s="221" t="s">
        <v>131</v>
      </c>
      <c r="AA59" s="221" t="s">
        <v>131</v>
      </c>
      <c r="AB59" s="221" t="s">
        <v>131</v>
      </c>
      <c r="AC59" s="221" t="s">
        <v>131</v>
      </c>
      <c r="AD59" s="9"/>
    </row>
    <row r="60" spans="1:30" s="138" customFormat="1" ht="11.25" customHeight="1">
      <c r="A60" s="9"/>
      <c r="B60" s="303"/>
      <c r="C60" s="306"/>
      <c r="D60" s="309"/>
      <c r="E60" s="312"/>
      <c r="F60" s="224" t="s">
        <v>65</v>
      </c>
      <c r="G60" s="314"/>
      <c r="H60" s="320"/>
      <c r="I60" s="126"/>
      <c r="J60" s="221" t="s">
        <v>131</v>
      </c>
      <c r="K60" s="221" t="s">
        <v>131</v>
      </c>
      <c r="L60" s="221" t="s">
        <v>131</v>
      </c>
      <c r="M60" s="221" t="s">
        <v>131</v>
      </c>
      <c r="N60" s="221" t="s">
        <v>131</v>
      </c>
      <c r="O60" s="221" t="s">
        <v>131</v>
      </c>
      <c r="P60" s="221" t="s">
        <v>131</v>
      </c>
      <c r="Q60" s="221" t="s">
        <v>131</v>
      </c>
      <c r="R60" s="123"/>
      <c r="S60" s="221" t="s">
        <v>131</v>
      </c>
      <c r="T60" s="221" t="s">
        <v>131</v>
      </c>
      <c r="U60" s="221" t="s">
        <v>131</v>
      </c>
      <c r="V60" s="221" t="s">
        <v>131</v>
      </c>
      <c r="W60" s="221">
        <f>'2a Q1 Adjustment Component'!H56</f>
        <v>4.5066764067244529</v>
      </c>
      <c r="X60" s="221">
        <f>'2b COVID Adjustment'!$F$324</f>
        <v>9.1590430080449039</v>
      </c>
      <c r="Y60" s="221" t="s">
        <v>131</v>
      </c>
      <c r="Z60" s="221" t="s">
        <v>131</v>
      </c>
      <c r="AA60" s="221" t="s">
        <v>131</v>
      </c>
      <c r="AB60" s="221" t="s">
        <v>131</v>
      </c>
      <c r="AC60" s="221" t="s">
        <v>131</v>
      </c>
      <c r="AD60" s="9"/>
    </row>
    <row r="61" spans="1:30" s="138" customFormat="1" ht="11.25" customHeight="1">
      <c r="A61" s="9"/>
      <c r="B61" s="303"/>
      <c r="C61" s="306"/>
      <c r="D61" s="309"/>
      <c r="E61" s="312"/>
      <c r="F61" s="224" t="s">
        <v>66</v>
      </c>
      <c r="G61" s="314"/>
      <c r="H61" s="320"/>
      <c r="I61" s="126"/>
      <c r="J61" s="221" t="s">
        <v>131</v>
      </c>
      <c r="K61" s="221" t="s">
        <v>131</v>
      </c>
      <c r="L61" s="221" t="s">
        <v>131</v>
      </c>
      <c r="M61" s="221" t="s">
        <v>131</v>
      </c>
      <c r="N61" s="221" t="s">
        <v>131</v>
      </c>
      <c r="O61" s="221" t="s">
        <v>131</v>
      </c>
      <c r="P61" s="221" t="s">
        <v>131</v>
      </c>
      <c r="Q61" s="221" t="s">
        <v>131</v>
      </c>
      <c r="R61" s="123"/>
      <c r="S61" s="221" t="s">
        <v>131</v>
      </c>
      <c r="T61" s="221" t="s">
        <v>131</v>
      </c>
      <c r="U61" s="221" t="s">
        <v>131</v>
      </c>
      <c r="V61" s="221" t="s">
        <v>131</v>
      </c>
      <c r="W61" s="221">
        <f>'2a Q1 Adjustment Component'!H57</f>
        <v>4.583143211518049</v>
      </c>
      <c r="X61" s="221">
        <f>'2b COVID Adjustment'!$F$324</f>
        <v>9.1590430080449039</v>
      </c>
      <c r="Y61" s="221" t="s">
        <v>131</v>
      </c>
      <c r="Z61" s="221" t="s">
        <v>131</v>
      </c>
      <c r="AA61" s="221" t="s">
        <v>131</v>
      </c>
      <c r="AB61" s="221" t="s">
        <v>131</v>
      </c>
      <c r="AC61" s="221" t="s">
        <v>131</v>
      </c>
      <c r="AD61" s="9"/>
    </row>
    <row r="62" spans="1:30" s="138" customFormat="1" ht="11.25" customHeight="1">
      <c r="A62" s="9"/>
      <c r="B62" s="303"/>
      <c r="C62" s="306"/>
      <c r="D62" s="309"/>
      <c r="E62" s="312"/>
      <c r="F62" s="224" t="s">
        <v>67</v>
      </c>
      <c r="G62" s="314"/>
      <c r="H62" s="320"/>
      <c r="I62" s="126"/>
      <c r="J62" s="221" t="s">
        <v>131</v>
      </c>
      <c r="K62" s="221" t="s">
        <v>131</v>
      </c>
      <c r="L62" s="221" t="s">
        <v>131</v>
      </c>
      <c r="M62" s="221" t="s">
        <v>131</v>
      </c>
      <c r="N62" s="221" t="s">
        <v>131</v>
      </c>
      <c r="O62" s="221" t="s">
        <v>131</v>
      </c>
      <c r="P62" s="221" t="s">
        <v>131</v>
      </c>
      <c r="Q62" s="221" t="s">
        <v>131</v>
      </c>
      <c r="R62" s="123"/>
      <c r="S62" s="221" t="s">
        <v>131</v>
      </c>
      <c r="T62" s="221" t="s">
        <v>131</v>
      </c>
      <c r="U62" s="221" t="s">
        <v>131</v>
      </c>
      <c r="V62" s="221" t="s">
        <v>131</v>
      </c>
      <c r="W62" s="221">
        <f>'2a Q1 Adjustment Component'!H58</f>
        <v>4.5479718512711056</v>
      </c>
      <c r="X62" s="221">
        <f>'2b COVID Adjustment'!$F$324</f>
        <v>9.1590430080449039</v>
      </c>
      <c r="Y62" s="221" t="s">
        <v>131</v>
      </c>
      <c r="Z62" s="221" t="s">
        <v>131</v>
      </c>
      <c r="AA62" s="221" t="s">
        <v>131</v>
      </c>
      <c r="AB62" s="221" t="s">
        <v>131</v>
      </c>
      <c r="AC62" s="221" t="s">
        <v>131</v>
      </c>
      <c r="AD62" s="9"/>
    </row>
    <row r="63" spans="1:30" s="138" customFormat="1" ht="11.25" customHeight="1">
      <c r="A63" s="9"/>
      <c r="B63" s="303"/>
      <c r="C63" s="306"/>
      <c r="D63" s="309"/>
      <c r="E63" s="312"/>
      <c r="F63" s="224" t="s">
        <v>68</v>
      </c>
      <c r="G63" s="314"/>
      <c r="H63" s="320"/>
      <c r="I63" s="126"/>
      <c r="J63" s="221" t="s">
        <v>131</v>
      </c>
      <c r="K63" s="221" t="s">
        <v>131</v>
      </c>
      <c r="L63" s="221" t="s">
        <v>131</v>
      </c>
      <c r="M63" s="221" t="s">
        <v>131</v>
      </c>
      <c r="N63" s="221" t="s">
        <v>131</v>
      </c>
      <c r="O63" s="221" t="s">
        <v>131</v>
      </c>
      <c r="P63" s="221" t="s">
        <v>131</v>
      </c>
      <c r="Q63" s="221" t="s">
        <v>131</v>
      </c>
      <c r="R63" s="123"/>
      <c r="S63" s="221" t="s">
        <v>131</v>
      </c>
      <c r="T63" s="221" t="s">
        <v>131</v>
      </c>
      <c r="U63" s="221" t="s">
        <v>131</v>
      </c>
      <c r="V63" s="221" t="s">
        <v>131</v>
      </c>
      <c r="W63" s="221">
        <f>'2a Q1 Adjustment Component'!H59</f>
        <v>4.5582544646734542</v>
      </c>
      <c r="X63" s="221">
        <f>'2b COVID Adjustment'!$F$324</f>
        <v>9.1590430080449039</v>
      </c>
      <c r="Y63" s="221" t="s">
        <v>131</v>
      </c>
      <c r="Z63" s="221" t="s">
        <v>131</v>
      </c>
      <c r="AA63" s="221" t="s">
        <v>131</v>
      </c>
      <c r="AB63" s="221" t="s">
        <v>131</v>
      </c>
      <c r="AC63" s="221" t="s">
        <v>131</v>
      </c>
      <c r="AD63" s="9"/>
    </row>
    <row r="64" spans="1:30" s="138" customFormat="1" ht="11.25" customHeight="1">
      <c r="A64" s="9"/>
      <c r="B64" s="303"/>
      <c r="C64" s="306"/>
      <c r="D64" s="309"/>
      <c r="E64" s="312"/>
      <c r="F64" s="224" t="s">
        <v>69</v>
      </c>
      <c r="G64" s="314"/>
      <c r="H64" s="320"/>
      <c r="I64" s="126"/>
      <c r="J64" s="221" t="s">
        <v>131</v>
      </c>
      <c r="K64" s="221" t="s">
        <v>131</v>
      </c>
      <c r="L64" s="221" t="s">
        <v>131</v>
      </c>
      <c r="M64" s="221" t="s">
        <v>131</v>
      </c>
      <c r="N64" s="221" t="s">
        <v>131</v>
      </c>
      <c r="O64" s="221" t="s">
        <v>131</v>
      </c>
      <c r="P64" s="221" t="s">
        <v>131</v>
      </c>
      <c r="Q64" s="221" t="s">
        <v>131</v>
      </c>
      <c r="R64" s="123"/>
      <c r="S64" s="221" t="s">
        <v>131</v>
      </c>
      <c r="T64" s="221" t="s">
        <v>131</v>
      </c>
      <c r="U64" s="221" t="s">
        <v>131</v>
      </c>
      <c r="V64" s="221" t="s">
        <v>131</v>
      </c>
      <c r="W64" s="221">
        <f>'2a Q1 Adjustment Component'!H60</f>
        <v>4.4955437678108234</v>
      </c>
      <c r="X64" s="221">
        <f>'2b COVID Adjustment'!$F$324</f>
        <v>9.1590430080449039</v>
      </c>
      <c r="Y64" s="221" t="s">
        <v>131</v>
      </c>
      <c r="Z64" s="221" t="s">
        <v>131</v>
      </c>
      <c r="AA64" s="221" t="s">
        <v>131</v>
      </c>
      <c r="AB64" s="221" t="s">
        <v>131</v>
      </c>
      <c r="AC64" s="221" t="s">
        <v>131</v>
      </c>
      <c r="AD64" s="9"/>
    </row>
    <row r="65" spans="1:30" s="138" customFormat="1" ht="11.25" customHeight="1">
      <c r="A65" s="9"/>
      <c r="B65" s="303"/>
      <c r="C65" s="306"/>
      <c r="D65" s="309"/>
      <c r="E65" s="312"/>
      <c r="F65" s="224" t="s">
        <v>70</v>
      </c>
      <c r="G65" s="314"/>
      <c r="H65" s="320"/>
      <c r="I65" s="126"/>
      <c r="J65" s="221" t="s">
        <v>131</v>
      </c>
      <c r="K65" s="221" t="s">
        <v>131</v>
      </c>
      <c r="L65" s="221" t="s">
        <v>131</v>
      </c>
      <c r="M65" s="221" t="s">
        <v>131</v>
      </c>
      <c r="N65" s="221" t="s">
        <v>131</v>
      </c>
      <c r="O65" s="221" t="s">
        <v>131</v>
      </c>
      <c r="P65" s="221" t="s">
        <v>131</v>
      </c>
      <c r="Q65" s="221" t="s">
        <v>131</v>
      </c>
      <c r="R65" s="123"/>
      <c r="S65" s="221" t="s">
        <v>131</v>
      </c>
      <c r="T65" s="221" t="s">
        <v>131</v>
      </c>
      <c r="U65" s="221" t="s">
        <v>131</v>
      </c>
      <c r="V65" s="221" t="s">
        <v>131</v>
      </c>
      <c r="W65" s="221">
        <f>'2a Q1 Adjustment Component'!H61</f>
        <v>4.4755123629600444</v>
      </c>
      <c r="X65" s="221">
        <f>'2b COVID Adjustment'!$F$324</f>
        <v>9.1590430080449039</v>
      </c>
      <c r="Y65" s="221" t="s">
        <v>131</v>
      </c>
      <c r="Z65" s="221" t="s">
        <v>131</v>
      </c>
      <c r="AA65" s="221" t="s">
        <v>131</v>
      </c>
      <c r="AB65" s="221" t="s">
        <v>131</v>
      </c>
      <c r="AC65" s="221" t="s">
        <v>131</v>
      </c>
      <c r="AD65" s="9"/>
    </row>
    <row r="66" spans="1:30" s="138" customFormat="1" ht="11.25" customHeight="1">
      <c r="A66" s="9"/>
      <c r="B66" s="303"/>
      <c r="C66" s="306"/>
      <c r="D66" s="309"/>
      <c r="E66" s="312"/>
      <c r="F66" s="224" t="s">
        <v>71</v>
      </c>
      <c r="G66" s="314"/>
      <c r="H66" s="320"/>
      <c r="I66" s="126"/>
      <c r="J66" s="221" t="s">
        <v>131</v>
      </c>
      <c r="K66" s="221" t="s">
        <v>131</v>
      </c>
      <c r="L66" s="221" t="s">
        <v>131</v>
      </c>
      <c r="M66" s="221" t="s">
        <v>131</v>
      </c>
      <c r="N66" s="221" t="s">
        <v>131</v>
      </c>
      <c r="O66" s="221" t="s">
        <v>131</v>
      </c>
      <c r="P66" s="221" t="s">
        <v>131</v>
      </c>
      <c r="Q66" s="221" t="s">
        <v>131</v>
      </c>
      <c r="R66" s="123"/>
      <c r="S66" s="221" t="s">
        <v>131</v>
      </c>
      <c r="T66" s="221" t="s">
        <v>131</v>
      </c>
      <c r="U66" s="221" t="s">
        <v>131</v>
      </c>
      <c r="V66" s="221" t="s">
        <v>131</v>
      </c>
      <c r="W66" s="221">
        <f>'2a Q1 Adjustment Component'!H62</f>
        <v>4.5641658866161769</v>
      </c>
      <c r="X66" s="221">
        <f>'2b COVID Adjustment'!$F$324</f>
        <v>9.1590430080449039</v>
      </c>
      <c r="Y66" s="221" t="s">
        <v>131</v>
      </c>
      <c r="Z66" s="221" t="s">
        <v>131</v>
      </c>
      <c r="AA66" s="221" t="s">
        <v>131</v>
      </c>
      <c r="AB66" s="221" t="s">
        <v>131</v>
      </c>
      <c r="AC66" s="221" t="s">
        <v>131</v>
      </c>
      <c r="AD66" s="9"/>
    </row>
    <row r="67" spans="1:30" s="138" customFormat="1" ht="11.25" customHeight="1">
      <c r="A67" s="9"/>
      <c r="B67" s="303"/>
      <c r="C67" s="306"/>
      <c r="D67" s="309"/>
      <c r="E67" s="312"/>
      <c r="F67" s="224" t="s">
        <v>72</v>
      </c>
      <c r="G67" s="314"/>
      <c r="H67" s="320"/>
      <c r="I67" s="126"/>
      <c r="J67" s="221" t="s">
        <v>131</v>
      </c>
      <c r="K67" s="221" t="s">
        <v>131</v>
      </c>
      <c r="L67" s="221" t="s">
        <v>131</v>
      </c>
      <c r="M67" s="221" t="s">
        <v>131</v>
      </c>
      <c r="N67" s="221" t="s">
        <v>131</v>
      </c>
      <c r="O67" s="221" t="s">
        <v>131</v>
      </c>
      <c r="P67" s="221" t="s">
        <v>131</v>
      </c>
      <c r="Q67" s="221" t="s">
        <v>131</v>
      </c>
      <c r="R67" s="123"/>
      <c r="S67" s="221" t="s">
        <v>131</v>
      </c>
      <c r="T67" s="221" t="s">
        <v>131</v>
      </c>
      <c r="U67" s="221" t="s">
        <v>131</v>
      </c>
      <c r="V67" s="221" t="s">
        <v>131</v>
      </c>
      <c r="W67" s="221">
        <f>'2a Q1 Adjustment Component'!H63</f>
        <v>4.5677513878976033</v>
      </c>
      <c r="X67" s="221">
        <f>'2b COVID Adjustment'!$F$324</f>
        <v>9.1590430080449039</v>
      </c>
      <c r="Y67" s="221" t="s">
        <v>131</v>
      </c>
      <c r="Z67" s="221" t="s">
        <v>131</v>
      </c>
      <c r="AA67" s="221" t="s">
        <v>131</v>
      </c>
      <c r="AB67" s="221" t="s">
        <v>131</v>
      </c>
      <c r="AC67" s="221" t="s">
        <v>131</v>
      </c>
      <c r="AD67" s="9"/>
    </row>
    <row r="68" spans="1:30" s="139" customFormat="1" ht="11.25" customHeight="1" thickBot="1">
      <c r="A68" s="9"/>
      <c r="B68" s="303"/>
      <c r="C68" s="307"/>
      <c r="D68" s="310"/>
      <c r="E68" s="313"/>
      <c r="F68" s="225" t="s">
        <v>73</v>
      </c>
      <c r="G68" s="314"/>
      <c r="H68" s="320"/>
      <c r="I68" s="127"/>
      <c r="J68" s="221" t="s">
        <v>131</v>
      </c>
      <c r="K68" s="221" t="s">
        <v>131</v>
      </c>
      <c r="L68" s="221" t="s">
        <v>131</v>
      </c>
      <c r="M68" s="221" t="s">
        <v>131</v>
      </c>
      <c r="N68" s="221" t="s">
        <v>131</v>
      </c>
      <c r="O68" s="221" t="s">
        <v>131</v>
      </c>
      <c r="P68" s="221" t="s">
        <v>131</v>
      </c>
      <c r="Q68" s="221" t="s">
        <v>131</v>
      </c>
      <c r="R68" s="123"/>
      <c r="S68" s="221" t="s">
        <v>131</v>
      </c>
      <c r="T68" s="221" t="s">
        <v>131</v>
      </c>
      <c r="U68" s="221" t="s">
        <v>131</v>
      </c>
      <c r="V68" s="221" t="s">
        <v>131</v>
      </c>
      <c r="W68" s="221">
        <f>'2a Q1 Adjustment Component'!H64</f>
        <v>4.514392127949665</v>
      </c>
      <c r="X68" s="221">
        <f>'2b COVID Adjustment'!$F$324</f>
        <v>9.1590430080449039</v>
      </c>
      <c r="Y68" s="221" t="s">
        <v>131</v>
      </c>
      <c r="Z68" s="221" t="s">
        <v>131</v>
      </c>
      <c r="AA68" s="221" t="s">
        <v>131</v>
      </c>
      <c r="AB68" s="221" t="s">
        <v>131</v>
      </c>
      <c r="AC68" s="221" t="s">
        <v>131</v>
      </c>
      <c r="AD68" s="9"/>
    </row>
    <row r="69" spans="1:30" s="137" customFormat="1" ht="12.7" customHeight="1">
      <c r="A69" s="9"/>
      <c r="B69" s="303"/>
      <c r="C69" s="305" t="s">
        <v>140</v>
      </c>
      <c r="D69" s="308" t="s">
        <v>155</v>
      </c>
      <c r="E69" s="311" t="s">
        <v>152</v>
      </c>
      <c r="F69" s="223" t="s">
        <v>60</v>
      </c>
      <c r="G69" s="314"/>
      <c r="H69" s="320"/>
      <c r="I69" s="122"/>
      <c r="J69" s="221" t="s">
        <v>131</v>
      </c>
      <c r="K69" s="221" t="s">
        <v>131</v>
      </c>
      <c r="L69" s="221" t="s">
        <v>131</v>
      </c>
      <c r="M69" s="221" t="s">
        <v>131</v>
      </c>
      <c r="N69" s="221" t="s">
        <v>131</v>
      </c>
      <c r="O69" s="221" t="s">
        <v>131</v>
      </c>
      <c r="P69" s="221" t="s">
        <v>131</v>
      </c>
      <c r="Q69" s="221" t="s">
        <v>131</v>
      </c>
      <c r="R69" s="123"/>
      <c r="S69" s="221" t="s">
        <v>131</v>
      </c>
      <c r="T69" s="221" t="s">
        <v>131</v>
      </c>
      <c r="U69" s="221" t="s">
        <v>131</v>
      </c>
      <c r="V69" s="221" t="s">
        <v>131</v>
      </c>
      <c r="W69" s="221">
        <v>0</v>
      </c>
      <c r="X69" s="221">
        <f>'2b COVID Adjustment'!$F$325</f>
        <v>0</v>
      </c>
      <c r="Y69" s="221" t="s">
        <v>131</v>
      </c>
      <c r="Z69" s="221" t="s">
        <v>131</v>
      </c>
      <c r="AA69" s="221" t="s">
        <v>131</v>
      </c>
      <c r="AB69" s="221" t="s">
        <v>131</v>
      </c>
      <c r="AC69" s="221" t="s">
        <v>131</v>
      </c>
      <c r="AD69" s="9"/>
    </row>
    <row r="70" spans="1:30" s="138" customFormat="1" ht="11.25" customHeight="1">
      <c r="A70" s="9"/>
      <c r="B70" s="303"/>
      <c r="C70" s="306"/>
      <c r="D70" s="309"/>
      <c r="E70" s="312"/>
      <c r="F70" s="224" t="s">
        <v>61</v>
      </c>
      <c r="G70" s="314"/>
      <c r="H70" s="320"/>
      <c r="I70" s="126"/>
      <c r="J70" s="221" t="s">
        <v>131</v>
      </c>
      <c r="K70" s="221" t="s">
        <v>131</v>
      </c>
      <c r="L70" s="221" t="s">
        <v>131</v>
      </c>
      <c r="M70" s="221" t="s">
        <v>131</v>
      </c>
      <c r="N70" s="221" t="s">
        <v>131</v>
      </c>
      <c r="O70" s="221" t="s">
        <v>131</v>
      </c>
      <c r="P70" s="221" t="s">
        <v>131</v>
      </c>
      <c r="Q70" s="221" t="s">
        <v>131</v>
      </c>
      <c r="R70" s="123"/>
      <c r="S70" s="221" t="s">
        <v>131</v>
      </c>
      <c r="T70" s="221" t="s">
        <v>131</v>
      </c>
      <c r="U70" s="221" t="s">
        <v>131</v>
      </c>
      <c r="V70" s="221" t="s">
        <v>131</v>
      </c>
      <c r="W70" s="221">
        <v>0</v>
      </c>
      <c r="X70" s="221">
        <f>'2b COVID Adjustment'!$F$325</f>
        <v>0</v>
      </c>
      <c r="Y70" s="221" t="s">
        <v>131</v>
      </c>
      <c r="Z70" s="221" t="s">
        <v>131</v>
      </c>
      <c r="AA70" s="221" t="s">
        <v>131</v>
      </c>
      <c r="AB70" s="221" t="s">
        <v>131</v>
      </c>
      <c r="AC70" s="221" t="s">
        <v>131</v>
      </c>
      <c r="AD70" s="9"/>
    </row>
    <row r="71" spans="1:30" s="138" customFormat="1" ht="11.25" customHeight="1">
      <c r="A71" s="9"/>
      <c r="B71" s="303"/>
      <c r="C71" s="306"/>
      <c r="D71" s="309"/>
      <c r="E71" s="312"/>
      <c r="F71" s="224" t="s">
        <v>62</v>
      </c>
      <c r="G71" s="314"/>
      <c r="H71" s="320"/>
      <c r="I71" s="126"/>
      <c r="J71" s="221" t="s">
        <v>131</v>
      </c>
      <c r="K71" s="221" t="s">
        <v>131</v>
      </c>
      <c r="L71" s="221" t="s">
        <v>131</v>
      </c>
      <c r="M71" s="221" t="s">
        <v>131</v>
      </c>
      <c r="N71" s="221" t="s">
        <v>131</v>
      </c>
      <c r="O71" s="221" t="s">
        <v>131</v>
      </c>
      <c r="P71" s="221" t="s">
        <v>131</v>
      </c>
      <c r="Q71" s="221" t="s">
        <v>131</v>
      </c>
      <c r="R71" s="123"/>
      <c r="S71" s="221" t="s">
        <v>131</v>
      </c>
      <c r="T71" s="221" t="s">
        <v>131</v>
      </c>
      <c r="U71" s="221" t="s">
        <v>131</v>
      </c>
      <c r="V71" s="221" t="s">
        <v>131</v>
      </c>
      <c r="W71" s="221">
        <v>0</v>
      </c>
      <c r="X71" s="221">
        <f>'2b COVID Adjustment'!$F$325</f>
        <v>0</v>
      </c>
      <c r="Y71" s="221" t="s">
        <v>131</v>
      </c>
      <c r="Z71" s="221" t="s">
        <v>131</v>
      </c>
      <c r="AA71" s="221" t="s">
        <v>131</v>
      </c>
      <c r="AB71" s="221" t="s">
        <v>131</v>
      </c>
      <c r="AC71" s="221" t="s">
        <v>131</v>
      </c>
      <c r="AD71" s="9"/>
    </row>
    <row r="72" spans="1:30" s="138" customFormat="1" ht="11.25" customHeight="1">
      <c r="A72" s="9"/>
      <c r="B72" s="303"/>
      <c r="C72" s="306"/>
      <c r="D72" s="309"/>
      <c r="E72" s="312"/>
      <c r="F72" s="224" t="s">
        <v>63</v>
      </c>
      <c r="G72" s="314"/>
      <c r="H72" s="320"/>
      <c r="I72" s="126"/>
      <c r="J72" s="221" t="s">
        <v>131</v>
      </c>
      <c r="K72" s="221" t="s">
        <v>131</v>
      </c>
      <c r="L72" s="221" t="s">
        <v>131</v>
      </c>
      <c r="M72" s="221" t="s">
        <v>131</v>
      </c>
      <c r="N72" s="221" t="s">
        <v>131</v>
      </c>
      <c r="O72" s="221" t="s">
        <v>131</v>
      </c>
      <c r="P72" s="221" t="s">
        <v>131</v>
      </c>
      <c r="Q72" s="221" t="s">
        <v>131</v>
      </c>
      <c r="R72" s="123"/>
      <c r="S72" s="221" t="s">
        <v>131</v>
      </c>
      <c r="T72" s="221" t="s">
        <v>131</v>
      </c>
      <c r="U72" s="221" t="s">
        <v>131</v>
      </c>
      <c r="V72" s="221" t="s">
        <v>131</v>
      </c>
      <c r="W72" s="221">
        <v>0</v>
      </c>
      <c r="X72" s="221">
        <f>'2b COVID Adjustment'!$F$325</f>
        <v>0</v>
      </c>
      <c r="Y72" s="221" t="s">
        <v>131</v>
      </c>
      <c r="Z72" s="221" t="s">
        <v>131</v>
      </c>
      <c r="AA72" s="221" t="s">
        <v>131</v>
      </c>
      <c r="AB72" s="221" t="s">
        <v>131</v>
      </c>
      <c r="AC72" s="221" t="s">
        <v>131</v>
      </c>
      <c r="AD72" s="9"/>
    </row>
    <row r="73" spans="1:30" s="138" customFormat="1" ht="11.25" customHeight="1">
      <c r="A73" s="9"/>
      <c r="B73" s="303"/>
      <c r="C73" s="306"/>
      <c r="D73" s="309"/>
      <c r="E73" s="312"/>
      <c r="F73" s="224" t="s">
        <v>64</v>
      </c>
      <c r="G73" s="314"/>
      <c r="H73" s="320"/>
      <c r="I73" s="126"/>
      <c r="J73" s="221" t="s">
        <v>131</v>
      </c>
      <c r="K73" s="221" t="s">
        <v>131</v>
      </c>
      <c r="L73" s="221" t="s">
        <v>131</v>
      </c>
      <c r="M73" s="221" t="s">
        <v>131</v>
      </c>
      <c r="N73" s="221" t="s">
        <v>131</v>
      </c>
      <c r="O73" s="221" t="s">
        <v>131</v>
      </c>
      <c r="P73" s="221" t="s">
        <v>131</v>
      </c>
      <c r="Q73" s="221" t="s">
        <v>131</v>
      </c>
      <c r="R73" s="123"/>
      <c r="S73" s="221" t="s">
        <v>131</v>
      </c>
      <c r="T73" s="221" t="s">
        <v>131</v>
      </c>
      <c r="U73" s="221" t="s">
        <v>131</v>
      </c>
      <c r="V73" s="221" t="s">
        <v>131</v>
      </c>
      <c r="W73" s="221">
        <v>0</v>
      </c>
      <c r="X73" s="221">
        <f>'2b COVID Adjustment'!$F$325</f>
        <v>0</v>
      </c>
      <c r="Y73" s="221" t="s">
        <v>131</v>
      </c>
      <c r="Z73" s="221" t="s">
        <v>131</v>
      </c>
      <c r="AA73" s="221" t="s">
        <v>131</v>
      </c>
      <c r="AB73" s="221" t="s">
        <v>131</v>
      </c>
      <c r="AC73" s="221" t="s">
        <v>131</v>
      </c>
      <c r="AD73" s="9"/>
    </row>
    <row r="74" spans="1:30" s="138" customFormat="1" ht="11.25" customHeight="1">
      <c r="A74" s="9"/>
      <c r="B74" s="303"/>
      <c r="C74" s="306"/>
      <c r="D74" s="309"/>
      <c r="E74" s="312"/>
      <c r="F74" s="224" t="s">
        <v>65</v>
      </c>
      <c r="G74" s="314"/>
      <c r="H74" s="320"/>
      <c r="I74" s="126"/>
      <c r="J74" s="221" t="s">
        <v>131</v>
      </c>
      <c r="K74" s="221" t="s">
        <v>131</v>
      </c>
      <c r="L74" s="221" t="s">
        <v>131</v>
      </c>
      <c r="M74" s="221" t="s">
        <v>131</v>
      </c>
      <c r="N74" s="221" t="s">
        <v>131</v>
      </c>
      <c r="O74" s="221" t="s">
        <v>131</v>
      </c>
      <c r="P74" s="221" t="s">
        <v>131</v>
      </c>
      <c r="Q74" s="221" t="s">
        <v>131</v>
      </c>
      <c r="R74" s="123"/>
      <c r="S74" s="221" t="s">
        <v>131</v>
      </c>
      <c r="T74" s="221" t="s">
        <v>131</v>
      </c>
      <c r="U74" s="221" t="s">
        <v>131</v>
      </c>
      <c r="V74" s="221" t="s">
        <v>131</v>
      </c>
      <c r="W74" s="221">
        <v>0</v>
      </c>
      <c r="X74" s="221">
        <f>'2b COVID Adjustment'!$F$325</f>
        <v>0</v>
      </c>
      <c r="Y74" s="221" t="s">
        <v>131</v>
      </c>
      <c r="Z74" s="221" t="s">
        <v>131</v>
      </c>
      <c r="AA74" s="221" t="s">
        <v>131</v>
      </c>
      <c r="AB74" s="221" t="s">
        <v>131</v>
      </c>
      <c r="AC74" s="221" t="s">
        <v>131</v>
      </c>
      <c r="AD74" s="9"/>
    </row>
    <row r="75" spans="1:30" s="138" customFormat="1" ht="11.25" customHeight="1">
      <c r="A75" s="9"/>
      <c r="B75" s="303"/>
      <c r="C75" s="306"/>
      <c r="D75" s="309"/>
      <c r="E75" s="312"/>
      <c r="F75" s="224" t="s">
        <v>66</v>
      </c>
      <c r="G75" s="314"/>
      <c r="H75" s="320"/>
      <c r="I75" s="126"/>
      <c r="J75" s="221" t="s">
        <v>131</v>
      </c>
      <c r="K75" s="221" t="s">
        <v>131</v>
      </c>
      <c r="L75" s="221" t="s">
        <v>131</v>
      </c>
      <c r="M75" s="221" t="s">
        <v>131</v>
      </c>
      <c r="N75" s="221" t="s">
        <v>131</v>
      </c>
      <c r="O75" s="221" t="s">
        <v>131</v>
      </c>
      <c r="P75" s="221" t="s">
        <v>131</v>
      </c>
      <c r="Q75" s="221" t="s">
        <v>131</v>
      </c>
      <c r="R75" s="123"/>
      <c r="S75" s="221" t="s">
        <v>131</v>
      </c>
      <c r="T75" s="221" t="s">
        <v>131</v>
      </c>
      <c r="U75" s="221" t="s">
        <v>131</v>
      </c>
      <c r="V75" s="221" t="s">
        <v>131</v>
      </c>
      <c r="W75" s="221">
        <v>0</v>
      </c>
      <c r="X75" s="221">
        <f>'2b COVID Adjustment'!$F$325</f>
        <v>0</v>
      </c>
      <c r="Y75" s="221" t="s">
        <v>131</v>
      </c>
      <c r="Z75" s="221" t="s">
        <v>131</v>
      </c>
      <c r="AA75" s="221" t="s">
        <v>131</v>
      </c>
      <c r="AB75" s="221" t="s">
        <v>131</v>
      </c>
      <c r="AC75" s="221" t="s">
        <v>131</v>
      </c>
      <c r="AD75" s="9"/>
    </row>
    <row r="76" spans="1:30" s="138" customFormat="1" ht="11.25" customHeight="1">
      <c r="A76" s="9"/>
      <c r="B76" s="303"/>
      <c r="C76" s="306"/>
      <c r="D76" s="309"/>
      <c r="E76" s="312"/>
      <c r="F76" s="224" t="s">
        <v>67</v>
      </c>
      <c r="G76" s="314"/>
      <c r="H76" s="320"/>
      <c r="I76" s="126"/>
      <c r="J76" s="221" t="s">
        <v>131</v>
      </c>
      <c r="K76" s="221" t="s">
        <v>131</v>
      </c>
      <c r="L76" s="221" t="s">
        <v>131</v>
      </c>
      <c r="M76" s="221" t="s">
        <v>131</v>
      </c>
      <c r="N76" s="221" t="s">
        <v>131</v>
      </c>
      <c r="O76" s="221" t="s">
        <v>131</v>
      </c>
      <c r="P76" s="221" t="s">
        <v>131</v>
      </c>
      <c r="Q76" s="221" t="s">
        <v>131</v>
      </c>
      <c r="R76" s="123"/>
      <c r="S76" s="221" t="s">
        <v>131</v>
      </c>
      <c r="T76" s="221" t="s">
        <v>131</v>
      </c>
      <c r="U76" s="221" t="s">
        <v>131</v>
      </c>
      <c r="V76" s="221" t="s">
        <v>131</v>
      </c>
      <c r="W76" s="221">
        <v>0</v>
      </c>
      <c r="X76" s="221">
        <f>'2b COVID Adjustment'!$F$325</f>
        <v>0</v>
      </c>
      <c r="Y76" s="221" t="s">
        <v>131</v>
      </c>
      <c r="Z76" s="221" t="s">
        <v>131</v>
      </c>
      <c r="AA76" s="221" t="s">
        <v>131</v>
      </c>
      <c r="AB76" s="221" t="s">
        <v>131</v>
      </c>
      <c r="AC76" s="221" t="s">
        <v>131</v>
      </c>
      <c r="AD76" s="9"/>
    </row>
    <row r="77" spans="1:30" s="138" customFormat="1" ht="11.25" customHeight="1">
      <c r="A77" s="9"/>
      <c r="B77" s="303"/>
      <c r="C77" s="306"/>
      <c r="D77" s="309"/>
      <c r="E77" s="312"/>
      <c r="F77" s="224" t="s">
        <v>68</v>
      </c>
      <c r="G77" s="314"/>
      <c r="H77" s="320"/>
      <c r="I77" s="126"/>
      <c r="J77" s="221" t="s">
        <v>131</v>
      </c>
      <c r="K77" s="221" t="s">
        <v>131</v>
      </c>
      <c r="L77" s="221" t="s">
        <v>131</v>
      </c>
      <c r="M77" s="221" t="s">
        <v>131</v>
      </c>
      <c r="N77" s="221" t="s">
        <v>131</v>
      </c>
      <c r="O77" s="221" t="s">
        <v>131</v>
      </c>
      <c r="P77" s="221" t="s">
        <v>131</v>
      </c>
      <c r="Q77" s="221" t="s">
        <v>131</v>
      </c>
      <c r="R77" s="123"/>
      <c r="S77" s="221" t="s">
        <v>131</v>
      </c>
      <c r="T77" s="221" t="s">
        <v>131</v>
      </c>
      <c r="U77" s="221" t="s">
        <v>131</v>
      </c>
      <c r="V77" s="221" t="s">
        <v>131</v>
      </c>
      <c r="W77" s="221">
        <v>0</v>
      </c>
      <c r="X77" s="221">
        <f>'2b COVID Adjustment'!$F$325</f>
        <v>0</v>
      </c>
      <c r="Y77" s="221" t="s">
        <v>131</v>
      </c>
      <c r="Z77" s="221" t="s">
        <v>131</v>
      </c>
      <c r="AA77" s="221" t="s">
        <v>131</v>
      </c>
      <c r="AB77" s="221" t="s">
        <v>131</v>
      </c>
      <c r="AC77" s="221" t="s">
        <v>131</v>
      </c>
      <c r="AD77" s="9"/>
    </row>
    <row r="78" spans="1:30" s="138" customFormat="1" ht="11.25" customHeight="1">
      <c r="A78" s="9"/>
      <c r="B78" s="303"/>
      <c r="C78" s="306"/>
      <c r="D78" s="309"/>
      <c r="E78" s="312"/>
      <c r="F78" s="224" t="s">
        <v>69</v>
      </c>
      <c r="G78" s="314"/>
      <c r="H78" s="320"/>
      <c r="I78" s="126"/>
      <c r="J78" s="221" t="s">
        <v>131</v>
      </c>
      <c r="K78" s="221" t="s">
        <v>131</v>
      </c>
      <c r="L78" s="221" t="s">
        <v>131</v>
      </c>
      <c r="M78" s="221" t="s">
        <v>131</v>
      </c>
      <c r="N78" s="221" t="s">
        <v>131</v>
      </c>
      <c r="O78" s="221" t="s">
        <v>131</v>
      </c>
      <c r="P78" s="221" t="s">
        <v>131</v>
      </c>
      <c r="Q78" s="221" t="s">
        <v>131</v>
      </c>
      <c r="R78" s="123"/>
      <c r="S78" s="221" t="s">
        <v>131</v>
      </c>
      <c r="T78" s="221" t="s">
        <v>131</v>
      </c>
      <c r="U78" s="221" t="s">
        <v>131</v>
      </c>
      <c r="V78" s="221" t="s">
        <v>131</v>
      </c>
      <c r="W78" s="221">
        <v>0</v>
      </c>
      <c r="X78" s="221">
        <f>'2b COVID Adjustment'!$F$325</f>
        <v>0</v>
      </c>
      <c r="Y78" s="221" t="s">
        <v>131</v>
      </c>
      <c r="Z78" s="221" t="s">
        <v>131</v>
      </c>
      <c r="AA78" s="221" t="s">
        <v>131</v>
      </c>
      <c r="AB78" s="221" t="s">
        <v>131</v>
      </c>
      <c r="AC78" s="221" t="s">
        <v>131</v>
      </c>
      <c r="AD78" s="9"/>
    </row>
    <row r="79" spans="1:30" s="138" customFormat="1" ht="11.25" customHeight="1">
      <c r="A79" s="9"/>
      <c r="B79" s="303"/>
      <c r="C79" s="306"/>
      <c r="D79" s="309"/>
      <c r="E79" s="312"/>
      <c r="F79" s="224" t="s">
        <v>70</v>
      </c>
      <c r="G79" s="314"/>
      <c r="H79" s="320"/>
      <c r="I79" s="126"/>
      <c r="J79" s="221" t="s">
        <v>131</v>
      </c>
      <c r="K79" s="221" t="s">
        <v>131</v>
      </c>
      <c r="L79" s="221" t="s">
        <v>131</v>
      </c>
      <c r="M79" s="221" t="s">
        <v>131</v>
      </c>
      <c r="N79" s="221" t="s">
        <v>131</v>
      </c>
      <c r="O79" s="221" t="s">
        <v>131</v>
      </c>
      <c r="P79" s="221" t="s">
        <v>131</v>
      </c>
      <c r="Q79" s="221" t="s">
        <v>131</v>
      </c>
      <c r="R79" s="123"/>
      <c r="S79" s="221" t="s">
        <v>131</v>
      </c>
      <c r="T79" s="221" t="s">
        <v>131</v>
      </c>
      <c r="U79" s="221" t="s">
        <v>131</v>
      </c>
      <c r="V79" s="221" t="s">
        <v>131</v>
      </c>
      <c r="W79" s="221">
        <v>0</v>
      </c>
      <c r="X79" s="221">
        <f>'2b COVID Adjustment'!$F$325</f>
        <v>0</v>
      </c>
      <c r="Y79" s="221" t="s">
        <v>131</v>
      </c>
      <c r="Z79" s="221" t="s">
        <v>131</v>
      </c>
      <c r="AA79" s="221" t="s">
        <v>131</v>
      </c>
      <c r="AB79" s="221" t="s">
        <v>131</v>
      </c>
      <c r="AC79" s="221" t="s">
        <v>131</v>
      </c>
      <c r="AD79" s="9"/>
    </row>
    <row r="80" spans="1:30" s="138" customFormat="1" ht="11.25" customHeight="1">
      <c r="A80" s="9"/>
      <c r="B80" s="303"/>
      <c r="C80" s="306"/>
      <c r="D80" s="309"/>
      <c r="E80" s="312"/>
      <c r="F80" s="224" t="s">
        <v>71</v>
      </c>
      <c r="G80" s="314"/>
      <c r="H80" s="320"/>
      <c r="I80" s="126"/>
      <c r="J80" s="221" t="s">
        <v>131</v>
      </c>
      <c r="K80" s="221" t="s">
        <v>131</v>
      </c>
      <c r="L80" s="221" t="s">
        <v>131</v>
      </c>
      <c r="M80" s="221" t="s">
        <v>131</v>
      </c>
      <c r="N80" s="221" t="s">
        <v>131</v>
      </c>
      <c r="O80" s="221" t="s">
        <v>131</v>
      </c>
      <c r="P80" s="221" t="s">
        <v>131</v>
      </c>
      <c r="Q80" s="221" t="s">
        <v>131</v>
      </c>
      <c r="R80" s="123"/>
      <c r="S80" s="221" t="s">
        <v>131</v>
      </c>
      <c r="T80" s="221" t="s">
        <v>131</v>
      </c>
      <c r="U80" s="221" t="s">
        <v>131</v>
      </c>
      <c r="V80" s="221" t="s">
        <v>131</v>
      </c>
      <c r="W80" s="221">
        <v>0</v>
      </c>
      <c r="X80" s="221">
        <f>'2b COVID Adjustment'!$F$325</f>
        <v>0</v>
      </c>
      <c r="Y80" s="221" t="s">
        <v>131</v>
      </c>
      <c r="Z80" s="221" t="s">
        <v>131</v>
      </c>
      <c r="AA80" s="221" t="s">
        <v>131</v>
      </c>
      <c r="AB80" s="221" t="s">
        <v>131</v>
      </c>
      <c r="AC80" s="221" t="s">
        <v>131</v>
      </c>
      <c r="AD80" s="9"/>
    </row>
    <row r="81" spans="1:30" s="138" customFormat="1" ht="11.25" customHeight="1">
      <c r="A81" s="9"/>
      <c r="B81" s="303"/>
      <c r="C81" s="306"/>
      <c r="D81" s="309"/>
      <c r="E81" s="312"/>
      <c r="F81" s="224" t="s">
        <v>72</v>
      </c>
      <c r="G81" s="314"/>
      <c r="H81" s="320"/>
      <c r="I81" s="126"/>
      <c r="J81" s="221" t="s">
        <v>131</v>
      </c>
      <c r="K81" s="221" t="s">
        <v>131</v>
      </c>
      <c r="L81" s="221" t="s">
        <v>131</v>
      </c>
      <c r="M81" s="221" t="s">
        <v>131</v>
      </c>
      <c r="N81" s="221" t="s">
        <v>131</v>
      </c>
      <c r="O81" s="221" t="s">
        <v>131</v>
      </c>
      <c r="P81" s="221" t="s">
        <v>131</v>
      </c>
      <c r="Q81" s="221" t="s">
        <v>131</v>
      </c>
      <c r="R81" s="123"/>
      <c r="S81" s="221" t="s">
        <v>131</v>
      </c>
      <c r="T81" s="221" t="s">
        <v>131</v>
      </c>
      <c r="U81" s="221" t="s">
        <v>131</v>
      </c>
      <c r="V81" s="221" t="s">
        <v>131</v>
      </c>
      <c r="W81" s="221">
        <v>0</v>
      </c>
      <c r="X81" s="221">
        <f>'2b COVID Adjustment'!$F$325</f>
        <v>0</v>
      </c>
      <c r="Y81" s="221" t="s">
        <v>131</v>
      </c>
      <c r="Z81" s="221" t="s">
        <v>131</v>
      </c>
      <c r="AA81" s="221" t="s">
        <v>131</v>
      </c>
      <c r="AB81" s="221" t="s">
        <v>131</v>
      </c>
      <c r="AC81" s="221" t="s">
        <v>131</v>
      </c>
      <c r="AD81" s="9"/>
    </row>
    <row r="82" spans="1:30" s="139" customFormat="1" ht="11.25" customHeight="1" thickBot="1">
      <c r="A82" s="9"/>
      <c r="B82" s="303"/>
      <c r="C82" s="307"/>
      <c r="D82" s="310"/>
      <c r="E82" s="313"/>
      <c r="F82" s="225" t="s">
        <v>73</v>
      </c>
      <c r="G82" s="314"/>
      <c r="H82" s="320"/>
      <c r="I82" s="127"/>
      <c r="J82" s="221" t="s">
        <v>131</v>
      </c>
      <c r="K82" s="221" t="s">
        <v>131</v>
      </c>
      <c r="L82" s="221" t="s">
        <v>131</v>
      </c>
      <c r="M82" s="221" t="s">
        <v>131</v>
      </c>
      <c r="N82" s="221" t="s">
        <v>131</v>
      </c>
      <c r="O82" s="221" t="s">
        <v>131</v>
      </c>
      <c r="P82" s="221" t="s">
        <v>131</v>
      </c>
      <c r="Q82" s="221" t="s">
        <v>131</v>
      </c>
      <c r="R82" s="123"/>
      <c r="S82" s="221" t="s">
        <v>131</v>
      </c>
      <c r="T82" s="221" t="s">
        <v>131</v>
      </c>
      <c r="U82" s="221" t="s">
        <v>131</v>
      </c>
      <c r="V82" s="221" t="s">
        <v>131</v>
      </c>
      <c r="W82" s="221">
        <v>0</v>
      </c>
      <c r="X82" s="221">
        <f>'2b COVID Adjustment'!F338</f>
        <v>0</v>
      </c>
      <c r="Y82" s="221" t="s">
        <v>131</v>
      </c>
      <c r="Z82" s="221" t="s">
        <v>131</v>
      </c>
      <c r="AA82" s="221" t="s">
        <v>131</v>
      </c>
      <c r="AB82" s="221" t="s">
        <v>131</v>
      </c>
      <c r="AC82" s="221" t="s">
        <v>131</v>
      </c>
      <c r="AD82" s="9"/>
    </row>
    <row r="83" spans="1:30" s="137" customFormat="1" ht="12.7" customHeight="1">
      <c r="A83" s="9"/>
      <c r="B83" s="303"/>
      <c r="C83" s="305" t="s">
        <v>140</v>
      </c>
      <c r="D83" s="308" t="s">
        <v>155</v>
      </c>
      <c r="E83" s="311" t="s">
        <v>153</v>
      </c>
      <c r="F83" s="223" t="s">
        <v>60</v>
      </c>
      <c r="G83" s="314"/>
      <c r="H83" s="320"/>
      <c r="I83" s="122"/>
      <c r="J83" s="221" t="s">
        <v>131</v>
      </c>
      <c r="K83" s="221" t="s">
        <v>131</v>
      </c>
      <c r="L83" s="221" t="s">
        <v>131</v>
      </c>
      <c r="M83" s="221" t="s">
        <v>131</v>
      </c>
      <c r="N83" s="221" t="s">
        <v>131</v>
      </c>
      <c r="O83" s="221" t="s">
        <v>131</v>
      </c>
      <c r="P83" s="221" t="s">
        <v>131</v>
      </c>
      <c r="Q83" s="221" t="s">
        <v>131</v>
      </c>
      <c r="R83" s="123"/>
      <c r="S83" s="221" t="s">
        <v>131</v>
      </c>
      <c r="T83" s="221" t="s">
        <v>131</v>
      </c>
      <c r="U83" s="221" t="s">
        <v>131</v>
      </c>
      <c r="V83" s="221" t="s">
        <v>131</v>
      </c>
      <c r="W83" s="221">
        <v>0</v>
      </c>
      <c r="X83" s="221">
        <f>'2b COVID Adjustment'!$F$326</f>
        <v>0</v>
      </c>
      <c r="Y83" s="221" t="s">
        <v>131</v>
      </c>
      <c r="Z83" s="221" t="s">
        <v>131</v>
      </c>
      <c r="AA83" s="221" t="s">
        <v>131</v>
      </c>
      <c r="AB83" s="221" t="s">
        <v>131</v>
      </c>
      <c r="AC83" s="221" t="s">
        <v>131</v>
      </c>
      <c r="AD83" s="9"/>
    </row>
    <row r="84" spans="1:30" s="138" customFormat="1" ht="11.25" customHeight="1">
      <c r="A84" s="9"/>
      <c r="B84" s="303"/>
      <c r="C84" s="306"/>
      <c r="D84" s="309"/>
      <c r="E84" s="312"/>
      <c r="F84" s="224" t="s">
        <v>61</v>
      </c>
      <c r="G84" s="314"/>
      <c r="H84" s="320"/>
      <c r="I84" s="126"/>
      <c r="J84" s="221" t="s">
        <v>131</v>
      </c>
      <c r="K84" s="221" t="s">
        <v>131</v>
      </c>
      <c r="L84" s="221" t="s">
        <v>131</v>
      </c>
      <c r="M84" s="221" t="s">
        <v>131</v>
      </c>
      <c r="N84" s="221" t="s">
        <v>131</v>
      </c>
      <c r="O84" s="221" t="s">
        <v>131</v>
      </c>
      <c r="P84" s="221" t="s">
        <v>131</v>
      </c>
      <c r="Q84" s="221" t="s">
        <v>131</v>
      </c>
      <c r="R84" s="123"/>
      <c r="S84" s="221" t="s">
        <v>131</v>
      </c>
      <c r="T84" s="221" t="s">
        <v>131</v>
      </c>
      <c r="U84" s="221" t="s">
        <v>131</v>
      </c>
      <c r="V84" s="221" t="s">
        <v>131</v>
      </c>
      <c r="W84" s="221">
        <v>0</v>
      </c>
      <c r="X84" s="221">
        <f>'2b COVID Adjustment'!$F$326</f>
        <v>0</v>
      </c>
      <c r="Y84" s="221" t="s">
        <v>131</v>
      </c>
      <c r="Z84" s="221" t="s">
        <v>131</v>
      </c>
      <c r="AA84" s="221" t="s">
        <v>131</v>
      </c>
      <c r="AB84" s="221" t="s">
        <v>131</v>
      </c>
      <c r="AC84" s="221" t="s">
        <v>131</v>
      </c>
      <c r="AD84" s="9"/>
    </row>
    <row r="85" spans="1:30" s="138" customFormat="1" ht="11.25" customHeight="1">
      <c r="A85" s="9"/>
      <c r="B85" s="303"/>
      <c r="C85" s="306"/>
      <c r="D85" s="309"/>
      <c r="E85" s="312"/>
      <c r="F85" s="224" t="s">
        <v>62</v>
      </c>
      <c r="G85" s="314"/>
      <c r="H85" s="320"/>
      <c r="I85" s="126"/>
      <c r="J85" s="221" t="s">
        <v>131</v>
      </c>
      <c r="K85" s="221" t="s">
        <v>131</v>
      </c>
      <c r="L85" s="221" t="s">
        <v>131</v>
      </c>
      <c r="M85" s="221" t="s">
        <v>131</v>
      </c>
      <c r="N85" s="221" t="s">
        <v>131</v>
      </c>
      <c r="O85" s="221" t="s">
        <v>131</v>
      </c>
      <c r="P85" s="221" t="s">
        <v>131</v>
      </c>
      <c r="Q85" s="221" t="s">
        <v>131</v>
      </c>
      <c r="R85" s="123"/>
      <c r="S85" s="221" t="s">
        <v>131</v>
      </c>
      <c r="T85" s="221" t="s">
        <v>131</v>
      </c>
      <c r="U85" s="221" t="s">
        <v>131</v>
      </c>
      <c r="V85" s="221" t="s">
        <v>131</v>
      </c>
      <c r="W85" s="221">
        <v>0</v>
      </c>
      <c r="X85" s="221">
        <f>'2b COVID Adjustment'!$F$326</f>
        <v>0</v>
      </c>
      <c r="Y85" s="221" t="s">
        <v>131</v>
      </c>
      <c r="Z85" s="221" t="s">
        <v>131</v>
      </c>
      <c r="AA85" s="221" t="s">
        <v>131</v>
      </c>
      <c r="AB85" s="221" t="s">
        <v>131</v>
      </c>
      <c r="AC85" s="221" t="s">
        <v>131</v>
      </c>
      <c r="AD85" s="9"/>
    </row>
    <row r="86" spans="1:30" s="138" customFormat="1" ht="11.25" customHeight="1">
      <c r="A86" s="9"/>
      <c r="B86" s="303"/>
      <c r="C86" s="306"/>
      <c r="D86" s="309"/>
      <c r="E86" s="312"/>
      <c r="F86" s="224" t="s">
        <v>63</v>
      </c>
      <c r="G86" s="314"/>
      <c r="H86" s="320"/>
      <c r="I86" s="126"/>
      <c r="J86" s="221" t="s">
        <v>131</v>
      </c>
      <c r="K86" s="221" t="s">
        <v>131</v>
      </c>
      <c r="L86" s="221" t="s">
        <v>131</v>
      </c>
      <c r="M86" s="221" t="s">
        <v>131</v>
      </c>
      <c r="N86" s="221" t="s">
        <v>131</v>
      </c>
      <c r="O86" s="221" t="s">
        <v>131</v>
      </c>
      <c r="P86" s="221" t="s">
        <v>131</v>
      </c>
      <c r="Q86" s="221" t="s">
        <v>131</v>
      </c>
      <c r="R86" s="123"/>
      <c r="S86" s="221" t="s">
        <v>131</v>
      </c>
      <c r="T86" s="221" t="s">
        <v>131</v>
      </c>
      <c r="U86" s="221" t="s">
        <v>131</v>
      </c>
      <c r="V86" s="221" t="s">
        <v>131</v>
      </c>
      <c r="W86" s="221">
        <v>0</v>
      </c>
      <c r="X86" s="221">
        <f>'2b COVID Adjustment'!$F$326</f>
        <v>0</v>
      </c>
      <c r="Y86" s="221" t="s">
        <v>131</v>
      </c>
      <c r="Z86" s="221" t="s">
        <v>131</v>
      </c>
      <c r="AA86" s="221" t="s">
        <v>131</v>
      </c>
      <c r="AB86" s="221" t="s">
        <v>131</v>
      </c>
      <c r="AC86" s="221" t="s">
        <v>131</v>
      </c>
      <c r="AD86" s="9"/>
    </row>
    <row r="87" spans="1:30" s="138" customFormat="1" ht="11.25" customHeight="1">
      <c r="A87" s="9"/>
      <c r="B87" s="303"/>
      <c r="C87" s="306"/>
      <c r="D87" s="309"/>
      <c r="E87" s="312"/>
      <c r="F87" s="224" t="s">
        <v>64</v>
      </c>
      <c r="G87" s="314"/>
      <c r="H87" s="320"/>
      <c r="I87" s="126"/>
      <c r="J87" s="221" t="s">
        <v>131</v>
      </c>
      <c r="K87" s="221" t="s">
        <v>131</v>
      </c>
      <c r="L87" s="221" t="s">
        <v>131</v>
      </c>
      <c r="M87" s="221" t="s">
        <v>131</v>
      </c>
      <c r="N87" s="221" t="s">
        <v>131</v>
      </c>
      <c r="O87" s="221" t="s">
        <v>131</v>
      </c>
      <c r="P87" s="221" t="s">
        <v>131</v>
      </c>
      <c r="Q87" s="221" t="s">
        <v>131</v>
      </c>
      <c r="R87" s="123"/>
      <c r="S87" s="221" t="s">
        <v>131</v>
      </c>
      <c r="T87" s="221" t="s">
        <v>131</v>
      </c>
      <c r="U87" s="221" t="s">
        <v>131</v>
      </c>
      <c r="V87" s="221" t="s">
        <v>131</v>
      </c>
      <c r="W87" s="221">
        <v>0</v>
      </c>
      <c r="X87" s="221">
        <f>'2b COVID Adjustment'!$F$326</f>
        <v>0</v>
      </c>
      <c r="Y87" s="221" t="s">
        <v>131</v>
      </c>
      <c r="Z87" s="221" t="s">
        <v>131</v>
      </c>
      <c r="AA87" s="221" t="s">
        <v>131</v>
      </c>
      <c r="AB87" s="221" t="s">
        <v>131</v>
      </c>
      <c r="AC87" s="221" t="s">
        <v>131</v>
      </c>
      <c r="AD87" s="9"/>
    </row>
    <row r="88" spans="1:30" s="138" customFormat="1" ht="11.25" customHeight="1">
      <c r="A88" s="9"/>
      <c r="B88" s="303"/>
      <c r="C88" s="306"/>
      <c r="D88" s="309"/>
      <c r="E88" s="312"/>
      <c r="F88" s="224" t="s">
        <v>65</v>
      </c>
      <c r="G88" s="314"/>
      <c r="H88" s="320"/>
      <c r="I88" s="126"/>
      <c r="J88" s="221" t="s">
        <v>131</v>
      </c>
      <c r="K88" s="221" t="s">
        <v>131</v>
      </c>
      <c r="L88" s="221" t="s">
        <v>131</v>
      </c>
      <c r="M88" s="221" t="s">
        <v>131</v>
      </c>
      <c r="N88" s="221" t="s">
        <v>131</v>
      </c>
      <c r="O88" s="221" t="s">
        <v>131</v>
      </c>
      <c r="P88" s="221" t="s">
        <v>131</v>
      </c>
      <c r="Q88" s="221" t="s">
        <v>131</v>
      </c>
      <c r="R88" s="123"/>
      <c r="S88" s="221" t="s">
        <v>131</v>
      </c>
      <c r="T88" s="221" t="s">
        <v>131</v>
      </c>
      <c r="U88" s="221" t="s">
        <v>131</v>
      </c>
      <c r="V88" s="221" t="s">
        <v>131</v>
      </c>
      <c r="W88" s="221">
        <v>0</v>
      </c>
      <c r="X88" s="221">
        <f>'2b COVID Adjustment'!$F$326</f>
        <v>0</v>
      </c>
      <c r="Y88" s="221" t="s">
        <v>131</v>
      </c>
      <c r="Z88" s="221" t="s">
        <v>131</v>
      </c>
      <c r="AA88" s="221" t="s">
        <v>131</v>
      </c>
      <c r="AB88" s="221" t="s">
        <v>131</v>
      </c>
      <c r="AC88" s="221" t="s">
        <v>131</v>
      </c>
      <c r="AD88" s="9"/>
    </row>
    <row r="89" spans="1:30" s="138" customFormat="1" ht="11.25" customHeight="1">
      <c r="A89" s="9"/>
      <c r="B89" s="303"/>
      <c r="C89" s="306"/>
      <c r="D89" s="309"/>
      <c r="E89" s="312"/>
      <c r="F89" s="224" t="s">
        <v>66</v>
      </c>
      <c r="G89" s="314"/>
      <c r="H89" s="320"/>
      <c r="I89" s="126"/>
      <c r="J89" s="221" t="s">
        <v>131</v>
      </c>
      <c r="K89" s="221" t="s">
        <v>131</v>
      </c>
      <c r="L89" s="221" t="s">
        <v>131</v>
      </c>
      <c r="M89" s="221" t="s">
        <v>131</v>
      </c>
      <c r="N89" s="221" t="s">
        <v>131</v>
      </c>
      <c r="O89" s="221" t="s">
        <v>131</v>
      </c>
      <c r="P89" s="221" t="s">
        <v>131</v>
      </c>
      <c r="Q89" s="221" t="s">
        <v>131</v>
      </c>
      <c r="R89" s="123"/>
      <c r="S89" s="221" t="s">
        <v>131</v>
      </c>
      <c r="T89" s="221" t="s">
        <v>131</v>
      </c>
      <c r="U89" s="221" t="s">
        <v>131</v>
      </c>
      <c r="V89" s="221" t="s">
        <v>131</v>
      </c>
      <c r="W89" s="221">
        <v>0</v>
      </c>
      <c r="X89" s="221">
        <f>'2b COVID Adjustment'!$F$326</f>
        <v>0</v>
      </c>
      <c r="Y89" s="221" t="s">
        <v>131</v>
      </c>
      <c r="Z89" s="221" t="s">
        <v>131</v>
      </c>
      <c r="AA89" s="221" t="s">
        <v>131</v>
      </c>
      <c r="AB89" s="221" t="s">
        <v>131</v>
      </c>
      <c r="AC89" s="221" t="s">
        <v>131</v>
      </c>
      <c r="AD89" s="9"/>
    </row>
    <row r="90" spans="1:30" s="138" customFormat="1" ht="11.25" customHeight="1">
      <c r="A90" s="9"/>
      <c r="B90" s="303"/>
      <c r="C90" s="306"/>
      <c r="D90" s="309"/>
      <c r="E90" s="312"/>
      <c r="F90" s="224" t="s">
        <v>67</v>
      </c>
      <c r="G90" s="314"/>
      <c r="H90" s="320"/>
      <c r="I90" s="126"/>
      <c r="J90" s="221" t="s">
        <v>131</v>
      </c>
      <c r="K90" s="221" t="s">
        <v>131</v>
      </c>
      <c r="L90" s="221" t="s">
        <v>131</v>
      </c>
      <c r="M90" s="221" t="s">
        <v>131</v>
      </c>
      <c r="N90" s="221" t="s">
        <v>131</v>
      </c>
      <c r="O90" s="221" t="s">
        <v>131</v>
      </c>
      <c r="P90" s="221" t="s">
        <v>131</v>
      </c>
      <c r="Q90" s="221" t="s">
        <v>131</v>
      </c>
      <c r="R90" s="123"/>
      <c r="S90" s="221" t="s">
        <v>131</v>
      </c>
      <c r="T90" s="221" t="s">
        <v>131</v>
      </c>
      <c r="U90" s="221" t="s">
        <v>131</v>
      </c>
      <c r="V90" s="221" t="s">
        <v>131</v>
      </c>
      <c r="W90" s="221">
        <v>0</v>
      </c>
      <c r="X90" s="221">
        <f>'2b COVID Adjustment'!$F$326</f>
        <v>0</v>
      </c>
      <c r="Y90" s="221" t="s">
        <v>131</v>
      </c>
      <c r="Z90" s="221" t="s">
        <v>131</v>
      </c>
      <c r="AA90" s="221" t="s">
        <v>131</v>
      </c>
      <c r="AB90" s="221" t="s">
        <v>131</v>
      </c>
      <c r="AC90" s="221" t="s">
        <v>131</v>
      </c>
      <c r="AD90" s="9"/>
    </row>
    <row r="91" spans="1:30" s="138" customFormat="1" ht="11.25" customHeight="1">
      <c r="A91" s="9"/>
      <c r="B91" s="303"/>
      <c r="C91" s="306"/>
      <c r="D91" s="309"/>
      <c r="E91" s="312"/>
      <c r="F91" s="224" t="s">
        <v>68</v>
      </c>
      <c r="G91" s="314"/>
      <c r="H91" s="320"/>
      <c r="I91" s="126"/>
      <c r="J91" s="221" t="s">
        <v>131</v>
      </c>
      <c r="K91" s="221" t="s">
        <v>131</v>
      </c>
      <c r="L91" s="221" t="s">
        <v>131</v>
      </c>
      <c r="M91" s="221" t="s">
        <v>131</v>
      </c>
      <c r="N91" s="221" t="s">
        <v>131</v>
      </c>
      <c r="O91" s="221" t="s">
        <v>131</v>
      </c>
      <c r="P91" s="221" t="s">
        <v>131</v>
      </c>
      <c r="Q91" s="221" t="s">
        <v>131</v>
      </c>
      <c r="R91" s="123"/>
      <c r="S91" s="221" t="s">
        <v>131</v>
      </c>
      <c r="T91" s="221" t="s">
        <v>131</v>
      </c>
      <c r="U91" s="221" t="s">
        <v>131</v>
      </c>
      <c r="V91" s="221" t="s">
        <v>131</v>
      </c>
      <c r="W91" s="221">
        <v>0</v>
      </c>
      <c r="X91" s="221">
        <f>'2b COVID Adjustment'!$F$326</f>
        <v>0</v>
      </c>
      <c r="Y91" s="221" t="s">
        <v>131</v>
      </c>
      <c r="Z91" s="221" t="s">
        <v>131</v>
      </c>
      <c r="AA91" s="221" t="s">
        <v>131</v>
      </c>
      <c r="AB91" s="221" t="s">
        <v>131</v>
      </c>
      <c r="AC91" s="221" t="s">
        <v>131</v>
      </c>
      <c r="AD91" s="9"/>
    </row>
    <row r="92" spans="1:30" s="138" customFormat="1" ht="11.25" customHeight="1">
      <c r="A92" s="9"/>
      <c r="B92" s="303"/>
      <c r="C92" s="306"/>
      <c r="D92" s="309"/>
      <c r="E92" s="312"/>
      <c r="F92" s="224" t="s">
        <v>69</v>
      </c>
      <c r="G92" s="314"/>
      <c r="H92" s="320"/>
      <c r="I92" s="126"/>
      <c r="J92" s="221" t="s">
        <v>131</v>
      </c>
      <c r="K92" s="221" t="s">
        <v>131</v>
      </c>
      <c r="L92" s="221" t="s">
        <v>131</v>
      </c>
      <c r="M92" s="221" t="s">
        <v>131</v>
      </c>
      <c r="N92" s="221" t="s">
        <v>131</v>
      </c>
      <c r="O92" s="221" t="s">
        <v>131</v>
      </c>
      <c r="P92" s="221" t="s">
        <v>131</v>
      </c>
      <c r="Q92" s="221" t="s">
        <v>131</v>
      </c>
      <c r="R92" s="123"/>
      <c r="S92" s="221" t="s">
        <v>131</v>
      </c>
      <c r="T92" s="221" t="s">
        <v>131</v>
      </c>
      <c r="U92" s="221" t="s">
        <v>131</v>
      </c>
      <c r="V92" s="221" t="s">
        <v>131</v>
      </c>
      <c r="W92" s="221">
        <v>0</v>
      </c>
      <c r="X92" s="221">
        <f>'2b COVID Adjustment'!$F$326</f>
        <v>0</v>
      </c>
      <c r="Y92" s="221" t="s">
        <v>131</v>
      </c>
      <c r="Z92" s="221" t="s">
        <v>131</v>
      </c>
      <c r="AA92" s="221" t="s">
        <v>131</v>
      </c>
      <c r="AB92" s="221" t="s">
        <v>131</v>
      </c>
      <c r="AC92" s="221" t="s">
        <v>131</v>
      </c>
      <c r="AD92" s="9"/>
    </row>
    <row r="93" spans="1:30" s="138" customFormat="1" ht="11.25" customHeight="1">
      <c r="A93" s="9"/>
      <c r="B93" s="303"/>
      <c r="C93" s="306"/>
      <c r="D93" s="309"/>
      <c r="E93" s="312"/>
      <c r="F93" s="224" t="s">
        <v>70</v>
      </c>
      <c r="G93" s="314"/>
      <c r="H93" s="320"/>
      <c r="I93" s="126"/>
      <c r="J93" s="221" t="s">
        <v>131</v>
      </c>
      <c r="K93" s="221" t="s">
        <v>131</v>
      </c>
      <c r="L93" s="221" t="s">
        <v>131</v>
      </c>
      <c r="M93" s="221" t="s">
        <v>131</v>
      </c>
      <c r="N93" s="221" t="s">
        <v>131</v>
      </c>
      <c r="O93" s="221" t="s">
        <v>131</v>
      </c>
      <c r="P93" s="221" t="s">
        <v>131</v>
      </c>
      <c r="Q93" s="221" t="s">
        <v>131</v>
      </c>
      <c r="R93" s="123"/>
      <c r="S93" s="221" t="s">
        <v>131</v>
      </c>
      <c r="T93" s="221" t="s">
        <v>131</v>
      </c>
      <c r="U93" s="221" t="s">
        <v>131</v>
      </c>
      <c r="V93" s="221" t="s">
        <v>131</v>
      </c>
      <c r="W93" s="221">
        <v>0</v>
      </c>
      <c r="X93" s="221">
        <f>'2b COVID Adjustment'!$F$326</f>
        <v>0</v>
      </c>
      <c r="Y93" s="221" t="s">
        <v>131</v>
      </c>
      <c r="Z93" s="221" t="s">
        <v>131</v>
      </c>
      <c r="AA93" s="221" t="s">
        <v>131</v>
      </c>
      <c r="AB93" s="221" t="s">
        <v>131</v>
      </c>
      <c r="AC93" s="221" t="s">
        <v>131</v>
      </c>
      <c r="AD93" s="9"/>
    </row>
    <row r="94" spans="1:30" s="138" customFormat="1" ht="11.25" customHeight="1">
      <c r="A94" s="9"/>
      <c r="B94" s="303"/>
      <c r="C94" s="306"/>
      <c r="D94" s="309"/>
      <c r="E94" s="312"/>
      <c r="F94" s="224" t="s">
        <v>71</v>
      </c>
      <c r="G94" s="314"/>
      <c r="H94" s="320"/>
      <c r="I94" s="126"/>
      <c r="J94" s="221" t="s">
        <v>131</v>
      </c>
      <c r="K94" s="221" t="s">
        <v>131</v>
      </c>
      <c r="L94" s="221" t="s">
        <v>131</v>
      </c>
      <c r="M94" s="221" t="s">
        <v>131</v>
      </c>
      <c r="N94" s="221" t="s">
        <v>131</v>
      </c>
      <c r="O94" s="221" t="s">
        <v>131</v>
      </c>
      <c r="P94" s="221" t="s">
        <v>131</v>
      </c>
      <c r="Q94" s="221" t="s">
        <v>131</v>
      </c>
      <c r="R94" s="123"/>
      <c r="S94" s="221" t="s">
        <v>131</v>
      </c>
      <c r="T94" s="221" t="s">
        <v>131</v>
      </c>
      <c r="U94" s="221" t="s">
        <v>131</v>
      </c>
      <c r="V94" s="221" t="s">
        <v>131</v>
      </c>
      <c r="W94" s="221">
        <v>0</v>
      </c>
      <c r="X94" s="221">
        <f>'2b COVID Adjustment'!$F$326</f>
        <v>0</v>
      </c>
      <c r="Y94" s="221" t="s">
        <v>131</v>
      </c>
      <c r="Z94" s="221" t="s">
        <v>131</v>
      </c>
      <c r="AA94" s="221" t="s">
        <v>131</v>
      </c>
      <c r="AB94" s="221" t="s">
        <v>131</v>
      </c>
      <c r="AC94" s="221" t="s">
        <v>131</v>
      </c>
      <c r="AD94" s="9"/>
    </row>
    <row r="95" spans="1:30" s="138" customFormat="1" ht="11.25" customHeight="1">
      <c r="A95" s="9"/>
      <c r="B95" s="303"/>
      <c r="C95" s="306"/>
      <c r="D95" s="309"/>
      <c r="E95" s="312"/>
      <c r="F95" s="224" t="s">
        <v>72</v>
      </c>
      <c r="G95" s="314"/>
      <c r="H95" s="320"/>
      <c r="I95" s="126"/>
      <c r="J95" s="221" t="s">
        <v>131</v>
      </c>
      <c r="K95" s="221" t="s">
        <v>131</v>
      </c>
      <c r="L95" s="221" t="s">
        <v>131</v>
      </c>
      <c r="M95" s="221" t="s">
        <v>131</v>
      </c>
      <c r="N95" s="221" t="s">
        <v>131</v>
      </c>
      <c r="O95" s="221" t="s">
        <v>131</v>
      </c>
      <c r="P95" s="221" t="s">
        <v>131</v>
      </c>
      <c r="Q95" s="221" t="s">
        <v>131</v>
      </c>
      <c r="R95" s="123"/>
      <c r="S95" s="221" t="s">
        <v>131</v>
      </c>
      <c r="T95" s="221" t="s">
        <v>131</v>
      </c>
      <c r="U95" s="221" t="s">
        <v>131</v>
      </c>
      <c r="V95" s="221" t="s">
        <v>131</v>
      </c>
      <c r="W95" s="221">
        <v>0</v>
      </c>
      <c r="X95" s="221">
        <f>'2b COVID Adjustment'!$F$326</f>
        <v>0</v>
      </c>
      <c r="Y95" s="221" t="s">
        <v>131</v>
      </c>
      <c r="Z95" s="221" t="s">
        <v>131</v>
      </c>
      <c r="AA95" s="221" t="s">
        <v>131</v>
      </c>
      <c r="AB95" s="221" t="s">
        <v>131</v>
      </c>
      <c r="AC95" s="221" t="s">
        <v>131</v>
      </c>
      <c r="AD95" s="9"/>
    </row>
    <row r="96" spans="1:30" s="139" customFormat="1" ht="11.25" customHeight="1" thickBot="1">
      <c r="A96" s="9"/>
      <c r="B96" s="303"/>
      <c r="C96" s="307"/>
      <c r="D96" s="310"/>
      <c r="E96" s="313"/>
      <c r="F96" s="225" t="s">
        <v>73</v>
      </c>
      <c r="G96" s="314"/>
      <c r="H96" s="320"/>
      <c r="I96" s="127"/>
      <c r="J96" s="221" t="s">
        <v>131</v>
      </c>
      <c r="K96" s="221" t="s">
        <v>131</v>
      </c>
      <c r="L96" s="221" t="s">
        <v>131</v>
      </c>
      <c r="M96" s="221" t="s">
        <v>131</v>
      </c>
      <c r="N96" s="221" t="s">
        <v>131</v>
      </c>
      <c r="O96" s="221" t="s">
        <v>131</v>
      </c>
      <c r="P96" s="221" t="s">
        <v>131</v>
      </c>
      <c r="Q96" s="221" t="s">
        <v>131</v>
      </c>
      <c r="R96" s="123"/>
      <c r="S96" s="221" t="s">
        <v>131</v>
      </c>
      <c r="T96" s="221" t="s">
        <v>131</v>
      </c>
      <c r="U96" s="221" t="s">
        <v>131</v>
      </c>
      <c r="V96" s="221" t="s">
        <v>131</v>
      </c>
      <c r="W96" s="221">
        <v>0</v>
      </c>
      <c r="X96" s="221">
        <f>'2b COVID Adjustment'!$F$326</f>
        <v>0</v>
      </c>
      <c r="Y96" s="221" t="s">
        <v>131</v>
      </c>
      <c r="Z96" s="221" t="s">
        <v>131</v>
      </c>
      <c r="AA96" s="221" t="s">
        <v>131</v>
      </c>
      <c r="AB96" s="221" t="s">
        <v>131</v>
      </c>
      <c r="AC96" s="221" t="s">
        <v>131</v>
      </c>
      <c r="AD96" s="9"/>
    </row>
    <row r="97" spans="1:30" s="137" customFormat="1" ht="11.25" customHeight="1">
      <c r="A97" s="9"/>
      <c r="B97" s="303"/>
      <c r="C97" s="305" t="s">
        <v>156</v>
      </c>
      <c r="D97" s="308" t="s">
        <v>151</v>
      </c>
      <c r="E97" s="311" t="s">
        <v>152</v>
      </c>
      <c r="F97" s="223" t="s">
        <v>60</v>
      </c>
      <c r="G97" s="314"/>
      <c r="H97" s="320"/>
      <c r="I97" s="122"/>
      <c r="J97" s="221" t="s">
        <v>131</v>
      </c>
      <c r="K97" s="221" t="s">
        <v>131</v>
      </c>
      <c r="L97" s="221" t="s">
        <v>131</v>
      </c>
      <c r="M97" s="221" t="s">
        <v>131</v>
      </c>
      <c r="N97" s="221" t="s">
        <v>131</v>
      </c>
      <c r="O97" s="221" t="s">
        <v>131</v>
      </c>
      <c r="P97" s="221" t="s">
        <v>131</v>
      </c>
      <c r="Q97" s="221" t="s">
        <v>131</v>
      </c>
      <c r="R97" s="123"/>
      <c r="S97" s="221" t="s">
        <v>131</v>
      </c>
      <c r="T97" s="221" t="s">
        <v>131</v>
      </c>
      <c r="U97" s="221" t="s">
        <v>131</v>
      </c>
      <c r="V97" s="221" t="s">
        <v>131</v>
      </c>
      <c r="W97" s="221">
        <v>0</v>
      </c>
      <c r="X97" s="221">
        <f>'2b COVID Adjustment'!$F$321</f>
        <v>1.3725615591876219</v>
      </c>
      <c r="Y97" s="221" t="s">
        <v>131</v>
      </c>
      <c r="Z97" s="221" t="s">
        <v>131</v>
      </c>
      <c r="AA97" s="221" t="s">
        <v>131</v>
      </c>
      <c r="AB97" s="221" t="s">
        <v>131</v>
      </c>
      <c r="AC97" s="221" t="s">
        <v>131</v>
      </c>
      <c r="AD97" s="9"/>
    </row>
    <row r="98" spans="1:30" s="138" customFormat="1" ht="12.7" customHeight="1">
      <c r="A98" s="9"/>
      <c r="B98" s="303"/>
      <c r="C98" s="306"/>
      <c r="D98" s="309"/>
      <c r="E98" s="312"/>
      <c r="F98" s="224" t="s">
        <v>61</v>
      </c>
      <c r="G98" s="314"/>
      <c r="H98" s="320"/>
      <c r="I98" s="126"/>
      <c r="J98" s="221" t="s">
        <v>131</v>
      </c>
      <c r="K98" s="221" t="s">
        <v>131</v>
      </c>
      <c r="L98" s="221" t="s">
        <v>131</v>
      </c>
      <c r="M98" s="221" t="s">
        <v>131</v>
      </c>
      <c r="N98" s="221" t="s">
        <v>131</v>
      </c>
      <c r="O98" s="221" t="s">
        <v>131</v>
      </c>
      <c r="P98" s="221" t="s">
        <v>131</v>
      </c>
      <c r="Q98" s="221" t="s">
        <v>131</v>
      </c>
      <c r="R98" s="123"/>
      <c r="S98" s="221" t="s">
        <v>131</v>
      </c>
      <c r="T98" s="221" t="s">
        <v>131</v>
      </c>
      <c r="U98" s="221" t="s">
        <v>131</v>
      </c>
      <c r="V98" s="221" t="s">
        <v>131</v>
      </c>
      <c r="W98" s="221">
        <v>0</v>
      </c>
      <c r="X98" s="221">
        <f>'2b COVID Adjustment'!$F$321</f>
        <v>1.3725615591876219</v>
      </c>
      <c r="Y98" s="221" t="s">
        <v>131</v>
      </c>
      <c r="Z98" s="221" t="s">
        <v>131</v>
      </c>
      <c r="AA98" s="221" t="s">
        <v>131</v>
      </c>
      <c r="AB98" s="221" t="s">
        <v>131</v>
      </c>
      <c r="AC98" s="221" t="s">
        <v>131</v>
      </c>
      <c r="AD98" s="9"/>
    </row>
    <row r="99" spans="1:30" s="138" customFormat="1" ht="12.7" customHeight="1">
      <c r="A99" s="9"/>
      <c r="B99" s="303"/>
      <c r="C99" s="306"/>
      <c r="D99" s="309"/>
      <c r="E99" s="312"/>
      <c r="F99" s="224" t="s">
        <v>62</v>
      </c>
      <c r="G99" s="314"/>
      <c r="H99" s="320"/>
      <c r="I99" s="126"/>
      <c r="J99" s="221" t="s">
        <v>131</v>
      </c>
      <c r="K99" s="221" t="s">
        <v>131</v>
      </c>
      <c r="L99" s="221" t="s">
        <v>131</v>
      </c>
      <c r="M99" s="221" t="s">
        <v>131</v>
      </c>
      <c r="N99" s="221" t="s">
        <v>131</v>
      </c>
      <c r="O99" s="221" t="s">
        <v>131</v>
      </c>
      <c r="P99" s="221" t="s">
        <v>131</v>
      </c>
      <c r="Q99" s="221" t="s">
        <v>131</v>
      </c>
      <c r="R99" s="123"/>
      <c r="S99" s="221" t="s">
        <v>131</v>
      </c>
      <c r="T99" s="221" t="s">
        <v>131</v>
      </c>
      <c r="U99" s="221" t="s">
        <v>131</v>
      </c>
      <c r="V99" s="221" t="s">
        <v>131</v>
      </c>
      <c r="W99" s="221">
        <v>0</v>
      </c>
      <c r="X99" s="221">
        <f>'2b COVID Adjustment'!$F$321</f>
        <v>1.3725615591876219</v>
      </c>
      <c r="Y99" s="221" t="s">
        <v>131</v>
      </c>
      <c r="Z99" s="221" t="s">
        <v>131</v>
      </c>
      <c r="AA99" s="221" t="s">
        <v>131</v>
      </c>
      <c r="AB99" s="221" t="s">
        <v>131</v>
      </c>
      <c r="AC99" s="221" t="s">
        <v>131</v>
      </c>
      <c r="AD99" s="9"/>
    </row>
    <row r="100" spans="1:30" s="138" customFormat="1" ht="12.7" customHeight="1">
      <c r="A100" s="9"/>
      <c r="B100" s="303"/>
      <c r="C100" s="306"/>
      <c r="D100" s="309"/>
      <c r="E100" s="312"/>
      <c r="F100" s="224" t="s">
        <v>63</v>
      </c>
      <c r="G100" s="314"/>
      <c r="H100" s="320"/>
      <c r="I100" s="126"/>
      <c r="J100" s="221" t="s">
        <v>131</v>
      </c>
      <c r="K100" s="221" t="s">
        <v>131</v>
      </c>
      <c r="L100" s="221" t="s">
        <v>131</v>
      </c>
      <c r="M100" s="221" t="s">
        <v>131</v>
      </c>
      <c r="N100" s="221" t="s">
        <v>131</v>
      </c>
      <c r="O100" s="221" t="s">
        <v>131</v>
      </c>
      <c r="P100" s="221" t="s">
        <v>131</v>
      </c>
      <c r="Q100" s="221" t="s">
        <v>131</v>
      </c>
      <c r="R100" s="123"/>
      <c r="S100" s="221" t="s">
        <v>131</v>
      </c>
      <c r="T100" s="221" t="s">
        <v>131</v>
      </c>
      <c r="U100" s="221" t="s">
        <v>131</v>
      </c>
      <c r="V100" s="221" t="s">
        <v>131</v>
      </c>
      <c r="W100" s="221">
        <v>0</v>
      </c>
      <c r="X100" s="221">
        <f>'2b COVID Adjustment'!$F$321</f>
        <v>1.3725615591876219</v>
      </c>
      <c r="Y100" s="221" t="s">
        <v>131</v>
      </c>
      <c r="Z100" s="221" t="s">
        <v>131</v>
      </c>
      <c r="AA100" s="221" t="s">
        <v>131</v>
      </c>
      <c r="AB100" s="221" t="s">
        <v>131</v>
      </c>
      <c r="AC100" s="221" t="s">
        <v>131</v>
      </c>
      <c r="AD100" s="9"/>
    </row>
    <row r="101" spans="1:30" s="138" customFormat="1" ht="12.7" customHeight="1">
      <c r="A101" s="9"/>
      <c r="B101" s="303"/>
      <c r="C101" s="306"/>
      <c r="D101" s="309"/>
      <c r="E101" s="312"/>
      <c r="F101" s="224" t="s">
        <v>64</v>
      </c>
      <c r="G101" s="314"/>
      <c r="H101" s="320"/>
      <c r="I101" s="126"/>
      <c r="J101" s="221" t="s">
        <v>131</v>
      </c>
      <c r="K101" s="221" t="s">
        <v>131</v>
      </c>
      <c r="L101" s="221" t="s">
        <v>131</v>
      </c>
      <c r="M101" s="221" t="s">
        <v>131</v>
      </c>
      <c r="N101" s="221" t="s">
        <v>131</v>
      </c>
      <c r="O101" s="221" t="s">
        <v>131</v>
      </c>
      <c r="P101" s="221" t="s">
        <v>131</v>
      </c>
      <c r="Q101" s="221" t="s">
        <v>131</v>
      </c>
      <c r="R101" s="123"/>
      <c r="S101" s="221" t="s">
        <v>131</v>
      </c>
      <c r="T101" s="221" t="s">
        <v>131</v>
      </c>
      <c r="U101" s="221" t="s">
        <v>131</v>
      </c>
      <c r="V101" s="221" t="s">
        <v>131</v>
      </c>
      <c r="W101" s="221">
        <v>0</v>
      </c>
      <c r="X101" s="221">
        <f>'2b COVID Adjustment'!$F$321</f>
        <v>1.3725615591876219</v>
      </c>
      <c r="Y101" s="221" t="s">
        <v>131</v>
      </c>
      <c r="Z101" s="221" t="s">
        <v>131</v>
      </c>
      <c r="AA101" s="221" t="s">
        <v>131</v>
      </c>
      <c r="AB101" s="221" t="s">
        <v>131</v>
      </c>
      <c r="AC101" s="221" t="s">
        <v>131</v>
      </c>
      <c r="AD101" s="9"/>
    </row>
    <row r="102" spans="1:30" s="138" customFormat="1" ht="12.7" customHeight="1">
      <c r="A102" s="9"/>
      <c r="B102" s="303"/>
      <c r="C102" s="306"/>
      <c r="D102" s="309"/>
      <c r="E102" s="312"/>
      <c r="F102" s="224" t="s">
        <v>65</v>
      </c>
      <c r="G102" s="314"/>
      <c r="H102" s="320"/>
      <c r="I102" s="126"/>
      <c r="J102" s="221" t="s">
        <v>131</v>
      </c>
      <c r="K102" s="221" t="s">
        <v>131</v>
      </c>
      <c r="L102" s="221" t="s">
        <v>131</v>
      </c>
      <c r="M102" s="221" t="s">
        <v>131</v>
      </c>
      <c r="N102" s="221" t="s">
        <v>131</v>
      </c>
      <c r="O102" s="221" t="s">
        <v>131</v>
      </c>
      <c r="P102" s="221" t="s">
        <v>131</v>
      </c>
      <c r="Q102" s="221" t="s">
        <v>131</v>
      </c>
      <c r="R102" s="123"/>
      <c r="S102" s="221" t="s">
        <v>131</v>
      </c>
      <c r="T102" s="221" t="s">
        <v>131</v>
      </c>
      <c r="U102" s="221" t="s">
        <v>131</v>
      </c>
      <c r="V102" s="221" t="s">
        <v>131</v>
      </c>
      <c r="W102" s="221">
        <v>0</v>
      </c>
      <c r="X102" s="221">
        <f>'2b COVID Adjustment'!$F$321</f>
        <v>1.3725615591876219</v>
      </c>
      <c r="Y102" s="221" t="s">
        <v>131</v>
      </c>
      <c r="Z102" s="221" t="s">
        <v>131</v>
      </c>
      <c r="AA102" s="221" t="s">
        <v>131</v>
      </c>
      <c r="AB102" s="221" t="s">
        <v>131</v>
      </c>
      <c r="AC102" s="221" t="s">
        <v>131</v>
      </c>
      <c r="AD102" s="9"/>
    </row>
    <row r="103" spans="1:30" s="138" customFormat="1" ht="12.7" customHeight="1">
      <c r="A103" s="9"/>
      <c r="B103" s="303"/>
      <c r="C103" s="306"/>
      <c r="D103" s="309"/>
      <c r="E103" s="312"/>
      <c r="F103" s="224" t="s">
        <v>66</v>
      </c>
      <c r="G103" s="314"/>
      <c r="H103" s="320"/>
      <c r="I103" s="126"/>
      <c r="J103" s="221" t="s">
        <v>131</v>
      </c>
      <c r="K103" s="221" t="s">
        <v>131</v>
      </c>
      <c r="L103" s="221" t="s">
        <v>131</v>
      </c>
      <c r="M103" s="221" t="s">
        <v>131</v>
      </c>
      <c r="N103" s="221" t="s">
        <v>131</v>
      </c>
      <c r="O103" s="221" t="s">
        <v>131</v>
      </c>
      <c r="P103" s="221" t="s">
        <v>131</v>
      </c>
      <c r="Q103" s="221" t="s">
        <v>131</v>
      </c>
      <c r="R103" s="123"/>
      <c r="S103" s="221" t="s">
        <v>131</v>
      </c>
      <c r="T103" s="221" t="s">
        <v>131</v>
      </c>
      <c r="U103" s="221" t="s">
        <v>131</v>
      </c>
      <c r="V103" s="221" t="s">
        <v>131</v>
      </c>
      <c r="W103" s="221">
        <v>0</v>
      </c>
      <c r="X103" s="221">
        <f>'2b COVID Adjustment'!$F$321</f>
        <v>1.3725615591876219</v>
      </c>
      <c r="Y103" s="221" t="s">
        <v>131</v>
      </c>
      <c r="Z103" s="221" t="s">
        <v>131</v>
      </c>
      <c r="AA103" s="221" t="s">
        <v>131</v>
      </c>
      <c r="AB103" s="221" t="s">
        <v>131</v>
      </c>
      <c r="AC103" s="221" t="s">
        <v>131</v>
      </c>
      <c r="AD103" s="9"/>
    </row>
    <row r="104" spans="1:30" s="138" customFormat="1" ht="12.7" customHeight="1">
      <c r="A104" s="9"/>
      <c r="B104" s="303"/>
      <c r="C104" s="306"/>
      <c r="D104" s="309"/>
      <c r="E104" s="312"/>
      <c r="F104" s="224" t="s">
        <v>67</v>
      </c>
      <c r="G104" s="314"/>
      <c r="H104" s="320"/>
      <c r="I104" s="126"/>
      <c r="J104" s="221" t="s">
        <v>131</v>
      </c>
      <c r="K104" s="221" t="s">
        <v>131</v>
      </c>
      <c r="L104" s="221" t="s">
        <v>131</v>
      </c>
      <c r="M104" s="221" t="s">
        <v>131</v>
      </c>
      <c r="N104" s="221" t="s">
        <v>131</v>
      </c>
      <c r="O104" s="221" t="s">
        <v>131</v>
      </c>
      <c r="P104" s="221" t="s">
        <v>131</v>
      </c>
      <c r="Q104" s="221" t="s">
        <v>131</v>
      </c>
      <c r="R104" s="123"/>
      <c r="S104" s="221" t="s">
        <v>131</v>
      </c>
      <c r="T104" s="221" t="s">
        <v>131</v>
      </c>
      <c r="U104" s="221" t="s">
        <v>131</v>
      </c>
      <c r="V104" s="221" t="s">
        <v>131</v>
      </c>
      <c r="W104" s="221">
        <v>0</v>
      </c>
      <c r="X104" s="221">
        <f>'2b COVID Adjustment'!$F$321</f>
        <v>1.3725615591876219</v>
      </c>
      <c r="Y104" s="221" t="s">
        <v>131</v>
      </c>
      <c r="Z104" s="221" t="s">
        <v>131</v>
      </c>
      <c r="AA104" s="221" t="s">
        <v>131</v>
      </c>
      <c r="AB104" s="221" t="s">
        <v>131</v>
      </c>
      <c r="AC104" s="221" t="s">
        <v>131</v>
      </c>
      <c r="AD104" s="9"/>
    </row>
    <row r="105" spans="1:30" s="138" customFormat="1" ht="12.7" customHeight="1">
      <c r="A105" s="9"/>
      <c r="B105" s="303"/>
      <c r="C105" s="306"/>
      <c r="D105" s="309"/>
      <c r="E105" s="312"/>
      <c r="F105" s="224" t="s">
        <v>68</v>
      </c>
      <c r="G105" s="314"/>
      <c r="H105" s="320"/>
      <c r="I105" s="126"/>
      <c r="J105" s="221" t="s">
        <v>131</v>
      </c>
      <c r="K105" s="221" t="s">
        <v>131</v>
      </c>
      <c r="L105" s="221" t="s">
        <v>131</v>
      </c>
      <c r="M105" s="221" t="s">
        <v>131</v>
      </c>
      <c r="N105" s="221" t="s">
        <v>131</v>
      </c>
      <c r="O105" s="221" t="s">
        <v>131</v>
      </c>
      <c r="P105" s="221" t="s">
        <v>131</v>
      </c>
      <c r="Q105" s="221" t="s">
        <v>131</v>
      </c>
      <c r="R105" s="123"/>
      <c r="S105" s="221" t="s">
        <v>131</v>
      </c>
      <c r="T105" s="221" t="s">
        <v>131</v>
      </c>
      <c r="U105" s="221" t="s">
        <v>131</v>
      </c>
      <c r="V105" s="221" t="s">
        <v>131</v>
      </c>
      <c r="W105" s="221">
        <v>0</v>
      </c>
      <c r="X105" s="221">
        <f>'2b COVID Adjustment'!$F$321</f>
        <v>1.3725615591876219</v>
      </c>
      <c r="Y105" s="221" t="s">
        <v>131</v>
      </c>
      <c r="Z105" s="221" t="s">
        <v>131</v>
      </c>
      <c r="AA105" s="221" t="s">
        <v>131</v>
      </c>
      <c r="AB105" s="221" t="s">
        <v>131</v>
      </c>
      <c r="AC105" s="221" t="s">
        <v>131</v>
      </c>
      <c r="AD105" s="9"/>
    </row>
    <row r="106" spans="1:30" s="138" customFormat="1" ht="12.7" customHeight="1">
      <c r="A106" s="9"/>
      <c r="B106" s="303"/>
      <c r="C106" s="306"/>
      <c r="D106" s="309"/>
      <c r="E106" s="312"/>
      <c r="F106" s="224" t="s">
        <v>69</v>
      </c>
      <c r="G106" s="314"/>
      <c r="H106" s="320"/>
      <c r="I106" s="126"/>
      <c r="J106" s="221" t="s">
        <v>131</v>
      </c>
      <c r="K106" s="221" t="s">
        <v>131</v>
      </c>
      <c r="L106" s="221" t="s">
        <v>131</v>
      </c>
      <c r="M106" s="221" t="s">
        <v>131</v>
      </c>
      <c r="N106" s="221" t="s">
        <v>131</v>
      </c>
      <c r="O106" s="221" t="s">
        <v>131</v>
      </c>
      <c r="P106" s="221" t="s">
        <v>131</v>
      </c>
      <c r="Q106" s="221" t="s">
        <v>131</v>
      </c>
      <c r="R106" s="123"/>
      <c r="S106" s="221" t="s">
        <v>131</v>
      </c>
      <c r="T106" s="221" t="s">
        <v>131</v>
      </c>
      <c r="U106" s="221" t="s">
        <v>131</v>
      </c>
      <c r="V106" s="221" t="s">
        <v>131</v>
      </c>
      <c r="W106" s="221">
        <v>0</v>
      </c>
      <c r="X106" s="221">
        <f>'2b COVID Adjustment'!$F$321</f>
        <v>1.3725615591876219</v>
      </c>
      <c r="Y106" s="221" t="s">
        <v>131</v>
      </c>
      <c r="Z106" s="221" t="s">
        <v>131</v>
      </c>
      <c r="AA106" s="221" t="s">
        <v>131</v>
      </c>
      <c r="AB106" s="221" t="s">
        <v>131</v>
      </c>
      <c r="AC106" s="221" t="s">
        <v>131</v>
      </c>
      <c r="AD106" s="9"/>
    </row>
    <row r="107" spans="1:30" s="138" customFormat="1" ht="12.7" customHeight="1">
      <c r="A107" s="9"/>
      <c r="B107" s="303"/>
      <c r="C107" s="306"/>
      <c r="D107" s="309"/>
      <c r="E107" s="312"/>
      <c r="F107" s="224" t="s">
        <v>70</v>
      </c>
      <c r="G107" s="314"/>
      <c r="H107" s="320"/>
      <c r="I107" s="126"/>
      <c r="J107" s="221" t="s">
        <v>131</v>
      </c>
      <c r="K107" s="221" t="s">
        <v>131</v>
      </c>
      <c r="L107" s="221" t="s">
        <v>131</v>
      </c>
      <c r="M107" s="221" t="s">
        <v>131</v>
      </c>
      <c r="N107" s="221" t="s">
        <v>131</v>
      </c>
      <c r="O107" s="221" t="s">
        <v>131</v>
      </c>
      <c r="P107" s="221" t="s">
        <v>131</v>
      </c>
      <c r="Q107" s="221" t="s">
        <v>131</v>
      </c>
      <c r="R107" s="123"/>
      <c r="S107" s="221" t="s">
        <v>131</v>
      </c>
      <c r="T107" s="221" t="s">
        <v>131</v>
      </c>
      <c r="U107" s="221" t="s">
        <v>131</v>
      </c>
      <c r="V107" s="221" t="s">
        <v>131</v>
      </c>
      <c r="W107" s="221">
        <v>0</v>
      </c>
      <c r="X107" s="221">
        <f>'2b COVID Adjustment'!$F$321</f>
        <v>1.3725615591876219</v>
      </c>
      <c r="Y107" s="221" t="s">
        <v>131</v>
      </c>
      <c r="Z107" s="221" t="s">
        <v>131</v>
      </c>
      <c r="AA107" s="221" t="s">
        <v>131</v>
      </c>
      <c r="AB107" s="221" t="s">
        <v>131</v>
      </c>
      <c r="AC107" s="221" t="s">
        <v>131</v>
      </c>
      <c r="AD107" s="9"/>
    </row>
    <row r="108" spans="1:30" s="138" customFormat="1" ht="12.7" customHeight="1">
      <c r="A108" s="9"/>
      <c r="B108" s="303"/>
      <c r="C108" s="306"/>
      <c r="D108" s="309"/>
      <c r="E108" s="312"/>
      <c r="F108" s="224" t="s">
        <v>71</v>
      </c>
      <c r="G108" s="314"/>
      <c r="H108" s="320"/>
      <c r="I108" s="126"/>
      <c r="J108" s="221" t="s">
        <v>131</v>
      </c>
      <c r="K108" s="221" t="s">
        <v>131</v>
      </c>
      <c r="L108" s="221" t="s">
        <v>131</v>
      </c>
      <c r="M108" s="221" t="s">
        <v>131</v>
      </c>
      <c r="N108" s="221" t="s">
        <v>131</v>
      </c>
      <c r="O108" s="221" t="s">
        <v>131</v>
      </c>
      <c r="P108" s="221" t="s">
        <v>131</v>
      </c>
      <c r="Q108" s="221" t="s">
        <v>131</v>
      </c>
      <c r="R108" s="123"/>
      <c r="S108" s="221" t="s">
        <v>131</v>
      </c>
      <c r="T108" s="221" t="s">
        <v>131</v>
      </c>
      <c r="U108" s="221" t="s">
        <v>131</v>
      </c>
      <c r="V108" s="221" t="s">
        <v>131</v>
      </c>
      <c r="W108" s="221">
        <v>0</v>
      </c>
      <c r="X108" s="221">
        <f>'2b COVID Adjustment'!$F$321</f>
        <v>1.3725615591876219</v>
      </c>
      <c r="Y108" s="221" t="s">
        <v>131</v>
      </c>
      <c r="Z108" s="221" t="s">
        <v>131</v>
      </c>
      <c r="AA108" s="221" t="s">
        <v>131</v>
      </c>
      <c r="AB108" s="221" t="s">
        <v>131</v>
      </c>
      <c r="AC108" s="221" t="s">
        <v>131</v>
      </c>
      <c r="AD108" s="9"/>
    </row>
    <row r="109" spans="1:30" s="138" customFormat="1" ht="12.7" customHeight="1">
      <c r="A109" s="9"/>
      <c r="B109" s="303"/>
      <c r="C109" s="306"/>
      <c r="D109" s="309"/>
      <c r="E109" s="312"/>
      <c r="F109" s="224" t="s">
        <v>72</v>
      </c>
      <c r="G109" s="314"/>
      <c r="H109" s="320"/>
      <c r="I109" s="126"/>
      <c r="J109" s="221" t="s">
        <v>131</v>
      </c>
      <c r="K109" s="221" t="s">
        <v>131</v>
      </c>
      <c r="L109" s="221" t="s">
        <v>131</v>
      </c>
      <c r="M109" s="221" t="s">
        <v>131</v>
      </c>
      <c r="N109" s="221" t="s">
        <v>131</v>
      </c>
      <c r="O109" s="221" t="s">
        <v>131</v>
      </c>
      <c r="P109" s="221" t="s">
        <v>131</v>
      </c>
      <c r="Q109" s="221" t="s">
        <v>131</v>
      </c>
      <c r="R109" s="123"/>
      <c r="S109" s="221" t="s">
        <v>131</v>
      </c>
      <c r="T109" s="221" t="s">
        <v>131</v>
      </c>
      <c r="U109" s="221" t="s">
        <v>131</v>
      </c>
      <c r="V109" s="221" t="s">
        <v>131</v>
      </c>
      <c r="W109" s="221">
        <v>0</v>
      </c>
      <c r="X109" s="221">
        <f>'2b COVID Adjustment'!$F$321</f>
        <v>1.3725615591876219</v>
      </c>
      <c r="Y109" s="221" t="s">
        <v>131</v>
      </c>
      <c r="Z109" s="221" t="s">
        <v>131</v>
      </c>
      <c r="AA109" s="221" t="s">
        <v>131</v>
      </c>
      <c r="AB109" s="221" t="s">
        <v>131</v>
      </c>
      <c r="AC109" s="221" t="s">
        <v>131</v>
      </c>
      <c r="AD109" s="9"/>
    </row>
    <row r="110" spans="1:30" s="139" customFormat="1" ht="12.7" customHeight="1" thickBot="1">
      <c r="A110" s="9"/>
      <c r="B110" s="303"/>
      <c r="C110" s="307"/>
      <c r="D110" s="310"/>
      <c r="E110" s="313"/>
      <c r="F110" s="225" t="s">
        <v>73</v>
      </c>
      <c r="G110" s="314"/>
      <c r="H110" s="320"/>
      <c r="I110" s="127"/>
      <c r="J110" s="221" t="s">
        <v>131</v>
      </c>
      <c r="K110" s="221" t="s">
        <v>131</v>
      </c>
      <c r="L110" s="221" t="s">
        <v>131</v>
      </c>
      <c r="M110" s="221" t="s">
        <v>131</v>
      </c>
      <c r="N110" s="221" t="s">
        <v>131</v>
      </c>
      <c r="O110" s="221" t="s">
        <v>131</v>
      </c>
      <c r="P110" s="221" t="s">
        <v>131</v>
      </c>
      <c r="Q110" s="221" t="s">
        <v>131</v>
      </c>
      <c r="R110" s="123"/>
      <c r="S110" s="221" t="s">
        <v>131</v>
      </c>
      <c r="T110" s="221" t="s">
        <v>131</v>
      </c>
      <c r="U110" s="221" t="s">
        <v>131</v>
      </c>
      <c r="V110" s="221" t="s">
        <v>131</v>
      </c>
      <c r="W110" s="221">
        <v>0</v>
      </c>
      <c r="X110" s="221">
        <f>'2b COVID Adjustment'!$F$321</f>
        <v>1.3725615591876219</v>
      </c>
      <c r="Y110" s="221" t="s">
        <v>131</v>
      </c>
      <c r="Z110" s="221" t="s">
        <v>131</v>
      </c>
      <c r="AA110" s="221" t="s">
        <v>131</v>
      </c>
      <c r="AB110" s="221" t="s">
        <v>131</v>
      </c>
      <c r="AC110" s="221" t="s">
        <v>131</v>
      </c>
      <c r="AD110" s="9"/>
    </row>
    <row r="111" spans="1:30" s="137" customFormat="1" ht="12.7" customHeight="1">
      <c r="A111" s="9"/>
      <c r="B111" s="303"/>
      <c r="C111" s="305" t="s">
        <v>156</v>
      </c>
      <c r="D111" s="308" t="s">
        <v>151</v>
      </c>
      <c r="E111" s="311" t="s">
        <v>153</v>
      </c>
      <c r="F111" s="223" t="s">
        <v>60</v>
      </c>
      <c r="G111" s="314"/>
      <c r="H111" s="320"/>
      <c r="I111" s="122"/>
      <c r="J111" s="221" t="s">
        <v>131</v>
      </c>
      <c r="K111" s="221" t="s">
        <v>131</v>
      </c>
      <c r="L111" s="221" t="s">
        <v>131</v>
      </c>
      <c r="M111" s="221" t="s">
        <v>131</v>
      </c>
      <c r="N111" s="221" t="s">
        <v>131</v>
      </c>
      <c r="O111" s="221" t="s">
        <v>131</v>
      </c>
      <c r="P111" s="221" t="s">
        <v>131</v>
      </c>
      <c r="Q111" s="221" t="s">
        <v>131</v>
      </c>
      <c r="R111" s="123"/>
      <c r="S111" s="221" t="s">
        <v>131</v>
      </c>
      <c r="T111" s="221" t="s">
        <v>131</v>
      </c>
      <c r="U111" s="221" t="s">
        <v>131</v>
      </c>
      <c r="V111" s="221" t="s">
        <v>131</v>
      </c>
      <c r="W111" s="221">
        <f>'2a Q1 Adjustment Component'!H65</f>
        <v>6.589438471117524</v>
      </c>
      <c r="X111" s="221">
        <f>'2b COVID Adjustment'!$F$322</f>
        <v>9.1590430080449039</v>
      </c>
      <c r="Y111" s="221" t="s">
        <v>131</v>
      </c>
      <c r="Z111" s="221" t="s">
        <v>131</v>
      </c>
      <c r="AA111" s="221" t="s">
        <v>131</v>
      </c>
      <c r="AB111" s="221" t="s">
        <v>131</v>
      </c>
      <c r="AC111" s="221" t="s">
        <v>131</v>
      </c>
      <c r="AD111" s="9"/>
    </row>
    <row r="112" spans="1:30" s="138" customFormat="1" ht="12.7" customHeight="1">
      <c r="A112" s="9"/>
      <c r="B112" s="303"/>
      <c r="C112" s="306"/>
      <c r="D112" s="309"/>
      <c r="E112" s="312"/>
      <c r="F112" s="224" t="s">
        <v>61</v>
      </c>
      <c r="G112" s="314"/>
      <c r="H112" s="320"/>
      <c r="I112" s="126"/>
      <c r="J112" s="221" t="s">
        <v>131</v>
      </c>
      <c r="K112" s="221" t="s">
        <v>131</v>
      </c>
      <c r="L112" s="221" t="s">
        <v>131</v>
      </c>
      <c r="M112" s="221" t="s">
        <v>131</v>
      </c>
      <c r="N112" s="221" t="s">
        <v>131</v>
      </c>
      <c r="O112" s="221" t="s">
        <v>131</v>
      </c>
      <c r="P112" s="221" t="s">
        <v>131</v>
      </c>
      <c r="Q112" s="221" t="s">
        <v>131</v>
      </c>
      <c r="R112" s="123"/>
      <c r="S112" s="221" t="s">
        <v>131</v>
      </c>
      <c r="T112" s="221" t="s">
        <v>131</v>
      </c>
      <c r="U112" s="221" t="s">
        <v>131</v>
      </c>
      <c r="V112" s="221" t="s">
        <v>131</v>
      </c>
      <c r="W112" s="221">
        <f>'2a Q1 Adjustment Component'!H66</f>
        <v>6.5144851219082414</v>
      </c>
      <c r="X112" s="221">
        <f>'2b COVID Adjustment'!$F$322</f>
        <v>9.1590430080449039</v>
      </c>
      <c r="Y112" s="221" t="s">
        <v>131</v>
      </c>
      <c r="Z112" s="221" t="s">
        <v>131</v>
      </c>
      <c r="AA112" s="221" t="s">
        <v>131</v>
      </c>
      <c r="AB112" s="221" t="s">
        <v>131</v>
      </c>
      <c r="AC112" s="221" t="s">
        <v>131</v>
      </c>
      <c r="AD112" s="9"/>
    </row>
    <row r="113" spans="1:30" s="138" customFormat="1" ht="12.7" customHeight="1">
      <c r="A113" s="9"/>
      <c r="B113" s="303"/>
      <c r="C113" s="306"/>
      <c r="D113" s="309"/>
      <c r="E113" s="312"/>
      <c r="F113" s="224" t="s">
        <v>62</v>
      </c>
      <c r="G113" s="314"/>
      <c r="H113" s="320"/>
      <c r="I113" s="126"/>
      <c r="J113" s="221" t="s">
        <v>131</v>
      </c>
      <c r="K113" s="221" t="s">
        <v>131</v>
      </c>
      <c r="L113" s="221" t="s">
        <v>131</v>
      </c>
      <c r="M113" s="221" t="s">
        <v>131</v>
      </c>
      <c r="N113" s="221" t="s">
        <v>131</v>
      </c>
      <c r="O113" s="221" t="s">
        <v>131</v>
      </c>
      <c r="P113" s="221" t="s">
        <v>131</v>
      </c>
      <c r="Q113" s="221" t="s">
        <v>131</v>
      </c>
      <c r="R113" s="123"/>
      <c r="S113" s="221" t="s">
        <v>131</v>
      </c>
      <c r="T113" s="221" t="s">
        <v>131</v>
      </c>
      <c r="U113" s="221" t="s">
        <v>131</v>
      </c>
      <c r="V113" s="221" t="s">
        <v>131</v>
      </c>
      <c r="W113" s="221">
        <f>'2a Q1 Adjustment Component'!H67</f>
        <v>6.6425540505401202</v>
      </c>
      <c r="X113" s="221">
        <f>'2b COVID Adjustment'!$F$322</f>
        <v>9.1590430080449039</v>
      </c>
      <c r="Y113" s="221" t="s">
        <v>131</v>
      </c>
      <c r="Z113" s="221" t="s">
        <v>131</v>
      </c>
      <c r="AA113" s="221" t="s">
        <v>131</v>
      </c>
      <c r="AB113" s="221" t="s">
        <v>131</v>
      </c>
      <c r="AC113" s="221" t="s">
        <v>131</v>
      </c>
      <c r="AD113" s="9"/>
    </row>
    <row r="114" spans="1:30" s="138" customFormat="1" ht="12.7" customHeight="1">
      <c r="A114" s="9"/>
      <c r="B114" s="303"/>
      <c r="C114" s="306"/>
      <c r="D114" s="309"/>
      <c r="E114" s="312"/>
      <c r="F114" s="224" t="s">
        <v>63</v>
      </c>
      <c r="G114" s="314"/>
      <c r="H114" s="320"/>
      <c r="I114" s="126"/>
      <c r="J114" s="221" t="s">
        <v>131</v>
      </c>
      <c r="K114" s="221" t="s">
        <v>131</v>
      </c>
      <c r="L114" s="221" t="s">
        <v>131</v>
      </c>
      <c r="M114" s="221" t="s">
        <v>131</v>
      </c>
      <c r="N114" s="221" t="s">
        <v>131</v>
      </c>
      <c r="O114" s="221" t="s">
        <v>131</v>
      </c>
      <c r="P114" s="221" t="s">
        <v>131</v>
      </c>
      <c r="Q114" s="221" t="s">
        <v>131</v>
      </c>
      <c r="R114" s="123"/>
      <c r="S114" s="221" t="s">
        <v>131</v>
      </c>
      <c r="T114" s="221" t="s">
        <v>131</v>
      </c>
      <c r="U114" s="221" t="s">
        <v>131</v>
      </c>
      <c r="V114" s="221" t="s">
        <v>131</v>
      </c>
      <c r="W114" s="221">
        <f>'2a Q1 Adjustment Component'!H68</f>
        <v>6.6841469186482252</v>
      </c>
      <c r="X114" s="221">
        <f>'2b COVID Adjustment'!$F$322</f>
        <v>9.1590430080449039</v>
      </c>
      <c r="Y114" s="221" t="s">
        <v>131</v>
      </c>
      <c r="Z114" s="221" t="s">
        <v>131</v>
      </c>
      <c r="AA114" s="221" t="s">
        <v>131</v>
      </c>
      <c r="AB114" s="221" t="s">
        <v>131</v>
      </c>
      <c r="AC114" s="221" t="s">
        <v>131</v>
      </c>
      <c r="AD114" s="9"/>
    </row>
    <row r="115" spans="1:30" s="138" customFormat="1" ht="12.7" customHeight="1">
      <c r="A115" s="9"/>
      <c r="B115" s="303"/>
      <c r="C115" s="306"/>
      <c r="D115" s="309"/>
      <c r="E115" s="312"/>
      <c r="F115" s="224" t="s">
        <v>64</v>
      </c>
      <c r="G115" s="314"/>
      <c r="H115" s="320"/>
      <c r="I115" s="126"/>
      <c r="J115" s="221" t="s">
        <v>131</v>
      </c>
      <c r="K115" s="221" t="s">
        <v>131</v>
      </c>
      <c r="L115" s="221" t="s">
        <v>131</v>
      </c>
      <c r="M115" s="221" t="s">
        <v>131</v>
      </c>
      <c r="N115" s="221" t="s">
        <v>131</v>
      </c>
      <c r="O115" s="221" t="s">
        <v>131</v>
      </c>
      <c r="P115" s="221" t="s">
        <v>131</v>
      </c>
      <c r="Q115" s="221" t="s">
        <v>131</v>
      </c>
      <c r="R115" s="123"/>
      <c r="S115" s="221" t="s">
        <v>131</v>
      </c>
      <c r="T115" s="221" t="s">
        <v>131</v>
      </c>
      <c r="U115" s="221" t="s">
        <v>131</v>
      </c>
      <c r="V115" s="221" t="s">
        <v>131</v>
      </c>
      <c r="W115" s="221">
        <f>'2a Q1 Adjustment Component'!H69</f>
        <v>6.5589913661887502</v>
      </c>
      <c r="X115" s="221">
        <f>'2b COVID Adjustment'!$F$322</f>
        <v>9.1590430080449039</v>
      </c>
      <c r="Y115" s="221" t="s">
        <v>131</v>
      </c>
      <c r="Z115" s="221" t="s">
        <v>131</v>
      </c>
      <c r="AA115" s="221" t="s">
        <v>131</v>
      </c>
      <c r="AB115" s="221" t="s">
        <v>131</v>
      </c>
      <c r="AC115" s="221" t="s">
        <v>131</v>
      </c>
      <c r="AD115" s="9"/>
    </row>
    <row r="116" spans="1:30" s="138" customFormat="1" ht="12.7" customHeight="1">
      <c r="A116" s="9"/>
      <c r="B116" s="303"/>
      <c r="C116" s="306"/>
      <c r="D116" s="309"/>
      <c r="E116" s="312"/>
      <c r="F116" s="224" t="s">
        <v>65</v>
      </c>
      <c r="G116" s="314"/>
      <c r="H116" s="320"/>
      <c r="I116" s="126"/>
      <c r="J116" s="221" t="s">
        <v>131</v>
      </c>
      <c r="K116" s="221" t="s">
        <v>131</v>
      </c>
      <c r="L116" s="221" t="s">
        <v>131</v>
      </c>
      <c r="M116" s="221" t="s">
        <v>131</v>
      </c>
      <c r="N116" s="221" t="s">
        <v>131</v>
      </c>
      <c r="O116" s="221" t="s">
        <v>131</v>
      </c>
      <c r="P116" s="221" t="s">
        <v>131</v>
      </c>
      <c r="Q116" s="221" t="s">
        <v>131</v>
      </c>
      <c r="R116" s="123"/>
      <c r="S116" s="221" t="s">
        <v>131</v>
      </c>
      <c r="T116" s="221" t="s">
        <v>131</v>
      </c>
      <c r="U116" s="221" t="s">
        <v>131</v>
      </c>
      <c r="V116" s="221" t="s">
        <v>131</v>
      </c>
      <c r="W116" s="221">
        <f>'2a Q1 Adjustment Component'!H70</f>
        <v>6.4764453689561785</v>
      </c>
      <c r="X116" s="221">
        <f>'2b COVID Adjustment'!$F$322</f>
        <v>9.1590430080449039</v>
      </c>
      <c r="Y116" s="221" t="s">
        <v>131</v>
      </c>
      <c r="Z116" s="221" t="s">
        <v>131</v>
      </c>
      <c r="AA116" s="221" t="s">
        <v>131</v>
      </c>
      <c r="AB116" s="221" t="s">
        <v>131</v>
      </c>
      <c r="AC116" s="221" t="s">
        <v>131</v>
      </c>
      <c r="AD116" s="9"/>
    </row>
    <row r="117" spans="1:30" s="138" customFormat="1" ht="12.7" customHeight="1">
      <c r="A117" s="9"/>
      <c r="B117" s="303"/>
      <c r="C117" s="306"/>
      <c r="D117" s="309"/>
      <c r="E117" s="312"/>
      <c r="F117" s="224" t="s">
        <v>66</v>
      </c>
      <c r="G117" s="314"/>
      <c r="H117" s="320"/>
      <c r="I117" s="126"/>
      <c r="J117" s="221" t="s">
        <v>131</v>
      </c>
      <c r="K117" s="221" t="s">
        <v>131</v>
      </c>
      <c r="L117" s="221" t="s">
        <v>131</v>
      </c>
      <c r="M117" s="221" t="s">
        <v>131</v>
      </c>
      <c r="N117" s="221" t="s">
        <v>131</v>
      </c>
      <c r="O117" s="221" t="s">
        <v>131</v>
      </c>
      <c r="P117" s="221" t="s">
        <v>131</v>
      </c>
      <c r="Q117" s="221" t="s">
        <v>131</v>
      </c>
      <c r="R117" s="123"/>
      <c r="S117" s="221" t="s">
        <v>131</v>
      </c>
      <c r="T117" s="221" t="s">
        <v>131</v>
      </c>
      <c r="U117" s="221" t="s">
        <v>131</v>
      </c>
      <c r="V117" s="221" t="s">
        <v>131</v>
      </c>
      <c r="W117" s="221">
        <f>'2a Q1 Adjustment Component'!H71</f>
        <v>6.5873529519024565</v>
      </c>
      <c r="X117" s="221">
        <f>'2b COVID Adjustment'!$F$322</f>
        <v>9.1590430080449039</v>
      </c>
      <c r="Y117" s="221" t="s">
        <v>131</v>
      </c>
      <c r="Z117" s="221" t="s">
        <v>131</v>
      </c>
      <c r="AA117" s="221" t="s">
        <v>131</v>
      </c>
      <c r="AB117" s="221" t="s">
        <v>131</v>
      </c>
      <c r="AC117" s="221" t="s">
        <v>131</v>
      </c>
      <c r="AD117" s="9"/>
    </row>
    <row r="118" spans="1:30" s="138" customFormat="1" ht="12.7" customHeight="1">
      <c r="A118" s="9"/>
      <c r="B118" s="303"/>
      <c r="C118" s="306"/>
      <c r="D118" s="309"/>
      <c r="E118" s="312"/>
      <c r="F118" s="224" t="s">
        <v>67</v>
      </c>
      <c r="G118" s="314"/>
      <c r="H118" s="320"/>
      <c r="I118" s="126"/>
      <c r="J118" s="221" t="s">
        <v>131</v>
      </c>
      <c r="K118" s="221" t="s">
        <v>131</v>
      </c>
      <c r="L118" s="221" t="s">
        <v>131</v>
      </c>
      <c r="M118" s="221" t="s">
        <v>131</v>
      </c>
      <c r="N118" s="221" t="s">
        <v>131</v>
      </c>
      <c r="O118" s="221" t="s">
        <v>131</v>
      </c>
      <c r="P118" s="221" t="s">
        <v>131</v>
      </c>
      <c r="Q118" s="221" t="s">
        <v>131</v>
      </c>
      <c r="R118" s="123"/>
      <c r="S118" s="221" t="s">
        <v>131</v>
      </c>
      <c r="T118" s="221" t="s">
        <v>131</v>
      </c>
      <c r="U118" s="221" t="s">
        <v>131</v>
      </c>
      <c r="V118" s="221" t="s">
        <v>131</v>
      </c>
      <c r="W118" s="221">
        <f>'2a Q1 Adjustment Component'!H72</f>
        <v>6.5436735830868322</v>
      </c>
      <c r="X118" s="221">
        <f>'2b COVID Adjustment'!$F$322</f>
        <v>9.1590430080449039</v>
      </c>
      <c r="Y118" s="221" t="s">
        <v>131</v>
      </c>
      <c r="Z118" s="221" t="s">
        <v>131</v>
      </c>
      <c r="AA118" s="221" t="s">
        <v>131</v>
      </c>
      <c r="AB118" s="221" t="s">
        <v>131</v>
      </c>
      <c r="AC118" s="221" t="s">
        <v>131</v>
      </c>
      <c r="AD118" s="9"/>
    </row>
    <row r="119" spans="1:30" s="138" customFormat="1" ht="12.7" customHeight="1">
      <c r="A119" s="9"/>
      <c r="B119" s="303"/>
      <c r="C119" s="306"/>
      <c r="D119" s="309"/>
      <c r="E119" s="312"/>
      <c r="F119" s="224" t="s">
        <v>68</v>
      </c>
      <c r="G119" s="314"/>
      <c r="H119" s="320"/>
      <c r="I119" s="126"/>
      <c r="J119" s="221" t="s">
        <v>131</v>
      </c>
      <c r="K119" s="221" t="s">
        <v>131</v>
      </c>
      <c r="L119" s="221" t="s">
        <v>131</v>
      </c>
      <c r="M119" s="221" t="s">
        <v>131</v>
      </c>
      <c r="N119" s="221" t="s">
        <v>131</v>
      </c>
      <c r="O119" s="221" t="s">
        <v>131</v>
      </c>
      <c r="P119" s="221" t="s">
        <v>131</v>
      </c>
      <c r="Q119" s="221" t="s">
        <v>131</v>
      </c>
      <c r="R119" s="123"/>
      <c r="S119" s="221" t="s">
        <v>131</v>
      </c>
      <c r="T119" s="221" t="s">
        <v>131</v>
      </c>
      <c r="U119" s="221" t="s">
        <v>131</v>
      </c>
      <c r="V119" s="221" t="s">
        <v>131</v>
      </c>
      <c r="W119" s="221">
        <f>'2a Q1 Adjustment Component'!H73</f>
        <v>6.5514359392354615</v>
      </c>
      <c r="X119" s="221">
        <f>'2b COVID Adjustment'!$F$322</f>
        <v>9.1590430080449039</v>
      </c>
      <c r="Y119" s="221" t="s">
        <v>131</v>
      </c>
      <c r="Z119" s="221" t="s">
        <v>131</v>
      </c>
      <c r="AA119" s="221" t="s">
        <v>131</v>
      </c>
      <c r="AB119" s="221" t="s">
        <v>131</v>
      </c>
      <c r="AC119" s="221" t="s">
        <v>131</v>
      </c>
      <c r="AD119" s="9"/>
    </row>
    <row r="120" spans="1:30" s="138" customFormat="1" ht="12.7" customHeight="1">
      <c r="A120" s="9"/>
      <c r="B120" s="303"/>
      <c r="C120" s="306"/>
      <c r="D120" s="309"/>
      <c r="E120" s="312"/>
      <c r="F120" s="224" t="s">
        <v>69</v>
      </c>
      <c r="G120" s="314"/>
      <c r="H120" s="320"/>
      <c r="I120" s="126"/>
      <c r="J120" s="221" t="s">
        <v>131</v>
      </c>
      <c r="K120" s="221" t="s">
        <v>131</v>
      </c>
      <c r="L120" s="221" t="s">
        <v>131</v>
      </c>
      <c r="M120" s="221" t="s">
        <v>131</v>
      </c>
      <c r="N120" s="221" t="s">
        <v>131</v>
      </c>
      <c r="O120" s="221" t="s">
        <v>131</v>
      </c>
      <c r="P120" s="221" t="s">
        <v>131</v>
      </c>
      <c r="Q120" s="221" t="s">
        <v>131</v>
      </c>
      <c r="R120" s="123"/>
      <c r="S120" s="221" t="s">
        <v>131</v>
      </c>
      <c r="T120" s="221" t="s">
        <v>131</v>
      </c>
      <c r="U120" s="221" t="s">
        <v>131</v>
      </c>
      <c r="V120" s="221" t="s">
        <v>131</v>
      </c>
      <c r="W120" s="221">
        <f>'2a Q1 Adjustment Component'!H74</f>
        <v>6.4670012065997176</v>
      </c>
      <c r="X120" s="221">
        <f>'2b COVID Adjustment'!$F$322</f>
        <v>9.1590430080449039</v>
      </c>
      <c r="Y120" s="221" t="s">
        <v>131</v>
      </c>
      <c r="Z120" s="221" t="s">
        <v>131</v>
      </c>
      <c r="AA120" s="221" t="s">
        <v>131</v>
      </c>
      <c r="AB120" s="221" t="s">
        <v>131</v>
      </c>
      <c r="AC120" s="221" t="s">
        <v>131</v>
      </c>
      <c r="AD120" s="9"/>
    </row>
    <row r="121" spans="1:30" s="138" customFormat="1" ht="12.7" customHeight="1">
      <c r="A121" s="9"/>
      <c r="B121" s="303"/>
      <c r="C121" s="306"/>
      <c r="D121" s="309"/>
      <c r="E121" s="312"/>
      <c r="F121" s="224" t="s">
        <v>70</v>
      </c>
      <c r="G121" s="314"/>
      <c r="H121" s="320"/>
      <c r="I121" s="126"/>
      <c r="J121" s="221" t="s">
        <v>131</v>
      </c>
      <c r="K121" s="221" t="s">
        <v>131</v>
      </c>
      <c r="L121" s="221" t="s">
        <v>131</v>
      </c>
      <c r="M121" s="221" t="s">
        <v>131</v>
      </c>
      <c r="N121" s="221" t="s">
        <v>131</v>
      </c>
      <c r="O121" s="221" t="s">
        <v>131</v>
      </c>
      <c r="P121" s="221" t="s">
        <v>131</v>
      </c>
      <c r="Q121" s="221" t="s">
        <v>131</v>
      </c>
      <c r="R121" s="123"/>
      <c r="S121" s="221" t="s">
        <v>131</v>
      </c>
      <c r="T121" s="221" t="s">
        <v>131</v>
      </c>
      <c r="U121" s="221" t="s">
        <v>131</v>
      </c>
      <c r="V121" s="221" t="s">
        <v>131</v>
      </c>
      <c r="W121" s="221">
        <f>'2a Q1 Adjustment Component'!H75</f>
        <v>6.4423133309405731</v>
      </c>
      <c r="X121" s="221">
        <f>'2b COVID Adjustment'!$F$322</f>
        <v>9.1590430080449039</v>
      </c>
      <c r="Y121" s="221" t="s">
        <v>131</v>
      </c>
      <c r="Z121" s="221" t="s">
        <v>131</v>
      </c>
      <c r="AA121" s="221" t="s">
        <v>131</v>
      </c>
      <c r="AB121" s="221" t="s">
        <v>131</v>
      </c>
      <c r="AC121" s="221" t="s">
        <v>131</v>
      </c>
      <c r="AD121" s="9"/>
    </row>
    <row r="122" spans="1:30" s="138" customFormat="1" ht="12.7" customHeight="1">
      <c r="A122" s="9"/>
      <c r="B122" s="303"/>
      <c r="C122" s="306"/>
      <c r="D122" s="309"/>
      <c r="E122" s="312"/>
      <c r="F122" s="224" t="s">
        <v>71</v>
      </c>
      <c r="G122" s="314"/>
      <c r="H122" s="320"/>
      <c r="I122" s="126"/>
      <c r="J122" s="221" t="s">
        <v>131</v>
      </c>
      <c r="K122" s="221" t="s">
        <v>131</v>
      </c>
      <c r="L122" s="221" t="s">
        <v>131</v>
      </c>
      <c r="M122" s="221" t="s">
        <v>131</v>
      </c>
      <c r="N122" s="221" t="s">
        <v>131</v>
      </c>
      <c r="O122" s="221" t="s">
        <v>131</v>
      </c>
      <c r="P122" s="221" t="s">
        <v>131</v>
      </c>
      <c r="Q122" s="221" t="s">
        <v>131</v>
      </c>
      <c r="R122" s="123"/>
      <c r="S122" s="221" t="s">
        <v>131</v>
      </c>
      <c r="T122" s="221" t="s">
        <v>131</v>
      </c>
      <c r="U122" s="221" t="s">
        <v>131</v>
      </c>
      <c r="V122" s="221" t="s">
        <v>131</v>
      </c>
      <c r="W122" s="221">
        <f>'2a Q1 Adjustment Component'!H76</f>
        <v>6.5562763096546641</v>
      </c>
      <c r="X122" s="221">
        <f>'2b COVID Adjustment'!$F$322</f>
        <v>9.1590430080449039</v>
      </c>
      <c r="Y122" s="221" t="s">
        <v>131</v>
      </c>
      <c r="Z122" s="221" t="s">
        <v>131</v>
      </c>
      <c r="AA122" s="221" t="s">
        <v>131</v>
      </c>
      <c r="AB122" s="221" t="s">
        <v>131</v>
      </c>
      <c r="AC122" s="221" t="s">
        <v>131</v>
      </c>
      <c r="AD122" s="9"/>
    </row>
    <row r="123" spans="1:30" s="138" customFormat="1" ht="12.7" customHeight="1">
      <c r="A123" s="9"/>
      <c r="B123" s="303"/>
      <c r="C123" s="306"/>
      <c r="D123" s="309"/>
      <c r="E123" s="312"/>
      <c r="F123" s="224" t="s">
        <v>72</v>
      </c>
      <c r="G123" s="314"/>
      <c r="H123" s="320"/>
      <c r="I123" s="126"/>
      <c r="J123" s="221" t="s">
        <v>131</v>
      </c>
      <c r="K123" s="221" t="s">
        <v>131</v>
      </c>
      <c r="L123" s="221" t="s">
        <v>131</v>
      </c>
      <c r="M123" s="221" t="s">
        <v>131</v>
      </c>
      <c r="N123" s="221" t="s">
        <v>131</v>
      </c>
      <c r="O123" s="221" t="s">
        <v>131</v>
      </c>
      <c r="P123" s="221" t="s">
        <v>131</v>
      </c>
      <c r="Q123" s="221" t="s">
        <v>131</v>
      </c>
      <c r="R123" s="123"/>
      <c r="S123" s="221" t="s">
        <v>131</v>
      </c>
      <c r="T123" s="221" t="s">
        <v>131</v>
      </c>
      <c r="U123" s="221" t="s">
        <v>131</v>
      </c>
      <c r="V123" s="221" t="s">
        <v>131</v>
      </c>
      <c r="W123" s="221">
        <f>'2a Q1 Adjustment Component'!H77</f>
        <v>6.5542135821073106</v>
      </c>
      <c r="X123" s="221">
        <f>'2b COVID Adjustment'!$F$322</f>
        <v>9.1590430080449039</v>
      </c>
      <c r="Y123" s="221" t="s">
        <v>131</v>
      </c>
      <c r="Z123" s="221" t="s">
        <v>131</v>
      </c>
      <c r="AA123" s="221" t="s">
        <v>131</v>
      </c>
      <c r="AB123" s="221" t="s">
        <v>131</v>
      </c>
      <c r="AC123" s="221" t="s">
        <v>131</v>
      </c>
      <c r="AD123" s="9"/>
    </row>
    <row r="124" spans="1:30" s="139" customFormat="1" ht="12.7" customHeight="1" thickBot="1">
      <c r="A124" s="9"/>
      <c r="B124" s="303"/>
      <c r="C124" s="307"/>
      <c r="D124" s="310"/>
      <c r="E124" s="313"/>
      <c r="F124" s="225" t="s">
        <v>73</v>
      </c>
      <c r="G124" s="314"/>
      <c r="H124" s="320"/>
      <c r="I124" s="127"/>
      <c r="J124" s="221" t="s">
        <v>131</v>
      </c>
      <c r="K124" s="221" t="s">
        <v>131</v>
      </c>
      <c r="L124" s="221" t="s">
        <v>131</v>
      </c>
      <c r="M124" s="221" t="s">
        <v>131</v>
      </c>
      <c r="N124" s="221" t="s">
        <v>131</v>
      </c>
      <c r="O124" s="221" t="s">
        <v>131</v>
      </c>
      <c r="P124" s="221" t="s">
        <v>131</v>
      </c>
      <c r="Q124" s="221" t="s">
        <v>131</v>
      </c>
      <c r="R124" s="123"/>
      <c r="S124" s="221" t="s">
        <v>131</v>
      </c>
      <c r="T124" s="221" t="s">
        <v>131</v>
      </c>
      <c r="U124" s="221" t="s">
        <v>131</v>
      </c>
      <c r="V124" s="221" t="s">
        <v>131</v>
      </c>
      <c r="W124" s="221">
        <f>'2a Q1 Adjustment Component'!H78</f>
        <v>6.4988829015144267</v>
      </c>
      <c r="X124" s="221">
        <f>'2b COVID Adjustment'!$F$322</f>
        <v>9.1590430080449039</v>
      </c>
      <c r="Y124" s="221" t="s">
        <v>131</v>
      </c>
      <c r="Z124" s="221" t="s">
        <v>131</v>
      </c>
      <c r="AA124" s="221" t="s">
        <v>131</v>
      </c>
      <c r="AB124" s="221" t="s">
        <v>131</v>
      </c>
      <c r="AC124" s="221" t="s">
        <v>131</v>
      </c>
      <c r="AD124" s="9"/>
    </row>
    <row r="125" spans="1:30" s="137" customFormat="1" ht="12.7" customHeight="1">
      <c r="A125" s="9"/>
      <c r="B125" s="303"/>
      <c r="C125" s="305" t="s">
        <v>156</v>
      </c>
      <c r="D125" s="308" t="s">
        <v>154</v>
      </c>
      <c r="E125" s="311" t="s">
        <v>152</v>
      </c>
      <c r="F125" s="223" t="s">
        <v>60</v>
      </c>
      <c r="G125" s="314"/>
      <c r="H125" s="320"/>
      <c r="I125" s="122"/>
      <c r="J125" s="221" t="s">
        <v>131</v>
      </c>
      <c r="K125" s="221" t="s">
        <v>131</v>
      </c>
      <c r="L125" s="221" t="s">
        <v>131</v>
      </c>
      <c r="M125" s="221" t="s">
        <v>131</v>
      </c>
      <c r="N125" s="221" t="s">
        <v>131</v>
      </c>
      <c r="O125" s="221" t="s">
        <v>131</v>
      </c>
      <c r="P125" s="221" t="s">
        <v>131</v>
      </c>
      <c r="Q125" s="221" t="s">
        <v>131</v>
      </c>
      <c r="R125" s="123"/>
      <c r="S125" s="221" t="s">
        <v>131</v>
      </c>
      <c r="T125" s="221" t="s">
        <v>131</v>
      </c>
      <c r="U125" s="221" t="s">
        <v>131</v>
      </c>
      <c r="V125" s="221" t="s">
        <v>131</v>
      </c>
      <c r="W125" s="221">
        <v>0</v>
      </c>
      <c r="X125" s="221">
        <f>'2b COVID Adjustment'!$F$323</f>
        <v>1.3725615591876219</v>
      </c>
      <c r="Y125" s="221" t="s">
        <v>131</v>
      </c>
      <c r="Z125" s="221" t="s">
        <v>131</v>
      </c>
      <c r="AA125" s="221" t="s">
        <v>131</v>
      </c>
      <c r="AB125" s="221" t="s">
        <v>131</v>
      </c>
      <c r="AC125" s="221" t="s">
        <v>131</v>
      </c>
      <c r="AD125" s="9"/>
    </row>
    <row r="126" spans="1:30" s="138" customFormat="1" ht="12.7" customHeight="1">
      <c r="A126" s="9"/>
      <c r="B126" s="303"/>
      <c r="C126" s="306"/>
      <c r="D126" s="309"/>
      <c r="E126" s="312"/>
      <c r="F126" s="224" t="s">
        <v>61</v>
      </c>
      <c r="G126" s="314"/>
      <c r="H126" s="320"/>
      <c r="I126" s="126"/>
      <c r="J126" s="221" t="s">
        <v>131</v>
      </c>
      <c r="K126" s="221" t="s">
        <v>131</v>
      </c>
      <c r="L126" s="221" t="s">
        <v>131</v>
      </c>
      <c r="M126" s="221" t="s">
        <v>131</v>
      </c>
      <c r="N126" s="221" t="s">
        <v>131</v>
      </c>
      <c r="O126" s="221" t="s">
        <v>131</v>
      </c>
      <c r="P126" s="221" t="s">
        <v>131</v>
      </c>
      <c r="Q126" s="221" t="s">
        <v>131</v>
      </c>
      <c r="R126" s="123"/>
      <c r="S126" s="221" t="s">
        <v>131</v>
      </c>
      <c r="T126" s="221" t="s">
        <v>131</v>
      </c>
      <c r="U126" s="221" t="s">
        <v>131</v>
      </c>
      <c r="V126" s="221" t="s">
        <v>131</v>
      </c>
      <c r="W126" s="221">
        <v>0</v>
      </c>
      <c r="X126" s="221">
        <f>'2b COVID Adjustment'!$F$323</f>
        <v>1.3725615591876219</v>
      </c>
      <c r="Y126" s="221" t="s">
        <v>131</v>
      </c>
      <c r="Z126" s="221" t="s">
        <v>131</v>
      </c>
      <c r="AA126" s="221" t="s">
        <v>131</v>
      </c>
      <c r="AB126" s="221" t="s">
        <v>131</v>
      </c>
      <c r="AC126" s="221" t="s">
        <v>131</v>
      </c>
      <c r="AD126" s="9"/>
    </row>
    <row r="127" spans="1:30" s="138" customFormat="1" ht="12.7" customHeight="1">
      <c r="A127" s="9"/>
      <c r="B127" s="303"/>
      <c r="C127" s="306"/>
      <c r="D127" s="309"/>
      <c r="E127" s="312"/>
      <c r="F127" s="224" t="s">
        <v>62</v>
      </c>
      <c r="G127" s="314"/>
      <c r="H127" s="320"/>
      <c r="I127" s="126"/>
      <c r="J127" s="221" t="s">
        <v>131</v>
      </c>
      <c r="K127" s="221" t="s">
        <v>131</v>
      </c>
      <c r="L127" s="221" t="s">
        <v>131</v>
      </c>
      <c r="M127" s="221" t="s">
        <v>131</v>
      </c>
      <c r="N127" s="221" t="s">
        <v>131</v>
      </c>
      <c r="O127" s="221" t="s">
        <v>131</v>
      </c>
      <c r="P127" s="221" t="s">
        <v>131</v>
      </c>
      <c r="Q127" s="221" t="s">
        <v>131</v>
      </c>
      <c r="R127" s="123"/>
      <c r="S127" s="221" t="s">
        <v>131</v>
      </c>
      <c r="T127" s="221" t="s">
        <v>131</v>
      </c>
      <c r="U127" s="221" t="s">
        <v>131</v>
      </c>
      <c r="V127" s="221" t="s">
        <v>131</v>
      </c>
      <c r="W127" s="221">
        <v>0</v>
      </c>
      <c r="X127" s="221">
        <f>'2b COVID Adjustment'!$F$323</f>
        <v>1.3725615591876219</v>
      </c>
      <c r="Y127" s="221" t="s">
        <v>131</v>
      </c>
      <c r="Z127" s="221" t="s">
        <v>131</v>
      </c>
      <c r="AA127" s="221" t="s">
        <v>131</v>
      </c>
      <c r="AB127" s="221" t="s">
        <v>131</v>
      </c>
      <c r="AC127" s="221" t="s">
        <v>131</v>
      </c>
      <c r="AD127" s="9"/>
    </row>
    <row r="128" spans="1:30" s="138" customFormat="1" ht="12.7" customHeight="1">
      <c r="A128" s="9"/>
      <c r="B128" s="303"/>
      <c r="C128" s="306"/>
      <c r="D128" s="309"/>
      <c r="E128" s="312"/>
      <c r="F128" s="224" t="s">
        <v>63</v>
      </c>
      <c r="G128" s="314"/>
      <c r="H128" s="320"/>
      <c r="I128" s="126"/>
      <c r="J128" s="221" t="s">
        <v>131</v>
      </c>
      <c r="K128" s="221" t="s">
        <v>131</v>
      </c>
      <c r="L128" s="221" t="s">
        <v>131</v>
      </c>
      <c r="M128" s="221" t="s">
        <v>131</v>
      </c>
      <c r="N128" s="221" t="s">
        <v>131</v>
      </c>
      <c r="O128" s="221" t="s">
        <v>131</v>
      </c>
      <c r="P128" s="221" t="s">
        <v>131</v>
      </c>
      <c r="Q128" s="221" t="s">
        <v>131</v>
      </c>
      <c r="R128" s="123"/>
      <c r="S128" s="221" t="s">
        <v>131</v>
      </c>
      <c r="T128" s="221" t="s">
        <v>131</v>
      </c>
      <c r="U128" s="221" t="s">
        <v>131</v>
      </c>
      <c r="V128" s="221" t="s">
        <v>131</v>
      </c>
      <c r="W128" s="221">
        <v>0</v>
      </c>
      <c r="X128" s="221">
        <f>'2b COVID Adjustment'!$F$323</f>
        <v>1.3725615591876219</v>
      </c>
      <c r="Y128" s="221" t="s">
        <v>131</v>
      </c>
      <c r="Z128" s="221" t="s">
        <v>131</v>
      </c>
      <c r="AA128" s="221" t="s">
        <v>131</v>
      </c>
      <c r="AB128" s="221" t="s">
        <v>131</v>
      </c>
      <c r="AC128" s="221" t="s">
        <v>131</v>
      </c>
      <c r="AD128" s="9"/>
    </row>
    <row r="129" spans="1:30" s="138" customFormat="1" ht="12.7" customHeight="1">
      <c r="A129" s="9"/>
      <c r="B129" s="303"/>
      <c r="C129" s="306"/>
      <c r="D129" s="309"/>
      <c r="E129" s="312"/>
      <c r="F129" s="224" t="s">
        <v>64</v>
      </c>
      <c r="G129" s="314"/>
      <c r="H129" s="320"/>
      <c r="I129" s="126"/>
      <c r="J129" s="221" t="s">
        <v>131</v>
      </c>
      <c r="K129" s="221" t="s">
        <v>131</v>
      </c>
      <c r="L129" s="221" t="s">
        <v>131</v>
      </c>
      <c r="M129" s="221" t="s">
        <v>131</v>
      </c>
      <c r="N129" s="221" t="s">
        <v>131</v>
      </c>
      <c r="O129" s="221" t="s">
        <v>131</v>
      </c>
      <c r="P129" s="221" t="s">
        <v>131</v>
      </c>
      <c r="Q129" s="221" t="s">
        <v>131</v>
      </c>
      <c r="R129" s="123"/>
      <c r="S129" s="221" t="s">
        <v>131</v>
      </c>
      <c r="T129" s="221" t="s">
        <v>131</v>
      </c>
      <c r="U129" s="221" t="s">
        <v>131</v>
      </c>
      <c r="V129" s="221" t="s">
        <v>131</v>
      </c>
      <c r="W129" s="221">
        <v>0</v>
      </c>
      <c r="X129" s="221">
        <f>'2b COVID Adjustment'!$F$323</f>
        <v>1.3725615591876219</v>
      </c>
      <c r="Y129" s="221" t="s">
        <v>131</v>
      </c>
      <c r="Z129" s="221" t="s">
        <v>131</v>
      </c>
      <c r="AA129" s="221" t="s">
        <v>131</v>
      </c>
      <c r="AB129" s="221" t="s">
        <v>131</v>
      </c>
      <c r="AC129" s="221" t="s">
        <v>131</v>
      </c>
      <c r="AD129" s="9"/>
    </row>
    <row r="130" spans="1:30" s="138" customFormat="1" ht="12.7" customHeight="1">
      <c r="A130" s="9"/>
      <c r="B130" s="303"/>
      <c r="C130" s="306"/>
      <c r="D130" s="309"/>
      <c r="E130" s="312"/>
      <c r="F130" s="224" t="s">
        <v>65</v>
      </c>
      <c r="G130" s="314"/>
      <c r="H130" s="320"/>
      <c r="I130" s="126"/>
      <c r="J130" s="221" t="s">
        <v>131</v>
      </c>
      <c r="K130" s="221" t="s">
        <v>131</v>
      </c>
      <c r="L130" s="221" t="s">
        <v>131</v>
      </c>
      <c r="M130" s="221" t="s">
        <v>131</v>
      </c>
      <c r="N130" s="221" t="s">
        <v>131</v>
      </c>
      <c r="O130" s="221" t="s">
        <v>131</v>
      </c>
      <c r="P130" s="221" t="s">
        <v>131</v>
      </c>
      <c r="Q130" s="221" t="s">
        <v>131</v>
      </c>
      <c r="R130" s="123"/>
      <c r="S130" s="221" t="s">
        <v>131</v>
      </c>
      <c r="T130" s="221" t="s">
        <v>131</v>
      </c>
      <c r="U130" s="221" t="s">
        <v>131</v>
      </c>
      <c r="V130" s="221" t="s">
        <v>131</v>
      </c>
      <c r="W130" s="221">
        <v>0</v>
      </c>
      <c r="X130" s="221">
        <f>'2b COVID Adjustment'!$F$323</f>
        <v>1.3725615591876219</v>
      </c>
      <c r="Y130" s="221" t="s">
        <v>131</v>
      </c>
      <c r="Z130" s="221" t="s">
        <v>131</v>
      </c>
      <c r="AA130" s="221" t="s">
        <v>131</v>
      </c>
      <c r="AB130" s="221" t="s">
        <v>131</v>
      </c>
      <c r="AC130" s="221" t="s">
        <v>131</v>
      </c>
      <c r="AD130" s="9"/>
    </row>
    <row r="131" spans="1:30" s="138" customFormat="1" ht="12.7" customHeight="1">
      <c r="A131" s="9"/>
      <c r="B131" s="303"/>
      <c r="C131" s="306"/>
      <c r="D131" s="309"/>
      <c r="E131" s="312"/>
      <c r="F131" s="224" t="s">
        <v>66</v>
      </c>
      <c r="G131" s="314"/>
      <c r="H131" s="320"/>
      <c r="I131" s="126"/>
      <c r="J131" s="221" t="s">
        <v>131</v>
      </c>
      <c r="K131" s="221" t="s">
        <v>131</v>
      </c>
      <c r="L131" s="221" t="s">
        <v>131</v>
      </c>
      <c r="M131" s="221" t="s">
        <v>131</v>
      </c>
      <c r="N131" s="221" t="s">
        <v>131</v>
      </c>
      <c r="O131" s="221" t="s">
        <v>131</v>
      </c>
      <c r="P131" s="221" t="s">
        <v>131</v>
      </c>
      <c r="Q131" s="221" t="s">
        <v>131</v>
      </c>
      <c r="R131" s="123"/>
      <c r="S131" s="221" t="s">
        <v>131</v>
      </c>
      <c r="T131" s="221" t="s">
        <v>131</v>
      </c>
      <c r="U131" s="221" t="s">
        <v>131</v>
      </c>
      <c r="V131" s="221" t="s">
        <v>131</v>
      </c>
      <c r="W131" s="221">
        <v>0</v>
      </c>
      <c r="X131" s="221">
        <f>'2b COVID Adjustment'!$F$323</f>
        <v>1.3725615591876219</v>
      </c>
      <c r="Y131" s="221" t="s">
        <v>131</v>
      </c>
      <c r="Z131" s="221" t="s">
        <v>131</v>
      </c>
      <c r="AA131" s="221" t="s">
        <v>131</v>
      </c>
      <c r="AB131" s="221" t="s">
        <v>131</v>
      </c>
      <c r="AC131" s="221" t="s">
        <v>131</v>
      </c>
      <c r="AD131" s="9"/>
    </row>
    <row r="132" spans="1:30" s="138" customFormat="1" ht="12.7" customHeight="1">
      <c r="A132" s="9"/>
      <c r="B132" s="303"/>
      <c r="C132" s="306"/>
      <c r="D132" s="309"/>
      <c r="E132" s="312"/>
      <c r="F132" s="224" t="s">
        <v>67</v>
      </c>
      <c r="G132" s="314"/>
      <c r="H132" s="320"/>
      <c r="I132" s="126"/>
      <c r="J132" s="221" t="s">
        <v>131</v>
      </c>
      <c r="K132" s="221" t="s">
        <v>131</v>
      </c>
      <c r="L132" s="221" t="s">
        <v>131</v>
      </c>
      <c r="M132" s="221" t="s">
        <v>131</v>
      </c>
      <c r="N132" s="221" t="s">
        <v>131</v>
      </c>
      <c r="O132" s="221" t="s">
        <v>131</v>
      </c>
      <c r="P132" s="221" t="s">
        <v>131</v>
      </c>
      <c r="Q132" s="221" t="s">
        <v>131</v>
      </c>
      <c r="R132" s="123"/>
      <c r="S132" s="221" t="s">
        <v>131</v>
      </c>
      <c r="T132" s="221" t="s">
        <v>131</v>
      </c>
      <c r="U132" s="221" t="s">
        <v>131</v>
      </c>
      <c r="V132" s="221" t="s">
        <v>131</v>
      </c>
      <c r="W132" s="221">
        <v>0</v>
      </c>
      <c r="X132" s="221">
        <f>'2b COVID Adjustment'!$F$323</f>
        <v>1.3725615591876219</v>
      </c>
      <c r="Y132" s="221" t="s">
        <v>131</v>
      </c>
      <c r="Z132" s="221" t="s">
        <v>131</v>
      </c>
      <c r="AA132" s="221" t="s">
        <v>131</v>
      </c>
      <c r="AB132" s="221" t="s">
        <v>131</v>
      </c>
      <c r="AC132" s="221" t="s">
        <v>131</v>
      </c>
      <c r="AD132" s="9"/>
    </row>
    <row r="133" spans="1:30" s="138" customFormat="1" ht="12.7" customHeight="1">
      <c r="A133" s="9"/>
      <c r="B133" s="303"/>
      <c r="C133" s="306"/>
      <c r="D133" s="309"/>
      <c r="E133" s="312"/>
      <c r="F133" s="224" t="s">
        <v>68</v>
      </c>
      <c r="G133" s="314"/>
      <c r="H133" s="320"/>
      <c r="I133" s="126"/>
      <c r="J133" s="221" t="s">
        <v>131</v>
      </c>
      <c r="K133" s="221" t="s">
        <v>131</v>
      </c>
      <c r="L133" s="221" t="s">
        <v>131</v>
      </c>
      <c r="M133" s="221" t="s">
        <v>131</v>
      </c>
      <c r="N133" s="221" t="s">
        <v>131</v>
      </c>
      <c r="O133" s="221" t="s">
        <v>131</v>
      </c>
      <c r="P133" s="221" t="s">
        <v>131</v>
      </c>
      <c r="Q133" s="221" t="s">
        <v>131</v>
      </c>
      <c r="R133" s="123"/>
      <c r="S133" s="221" t="s">
        <v>131</v>
      </c>
      <c r="T133" s="221" t="s">
        <v>131</v>
      </c>
      <c r="U133" s="221" t="s">
        <v>131</v>
      </c>
      <c r="V133" s="221" t="s">
        <v>131</v>
      </c>
      <c r="W133" s="221">
        <v>0</v>
      </c>
      <c r="X133" s="221">
        <f>'2b COVID Adjustment'!$F$323</f>
        <v>1.3725615591876219</v>
      </c>
      <c r="Y133" s="221" t="s">
        <v>131</v>
      </c>
      <c r="Z133" s="221" t="s">
        <v>131</v>
      </c>
      <c r="AA133" s="221" t="s">
        <v>131</v>
      </c>
      <c r="AB133" s="221" t="s">
        <v>131</v>
      </c>
      <c r="AC133" s="221" t="s">
        <v>131</v>
      </c>
      <c r="AD133" s="9"/>
    </row>
    <row r="134" spans="1:30" s="138" customFormat="1" ht="12.7" customHeight="1">
      <c r="A134" s="9"/>
      <c r="B134" s="303"/>
      <c r="C134" s="306"/>
      <c r="D134" s="309"/>
      <c r="E134" s="312"/>
      <c r="F134" s="224" t="s">
        <v>69</v>
      </c>
      <c r="G134" s="314"/>
      <c r="H134" s="320"/>
      <c r="I134" s="126"/>
      <c r="J134" s="221" t="s">
        <v>131</v>
      </c>
      <c r="K134" s="221" t="s">
        <v>131</v>
      </c>
      <c r="L134" s="221" t="s">
        <v>131</v>
      </c>
      <c r="M134" s="221" t="s">
        <v>131</v>
      </c>
      <c r="N134" s="221" t="s">
        <v>131</v>
      </c>
      <c r="O134" s="221" t="s">
        <v>131</v>
      </c>
      <c r="P134" s="221" t="s">
        <v>131</v>
      </c>
      <c r="Q134" s="221" t="s">
        <v>131</v>
      </c>
      <c r="R134" s="123"/>
      <c r="S134" s="221" t="s">
        <v>131</v>
      </c>
      <c r="T134" s="221" t="s">
        <v>131</v>
      </c>
      <c r="U134" s="221" t="s">
        <v>131</v>
      </c>
      <c r="V134" s="221" t="s">
        <v>131</v>
      </c>
      <c r="W134" s="221">
        <v>0</v>
      </c>
      <c r="X134" s="221">
        <f>'2b COVID Adjustment'!$F$323</f>
        <v>1.3725615591876219</v>
      </c>
      <c r="Y134" s="221" t="s">
        <v>131</v>
      </c>
      <c r="Z134" s="221" t="s">
        <v>131</v>
      </c>
      <c r="AA134" s="221" t="s">
        <v>131</v>
      </c>
      <c r="AB134" s="221" t="s">
        <v>131</v>
      </c>
      <c r="AC134" s="221" t="s">
        <v>131</v>
      </c>
      <c r="AD134" s="9"/>
    </row>
    <row r="135" spans="1:30" s="138" customFormat="1" ht="12.7" customHeight="1">
      <c r="A135" s="9"/>
      <c r="B135" s="303"/>
      <c r="C135" s="306"/>
      <c r="D135" s="309"/>
      <c r="E135" s="312"/>
      <c r="F135" s="224" t="s">
        <v>70</v>
      </c>
      <c r="G135" s="314"/>
      <c r="H135" s="320"/>
      <c r="I135" s="126"/>
      <c r="J135" s="221" t="s">
        <v>131</v>
      </c>
      <c r="K135" s="221" t="s">
        <v>131</v>
      </c>
      <c r="L135" s="221" t="s">
        <v>131</v>
      </c>
      <c r="M135" s="221" t="s">
        <v>131</v>
      </c>
      <c r="N135" s="221" t="s">
        <v>131</v>
      </c>
      <c r="O135" s="221" t="s">
        <v>131</v>
      </c>
      <c r="P135" s="221" t="s">
        <v>131</v>
      </c>
      <c r="Q135" s="221" t="s">
        <v>131</v>
      </c>
      <c r="R135" s="123"/>
      <c r="S135" s="221" t="s">
        <v>131</v>
      </c>
      <c r="T135" s="221" t="s">
        <v>131</v>
      </c>
      <c r="U135" s="221" t="s">
        <v>131</v>
      </c>
      <c r="V135" s="221" t="s">
        <v>131</v>
      </c>
      <c r="W135" s="221">
        <v>0</v>
      </c>
      <c r="X135" s="221">
        <f>'2b COVID Adjustment'!$F$323</f>
        <v>1.3725615591876219</v>
      </c>
      <c r="Y135" s="221" t="s">
        <v>131</v>
      </c>
      <c r="Z135" s="221" t="s">
        <v>131</v>
      </c>
      <c r="AA135" s="221" t="s">
        <v>131</v>
      </c>
      <c r="AB135" s="221" t="s">
        <v>131</v>
      </c>
      <c r="AC135" s="221" t="s">
        <v>131</v>
      </c>
      <c r="AD135" s="9"/>
    </row>
    <row r="136" spans="1:30" s="138" customFormat="1" ht="12.7" customHeight="1">
      <c r="A136" s="9"/>
      <c r="B136" s="303"/>
      <c r="C136" s="306"/>
      <c r="D136" s="309"/>
      <c r="E136" s="312"/>
      <c r="F136" s="224" t="s">
        <v>71</v>
      </c>
      <c r="G136" s="314"/>
      <c r="H136" s="320"/>
      <c r="I136" s="126"/>
      <c r="J136" s="221" t="s">
        <v>131</v>
      </c>
      <c r="K136" s="221" t="s">
        <v>131</v>
      </c>
      <c r="L136" s="221" t="s">
        <v>131</v>
      </c>
      <c r="M136" s="221" t="s">
        <v>131</v>
      </c>
      <c r="N136" s="221" t="s">
        <v>131</v>
      </c>
      <c r="O136" s="221" t="s">
        <v>131</v>
      </c>
      <c r="P136" s="221" t="s">
        <v>131</v>
      </c>
      <c r="Q136" s="221" t="s">
        <v>131</v>
      </c>
      <c r="R136" s="123"/>
      <c r="S136" s="221" t="s">
        <v>131</v>
      </c>
      <c r="T136" s="221" t="s">
        <v>131</v>
      </c>
      <c r="U136" s="221" t="s">
        <v>131</v>
      </c>
      <c r="V136" s="221" t="s">
        <v>131</v>
      </c>
      <c r="W136" s="221">
        <v>0</v>
      </c>
      <c r="X136" s="221">
        <f>'2b COVID Adjustment'!$F$323</f>
        <v>1.3725615591876219</v>
      </c>
      <c r="Y136" s="221" t="s">
        <v>131</v>
      </c>
      <c r="Z136" s="221" t="s">
        <v>131</v>
      </c>
      <c r="AA136" s="221" t="s">
        <v>131</v>
      </c>
      <c r="AB136" s="221" t="s">
        <v>131</v>
      </c>
      <c r="AC136" s="221" t="s">
        <v>131</v>
      </c>
      <c r="AD136" s="9"/>
    </row>
    <row r="137" spans="1:30" s="138" customFormat="1" ht="12.7" customHeight="1">
      <c r="A137" s="9"/>
      <c r="B137" s="303"/>
      <c r="C137" s="306"/>
      <c r="D137" s="309"/>
      <c r="E137" s="312"/>
      <c r="F137" s="224" t="s">
        <v>72</v>
      </c>
      <c r="G137" s="314"/>
      <c r="H137" s="320"/>
      <c r="I137" s="126"/>
      <c r="J137" s="221" t="s">
        <v>131</v>
      </c>
      <c r="K137" s="221" t="s">
        <v>131</v>
      </c>
      <c r="L137" s="221" t="s">
        <v>131</v>
      </c>
      <c r="M137" s="221" t="s">
        <v>131</v>
      </c>
      <c r="N137" s="221" t="s">
        <v>131</v>
      </c>
      <c r="O137" s="221" t="s">
        <v>131</v>
      </c>
      <c r="P137" s="221" t="s">
        <v>131</v>
      </c>
      <c r="Q137" s="221" t="s">
        <v>131</v>
      </c>
      <c r="R137" s="123"/>
      <c r="S137" s="221" t="s">
        <v>131</v>
      </c>
      <c r="T137" s="221" t="s">
        <v>131</v>
      </c>
      <c r="U137" s="221" t="s">
        <v>131</v>
      </c>
      <c r="V137" s="221" t="s">
        <v>131</v>
      </c>
      <c r="W137" s="221">
        <v>0</v>
      </c>
      <c r="X137" s="221">
        <f>'2b COVID Adjustment'!$F$323</f>
        <v>1.3725615591876219</v>
      </c>
      <c r="Y137" s="221" t="s">
        <v>131</v>
      </c>
      <c r="Z137" s="221" t="s">
        <v>131</v>
      </c>
      <c r="AA137" s="221" t="s">
        <v>131</v>
      </c>
      <c r="AB137" s="221" t="s">
        <v>131</v>
      </c>
      <c r="AC137" s="221" t="s">
        <v>131</v>
      </c>
      <c r="AD137" s="9"/>
    </row>
    <row r="138" spans="1:30" s="139" customFormat="1" ht="12.7" customHeight="1" thickBot="1">
      <c r="A138" s="9"/>
      <c r="B138" s="303"/>
      <c r="C138" s="307"/>
      <c r="D138" s="310"/>
      <c r="E138" s="313"/>
      <c r="F138" s="225" t="s">
        <v>73</v>
      </c>
      <c r="G138" s="314"/>
      <c r="H138" s="320"/>
      <c r="I138" s="127"/>
      <c r="J138" s="221" t="s">
        <v>131</v>
      </c>
      <c r="K138" s="221" t="s">
        <v>131</v>
      </c>
      <c r="L138" s="221" t="s">
        <v>131</v>
      </c>
      <c r="M138" s="221" t="s">
        <v>131</v>
      </c>
      <c r="N138" s="221" t="s">
        <v>131</v>
      </c>
      <c r="O138" s="221" t="s">
        <v>131</v>
      </c>
      <c r="P138" s="221" t="s">
        <v>131</v>
      </c>
      <c r="Q138" s="221" t="s">
        <v>131</v>
      </c>
      <c r="R138" s="123"/>
      <c r="S138" s="221" t="s">
        <v>131</v>
      </c>
      <c r="T138" s="221" t="s">
        <v>131</v>
      </c>
      <c r="U138" s="221" t="s">
        <v>131</v>
      </c>
      <c r="V138" s="221" t="s">
        <v>131</v>
      </c>
      <c r="W138" s="221">
        <v>0</v>
      </c>
      <c r="X138" s="221">
        <f>'2b COVID Adjustment'!$F$323</f>
        <v>1.3725615591876219</v>
      </c>
      <c r="Y138" s="221" t="s">
        <v>131</v>
      </c>
      <c r="Z138" s="221" t="s">
        <v>131</v>
      </c>
      <c r="AA138" s="221" t="s">
        <v>131</v>
      </c>
      <c r="AB138" s="221" t="s">
        <v>131</v>
      </c>
      <c r="AC138" s="221" t="s">
        <v>131</v>
      </c>
      <c r="AD138" s="9"/>
    </row>
    <row r="139" spans="1:30" s="137" customFormat="1" ht="12.7" customHeight="1">
      <c r="A139" s="9"/>
      <c r="B139" s="303"/>
      <c r="C139" s="305" t="s">
        <v>156</v>
      </c>
      <c r="D139" s="308" t="s">
        <v>154</v>
      </c>
      <c r="E139" s="311" t="s">
        <v>153</v>
      </c>
      <c r="F139" s="223" t="s">
        <v>60</v>
      </c>
      <c r="G139" s="314"/>
      <c r="H139" s="320"/>
      <c r="I139" s="122"/>
      <c r="J139" s="221" t="s">
        <v>131</v>
      </c>
      <c r="K139" s="221" t="s">
        <v>131</v>
      </c>
      <c r="L139" s="221" t="s">
        <v>131</v>
      </c>
      <c r="M139" s="221" t="s">
        <v>131</v>
      </c>
      <c r="N139" s="221" t="s">
        <v>131</v>
      </c>
      <c r="O139" s="221" t="s">
        <v>131</v>
      </c>
      <c r="P139" s="221" t="s">
        <v>131</v>
      </c>
      <c r="Q139" s="221" t="s">
        <v>131</v>
      </c>
      <c r="R139" s="123"/>
      <c r="S139" s="221" t="s">
        <v>131</v>
      </c>
      <c r="T139" s="221" t="s">
        <v>131</v>
      </c>
      <c r="U139" s="221" t="s">
        <v>131</v>
      </c>
      <c r="V139" s="221" t="s">
        <v>131</v>
      </c>
      <c r="W139" s="221">
        <f>'2a Q1 Adjustment Component'!H65</f>
        <v>6.589438471117524</v>
      </c>
      <c r="X139" s="221">
        <f>'2b COVID Adjustment'!$F$324</f>
        <v>9.1590430080449039</v>
      </c>
      <c r="Y139" s="221" t="s">
        <v>131</v>
      </c>
      <c r="Z139" s="221" t="s">
        <v>131</v>
      </c>
      <c r="AA139" s="221" t="s">
        <v>131</v>
      </c>
      <c r="AB139" s="221" t="s">
        <v>131</v>
      </c>
      <c r="AC139" s="221" t="s">
        <v>131</v>
      </c>
      <c r="AD139" s="9"/>
    </row>
    <row r="140" spans="1:30" s="138" customFormat="1" ht="11.25" customHeight="1">
      <c r="A140" s="9"/>
      <c r="B140" s="303"/>
      <c r="C140" s="306"/>
      <c r="D140" s="309"/>
      <c r="E140" s="312"/>
      <c r="F140" s="224" t="s">
        <v>61</v>
      </c>
      <c r="G140" s="314"/>
      <c r="H140" s="320"/>
      <c r="I140" s="126"/>
      <c r="J140" s="221" t="s">
        <v>131</v>
      </c>
      <c r="K140" s="221" t="s">
        <v>131</v>
      </c>
      <c r="L140" s="221" t="s">
        <v>131</v>
      </c>
      <c r="M140" s="221" t="s">
        <v>131</v>
      </c>
      <c r="N140" s="221" t="s">
        <v>131</v>
      </c>
      <c r="O140" s="221" t="s">
        <v>131</v>
      </c>
      <c r="P140" s="221" t="s">
        <v>131</v>
      </c>
      <c r="Q140" s="221" t="s">
        <v>131</v>
      </c>
      <c r="R140" s="123"/>
      <c r="S140" s="221" t="s">
        <v>131</v>
      </c>
      <c r="T140" s="221" t="s">
        <v>131</v>
      </c>
      <c r="U140" s="221" t="s">
        <v>131</v>
      </c>
      <c r="V140" s="221" t="s">
        <v>131</v>
      </c>
      <c r="W140" s="221">
        <f>'2a Q1 Adjustment Component'!H66</f>
        <v>6.5144851219082414</v>
      </c>
      <c r="X140" s="221">
        <f>'2b COVID Adjustment'!$F$324</f>
        <v>9.1590430080449039</v>
      </c>
      <c r="Y140" s="221" t="s">
        <v>131</v>
      </c>
      <c r="Z140" s="221" t="s">
        <v>131</v>
      </c>
      <c r="AA140" s="221" t="s">
        <v>131</v>
      </c>
      <c r="AB140" s="221" t="s">
        <v>131</v>
      </c>
      <c r="AC140" s="221" t="s">
        <v>131</v>
      </c>
      <c r="AD140" s="9"/>
    </row>
    <row r="141" spans="1:30" s="138" customFormat="1" ht="11.25" customHeight="1">
      <c r="A141" s="9"/>
      <c r="B141" s="303"/>
      <c r="C141" s="306"/>
      <c r="D141" s="309"/>
      <c r="E141" s="312"/>
      <c r="F141" s="224" t="s">
        <v>62</v>
      </c>
      <c r="G141" s="314"/>
      <c r="H141" s="320"/>
      <c r="I141" s="126"/>
      <c r="J141" s="221" t="s">
        <v>131</v>
      </c>
      <c r="K141" s="221" t="s">
        <v>131</v>
      </c>
      <c r="L141" s="221" t="s">
        <v>131</v>
      </c>
      <c r="M141" s="221" t="s">
        <v>131</v>
      </c>
      <c r="N141" s="221" t="s">
        <v>131</v>
      </c>
      <c r="O141" s="221" t="s">
        <v>131</v>
      </c>
      <c r="P141" s="221" t="s">
        <v>131</v>
      </c>
      <c r="Q141" s="221" t="s">
        <v>131</v>
      </c>
      <c r="R141" s="123"/>
      <c r="S141" s="221" t="s">
        <v>131</v>
      </c>
      <c r="T141" s="221" t="s">
        <v>131</v>
      </c>
      <c r="U141" s="221" t="s">
        <v>131</v>
      </c>
      <c r="V141" s="221" t="s">
        <v>131</v>
      </c>
      <c r="W141" s="221">
        <f>'2a Q1 Adjustment Component'!H67</f>
        <v>6.6425540505401202</v>
      </c>
      <c r="X141" s="221">
        <f>'2b COVID Adjustment'!$F$324</f>
        <v>9.1590430080449039</v>
      </c>
      <c r="Y141" s="221" t="s">
        <v>131</v>
      </c>
      <c r="Z141" s="221" t="s">
        <v>131</v>
      </c>
      <c r="AA141" s="221" t="s">
        <v>131</v>
      </c>
      <c r="AB141" s="221" t="s">
        <v>131</v>
      </c>
      <c r="AC141" s="221" t="s">
        <v>131</v>
      </c>
      <c r="AD141" s="9"/>
    </row>
    <row r="142" spans="1:30" s="138" customFormat="1" ht="11.25" customHeight="1">
      <c r="A142" s="9"/>
      <c r="B142" s="303"/>
      <c r="C142" s="306"/>
      <c r="D142" s="309"/>
      <c r="E142" s="312"/>
      <c r="F142" s="224" t="s">
        <v>63</v>
      </c>
      <c r="G142" s="314"/>
      <c r="H142" s="320"/>
      <c r="I142" s="126"/>
      <c r="J142" s="221" t="s">
        <v>131</v>
      </c>
      <c r="K142" s="221" t="s">
        <v>131</v>
      </c>
      <c r="L142" s="221" t="s">
        <v>131</v>
      </c>
      <c r="M142" s="221" t="s">
        <v>131</v>
      </c>
      <c r="N142" s="221" t="s">
        <v>131</v>
      </c>
      <c r="O142" s="221" t="s">
        <v>131</v>
      </c>
      <c r="P142" s="221" t="s">
        <v>131</v>
      </c>
      <c r="Q142" s="221" t="s">
        <v>131</v>
      </c>
      <c r="R142" s="123"/>
      <c r="S142" s="221" t="s">
        <v>131</v>
      </c>
      <c r="T142" s="221" t="s">
        <v>131</v>
      </c>
      <c r="U142" s="221" t="s">
        <v>131</v>
      </c>
      <c r="V142" s="221" t="s">
        <v>131</v>
      </c>
      <c r="W142" s="221">
        <f>'2a Q1 Adjustment Component'!H68</f>
        <v>6.6841469186482252</v>
      </c>
      <c r="X142" s="221">
        <f>'2b COVID Adjustment'!$F$324</f>
        <v>9.1590430080449039</v>
      </c>
      <c r="Y142" s="221" t="s">
        <v>131</v>
      </c>
      <c r="Z142" s="221" t="s">
        <v>131</v>
      </c>
      <c r="AA142" s="221" t="s">
        <v>131</v>
      </c>
      <c r="AB142" s="221" t="s">
        <v>131</v>
      </c>
      <c r="AC142" s="221" t="s">
        <v>131</v>
      </c>
      <c r="AD142" s="9"/>
    </row>
    <row r="143" spans="1:30" s="138" customFormat="1" ht="11.25" customHeight="1">
      <c r="A143" s="9"/>
      <c r="B143" s="303"/>
      <c r="C143" s="306"/>
      <c r="D143" s="309"/>
      <c r="E143" s="312"/>
      <c r="F143" s="224" t="s">
        <v>64</v>
      </c>
      <c r="G143" s="314"/>
      <c r="H143" s="320"/>
      <c r="I143" s="126"/>
      <c r="J143" s="221" t="s">
        <v>131</v>
      </c>
      <c r="K143" s="221" t="s">
        <v>131</v>
      </c>
      <c r="L143" s="221" t="s">
        <v>131</v>
      </c>
      <c r="M143" s="221" t="s">
        <v>131</v>
      </c>
      <c r="N143" s="221" t="s">
        <v>131</v>
      </c>
      <c r="O143" s="221" t="s">
        <v>131</v>
      </c>
      <c r="P143" s="221" t="s">
        <v>131</v>
      </c>
      <c r="Q143" s="221" t="s">
        <v>131</v>
      </c>
      <c r="R143" s="123"/>
      <c r="S143" s="221" t="s">
        <v>131</v>
      </c>
      <c r="T143" s="221" t="s">
        <v>131</v>
      </c>
      <c r="U143" s="221" t="s">
        <v>131</v>
      </c>
      <c r="V143" s="221" t="s">
        <v>131</v>
      </c>
      <c r="W143" s="221">
        <f>'2a Q1 Adjustment Component'!H69</f>
        <v>6.5589913661887502</v>
      </c>
      <c r="X143" s="221">
        <f>'2b COVID Adjustment'!$F$324</f>
        <v>9.1590430080449039</v>
      </c>
      <c r="Y143" s="221" t="s">
        <v>131</v>
      </c>
      <c r="Z143" s="221" t="s">
        <v>131</v>
      </c>
      <c r="AA143" s="221" t="s">
        <v>131</v>
      </c>
      <c r="AB143" s="221" t="s">
        <v>131</v>
      </c>
      <c r="AC143" s="221" t="s">
        <v>131</v>
      </c>
      <c r="AD143" s="9"/>
    </row>
    <row r="144" spans="1:30" s="138" customFormat="1" ht="11.25" customHeight="1">
      <c r="A144" s="9"/>
      <c r="B144" s="303"/>
      <c r="C144" s="306"/>
      <c r="D144" s="309"/>
      <c r="E144" s="312"/>
      <c r="F144" s="224" t="s">
        <v>65</v>
      </c>
      <c r="G144" s="314"/>
      <c r="H144" s="320"/>
      <c r="I144" s="126"/>
      <c r="J144" s="221" t="s">
        <v>131</v>
      </c>
      <c r="K144" s="221" t="s">
        <v>131</v>
      </c>
      <c r="L144" s="221" t="s">
        <v>131</v>
      </c>
      <c r="M144" s="221" t="s">
        <v>131</v>
      </c>
      <c r="N144" s="221" t="s">
        <v>131</v>
      </c>
      <c r="O144" s="221" t="s">
        <v>131</v>
      </c>
      <c r="P144" s="221" t="s">
        <v>131</v>
      </c>
      <c r="Q144" s="221" t="s">
        <v>131</v>
      </c>
      <c r="R144" s="123"/>
      <c r="S144" s="221" t="s">
        <v>131</v>
      </c>
      <c r="T144" s="221" t="s">
        <v>131</v>
      </c>
      <c r="U144" s="221" t="s">
        <v>131</v>
      </c>
      <c r="V144" s="221" t="s">
        <v>131</v>
      </c>
      <c r="W144" s="221">
        <f>'2a Q1 Adjustment Component'!H70</f>
        <v>6.4764453689561785</v>
      </c>
      <c r="X144" s="221">
        <f>'2b COVID Adjustment'!$F$324</f>
        <v>9.1590430080449039</v>
      </c>
      <c r="Y144" s="221" t="s">
        <v>131</v>
      </c>
      <c r="Z144" s="221" t="s">
        <v>131</v>
      </c>
      <c r="AA144" s="221" t="s">
        <v>131</v>
      </c>
      <c r="AB144" s="221" t="s">
        <v>131</v>
      </c>
      <c r="AC144" s="221" t="s">
        <v>131</v>
      </c>
      <c r="AD144" s="9"/>
    </row>
    <row r="145" spans="1:30" s="138" customFormat="1" ht="11.25" customHeight="1">
      <c r="A145" s="9"/>
      <c r="B145" s="303"/>
      <c r="C145" s="306"/>
      <c r="D145" s="309"/>
      <c r="E145" s="312"/>
      <c r="F145" s="224" t="s">
        <v>66</v>
      </c>
      <c r="G145" s="314"/>
      <c r="H145" s="320"/>
      <c r="I145" s="126"/>
      <c r="J145" s="221" t="s">
        <v>131</v>
      </c>
      <c r="K145" s="221" t="s">
        <v>131</v>
      </c>
      <c r="L145" s="221" t="s">
        <v>131</v>
      </c>
      <c r="M145" s="221" t="s">
        <v>131</v>
      </c>
      <c r="N145" s="221" t="s">
        <v>131</v>
      </c>
      <c r="O145" s="221" t="s">
        <v>131</v>
      </c>
      <c r="P145" s="221" t="s">
        <v>131</v>
      </c>
      <c r="Q145" s="221" t="s">
        <v>131</v>
      </c>
      <c r="R145" s="123"/>
      <c r="S145" s="221" t="s">
        <v>131</v>
      </c>
      <c r="T145" s="221" t="s">
        <v>131</v>
      </c>
      <c r="U145" s="221" t="s">
        <v>131</v>
      </c>
      <c r="V145" s="221" t="s">
        <v>131</v>
      </c>
      <c r="W145" s="221">
        <f>'2a Q1 Adjustment Component'!H71</f>
        <v>6.5873529519024565</v>
      </c>
      <c r="X145" s="221">
        <f>'2b COVID Adjustment'!$F$324</f>
        <v>9.1590430080449039</v>
      </c>
      <c r="Y145" s="221" t="s">
        <v>131</v>
      </c>
      <c r="Z145" s="221" t="s">
        <v>131</v>
      </c>
      <c r="AA145" s="221" t="s">
        <v>131</v>
      </c>
      <c r="AB145" s="221" t="s">
        <v>131</v>
      </c>
      <c r="AC145" s="221" t="s">
        <v>131</v>
      </c>
      <c r="AD145" s="9"/>
    </row>
    <row r="146" spans="1:30" s="138" customFormat="1" ht="11.25" customHeight="1">
      <c r="A146" s="9"/>
      <c r="B146" s="303"/>
      <c r="C146" s="306"/>
      <c r="D146" s="309"/>
      <c r="E146" s="312"/>
      <c r="F146" s="224" t="s">
        <v>67</v>
      </c>
      <c r="G146" s="314"/>
      <c r="H146" s="320"/>
      <c r="I146" s="126"/>
      <c r="J146" s="221" t="s">
        <v>131</v>
      </c>
      <c r="K146" s="221" t="s">
        <v>131</v>
      </c>
      <c r="L146" s="221" t="s">
        <v>131</v>
      </c>
      <c r="M146" s="221" t="s">
        <v>131</v>
      </c>
      <c r="N146" s="221" t="s">
        <v>131</v>
      </c>
      <c r="O146" s="221" t="s">
        <v>131</v>
      </c>
      <c r="P146" s="221" t="s">
        <v>131</v>
      </c>
      <c r="Q146" s="221" t="s">
        <v>131</v>
      </c>
      <c r="R146" s="123"/>
      <c r="S146" s="221" t="s">
        <v>131</v>
      </c>
      <c r="T146" s="221" t="s">
        <v>131</v>
      </c>
      <c r="U146" s="221" t="s">
        <v>131</v>
      </c>
      <c r="V146" s="221" t="s">
        <v>131</v>
      </c>
      <c r="W146" s="221">
        <f>'2a Q1 Adjustment Component'!H72</f>
        <v>6.5436735830868322</v>
      </c>
      <c r="X146" s="221">
        <f>'2b COVID Adjustment'!$F$324</f>
        <v>9.1590430080449039</v>
      </c>
      <c r="Y146" s="221" t="s">
        <v>131</v>
      </c>
      <c r="Z146" s="221" t="s">
        <v>131</v>
      </c>
      <c r="AA146" s="221" t="s">
        <v>131</v>
      </c>
      <c r="AB146" s="221" t="s">
        <v>131</v>
      </c>
      <c r="AC146" s="221" t="s">
        <v>131</v>
      </c>
      <c r="AD146" s="9"/>
    </row>
    <row r="147" spans="1:30" s="138" customFormat="1" ht="11.25" customHeight="1">
      <c r="A147" s="9"/>
      <c r="B147" s="303"/>
      <c r="C147" s="306"/>
      <c r="D147" s="309"/>
      <c r="E147" s="312"/>
      <c r="F147" s="224" t="s">
        <v>68</v>
      </c>
      <c r="G147" s="314"/>
      <c r="H147" s="320"/>
      <c r="I147" s="126"/>
      <c r="J147" s="221" t="s">
        <v>131</v>
      </c>
      <c r="K147" s="221" t="s">
        <v>131</v>
      </c>
      <c r="L147" s="221" t="s">
        <v>131</v>
      </c>
      <c r="M147" s="221" t="s">
        <v>131</v>
      </c>
      <c r="N147" s="221" t="s">
        <v>131</v>
      </c>
      <c r="O147" s="221" t="s">
        <v>131</v>
      </c>
      <c r="P147" s="221" t="s">
        <v>131</v>
      </c>
      <c r="Q147" s="221" t="s">
        <v>131</v>
      </c>
      <c r="R147" s="123"/>
      <c r="S147" s="221" t="s">
        <v>131</v>
      </c>
      <c r="T147" s="221" t="s">
        <v>131</v>
      </c>
      <c r="U147" s="221" t="s">
        <v>131</v>
      </c>
      <c r="V147" s="221" t="s">
        <v>131</v>
      </c>
      <c r="W147" s="221">
        <f>'2a Q1 Adjustment Component'!H73</f>
        <v>6.5514359392354615</v>
      </c>
      <c r="X147" s="221">
        <f>'2b COVID Adjustment'!$F$324</f>
        <v>9.1590430080449039</v>
      </c>
      <c r="Y147" s="221" t="s">
        <v>131</v>
      </c>
      <c r="Z147" s="221" t="s">
        <v>131</v>
      </c>
      <c r="AA147" s="221" t="s">
        <v>131</v>
      </c>
      <c r="AB147" s="221" t="s">
        <v>131</v>
      </c>
      <c r="AC147" s="221" t="s">
        <v>131</v>
      </c>
      <c r="AD147" s="9"/>
    </row>
    <row r="148" spans="1:30" s="138" customFormat="1" ht="11.25" customHeight="1">
      <c r="A148" s="9"/>
      <c r="B148" s="303"/>
      <c r="C148" s="306"/>
      <c r="D148" s="309"/>
      <c r="E148" s="312"/>
      <c r="F148" s="224" t="s">
        <v>69</v>
      </c>
      <c r="G148" s="314"/>
      <c r="H148" s="320"/>
      <c r="I148" s="126"/>
      <c r="J148" s="221" t="s">
        <v>131</v>
      </c>
      <c r="K148" s="221" t="s">
        <v>131</v>
      </c>
      <c r="L148" s="221" t="s">
        <v>131</v>
      </c>
      <c r="M148" s="221" t="s">
        <v>131</v>
      </c>
      <c r="N148" s="221" t="s">
        <v>131</v>
      </c>
      <c r="O148" s="221" t="s">
        <v>131</v>
      </c>
      <c r="P148" s="221" t="s">
        <v>131</v>
      </c>
      <c r="Q148" s="221" t="s">
        <v>131</v>
      </c>
      <c r="R148" s="123"/>
      <c r="S148" s="221" t="s">
        <v>131</v>
      </c>
      <c r="T148" s="221" t="s">
        <v>131</v>
      </c>
      <c r="U148" s="221" t="s">
        <v>131</v>
      </c>
      <c r="V148" s="221" t="s">
        <v>131</v>
      </c>
      <c r="W148" s="221">
        <f>'2a Q1 Adjustment Component'!H74</f>
        <v>6.4670012065997176</v>
      </c>
      <c r="X148" s="221">
        <f>'2b COVID Adjustment'!$F$324</f>
        <v>9.1590430080449039</v>
      </c>
      <c r="Y148" s="221" t="s">
        <v>131</v>
      </c>
      <c r="Z148" s="221" t="s">
        <v>131</v>
      </c>
      <c r="AA148" s="221" t="s">
        <v>131</v>
      </c>
      <c r="AB148" s="221" t="s">
        <v>131</v>
      </c>
      <c r="AC148" s="221" t="s">
        <v>131</v>
      </c>
      <c r="AD148" s="9"/>
    </row>
    <row r="149" spans="1:30" s="138" customFormat="1" ht="11.25" customHeight="1">
      <c r="A149" s="9"/>
      <c r="B149" s="303"/>
      <c r="C149" s="306"/>
      <c r="D149" s="309"/>
      <c r="E149" s="312"/>
      <c r="F149" s="224" t="s">
        <v>70</v>
      </c>
      <c r="G149" s="314"/>
      <c r="H149" s="320"/>
      <c r="I149" s="126"/>
      <c r="J149" s="221" t="s">
        <v>131</v>
      </c>
      <c r="K149" s="221" t="s">
        <v>131</v>
      </c>
      <c r="L149" s="221" t="s">
        <v>131</v>
      </c>
      <c r="M149" s="221" t="s">
        <v>131</v>
      </c>
      <c r="N149" s="221" t="s">
        <v>131</v>
      </c>
      <c r="O149" s="221" t="s">
        <v>131</v>
      </c>
      <c r="P149" s="221" t="s">
        <v>131</v>
      </c>
      <c r="Q149" s="221" t="s">
        <v>131</v>
      </c>
      <c r="R149" s="123"/>
      <c r="S149" s="221" t="s">
        <v>131</v>
      </c>
      <c r="T149" s="221" t="s">
        <v>131</v>
      </c>
      <c r="U149" s="221" t="s">
        <v>131</v>
      </c>
      <c r="V149" s="221" t="s">
        <v>131</v>
      </c>
      <c r="W149" s="221">
        <f>'2a Q1 Adjustment Component'!H75</f>
        <v>6.4423133309405731</v>
      </c>
      <c r="X149" s="221">
        <f>'2b COVID Adjustment'!$F$324</f>
        <v>9.1590430080449039</v>
      </c>
      <c r="Y149" s="221" t="s">
        <v>131</v>
      </c>
      <c r="Z149" s="221" t="s">
        <v>131</v>
      </c>
      <c r="AA149" s="221" t="s">
        <v>131</v>
      </c>
      <c r="AB149" s="221" t="s">
        <v>131</v>
      </c>
      <c r="AC149" s="221" t="s">
        <v>131</v>
      </c>
      <c r="AD149" s="9"/>
    </row>
    <row r="150" spans="1:30" s="138" customFormat="1" ht="11.25" customHeight="1">
      <c r="A150" s="9"/>
      <c r="B150" s="303"/>
      <c r="C150" s="306"/>
      <c r="D150" s="309"/>
      <c r="E150" s="312"/>
      <c r="F150" s="224" t="s">
        <v>71</v>
      </c>
      <c r="G150" s="314"/>
      <c r="H150" s="320"/>
      <c r="I150" s="126"/>
      <c r="J150" s="221" t="s">
        <v>131</v>
      </c>
      <c r="K150" s="221" t="s">
        <v>131</v>
      </c>
      <c r="L150" s="221" t="s">
        <v>131</v>
      </c>
      <c r="M150" s="221" t="s">
        <v>131</v>
      </c>
      <c r="N150" s="221" t="s">
        <v>131</v>
      </c>
      <c r="O150" s="221" t="s">
        <v>131</v>
      </c>
      <c r="P150" s="221" t="s">
        <v>131</v>
      </c>
      <c r="Q150" s="221" t="s">
        <v>131</v>
      </c>
      <c r="R150" s="123"/>
      <c r="S150" s="221" t="s">
        <v>131</v>
      </c>
      <c r="T150" s="221" t="s">
        <v>131</v>
      </c>
      <c r="U150" s="221" t="s">
        <v>131</v>
      </c>
      <c r="V150" s="221" t="s">
        <v>131</v>
      </c>
      <c r="W150" s="221">
        <f>'2a Q1 Adjustment Component'!H76</f>
        <v>6.5562763096546641</v>
      </c>
      <c r="X150" s="221">
        <f>'2b COVID Adjustment'!$F$324</f>
        <v>9.1590430080449039</v>
      </c>
      <c r="Y150" s="221" t="s">
        <v>131</v>
      </c>
      <c r="Z150" s="221" t="s">
        <v>131</v>
      </c>
      <c r="AA150" s="221" t="s">
        <v>131</v>
      </c>
      <c r="AB150" s="221" t="s">
        <v>131</v>
      </c>
      <c r="AC150" s="221" t="s">
        <v>131</v>
      </c>
      <c r="AD150" s="9"/>
    </row>
    <row r="151" spans="1:30" s="138" customFormat="1" ht="11.25" customHeight="1">
      <c r="A151" s="9"/>
      <c r="B151" s="303"/>
      <c r="C151" s="306"/>
      <c r="D151" s="309"/>
      <c r="E151" s="312"/>
      <c r="F151" s="224" t="s">
        <v>72</v>
      </c>
      <c r="G151" s="314"/>
      <c r="H151" s="320"/>
      <c r="I151" s="126"/>
      <c r="J151" s="221" t="s">
        <v>131</v>
      </c>
      <c r="K151" s="221" t="s">
        <v>131</v>
      </c>
      <c r="L151" s="221" t="s">
        <v>131</v>
      </c>
      <c r="M151" s="221" t="s">
        <v>131</v>
      </c>
      <c r="N151" s="221" t="s">
        <v>131</v>
      </c>
      <c r="O151" s="221" t="s">
        <v>131</v>
      </c>
      <c r="P151" s="221" t="s">
        <v>131</v>
      </c>
      <c r="Q151" s="221" t="s">
        <v>131</v>
      </c>
      <c r="R151" s="123"/>
      <c r="S151" s="221" t="s">
        <v>131</v>
      </c>
      <c r="T151" s="221" t="s">
        <v>131</v>
      </c>
      <c r="U151" s="221" t="s">
        <v>131</v>
      </c>
      <c r="V151" s="221" t="s">
        <v>131</v>
      </c>
      <c r="W151" s="221">
        <f>'2a Q1 Adjustment Component'!H77</f>
        <v>6.5542135821073106</v>
      </c>
      <c r="X151" s="221">
        <f>'2b COVID Adjustment'!$F$324</f>
        <v>9.1590430080449039</v>
      </c>
      <c r="Y151" s="221" t="s">
        <v>131</v>
      </c>
      <c r="Z151" s="221" t="s">
        <v>131</v>
      </c>
      <c r="AA151" s="221" t="s">
        <v>131</v>
      </c>
      <c r="AB151" s="221" t="s">
        <v>131</v>
      </c>
      <c r="AC151" s="221" t="s">
        <v>131</v>
      </c>
      <c r="AD151" s="9"/>
    </row>
    <row r="152" spans="1:30" s="139" customFormat="1" ht="11.25" customHeight="1" thickBot="1">
      <c r="A152" s="9"/>
      <c r="B152" s="303"/>
      <c r="C152" s="307"/>
      <c r="D152" s="310"/>
      <c r="E152" s="313"/>
      <c r="F152" s="225" t="s">
        <v>73</v>
      </c>
      <c r="G152" s="314"/>
      <c r="H152" s="320"/>
      <c r="I152" s="127"/>
      <c r="J152" s="221" t="s">
        <v>131</v>
      </c>
      <c r="K152" s="221" t="s">
        <v>131</v>
      </c>
      <c r="L152" s="221" t="s">
        <v>131</v>
      </c>
      <c r="M152" s="221" t="s">
        <v>131</v>
      </c>
      <c r="N152" s="221" t="s">
        <v>131</v>
      </c>
      <c r="O152" s="221" t="s">
        <v>131</v>
      </c>
      <c r="P152" s="221" t="s">
        <v>131</v>
      </c>
      <c r="Q152" s="221" t="s">
        <v>131</v>
      </c>
      <c r="R152" s="123"/>
      <c r="S152" s="221" t="s">
        <v>131</v>
      </c>
      <c r="T152" s="221" t="s">
        <v>131</v>
      </c>
      <c r="U152" s="221" t="s">
        <v>131</v>
      </c>
      <c r="V152" s="221" t="s">
        <v>131</v>
      </c>
      <c r="W152" s="221">
        <f>'2a Q1 Adjustment Component'!H78</f>
        <v>6.4988829015144267</v>
      </c>
      <c r="X152" s="221">
        <f>'2b COVID Adjustment'!$F$324</f>
        <v>9.1590430080449039</v>
      </c>
      <c r="Y152" s="221" t="s">
        <v>131</v>
      </c>
      <c r="Z152" s="221" t="s">
        <v>131</v>
      </c>
      <c r="AA152" s="221" t="s">
        <v>131</v>
      </c>
      <c r="AB152" s="221" t="s">
        <v>131</v>
      </c>
      <c r="AC152" s="221" t="s">
        <v>131</v>
      </c>
      <c r="AD152" s="9"/>
    </row>
    <row r="153" spans="1:30" s="137" customFormat="1" ht="12.7" customHeight="1">
      <c r="A153" s="9"/>
      <c r="B153" s="303"/>
      <c r="C153" s="305" t="s">
        <v>156</v>
      </c>
      <c r="D153" s="308" t="s">
        <v>155</v>
      </c>
      <c r="E153" s="311" t="s">
        <v>152</v>
      </c>
      <c r="F153" s="223" t="s">
        <v>60</v>
      </c>
      <c r="G153" s="314"/>
      <c r="H153" s="320"/>
      <c r="I153" s="122"/>
      <c r="J153" s="221" t="s">
        <v>131</v>
      </c>
      <c r="K153" s="221" t="s">
        <v>131</v>
      </c>
      <c r="L153" s="221" t="s">
        <v>131</v>
      </c>
      <c r="M153" s="221" t="s">
        <v>131</v>
      </c>
      <c r="N153" s="221" t="s">
        <v>131</v>
      </c>
      <c r="O153" s="221" t="s">
        <v>131</v>
      </c>
      <c r="P153" s="221" t="s">
        <v>131</v>
      </c>
      <c r="Q153" s="221" t="s">
        <v>131</v>
      </c>
      <c r="R153" s="123"/>
      <c r="S153" s="221" t="s">
        <v>131</v>
      </c>
      <c r="T153" s="221" t="s">
        <v>131</v>
      </c>
      <c r="U153" s="221" t="s">
        <v>131</v>
      </c>
      <c r="V153" s="221" t="s">
        <v>131</v>
      </c>
      <c r="W153" s="221">
        <v>0</v>
      </c>
      <c r="X153" s="221">
        <f>'2b COVID Adjustment'!$F$325</f>
        <v>0</v>
      </c>
      <c r="Y153" s="221" t="s">
        <v>131</v>
      </c>
      <c r="Z153" s="221" t="s">
        <v>131</v>
      </c>
      <c r="AA153" s="221" t="s">
        <v>131</v>
      </c>
      <c r="AB153" s="221" t="s">
        <v>131</v>
      </c>
      <c r="AC153" s="221" t="s">
        <v>131</v>
      </c>
      <c r="AD153" s="9"/>
    </row>
    <row r="154" spans="1:30" s="138" customFormat="1" ht="11.25" customHeight="1">
      <c r="A154" s="9"/>
      <c r="B154" s="303"/>
      <c r="C154" s="306"/>
      <c r="D154" s="309"/>
      <c r="E154" s="312"/>
      <c r="F154" s="224" t="s">
        <v>61</v>
      </c>
      <c r="G154" s="314"/>
      <c r="H154" s="320"/>
      <c r="I154" s="126"/>
      <c r="J154" s="221" t="s">
        <v>131</v>
      </c>
      <c r="K154" s="221" t="s">
        <v>131</v>
      </c>
      <c r="L154" s="221" t="s">
        <v>131</v>
      </c>
      <c r="M154" s="221" t="s">
        <v>131</v>
      </c>
      <c r="N154" s="221" t="s">
        <v>131</v>
      </c>
      <c r="O154" s="221" t="s">
        <v>131</v>
      </c>
      <c r="P154" s="221" t="s">
        <v>131</v>
      </c>
      <c r="Q154" s="221" t="s">
        <v>131</v>
      </c>
      <c r="R154" s="123"/>
      <c r="S154" s="221" t="s">
        <v>131</v>
      </c>
      <c r="T154" s="221" t="s">
        <v>131</v>
      </c>
      <c r="U154" s="221" t="s">
        <v>131</v>
      </c>
      <c r="V154" s="221" t="s">
        <v>131</v>
      </c>
      <c r="W154" s="221">
        <v>0</v>
      </c>
      <c r="X154" s="221">
        <f>'2b COVID Adjustment'!$F$325</f>
        <v>0</v>
      </c>
      <c r="Y154" s="221" t="s">
        <v>131</v>
      </c>
      <c r="Z154" s="221" t="s">
        <v>131</v>
      </c>
      <c r="AA154" s="221" t="s">
        <v>131</v>
      </c>
      <c r="AB154" s="221" t="s">
        <v>131</v>
      </c>
      <c r="AC154" s="221" t="s">
        <v>131</v>
      </c>
      <c r="AD154" s="9"/>
    </row>
    <row r="155" spans="1:30" s="138" customFormat="1" ht="11.25" customHeight="1">
      <c r="A155" s="9"/>
      <c r="B155" s="303"/>
      <c r="C155" s="306"/>
      <c r="D155" s="309"/>
      <c r="E155" s="312"/>
      <c r="F155" s="224" t="s">
        <v>62</v>
      </c>
      <c r="G155" s="314"/>
      <c r="H155" s="320"/>
      <c r="I155" s="126"/>
      <c r="J155" s="221" t="s">
        <v>131</v>
      </c>
      <c r="K155" s="221" t="s">
        <v>131</v>
      </c>
      <c r="L155" s="221" t="s">
        <v>131</v>
      </c>
      <c r="M155" s="221" t="s">
        <v>131</v>
      </c>
      <c r="N155" s="221" t="s">
        <v>131</v>
      </c>
      <c r="O155" s="221" t="s">
        <v>131</v>
      </c>
      <c r="P155" s="221" t="s">
        <v>131</v>
      </c>
      <c r="Q155" s="221" t="s">
        <v>131</v>
      </c>
      <c r="R155" s="123"/>
      <c r="S155" s="221" t="s">
        <v>131</v>
      </c>
      <c r="T155" s="221" t="s">
        <v>131</v>
      </c>
      <c r="U155" s="221" t="s">
        <v>131</v>
      </c>
      <c r="V155" s="221" t="s">
        <v>131</v>
      </c>
      <c r="W155" s="221">
        <v>0</v>
      </c>
      <c r="X155" s="221">
        <f>'2b COVID Adjustment'!$F$325</f>
        <v>0</v>
      </c>
      <c r="Y155" s="221" t="s">
        <v>131</v>
      </c>
      <c r="Z155" s="221" t="s">
        <v>131</v>
      </c>
      <c r="AA155" s="221" t="s">
        <v>131</v>
      </c>
      <c r="AB155" s="221" t="s">
        <v>131</v>
      </c>
      <c r="AC155" s="221" t="s">
        <v>131</v>
      </c>
      <c r="AD155" s="9"/>
    </row>
    <row r="156" spans="1:30" s="138" customFormat="1" ht="11.25" customHeight="1">
      <c r="A156" s="9"/>
      <c r="B156" s="303"/>
      <c r="C156" s="306"/>
      <c r="D156" s="309"/>
      <c r="E156" s="312"/>
      <c r="F156" s="224" t="s">
        <v>63</v>
      </c>
      <c r="G156" s="314"/>
      <c r="H156" s="320"/>
      <c r="I156" s="126"/>
      <c r="J156" s="221" t="s">
        <v>131</v>
      </c>
      <c r="K156" s="221" t="s">
        <v>131</v>
      </c>
      <c r="L156" s="221" t="s">
        <v>131</v>
      </c>
      <c r="M156" s="221" t="s">
        <v>131</v>
      </c>
      <c r="N156" s="221" t="s">
        <v>131</v>
      </c>
      <c r="O156" s="221" t="s">
        <v>131</v>
      </c>
      <c r="P156" s="221" t="s">
        <v>131</v>
      </c>
      <c r="Q156" s="221" t="s">
        <v>131</v>
      </c>
      <c r="R156" s="123"/>
      <c r="S156" s="221" t="s">
        <v>131</v>
      </c>
      <c r="T156" s="221" t="s">
        <v>131</v>
      </c>
      <c r="U156" s="221" t="s">
        <v>131</v>
      </c>
      <c r="V156" s="221" t="s">
        <v>131</v>
      </c>
      <c r="W156" s="221">
        <v>0</v>
      </c>
      <c r="X156" s="221">
        <f>'2b COVID Adjustment'!$F$325</f>
        <v>0</v>
      </c>
      <c r="Y156" s="221" t="s">
        <v>131</v>
      </c>
      <c r="Z156" s="221" t="s">
        <v>131</v>
      </c>
      <c r="AA156" s="221" t="s">
        <v>131</v>
      </c>
      <c r="AB156" s="221" t="s">
        <v>131</v>
      </c>
      <c r="AC156" s="221" t="s">
        <v>131</v>
      </c>
      <c r="AD156" s="9"/>
    </row>
    <row r="157" spans="1:30" s="138" customFormat="1" ht="11.25" customHeight="1">
      <c r="A157" s="9"/>
      <c r="B157" s="303"/>
      <c r="C157" s="306"/>
      <c r="D157" s="309"/>
      <c r="E157" s="312"/>
      <c r="F157" s="224" t="s">
        <v>64</v>
      </c>
      <c r="G157" s="314"/>
      <c r="H157" s="320"/>
      <c r="I157" s="126"/>
      <c r="J157" s="221" t="s">
        <v>131</v>
      </c>
      <c r="K157" s="221" t="s">
        <v>131</v>
      </c>
      <c r="L157" s="221" t="s">
        <v>131</v>
      </c>
      <c r="M157" s="221" t="s">
        <v>131</v>
      </c>
      <c r="N157" s="221" t="s">
        <v>131</v>
      </c>
      <c r="O157" s="221" t="s">
        <v>131</v>
      </c>
      <c r="P157" s="221" t="s">
        <v>131</v>
      </c>
      <c r="Q157" s="221" t="s">
        <v>131</v>
      </c>
      <c r="R157" s="123"/>
      <c r="S157" s="221" t="s">
        <v>131</v>
      </c>
      <c r="T157" s="221" t="s">
        <v>131</v>
      </c>
      <c r="U157" s="221" t="s">
        <v>131</v>
      </c>
      <c r="V157" s="221" t="s">
        <v>131</v>
      </c>
      <c r="W157" s="221">
        <v>0</v>
      </c>
      <c r="X157" s="221">
        <f>'2b COVID Adjustment'!$F$325</f>
        <v>0</v>
      </c>
      <c r="Y157" s="221" t="s">
        <v>131</v>
      </c>
      <c r="Z157" s="221" t="s">
        <v>131</v>
      </c>
      <c r="AA157" s="221" t="s">
        <v>131</v>
      </c>
      <c r="AB157" s="221" t="s">
        <v>131</v>
      </c>
      <c r="AC157" s="221" t="s">
        <v>131</v>
      </c>
      <c r="AD157" s="9"/>
    </row>
    <row r="158" spans="1:30" s="138" customFormat="1" ht="11.25" customHeight="1">
      <c r="A158" s="9"/>
      <c r="B158" s="303"/>
      <c r="C158" s="306"/>
      <c r="D158" s="309"/>
      <c r="E158" s="312"/>
      <c r="F158" s="224" t="s">
        <v>65</v>
      </c>
      <c r="G158" s="314"/>
      <c r="H158" s="320"/>
      <c r="I158" s="126"/>
      <c r="J158" s="221" t="s">
        <v>131</v>
      </c>
      <c r="K158" s="221" t="s">
        <v>131</v>
      </c>
      <c r="L158" s="221" t="s">
        <v>131</v>
      </c>
      <c r="M158" s="221" t="s">
        <v>131</v>
      </c>
      <c r="N158" s="221" t="s">
        <v>131</v>
      </c>
      <c r="O158" s="221" t="s">
        <v>131</v>
      </c>
      <c r="P158" s="221" t="s">
        <v>131</v>
      </c>
      <c r="Q158" s="221" t="s">
        <v>131</v>
      </c>
      <c r="R158" s="123"/>
      <c r="S158" s="221" t="s">
        <v>131</v>
      </c>
      <c r="T158" s="221" t="s">
        <v>131</v>
      </c>
      <c r="U158" s="221" t="s">
        <v>131</v>
      </c>
      <c r="V158" s="221" t="s">
        <v>131</v>
      </c>
      <c r="W158" s="221">
        <v>0</v>
      </c>
      <c r="X158" s="221">
        <f>'2b COVID Adjustment'!$F$325</f>
        <v>0</v>
      </c>
      <c r="Y158" s="221" t="s">
        <v>131</v>
      </c>
      <c r="Z158" s="221" t="s">
        <v>131</v>
      </c>
      <c r="AA158" s="221" t="s">
        <v>131</v>
      </c>
      <c r="AB158" s="221" t="s">
        <v>131</v>
      </c>
      <c r="AC158" s="221" t="s">
        <v>131</v>
      </c>
      <c r="AD158" s="9"/>
    </row>
    <row r="159" spans="1:30" s="138" customFormat="1" ht="11.25" customHeight="1">
      <c r="A159" s="9"/>
      <c r="B159" s="303"/>
      <c r="C159" s="306"/>
      <c r="D159" s="309"/>
      <c r="E159" s="312"/>
      <c r="F159" s="224" t="s">
        <v>66</v>
      </c>
      <c r="G159" s="314"/>
      <c r="H159" s="320"/>
      <c r="I159" s="126"/>
      <c r="J159" s="221" t="s">
        <v>131</v>
      </c>
      <c r="K159" s="221" t="s">
        <v>131</v>
      </c>
      <c r="L159" s="221" t="s">
        <v>131</v>
      </c>
      <c r="M159" s="221" t="s">
        <v>131</v>
      </c>
      <c r="N159" s="221" t="s">
        <v>131</v>
      </c>
      <c r="O159" s="221" t="s">
        <v>131</v>
      </c>
      <c r="P159" s="221" t="s">
        <v>131</v>
      </c>
      <c r="Q159" s="221" t="s">
        <v>131</v>
      </c>
      <c r="R159" s="123"/>
      <c r="S159" s="221" t="s">
        <v>131</v>
      </c>
      <c r="T159" s="221" t="s">
        <v>131</v>
      </c>
      <c r="U159" s="221" t="s">
        <v>131</v>
      </c>
      <c r="V159" s="221" t="s">
        <v>131</v>
      </c>
      <c r="W159" s="221">
        <v>0</v>
      </c>
      <c r="X159" s="221">
        <f>'2b COVID Adjustment'!$F$325</f>
        <v>0</v>
      </c>
      <c r="Y159" s="221" t="s">
        <v>131</v>
      </c>
      <c r="Z159" s="221" t="s">
        <v>131</v>
      </c>
      <c r="AA159" s="221" t="s">
        <v>131</v>
      </c>
      <c r="AB159" s="221" t="s">
        <v>131</v>
      </c>
      <c r="AC159" s="221" t="s">
        <v>131</v>
      </c>
      <c r="AD159" s="9"/>
    </row>
    <row r="160" spans="1:30" s="138" customFormat="1" ht="11.25" customHeight="1">
      <c r="A160" s="9"/>
      <c r="B160" s="303"/>
      <c r="C160" s="306"/>
      <c r="D160" s="309"/>
      <c r="E160" s="312"/>
      <c r="F160" s="224" t="s">
        <v>67</v>
      </c>
      <c r="G160" s="314"/>
      <c r="H160" s="320"/>
      <c r="I160" s="126"/>
      <c r="J160" s="221" t="s">
        <v>131</v>
      </c>
      <c r="K160" s="221" t="s">
        <v>131</v>
      </c>
      <c r="L160" s="221" t="s">
        <v>131</v>
      </c>
      <c r="M160" s="221" t="s">
        <v>131</v>
      </c>
      <c r="N160" s="221" t="s">
        <v>131</v>
      </c>
      <c r="O160" s="221" t="s">
        <v>131</v>
      </c>
      <c r="P160" s="221" t="s">
        <v>131</v>
      </c>
      <c r="Q160" s="221" t="s">
        <v>131</v>
      </c>
      <c r="R160" s="123"/>
      <c r="S160" s="221" t="s">
        <v>131</v>
      </c>
      <c r="T160" s="221" t="s">
        <v>131</v>
      </c>
      <c r="U160" s="221" t="s">
        <v>131</v>
      </c>
      <c r="V160" s="221" t="s">
        <v>131</v>
      </c>
      <c r="W160" s="221">
        <v>0</v>
      </c>
      <c r="X160" s="221">
        <f>'2b COVID Adjustment'!$F$325</f>
        <v>0</v>
      </c>
      <c r="Y160" s="221" t="s">
        <v>131</v>
      </c>
      <c r="Z160" s="221" t="s">
        <v>131</v>
      </c>
      <c r="AA160" s="221" t="s">
        <v>131</v>
      </c>
      <c r="AB160" s="221" t="s">
        <v>131</v>
      </c>
      <c r="AC160" s="221" t="s">
        <v>131</v>
      </c>
      <c r="AD160" s="9"/>
    </row>
    <row r="161" spans="1:30" s="138" customFormat="1" ht="11.25" customHeight="1">
      <c r="A161" s="9"/>
      <c r="B161" s="303"/>
      <c r="C161" s="306"/>
      <c r="D161" s="309"/>
      <c r="E161" s="312"/>
      <c r="F161" s="224" t="s">
        <v>68</v>
      </c>
      <c r="G161" s="314"/>
      <c r="H161" s="320"/>
      <c r="I161" s="126"/>
      <c r="J161" s="221" t="s">
        <v>131</v>
      </c>
      <c r="K161" s="221" t="s">
        <v>131</v>
      </c>
      <c r="L161" s="221" t="s">
        <v>131</v>
      </c>
      <c r="M161" s="221" t="s">
        <v>131</v>
      </c>
      <c r="N161" s="221" t="s">
        <v>131</v>
      </c>
      <c r="O161" s="221" t="s">
        <v>131</v>
      </c>
      <c r="P161" s="221" t="s">
        <v>131</v>
      </c>
      <c r="Q161" s="221" t="s">
        <v>131</v>
      </c>
      <c r="R161" s="123"/>
      <c r="S161" s="221" t="s">
        <v>131</v>
      </c>
      <c r="T161" s="221" t="s">
        <v>131</v>
      </c>
      <c r="U161" s="221" t="s">
        <v>131</v>
      </c>
      <c r="V161" s="221" t="s">
        <v>131</v>
      </c>
      <c r="W161" s="221">
        <v>0</v>
      </c>
      <c r="X161" s="221">
        <f>'2b COVID Adjustment'!$F$325</f>
        <v>0</v>
      </c>
      <c r="Y161" s="221" t="s">
        <v>131</v>
      </c>
      <c r="Z161" s="221" t="s">
        <v>131</v>
      </c>
      <c r="AA161" s="221" t="s">
        <v>131</v>
      </c>
      <c r="AB161" s="221" t="s">
        <v>131</v>
      </c>
      <c r="AC161" s="221" t="s">
        <v>131</v>
      </c>
      <c r="AD161" s="9"/>
    </row>
    <row r="162" spans="1:30" s="138" customFormat="1" ht="11.25" customHeight="1">
      <c r="A162" s="9"/>
      <c r="B162" s="303"/>
      <c r="C162" s="306"/>
      <c r="D162" s="309"/>
      <c r="E162" s="312"/>
      <c r="F162" s="224" t="s">
        <v>69</v>
      </c>
      <c r="G162" s="314"/>
      <c r="H162" s="320"/>
      <c r="I162" s="126"/>
      <c r="J162" s="221" t="s">
        <v>131</v>
      </c>
      <c r="K162" s="221" t="s">
        <v>131</v>
      </c>
      <c r="L162" s="221" t="s">
        <v>131</v>
      </c>
      <c r="M162" s="221" t="s">
        <v>131</v>
      </c>
      <c r="N162" s="221" t="s">
        <v>131</v>
      </c>
      <c r="O162" s="221" t="s">
        <v>131</v>
      </c>
      <c r="P162" s="221" t="s">
        <v>131</v>
      </c>
      <c r="Q162" s="221" t="s">
        <v>131</v>
      </c>
      <c r="R162" s="123"/>
      <c r="S162" s="221" t="s">
        <v>131</v>
      </c>
      <c r="T162" s="221" t="s">
        <v>131</v>
      </c>
      <c r="U162" s="221" t="s">
        <v>131</v>
      </c>
      <c r="V162" s="221" t="s">
        <v>131</v>
      </c>
      <c r="W162" s="221">
        <v>0</v>
      </c>
      <c r="X162" s="221">
        <f>'2b COVID Adjustment'!$F$325</f>
        <v>0</v>
      </c>
      <c r="Y162" s="221" t="s">
        <v>131</v>
      </c>
      <c r="Z162" s="221" t="s">
        <v>131</v>
      </c>
      <c r="AA162" s="221" t="s">
        <v>131</v>
      </c>
      <c r="AB162" s="221" t="s">
        <v>131</v>
      </c>
      <c r="AC162" s="221" t="s">
        <v>131</v>
      </c>
      <c r="AD162" s="9"/>
    </row>
    <row r="163" spans="1:30" s="138" customFormat="1" ht="11.25" customHeight="1">
      <c r="A163" s="9"/>
      <c r="B163" s="303"/>
      <c r="C163" s="306"/>
      <c r="D163" s="309"/>
      <c r="E163" s="312"/>
      <c r="F163" s="224" t="s">
        <v>70</v>
      </c>
      <c r="G163" s="314"/>
      <c r="H163" s="320"/>
      <c r="I163" s="126"/>
      <c r="J163" s="221" t="s">
        <v>131</v>
      </c>
      <c r="K163" s="221" t="s">
        <v>131</v>
      </c>
      <c r="L163" s="221" t="s">
        <v>131</v>
      </c>
      <c r="M163" s="221" t="s">
        <v>131</v>
      </c>
      <c r="N163" s="221" t="s">
        <v>131</v>
      </c>
      <c r="O163" s="221" t="s">
        <v>131</v>
      </c>
      <c r="P163" s="221" t="s">
        <v>131</v>
      </c>
      <c r="Q163" s="221" t="s">
        <v>131</v>
      </c>
      <c r="R163" s="123"/>
      <c r="S163" s="221" t="s">
        <v>131</v>
      </c>
      <c r="T163" s="221" t="s">
        <v>131</v>
      </c>
      <c r="U163" s="221" t="s">
        <v>131</v>
      </c>
      <c r="V163" s="221" t="s">
        <v>131</v>
      </c>
      <c r="W163" s="221">
        <v>0</v>
      </c>
      <c r="X163" s="221">
        <f>'2b COVID Adjustment'!$F$325</f>
        <v>0</v>
      </c>
      <c r="Y163" s="221" t="s">
        <v>131</v>
      </c>
      <c r="Z163" s="221" t="s">
        <v>131</v>
      </c>
      <c r="AA163" s="221" t="s">
        <v>131</v>
      </c>
      <c r="AB163" s="221" t="s">
        <v>131</v>
      </c>
      <c r="AC163" s="221" t="s">
        <v>131</v>
      </c>
      <c r="AD163" s="9"/>
    </row>
    <row r="164" spans="1:30" s="138" customFormat="1" ht="11.25" customHeight="1">
      <c r="A164" s="9"/>
      <c r="B164" s="303"/>
      <c r="C164" s="306"/>
      <c r="D164" s="309"/>
      <c r="E164" s="312"/>
      <c r="F164" s="224" t="s">
        <v>71</v>
      </c>
      <c r="G164" s="314"/>
      <c r="H164" s="320"/>
      <c r="I164" s="126"/>
      <c r="J164" s="221" t="s">
        <v>131</v>
      </c>
      <c r="K164" s="221" t="s">
        <v>131</v>
      </c>
      <c r="L164" s="221" t="s">
        <v>131</v>
      </c>
      <c r="M164" s="221" t="s">
        <v>131</v>
      </c>
      <c r="N164" s="221" t="s">
        <v>131</v>
      </c>
      <c r="O164" s="221" t="s">
        <v>131</v>
      </c>
      <c r="P164" s="221" t="s">
        <v>131</v>
      </c>
      <c r="Q164" s="221" t="s">
        <v>131</v>
      </c>
      <c r="R164" s="123"/>
      <c r="S164" s="221" t="s">
        <v>131</v>
      </c>
      <c r="T164" s="221" t="s">
        <v>131</v>
      </c>
      <c r="U164" s="221" t="s">
        <v>131</v>
      </c>
      <c r="V164" s="221" t="s">
        <v>131</v>
      </c>
      <c r="W164" s="221">
        <v>0</v>
      </c>
      <c r="X164" s="221">
        <f>'2b COVID Adjustment'!$F$325</f>
        <v>0</v>
      </c>
      <c r="Y164" s="221" t="s">
        <v>131</v>
      </c>
      <c r="Z164" s="221" t="s">
        <v>131</v>
      </c>
      <c r="AA164" s="221" t="s">
        <v>131</v>
      </c>
      <c r="AB164" s="221" t="s">
        <v>131</v>
      </c>
      <c r="AC164" s="221" t="s">
        <v>131</v>
      </c>
      <c r="AD164" s="9"/>
    </row>
    <row r="165" spans="1:30" s="138" customFormat="1" ht="11.25" customHeight="1">
      <c r="A165" s="9"/>
      <c r="B165" s="303"/>
      <c r="C165" s="306"/>
      <c r="D165" s="309"/>
      <c r="E165" s="312"/>
      <c r="F165" s="224" t="s">
        <v>72</v>
      </c>
      <c r="G165" s="314"/>
      <c r="H165" s="320"/>
      <c r="I165" s="126"/>
      <c r="J165" s="221" t="s">
        <v>131</v>
      </c>
      <c r="K165" s="221" t="s">
        <v>131</v>
      </c>
      <c r="L165" s="221" t="s">
        <v>131</v>
      </c>
      <c r="M165" s="221" t="s">
        <v>131</v>
      </c>
      <c r="N165" s="221" t="s">
        <v>131</v>
      </c>
      <c r="O165" s="221" t="s">
        <v>131</v>
      </c>
      <c r="P165" s="221" t="s">
        <v>131</v>
      </c>
      <c r="Q165" s="221" t="s">
        <v>131</v>
      </c>
      <c r="R165" s="123"/>
      <c r="S165" s="221" t="s">
        <v>131</v>
      </c>
      <c r="T165" s="221" t="s">
        <v>131</v>
      </c>
      <c r="U165" s="221" t="s">
        <v>131</v>
      </c>
      <c r="V165" s="221" t="s">
        <v>131</v>
      </c>
      <c r="W165" s="221">
        <v>0</v>
      </c>
      <c r="X165" s="221">
        <f>'2b COVID Adjustment'!$F$325</f>
        <v>0</v>
      </c>
      <c r="Y165" s="221" t="s">
        <v>131</v>
      </c>
      <c r="Z165" s="221" t="s">
        <v>131</v>
      </c>
      <c r="AA165" s="221" t="s">
        <v>131</v>
      </c>
      <c r="AB165" s="221" t="s">
        <v>131</v>
      </c>
      <c r="AC165" s="221" t="s">
        <v>131</v>
      </c>
      <c r="AD165" s="9"/>
    </row>
    <row r="166" spans="1:30" s="139" customFormat="1" ht="11.25" customHeight="1" thickBot="1">
      <c r="A166" s="9"/>
      <c r="B166" s="303"/>
      <c r="C166" s="307"/>
      <c r="D166" s="310"/>
      <c r="E166" s="313"/>
      <c r="F166" s="225" t="s">
        <v>73</v>
      </c>
      <c r="G166" s="314"/>
      <c r="H166" s="320"/>
      <c r="I166" s="127"/>
      <c r="J166" s="221" t="s">
        <v>131</v>
      </c>
      <c r="K166" s="221" t="s">
        <v>131</v>
      </c>
      <c r="L166" s="221" t="s">
        <v>131</v>
      </c>
      <c r="M166" s="221" t="s">
        <v>131</v>
      </c>
      <c r="N166" s="221" t="s">
        <v>131</v>
      </c>
      <c r="O166" s="221" t="s">
        <v>131</v>
      </c>
      <c r="P166" s="221" t="s">
        <v>131</v>
      </c>
      <c r="Q166" s="221" t="s">
        <v>131</v>
      </c>
      <c r="R166" s="123"/>
      <c r="S166" s="221" t="s">
        <v>131</v>
      </c>
      <c r="T166" s="221" t="s">
        <v>131</v>
      </c>
      <c r="U166" s="221" t="s">
        <v>131</v>
      </c>
      <c r="V166" s="221" t="s">
        <v>131</v>
      </c>
      <c r="W166" s="221">
        <v>0</v>
      </c>
      <c r="X166" s="221">
        <f>'2b COVID Adjustment'!$F$325</f>
        <v>0</v>
      </c>
      <c r="Y166" s="221" t="s">
        <v>131</v>
      </c>
      <c r="Z166" s="221" t="s">
        <v>131</v>
      </c>
      <c r="AA166" s="221" t="s">
        <v>131</v>
      </c>
      <c r="AB166" s="221" t="s">
        <v>131</v>
      </c>
      <c r="AC166" s="221" t="s">
        <v>131</v>
      </c>
      <c r="AD166" s="9"/>
    </row>
    <row r="167" spans="1:30" s="137" customFormat="1" ht="12.7" customHeight="1">
      <c r="A167" s="9"/>
      <c r="B167" s="303"/>
      <c r="C167" s="305" t="s">
        <v>156</v>
      </c>
      <c r="D167" s="308" t="s">
        <v>155</v>
      </c>
      <c r="E167" s="311" t="s">
        <v>153</v>
      </c>
      <c r="F167" s="223" t="s">
        <v>60</v>
      </c>
      <c r="G167" s="314"/>
      <c r="H167" s="320"/>
      <c r="I167" s="122"/>
      <c r="J167" s="221" t="s">
        <v>131</v>
      </c>
      <c r="K167" s="221" t="s">
        <v>131</v>
      </c>
      <c r="L167" s="221" t="s">
        <v>131</v>
      </c>
      <c r="M167" s="221" t="s">
        <v>131</v>
      </c>
      <c r="N167" s="221" t="s">
        <v>131</v>
      </c>
      <c r="O167" s="221" t="s">
        <v>131</v>
      </c>
      <c r="P167" s="221" t="s">
        <v>131</v>
      </c>
      <c r="Q167" s="221" t="s">
        <v>131</v>
      </c>
      <c r="R167" s="123"/>
      <c r="S167" s="221" t="s">
        <v>131</v>
      </c>
      <c r="T167" s="221" t="s">
        <v>131</v>
      </c>
      <c r="U167" s="221" t="s">
        <v>131</v>
      </c>
      <c r="V167" s="221" t="s">
        <v>131</v>
      </c>
      <c r="W167" s="221">
        <v>0</v>
      </c>
      <c r="X167" s="221">
        <f>'2b COVID Adjustment'!$F$326</f>
        <v>0</v>
      </c>
      <c r="Y167" s="221" t="s">
        <v>131</v>
      </c>
      <c r="Z167" s="221" t="s">
        <v>131</v>
      </c>
      <c r="AA167" s="221" t="s">
        <v>131</v>
      </c>
      <c r="AB167" s="221" t="s">
        <v>131</v>
      </c>
      <c r="AC167" s="221" t="s">
        <v>131</v>
      </c>
      <c r="AD167" s="9"/>
    </row>
    <row r="168" spans="1:30" s="138" customFormat="1" ht="11.25" customHeight="1">
      <c r="A168" s="9"/>
      <c r="B168" s="303"/>
      <c r="C168" s="306"/>
      <c r="D168" s="309"/>
      <c r="E168" s="312"/>
      <c r="F168" s="224" t="s">
        <v>61</v>
      </c>
      <c r="G168" s="314"/>
      <c r="H168" s="320"/>
      <c r="I168" s="126"/>
      <c r="J168" s="221" t="s">
        <v>131</v>
      </c>
      <c r="K168" s="221" t="s">
        <v>131</v>
      </c>
      <c r="L168" s="221" t="s">
        <v>131</v>
      </c>
      <c r="M168" s="221" t="s">
        <v>131</v>
      </c>
      <c r="N168" s="221" t="s">
        <v>131</v>
      </c>
      <c r="O168" s="221" t="s">
        <v>131</v>
      </c>
      <c r="P168" s="221" t="s">
        <v>131</v>
      </c>
      <c r="Q168" s="221" t="s">
        <v>131</v>
      </c>
      <c r="R168" s="123"/>
      <c r="S168" s="221" t="s">
        <v>131</v>
      </c>
      <c r="T168" s="221" t="s">
        <v>131</v>
      </c>
      <c r="U168" s="221" t="s">
        <v>131</v>
      </c>
      <c r="V168" s="221" t="s">
        <v>131</v>
      </c>
      <c r="W168" s="221">
        <v>0</v>
      </c>
      <c r="X168" s="221">
        <f>'2b COVID Adjustment'!$F$326</f>
        <v>0</v>
      </c>
      <c r="Y168" s="221" t="s">
        <v>131</v>
      </c>
      <c r="Z168" s="221" t="s">
        <v>131</v>
      </c>
      <c r="AA168" s="221" t="s">
        <v>131</v>
      </c>
      <c r="AB168" s="221" t="s">
        <v>131</v>
      </c>
      <c r="AC168" s="221" t="s">
        <v>131</v>
      </c>
      <c r="AD168" s="9"/>
    </row>
    <row r="169" spans="1:30" s="138" customFormat="1" ht="11.25" customHeight="1">
      <c r="A169" s="9"/>
      <c r="B169" s="303"/>
      <c r="C169" s="306"/>
      <c r="D169" s="309"/>
      <c r="E169" s="312"/>
      <c r="F169" s="224" t="s">
        <v>62</v>
      </c>
      <c r="G169" s="314"/>
      <c r="H169" s="320"/>
      <c r="I169" s="126"/>
      <c r="J169" s="221" t="s">
        <v>131</v>
      </c>
      <c r="K169" s="221" t="s">
        <v>131</v>
      </c>
      <c r="L169" s="221" t="s">
        <v>131</v>
      </c>
      <c r="M169" s="221" t="s">
        <v>131</v>
      </c>
      <c r="N169" s="221" t="s">
        <v>131</v>
      </c>
      <c r="O169" s="221" t="s">
        <v>131</v>
      </c>
      <c r="P169" s="221" t="s">
        <v>131</v>
      </c>
      <c r="Q169" s="221" t="s">
        <v>131</v>
      </c>
      <c r="R169" s="123"/>
      <c r="S169" s="221" t="s">
        <v>131</v>
      </c>
      <c r="T169" s="221" t="s">
        <v>131</v>
      </c>
      <c r="U169" s="221" t="s">
        <v>131</v>
      </c>
      <c r="V169" s="221" t="s">
        <v>131</v>
      </c>
      <c r="W169" s="221">
        <v>0</v>
      </c>
      <c r="X169" s="221">
        <f>'2b COVID Adjustment'!$F$326</f>
        <v>0</v>
      </c>
      <c r="Y169" s="221" t="s">
        <v>131</v>
      </c>
      <c r="Z169" s="221" t="s">
        <v>131</v>
      </c>
      <c r="AA169" s="221" t="s">
        <v>131</v>
      </c>
      <c r="AB169" s="221" t="s">
        <v>131</v>
      </c>
      <c r="AC169" s="221" t="s">
        <v>131</v>
      </c>
      <c r="AD169" s="9"/>
    </row>
    <row r="170" spans="1:30" s="138" customFormat="1" ht="11.25" customHeight="1">
      <c r="A170" s="9"/>
      <c r="B170" s="303"/>
      <c r="C170" s="306"/>
      <c r="D170" s="309"/>
      <c r="E170" s="312"/>
      <c r="F170" s="224" t="s">
        <v>63</v>
      </c>
      <c r="G170" s="314"/>
      <c r="H170" s="320"/>
      <c r="I170" s="126"/>
      <c r="J170" s="221" t="s">
        <v>131</v>
      </c>
      <c r="K170" s="221" t="s">
        <v>131</v>
      </c>
      <c r="L170" s="221" t="s">
        <v>131</v>
      </c>
      <c r="M170" s="221" t="s">
        <v>131</v>
      </c>
      <c r="N170" s="221" t="s">
        <v>131</v>
      </c>
      <c r="O170" s="221" t="s">
        <v>131</v>
      </c>
      <c r="P170" s="221" t="s">
        <v>131</v>
      </c>
      <c r="Q170" s="221" t="s">
        <v>131</v>
      </c>
      <c r="R170" s="123"/>
      <c r="S170" s="221" t="s">
        <v>131</v>
      </c>
      <c r="T170" s="221" t="s">
        <v>131</v>
      </c>
      <c r="U170" s="221" t="s">
        <v>131</v>
      </c>
      <c r="V170" s="221" t="s">
        <v>131</v>
      </c>
      <c r="W170" s="221">
        <v>0</v>
      </c>
      <c r="X170" s="221">
        <f>'2b COVID Adjustment'!$F$326</f>
        <v>0</v>
      </c>
      <c r="Y170" s="221" t="s">
        <v>131</v>
      </c>
      <c r="Z170" s="221" t="s">
        <v>131</v>
      </c>
      <c r="AA170" s="221" t="s">
        <v>131</v>
      </c>
      <c r="AB170" s="221" t="s">
        <v>131</v>
      </c>
      <c r="AC170" s="221" t="s">
        <v>131</v>
      </c>
      <c r="AD170" s="9"/>
    </row>
    <row r="171" spans="1:30" s="138" customFormat="1" ht="11.25" customHeight="1">
      <c r="A171" s="9"/>
      <c r="B171" s="303"/>
      <c r="C171" s="306"/>
      <c r="D171" s="309"/>
      <c r="E171" s="312"/>
      <c r="F171" s="224" t="s">
        <v>64</v>
      </c>
      <c r="G171" s="314"/>
      <c r="H171" s="320"/>
      <c r="I171" s="126"/>
      <c r="J171" s="221" t="s">
        <v>131</v>
      </c>
      <c r="K171" s="221" t="s">
        <v>131</v>
      </c>
      <c r="L171" s="221" t="s">
        <v>131</v>
      </c>
      <c r="M171" s="221" t="s">
        <v>131</v>
      </c>
      <c r="N171" s="221" t="s">
        <v>131</v>
      </c>
      <c r="O171" s="221" t="s">
        <v>131</v>
      </c>
      <c r="P171" s="221" t="s">
        <v>131</v>
      </c>
      <c r="Q171" s="221" t="s">
        <v>131</v>
      </c>
      <c r="R171" s="123"/>
      <c r="S171" s="221" t="s">
        <v>131</v>
      </c>
      <c r="T171" s="221" t="s">
        <v>131</v>
      </c>
      <c r="U171" s="221" t="s">
        <v>131</v>
      </c>
      <c r="V171" s="221" t="s">
        <v>131</v>
      </c>
      <c r="W171" s="221">
        <v>0</v>
      </c>
      <c r="X171" s="221">
        <f>'2b COVID Adjustment'!$F$326</f>
        <v>0</v>
      </c>
      <c r="Y171" s="221" t="s">
        <v>131</v>
      </c>
      <c r="Z171" s="221" t="s">
        <v>131</v>
      </c>
      <c r="AA171" s="221" t="s">
        <v>131</v>
      </c>
      <c r="AB171" s="221" t="s">
        <v>131</v>
      </c>
      <c r="AC171" s="221" t="s">
        <v>131</v>
      </c>
      <c r="AD171" s="9"/>
    </row>
    <row r="172" spans="1:30" s="138" customFormat="1" ht="11.25" customHeight="1">
      <c r="A172" s="9"/>
      <c r="B172" s="303"/>
      <c r="C172" s="306"/>
      <c r="D172" s="309"/>
      <c r="E172" s="312"/>
      <c r="F172" s="224" t="s">
        <v>65</v>
      </c>
      <c r="G172" s="314"/>
      <c r="H172" s="320"/>
      <c r="I172" s="126"/>
      <c r="J172" s="221" t="s">
        <v>131</v>
      </c>
      <c r="K172" s="221" t="s">
        <v>131</v>
      </c>
      <c r="L172" s="221" t="s">
        <v>131</v>
      </c>
      <c r="M172" s="221" t="s">
        <v>131</v>
      </c>
      <c r="N172" s="221" t="s">
        <v>131</v>
      </c>
      <c r="O172" s="221" t="s">
        <v>131</v>
      </c>
      <c r="P172" s="221" t="s">
        <v>131</v>
      </c>
      <c r="Q172" s="221" t="s">
        <v>131</v>
      </c>
      <c r="R172" s="123"/>
      <c r="S172" s="221" t="s">
        <v>131</v>
      </c>
      <c r="T172" s="221" t="s">
        <v>131</v>
      </c>
      <c r="U172" s="221" t="s">
        <v>131</v>
      </c>
      <c r="V172" s="221" t="s">
        <v>131</v>
      </c>
      <c r="W172" s="221">
        <v>0</v>
      </c>
      <c r="X172" s="221">
        <f>'2b COVID Adjustment'!$F$326</f>
        <v>0</v>
      </c>
      <c r="Y172" s="221" t="s">
        <v>131</v>
      </c>
      <c r="Z172" s="221" t="s">
        <v>131</v>
      </c>
      <c r="AA172" s="221" t="s">
        <v>131</v>
      </c>
      <c r="AB172" s="221" t="s">
        <v>131</v>
      </c>
      <c r="AC172" s="221" t="s">
        <v>131</v>
      </c>
      <c r="AD172" s="9"/>
    </row>
    <row r="173" spans="1:30" s="138" customFormat="1" ht="11.25" customHeight="1">
      <c r="A173" s="9"/>
      <c r="B173" s="303"/>
      <c r="C173" s="306"/>
      <c r="D173" s="309"/>
      <c r="E173" s="312"/>
      <c r="F173" s="224" t="s">
        <v>66</v>
      </c>
      <c r="G173" s="314"/>
      <c r="H173" s="320"/>
      <c r="I173" s="126"/>
      <c r="J173" s="221" t="s">
        <v>131</v>
      </c>
      <c r="K173" s="221" t="s">
        <v>131</v>
      </c>
      <c r="L173" s="221" t="s">
        <v>131</v>
      </c>
      <c r="M173" s="221" t="s">
        <v>131</v>
      </c>
      <c r="N173" s="221" t="s">
        <v>131</v>
      </c>
      <c r="O173" s="221" t="s">
        <v>131</v>
      </c>
      <c r="P173" s="221" t="s">
        <v>131</v>
      </c>
      <c r="Q173" s="221" t="s">
        <v>131</v>
      </c>
      <c r="R173" s="123"/>
      <c r="S173" s="221" t="s">
        <v>131</v>
      </c>
      <c r="T173" s="221" t="s">
        <v>131</v>
      </c>
      <c r="U173" s="221" t="s">
        <v>131</v>
      </c>
      <c r="V173" s="221" t="s">
        <v>131</v>
      </c>
      <c r="W173" s="221">
        <v>0</v>
      </c>
      <c r="X173" s="221">
        <f>'2b COVID Adjustment'!$F$326</f>
        <v>0</v>
      </c>
      <c r="Y173" s="221" t="s">
        <v>131</v>
      </c>
      <c r="Z173" s="221" t="s">
        <v>131</v>
      </c>
      <c r="AA173" s="221" t="s">
        <v>131</v>
      </c>
      <c r="AB173" s="221" t="s">
        <v>131</v>
      </c>
      <c r="AC173" s="221" t="s">
        <v>131</v>
      </c>
      <c r="AD173" s="9"/>
    </row>
    <row r="174" spans="1:30" s="138" customFormat="1" ht="11.25" customHeight="1">
      <c r="A174" s="9"/>
      <c r="B174" s="303"/>
      <c r="C174" s="306"/>
      <c r="D174" s="309"/>
      <c r="E174" s="312"/>
      <c r="F174" s="224" t="s">
        <v>67</v>
      </c>
      <c r="G174" s="314"/>
      <c r="H174" s="320"/>
      <c r="I174" s="126"/>
      <c r="J174" s="221" t="s">
        <v>131</v>
      </c>
      <c r="K174" s="221" t="s">
        <v>131</v>
      </c>
      <c r="L174" s="221" t="s">
        <v>131</v>
      </c>
      <c r="M174" s="221" t="s">
        <v>131</v>
      </c>
      <c r="N174" s="221" t="s">
        <v>131</v>
      </c>
      <c r="O174" s="221" t="s">
        <v>131</v>
      </c>
      <c r="P174" s="221" t="s">
        <v>131</v>
      </c>
      <c r="Q174" s="221" t="s">
        <v>131</v>
      </c>
      <c r="R174" s="123"/>
      <c r="S174" s="221" t="s">
        <v>131</v>
      </c>
      <c r="T174" s="221" t="s">
        <v>131</v>
      </c>
      <c r="U174" s="221" t="s">
        <v>131</v>
      </c>
      <c r="V174" s="221" t="s">
        <v>131</v>
      </c>
      <c r="W174" s="221">
        <v>0</v>
      </c>
      <c r="X174" s="221">
        <f>'2b COVID Adjustment'!$F$326</f>
        <v>0</v>
      </c>
      <c r="Y174" s="221" t="s">
        <v>131</v>
      </c>
      <c r="Z174" s="221" t="s">
        <v>131</v>
      </c>
      <c r="AA174" s="221" t="s">
        <v>131</v>
      </c>
      <c r="AB174" s="221" t="s">
        <v>131</v>
      </c>
      <c r="AC174" s="221" t="s">
        <v>131</v>
      </c>
      <c r="AD174" s="9"/>
    </row>
    <row r="175" spans="1:30" s="138" customFormat="1" ht="11.25" customHeight="1">
      <c r="A175" s="9"/>
      <c r="B175" s="303"/>
      <c r="C175" s="306"/>
      <c r="D175" s="309"/>
      <c r="E175" s="312"/>
      <c r="F175" s="224" t="s">
        <v>68</v>
      </c>
      <c r="G175" s="314"/>
      <c r="H175" s="320"/>
      <c r="I175" s="126"/>
      <c r="J175" s="221" t="s">
        <v>131</v>
      </c>
      <c r="K175" s="221" t="s">
        <v>131</v>
      </c>
      <c r="L175" s="221" t="s">
        <v>131</v>
      </c>
      <c r="M175" s="221" t="s">
        <v>131</v>
      </c>
      <c r="N175" s="221" t="s">
        <v>131</v>
      </c>
      <c r="O175" s="221" t="s">
        <v>131</v>
      </c>
      <c r="P175" s="221" t="s">
        <v>131</v>
      </c>
      <c r="Q175" s="221" t="s">
        <v>131</v>
      </c>
      <c r="R175" s="123"/>
      <c r="S175" s="221" t="s">
        <v>131</v>
      </c>
      <c r="T175" s="221" t="s">
        <v>131</v>
      </c>
      <c r="U175" s="221" t="s">
        <v>131</v>
      </c>
      <c r="V175" s="221" t="s">
        <v>131</v>
      </c>
      <c r="W175" s="221">
        <v>0</v>
      </c>
      <c r="X175" s="221">
        <f>'2b COVID Adjustment'!$F$326</f>
        <v>0</v>
      </c>
      <c r="Y175" s="221" t="s">
        <v>131</v>
      </c>
      <c r="Z175" s="221" t="s">
        <v>131</v>
      </c>
      <c r="AA175" s="221" t="s">
        <v>131</v>
      </c>
      <c r="AB175" s="221" t="s">
        <v>131</v>
      </c>
      <c r="AC175" s="221" t="s">
        <v>131</v>
      </c>
      <c r="AD175" s="9"/>
    </row>
    <row r="176" spans="1:30" s="138" customFormat="1" ht="11.25" customHeight="1">
      <c r="A176" s="9"/>
      <c r="B176" s="303"/>
      <c r="C176" s="306"/>
      <c r="D176" s="309"/>
      <c r="E176" s="312"/>
      <c r="F176" s="224" t="s">
        <v>69</v>
      </c>
      <c r="G176" s="314"/>
      <c r="H176" s="320"/>
      <c r="I176" s="126"/>
      <c r="J176" s="221" t="s">
        <v>131</v>
      </c>
      <c r="K176" s="221" t="s">
        <v>131</v>
      </c>
      <c r="L176" s="221" t="s">
        <v>131</v>
      </c>
      <c r="M176" s="221" t="s">
        <v>131</v>
      </c>
      <c r="N176" s="221" t="s">
        <v>131</v>
      </c>
      <c r="O176" s="221" t="s">
        <v>131</v>
      </c>
      <c r="P176" s="221" t="s">
        <v>131</v>
      </c>
      <c r="Q176" s="221" t="s">
        <v>131</v>
      </c>
      <c r="R176" s="123"/>
      <c r="S176" s="221" t="s">
        <v>131</v>
      </c>
      <c r="T176" s="221" t="s">
        <v>131</v>
      </c>
      <c r="U176" s="221" t="s">
        <v>131</v>
      </c>
      <c r="V176" s="221" t="s">
        <v>131</v>
      </c>
      <c r="W176" s="221">
        <v>0</v>
      </c>
      <c r="X176" s="221">
        <f>'2b COVID Adjustment'!$F$326</f>
        <v>0</v>
      </c>
      <c r="Y176" s="221" t="s">
        <v>131</v>
      </c>
      <c r="Z176" s="221" t="s">
        <v>131</v>
      </c>
      <c r="AA176" s="221" t="s">
        <v>131</v>
      </c>
      <c r="AB176" s="221" t="s">
        <v>131</v>
      </c>
      <c r="AC176" s="221" t="s">
        <v>131</v>
      </c>
      <c r="AD176" s="9"/>
    </row>
    <row r="177" spans="1:30" s="138" customFormat="1" ht="11.25" customHeight="1">
      <c r="A177" s="9"/>
      <c r="B177" s="303"/>
      <c r="C177" s="306"/>
      <c r="D177" s="309"/>
      <c r="E177" s="312"/>
      <c r="F177" s="224" t="s">
        <v>70</v>
      </c>
      <c r="G177" s="314"/>
      <c r="H177" s="320"/>
      <c r="I177" s="126"/>
      <c r="J177" s="221" t="s">
        <v>131</v>
      </c>
      <c r="K177" s="221" t="s">
        <v>131</v>
      </c>
      <c r="L177" s="221" t="s">
        <v>131</v>
      </c>
      <c r="M177" s="221" t="s">
        <v>131</v>
      </c>
      <c r="N177" s="221" t="s">
        <v>131</v>
      </c>
      <c r="O177" s="221" t="s">
        <v>131</v>
      </c>
      <c r="P177" s="221" t="s">
        <v>131</v>
      </c>
      <c r="Q177" s="221" t="s">
        <v>131</v>
      </c>
      <c r="R177" s="123"/>
      <c r="S177" s="221" t="s">
        <v>131</v>
      </c>
      <c r="T177" s="221" t="s">
        <v>131</v>
      </c>
      <c r="U177" s="221" t="s">
        <v>131</v>
      </c>
      <c r="V177" s="221" t="s">
        <v>131</v>
      </c>
      <c r="W177" s="221">
        <v>0</v>
      </c>
      <c r="X177" s="221">
        <f>'2b COVID Adjustment'!$F$326</f>
        <v>0</v>
      </c>
      <c r="Y177" s="221" t="s">
        <v>131</v>
      </c>
      <c r="Z177" s="221" t="s">
        <v>131</v>
      </c>
      <c r="AA177" s="221" t="s">
        <v>131</v>
      </c>
      <c r="AB177" s="221" t="s">
        <v>131</v>
      </c>
      <c r="AC177" s="221" t="s">
        <v>131</v>
      </c>
      <c r="AD177" s="9"/>
    </row>
    <row r="178" spans="1:30" s="138" customFormat="1" ht="11.25" customHeight="1">
      <c r="A178" s="9"/>
      <c r="B178" s="303"/>
      <c r="C178" s="306"/>
      <c r="D178" s="309"/>
      <c r="E178" s="312"/>
      <c r="F178" s="224" t="s">
        <v>71</v>
      </c>
      <c r="G178" s="314"/>
      <c r="H178" s="320"/>
      <c r="I178" s="126"/>
      <c r="J178" s="221" t="s">
        <v>131</v>
      </c>
      <c r="K178" s="221" t="s">
        <v>131</v>
      </c>
      <c r="L178" s="221" t="s">
        <v>131</v>
      </c>
      <c r="M178" s="221" t="s">
        <v>131</v>
      </c>
      <c r="N178" s="221" t="s">
        <v>131</v>
      </c>
      <c r="O178" s="221" t="s">
        <v>131</v>
      </c>
      <c r="P178" s="221" t="s">
        <v>131</v>
      </c>
      <c r="Q178" s="221" t="s">
        <v>131</v>
      </c>
      <c r="R178" s="123"/>
      <c r="S178" s="221" t="s">
        <v>131</v>
      </c>
      <c r="T178" s="221" t="s">
        <v>131</v>
      </c>
      <c r="U178" s="221" t="s">
        <v>131</v>
      </c>
      <c r="V178" s="221" t="s">
        <v>131</v>
      </c>
      <c r="W178" s="221">
        <v>0</v>
      </c>
      <c r="X178" s="221">
        <f>'2b COVID Adjustment'!$F$326</f>
        <v>0</v>
      </c>
      <c r="Y178" s="221" t="s">
        <v>131</v>
      </c>
      <c r="Z178" s="221" t="s">
        <v>131</v>
      </c>
      <c r="AA178" s="221" t="s">
        <v>131</v>
      </c>
      <c r="AB178" s="221" t="s">
        <v>131</v>
      </c>
      <c r="AC178" s="221" t="s">
        <v>131</v>
      </c>
      <c r="AD178" s="9"/>
    </row>
    <row r="179" spans="1:30" s="138" customFormat="1" ht="11.25" customHeight="1">
      <c r="A179" s="9"/>
      <c r="B179" s="303"/>
      <c r="C179" s="306"/>
      <c r="D179" s="309"/>
      <c r="E179" s="312"/>
      <c r="F179" s="224" t="s">
        <v>72</v>
      </c>
      <c r="G179" s="314"/>
      <c r="H179" s="320"/>
      <c r="I179" s="126"/>
      <c r="J179" s="221" t="s">
        <v>131</v>
      </c>
      <c r="K179" s="221" t="s">
        <v>131</v>
      </c>
      <c r="L179" s="221" t="s">
        <v>131</v>
      </c>
      <c r="M179" s="221" t="s">
        <v>131</v>
      </c>
      <c r="N179" s="221" t="s">
        <v>131</v>
      </c>
      <c r="O179" s="221" t="s">
        <v>131</v>
      </c>
      <c r="P179" s="221" t="s">
        <v>131</v>
      </c>
      <c r="Q179" s="221" t="s">
        <v>131</v>
      </c>
      <c r="R179" s="123"/>
      <c r="S179" s="221" t="s">
        <v>131</v>
      </c>
      <c r="T179" s="221" t="s">
        <v>131</v>
      </c>
      <c r="U179" s="221" t="s">
        <v>131</v>
      </c>
      <c r="V179" s="221" t="s">
        <v>131</v>
      </c>
      <c r="W179" s="221">
        <v>0</v>
      </c>
      <c r="X179" s="221">
        <f>'2b COVID Adjustment'!$F$326</f>
        <v>0</v>
      </c>
      <c r="Y179" s="221" t="s">
        <v>131</v>
      </c>
      <c r="Z179" s="221" t="s">
        <v>131</v>
      </c>
      <c r="AA179" s="221" t="s">
        <v>131</v>
      </c>
      <c r="AB179" s="221" t="s">
        <v>131</v>
      </c>
      <c r="AC179" s="221" t="s">
        <v>131</v>
      </c>
      <c r="AD179" s="9"/>
    </row>
    <row r="180" spans="1:30" s="139" customFormat="1" ht="11.25" customHeight="1" thickBot="1">
      <c r="A180" s="9"/>
      <c r="B180" s="304"/>
      <c r="C180" s="307"/>
      <c r="D180" s="310"/>
      <c r="E180" s="313"/>
      <c r="F180" s="225" t="s">
        <v>73</v>
      </c>
      <c r="G180" s="314"/>
      <c r="H180" s="320"/>
      <c r="I180" s="127"/>
      <c r="J180" s="221" t="s">
        <v>131</v>
      </c>
      <c r="K180" s="221" t="s">
        <v>131</v>
      </c>
      <c r="L180" s="221" t="s">
        <v>131</v>
      </c>
      <c r="M180" s="221" t="s">
        <v>131</v>
      </c>
      <c r="N180" s="221" t="s">
        <v>131</v>
      </c>
      <c r="O180" s="221" t="s">
        <v>131</v>
      </c>
      <c r="P180" s="221" t="s">
        <v>131</v>
      </c>
      <c r="Q180" s="221" t="s">
        <v>131</v>
      </c>
      <c r="R180" s="123"/>
      <c r="S180" s="221" t="s">
        <v>131</v>
      </c>
      <c r="T180" s="221" t="s">
        <v>131</v>
      </c>
      <c r="U180" s="221" t="s">
        <v>131</v>
      </c>
      <c r="V180" s="221" t="s">
        <v>131</v>
      </c>
      <c r="W180" s="221">
        <v>0</v>
      </c>
      <c r="X180" s="221">
        <f>'2b COVID Adjustment'!$F$326</f>
        <v>0</v>
      </c>
      <c r="Y180" s="221" t="s">
        <v>131</v>
      </c>
      <c r="Z180" s="221" t="s">
        <v>131</v>
      </c>
      <c r="AA180" s="221" t="s">
        <v>131</v>
      </c>
      <c r="AB180" s="221" t="s">
        <v>131</v>
      </c>
      <c r="AC180" s="221" t="s">
        <v>131</v>
      </c>
      <c r="AD180" s="9"/>
    </row>
    <row r="181" spans="1:30" s="137" customFormat="1" ht="12.7" customHeight="1">
      <c r="A181" s="9"/>
      <c r="B181" s="322" t="s">
        <v>1</v>
      </c>
      <c r="C181" s="305" t="s">
        <v>140</v>
      </c>
      <c r="D181" s="308" t="s">
        <v>151</v>
      </c>
      <c r="E181" s="311" t="s">
        <v>152</v>
      </c>
      <c r="F181" s="223" t="s">
        <v>60</v>
      </c>
      <c r="G181" s="314"/>
      <c r="H181" s="320"/>
      <c r="I181" s="122"/>
      <c r="J181" s="221" t="s">
        <v>131</v>
      </c>
      <c r="K181" s="221" t="s">
        <v>131</v>
      </c>
      <c r="L181" s="221" t="s">
        <v>131</v>
      </c>
      <c r="M181" s="221" t="s">
        <v>131</v>
      </c>
      <c r="N181" s="221" t="s">
        <v>131</v>
      </c>
      <c r="O181" s="221" t="s">
        <v>131</v>
      </c>
      <c r="P181" s="221" t="s">
        <v>131</v>
      </c>
      <c r="Q181" s="221" t="s">
        <v>131</v>
      </c>
      <c r="R181" s="123"/>
      <c r="S181" s="221" t="s">
        <v>131</v>
      </c>
      <c r="T181" s="221" t="s">
        <v>131</v>
      </c>
      <c r="U181" s="221" t="s">
        <v>131</v>
      </c>
      <c r="V181" s="221" t="s">
        <v>131</v>
      </c>
      <c r="W181" s="221">
        <v>0</v>
      </c>
      <c r="X181" s="221">
        <f>'2b COVID Adjustment'!$F$327</f>
        <v>1.3725615591876219</v>
      </c>
      <c r="Y181" s="221" t="s">
        <v>131</v>
      </c>
      <c r="Z181" s="221" t="s">
        <v>131</v>
      </c>
      <c r="AA181" s="221" t="s">
        <v>131</v>
      </c>
      <c r="AB181" s="221" t="s">
        <v>131</v>
      </c>
      <c r="AC181" s="221" t="s">
        <v>131</v>
      </c>
      <c r="AD181" s="9"/>
    </row>
    <row r="182" spans="1:30" s="138" customFormat="1" ht="12.7" customHeight="1">
      <c r="A182" s="9"/>
      <c r="B182" s="323"/>
      <c r="C182" s="306"/>
      <c r="D182" s="309"/>
      <c r="E182" s="312"/>
      <c r="F182" s="224" t="s">
        <v>61</v>
      </c>
      <c r="G182" s="314"/>
      <c r="H182" s="320"/>
      <c r="I182" s="126"/>
      <c r="J182" s="221" t="s">
        <v>131</v>
      </c>
      <c r="K182" s="221" t="s">
        <v>131</v>
      </c>
      <c r="L182" s="221" t="s">
        <v>131</v>
      </c>
      <c r="M182" s="221" t="s">
        <v>131</v>
      </c>
      <c r="N182" s="221" t="s">
        <v>131</v>
      </c>
      <c r="O182" s="221" t="s">
        <v>131</v>
      </c>
      <c r="P182" s="221" t="s">
        <v>131</v>
      </c>
      <c r="Q182" s="221" t="s">
        <v>131</v>
      </c>
      <c r="R182" s="123"/>
      <c r="S182" s="221" t="s">
        <v>131</v>
      </c>
      <c r="T182" s="221" t="s">
        <v>131</v>
      </c>
      <c r="U182" s="221" t="s">
        <v>131</v>
      </c>
      <c r="V182" s="221" t="s">
        <v>131</v>
      </c>
      <c r="W182" s="221">
        <v>0</v>
      </c>
      <c r="X182" s="221">
        <f>'2b COVID Adjustment'!$F$327</f>
        <v>1.3725615591876219</v>
      </c>
      <c r="Y182" s="221" t="s">
        <v>131</v>
      </c>
      <c r="Z182" s="221" t="s">
        <v>131</v>
      </c>
      <c r="AA182" s="221" t="s">
        <v>131</v>
      </c>
      <c r="AB182" s="221" t="s">
        <v>131</v>
      </c>
      <c r="AC182" s="221" t="s">
        <v>131</v>
      </c>
      <c r="AD182" s="9"/>
    </row>
    <row r="183" spans="1:30" s="138" customFormat="1" ht="12.7" customHeight="1">
      <c r="A183" s="9"/>
      <c r="B183" s="323"/>
      <c r="C183" s="306"/>
      <c r="D183" s="309"/>
      <c r="E183" s="312"/>
      <c r="F183" s="224" t="s">
        <v>62</v>
      </c>
      <c r="G183" s="314"/>
      <c r="H183" s="320"/>
      <c r="I183" s="126"/>
      <c r="J183" s="221" t="s">
        <v>131</v>
      </c>
      <c r="K183" s="221" t="s">
        <v>131</v>
      </c>
      <c r="L183" s="221" t="s">
        <v>131</v>
      </c>
      <c r="M183" s="221" t="s">
        <v>131</v>
      </c>
      <c r="N183" s="221" t="s">
        <v>131</v>
      </c>
      <c r="O183" s="221" t="s">
        <v>131</v>
      </c>
      <c r="P183" s="221" t="s">
        <v>131</v>
      </c>
      <c r="Q183" s="221" t="s">
        <v>131</v>
      </c>
      <c r="R183" s="123"/>
      <c r="S183" s="221" t="s">
        <v>131</v>
      </c>
      <c r="T183" s="221" t="s">
        <v>131</v>
      </c>
      <c r="U183" s="221" t="s">
        <v>131</v>
      </c>
      <c r="V183" s="221" t="s">
        <v>131</v>
      </c>
      <c r="W183" s="221">
        <v>0</v>
      </c>
      <c r="X183" s="221">
        <f>'2b COVID Adjustment'!$F$327</f>
        <v>1.3725615591876219</v>
      </c>
      <c r="Y183" s="221" t="s">
        <v>131</v>
      </c>
      <c r="Z183" s="221" t="s">
        <v>131</v>
      </c>
      <c r="AA183" s="221" t="s">
        <v>131</v>
      </c>
      <c r="AB183" s="221" t="s">
        <v>131</v>
      </c>
      <c r="AC183" s="221" t="s">
        <v>131</v>
      </c>
      <c r="AD183" s="9"/>
    </row>
    <row r="184" spans="1:30" s="138" customFormat="1" ht="12.7" customHeight="1">
      <c r="A184" s="9"/>
      <c r="B184" s="323"/>
      <c r="C184" s="306"/>
      <c r="D184" s="309"/>
      <c r="E184" s="312"/>
      <c r="F184" s="224" t="s">
        <v>63</v>
      </c>
      <c r="G184" s="314"/>
      <c r="H184" s="320"/>
      <c r="I184" s="126"/>
      <c r="J184" s="221" t="s">
        <v>131</v>
      </c>
      <c r="K184" s="221" t="s">
        <v>131</v>
      </c>
      <c r="L184" s="221" t="s">
        <v>131</v>
      </c>
      <c r="M184" s="221" t="s">
        <v>131</v>
      </c>
      <c r="N184" s="221" t="s">
        <v>131</v>
      </c>
      <c r="O184" s="221" t="s">
        <v>131</v>
      </c>
      <c r="P184" s="221" t="s">
        <v>131</v>
      </c>
      <c r="Q184" s="221" t="s">
        <v>131</v>
      </c>
      <c r="R184" s="123"/>
      <c r="S184" s="221" t="s">
        <v>131</v>
      </c>
      <c r="T184" s="221" t="s">
        <v>131</v>
      </c>
      <c r="U184" s="221" t="s">
        <v>131</v>
      </c>
      <c r="V184" s="221" t="s">
        <v>131</v>
      </c>
      <c r="W184" s="221">
        <v>0</v>
      </c>
      <c r="X184" s="221">
        <f>'2b COVID Adjustment'!$F$327</f>
        <v>1.3725615591876219</v>
      </c>
      <c r="Y184" s="221" t="s">
        <v>131</v>
      </c>
      <c r="Z184" s="221" t="s">
        <v>131</v>
      </c>
      <c r="AA184" s="221" t="s">
        <v>131</v>
      </c>
      <c r="AB184" s="221" t="s">
        <v>131</v>
      </c>
      <c r="AC184" s="221" t="s">
        <v>131</v>
      </c>
      <c r="AD184" s="9"/>
    </row>
    <row r="185" spans="1:30" s="138" customFormat="1" ht="12.7" customHeight="1">
      <c r="A185" s="9"/>
      <c r="B185" s="323"/>
      <c r="C185" s="306"/>
      <c r="D185" s="309"/>
      <c r="E185" s="312"/>
      <c r="F185" s="224" t="s">
        <v>64</v>
      </c>
      <c r="G185" s="314"/>
      <c r="H185" s="320"/>
      <c r="I185" s="126"/>
      <c r="J185" s="221" t="s">
        <v>131</v>
      </c>
      <c r="K185" s="221" t="s">
        <v>131</v>
      </c>
      <c r="L185" s="221" t="s">
        <v>131</v>
      </c>
      <c r="M185" s="221" t="s">
        <v>131</v>
      </c>
      <c r="N185" s="221" t="s">
        <v>131</v>
      </c>
      <c r="O185" s="221" t="s">
        <v>131</v>
      </c>
      <c r="P185" s="221" t="s">
        <v>131</v>
      </c>
      <c r="Q185" s="221" t="s">
        <v>131</v>
      </c>
      <c r="R185" s="123"/>
      <c r="S185" s="221" t="s">
        <v>131</v>
      </c>
      <c r="T185" s="221" t="s">
        <v>131</v>
      </c>
      <c r="U185" s="221" t="s">
        <v>131</v>
      </c>
      <c r="V185" s="221" t="s">
        <v>131</v>
      </c>
      <c r="W185" s="221">
        <v>0</v>
      </c>
      <c r="X185" s="221">
        <f>'2b COVID Adjustment'!$F$327</f>
        <v>1.3725615591876219</v>
      </c>
      <c r="Y185" s="221" t="s">
        <v>131</v>
      </c>
      <c r="Z185" s="221" t="s">
        <v>131</v>
      </c>
      <c r="AA185" s="221" t="s">
        <v>131</v>
      </c>
      <c r="AB185" s="221" t="s">
        <v>131</v>
      </c>
      <c r="AC185" s="221" t="s">
        <v>131</v>
      </c>
      <c r="AD185" s="9"/>
    </row>
    <row r="186" spans="1:30" s="138" customFormat="1" ht="12.7" customHeight="1">
      <c r="A186" s="9"/>
      <c r="B186" s="323"/>
      <c r="C186" s="306"/>
      <c r="D186" s="309"/>
      <c r="E186" s="312"/>
      <c r="F186" s="224" t="s">
        <v>65</v>
      </c>
      <c r="G186" s="314"/>
      <c r="H186" s="320"/>
      <c r="I186" s="126"/>
      <c r="J186" s="221" t="s">
        <v>131</v>
      </c>
      <c r="K186" s="221" t="s">
        <v>131</v>
      </c>
      <c r="L186" s="221" t="s">
        <v>131</v>
      </c>
      <c r="M186" s="221" t="s">
        <v>131</v>
      </c>
      <c r="N186" s="221" t="s">
        <v>131</v>
      </c>
      <c r="O186" s="221" t="s">
        <v>131</v>
      </c>
      <c r="P186" s="221" t="s">
        <v>131</v>
      </c>
      <c r="Q186" s="221" t="s">
        <v>131</v>
      </c>
      <c r="R186" s="123"/>
      <c r="S186" s="221" t="s">
        <v>131</v>
      </c>
      <c r="T186" s="221" t="s">
        <v>131</v>
      </c>
      <c r="U186" s="221" t="s">
        <v>131</v>
      </c>
      <c r="V186" s="221" t="s">
        <v>131</v>
      </c>
      <c r="W186" s="221">
        <v>0</v>
      </c>
      <c r="X186" s="221">
        <f>'2b COVID Adjustment'!$F$327</f>
        <v>1.3725615591876219</v>
      </c>
      <c r="Y186" s="221" t="s">
        <v>131</v>
      </c>
      <c r="Z186" s="221" t="s">
        <v>131</v>
      </c>
      <c r="AA186" s="221" t="s">
        <v>131</v>
      </c>
      <c r="AB186" s="221" t="s">
        <v>131</v>
      </c>
      <c r="AC186" s="221" t="s">
        <v>131</v>
      </c>
      <c r="AD186" s="9"/>
    </row>
    <row r="187" spans="1:30" s="138" customFormat="1" ht="12.7" customHeight="1">
      <c r="A187" s="9"/>
      <c r="B187" s="323"/>
      <c r="C187" s="306"/>
      <c r="D187" s="309"/>
      <c r="E187" s="312"/>
      <c r="F187" s="224" t="s">
        <v>66</v>
      </c>
      <c r="G187" s="314"/>
      <c r="H187" s="320"/>
      <c r="I187" s="126"/>
      <c r="J187" s="221" t="s">
        <v>131</v>
      </c>
      <c r="K187" s="221" t="s">
        <v>131</v>
      </c>
      <c r="L187" s="221" t="s">
        <v>131</v>
      </c>
      <c r="M187" s="221" t="s">
        <v>131</v>
      </c>
      <c r="N187" s="221" t="s">
        <v>131</v>
      </c>
      <c r="O187" s="221" t="s">
        <v>131</v>
      </c>
      <c r="P187" s="221" t="s">
        <v>131</v>
      </c>
      <c r="Q187" s="221" t="s">
        <v>131</v>
      </c>
      <c r="R187" s="123"/>
      <c r="S187" s="221" t="s">
        <v>131</v>
      </c>
      <c r="T187" s="221" t="s">
        <v>131</v>
      </c>
      <c r="U187" s="221" t="s">
        <v>131</v>
      </c>
      <c r="V187" s="221" t="s">
        <v>131</v>
      </c>
      <c r="W187" s="221">
        <v>0</v>
      </c>
      <c r="X187" s="221">
        <f>'2b COVID Adjustment'!$F$327</f>
        <v>1.3725615591876219</v>
      </c>
      <c r="Y187" s="221" t="s">
        <v>131</v>
      </c>
      <c r="Z187" s="221" t="s">
        <v>131</v>
      </c>
      <c r="AA187" s="221" t="s">
        <v>131</v>
      </c>
      <c r="AB187" s="221" t="s">
        <v>131</v>
      </c>
      <c r="AC187" s="221" t="s">
        <v>131</v>
      </c>
      <c r="AD187" s="9"/>
    </row>
    <row r="188" spans="1:30" s="138" customFormat="1" ht="12.7" customHeight="1">
      <c r="A188" s="9"/>
      <c r="B188" s="323"/>
      <c r="C188" s="306"/>
      <c r="D188" s="309"/>
      <c r="E188" s="312"/>
      <c r="F188" s="224" t="s">
        <v>67</v>
      </c>
      <c r="G188" s="314"/>
      <c r="H188" s="320"/>
      <c r="I188" s="126"/>
      <c r="J188" s="221" t="s">
        <v>131</v>
      </c>
      <c r="K188" s="221" t="s">
        <v>131</v>
      </c>
      <c r="L188" s="221" t="s">
        <v>131</v>
      </c>
      <c r="M188" s="221" t="s">
        <v>131</v>
      </c>
      <c r="N188" s="221" t="s">
        <v>131</v>
      </c>
      <c r="O188" s="221" t="s">
        <v>131</v>
      </c>
      <c r="P188" s="221" t="s">
        <v>131</v>
      </c>
      <c r="Q188" s="221" t="s">
        <v>131</v>
      </c>
      <c r="R188" s="123"/>
      <c r="S188" s="221" t="s">
        <v>131</v>
      </c>
      <c r="T188" s="221" t="s">
        <v>131</v>
      </c>
      <c r="U188" s="221" t="s">
        <v>131</v>
      </c>
      <c r="V188" s="221" t="s">
        <v>131</v>
      </c>
      <c r="W188" s="221">
        <v>0</v>
      </c>
      <c r="X188" s="221">
        <f>'2b COVID Adjustment'!$F$327</f>
        <v>1.3725615591876219</v>
      </c>
      <c r="Y188" s="221" t="s">
        <v>131</v>
      </c>
      <c r="Z188" s="221" t="s">
        <v>131</v>
      </c>
      <c r="AA188" s="221" t="s">
        <v>131</v>
      </c>
      <c r="AB188" s="221" t="s">
        <v>131</v>
      </c>
      <c r="AC188" s="221" t="s">
        <v>131</v>
      </c>
      <c r="AD188" s="9"/>
    </row>
    <row r="189" spans="1:30" s="138" customFormat="1" ht="12.7" customHeight="1">
      <c r="A189" s="9"/>
      <c r="B189" s="323"/>
      <c r="C189" s="306"/>
      <c r="D189" s="309"/>
      <c r="E189" s="312"/>
      <c r="F189" s="224" t="s">
        <v>68</v>
      </c>
      <c r="G189" s="314"/>
      <c r="H189" s="320"/>
      <c r="I189" s="126"/>
      <c r="J189" s="221" t="s">
        <v>131</v>
      </c>
      <c r="K189" s="221" t="s">
        <v>131</v>
      </c>
      <c r="L189" s="221" t="s">
        <v>131</v>
      </c>
      <c r="M189" s="221" t="s">
        <v>131</v>
      </c>
      <c r="N189" s="221" t="s">
        <v>131</v>
      </c>
      <c r="O189" s="221" t="s">
        <v>131</v>
      </c>
      <c r="P189" s="221" t="s">
        <v>131</v>
      </c>
      <c r="Q189" s="221" t="s">
        <v>131</v>
      </c>
      <c r="R189" s="123"/>
      <c r="S189" s="221" t="s">
        <v>131</v>
      </c>
      <c r="T189" s="221" t="s">
        <v>131</v>
      </c>
      <c r="U189" s="221" t="s">
        <v>131</v>
      </c>
      <c r="V189" s="221" t="s">
        <v>131</v>
      </c>
      <c r="W189" s="221">
        <v>0</v>
      </c>
      <c r="X189" s="221">
        <f>'2b COVID Adjustment'!$F$327</f>
        <v>1.3725615591876219</v>
      </c>
      <c r="Y189" s="221" t="s">
        <v>131</v>
      </c>
      <c r="Z189" s="221" t="s">
        <v>131</v>
      </c>
      <c r="AA189" s="221" t="s">
        <v>131</v>
      </c>
      <c r="AB189" s="221" t="s">
        <v>131</v>
      </c>
      <c r="AC189" s="221" t="s">
        <v>131</v>
      </c>
      <c r="AD189" s="9"/>
    </row>
    <row r="190" spans="1:30" s="138" customFormat="1" ht="12.7" customHeight="1">
      <c r="A190" s="9"/>
      <c r="B190" s="323"/>
      <c r="C190" s="306"/>
      <c r="D190" s="309"/>
      <c r="E190" s="312"/>
      <c r="F190" s="224" t="s">
        <v>69</v>
      </c>
      <c r="G190" s="314"/>
      <c r="H190" s="320"/>
      <c r="I190" s="126"/>
      <c r="J190" s="221" t="s">
        <v>131</v>
      </c>
      <c r="K190" s="221" t="s">
        <v>131</v>
      </c>
      <c r="L190" s="221" t="s">
        <v>131</v>
      </c>
      <c r="M190" s="221" t="s">
        <v>131</v>
      </c>
      <c r="N190" s="221" t="s">
        <v>131</v>
      </c>
      <c r="O190" s="221" t="s">
        <v>131</v>
      </c>
      <c r="P190" s="221" t="s">
        <v>131</v>
      </c>
      <c r="Q190" s="221" t="s">
        <v>131</v>
      </c>
      <c r="R190" s="123"/>
      <c r="S190" s="221" t="s">
        <v>131</v>
      </c>
      <c r="T190" s="221" t="s">
        <v>131</v>
      </c>
      <c r="U190" s="221" t="s">
        <v>131</v>
      </c>
      <c r="V190" s="221" t="s">
        <v>131</v>
      </c>
      <c r="W190" s="221">
        <v>0</v>
      </c>
      <c r="X190" s="221">
        <f>'2b COVID Adjustment'!$F$327</f>
        <v>1.3725615591876219</v>
      </c>
      <c r="Y190" s="221" t="s">
        <v>131</v>
      </c>
      <c r="Z190" s="221" t="s">
        <v>131</v>
      </c>
      <c r="AA190" s="221" t="s">
        <v>131</v>
      </c>
      <c r="AB190" s="221" t="s">
        <v>131</v>
      </c>
      <c r="AC190" s="221" t="s">
        <v>131</v>
      </c>
      <c r="AD190" s="9"/>
    </row>
    <row r="191" spans="1:30" s="138" customFormat="1" ht="12.7" customHeight="1">
      <c r="A191" s="9"/>
      <c r="B191" s="323"/>
      <c r="C191" s="306"/>
      <c r="D191" s="309"/>
      <c r="E191" s="312"/>
      <c r="F191" s="224" t="s">
        <v>70</v>
      </c>
      <c r="G191" s="314"/>
      <c r="H191" s="320"/>
      <c r="I191" s="126"/>
      <c r="J191" s="221" t="s">
        <v>131</v>
      </c>
      <c r="K191" s="221" t="s">
        <v>131</v>
      </c>
      <c r="L191" s="221" t="s">
        <v>131</v>
      </c>
      <c r="M191" s="221" t="s">
        <v>131</v>
      </c>
      <c r="N191" s="221" t="s">
        <v>131</v>
      </c>
      <c r="O191" s="221" t="s">
        <v>131</v>
      </c>
      <c r="P191" s="221" t="s">
        <v>131</v>
      </c>
      <c r="Q191" s="221" t="s">
        <v>131</v>
      </c>
      <c r="R191" s="123"/>
      <c r="S191" s="221" t="s">
        <v>131</v>
      </c>
      <c r="T191" s="221" t="s">
        <v>131</v>
      </c>
      <c r="U191" s="221" t="s">
        <v>131</v>
      </c>
      <c r="V191" s="221" t="s">
        <v>131</v>
      </c>
      <c r="W191" s="221">
        <v>0</v>
      </c>
      <c r="X191" s="221">
        <f>'2b COVID Adjustment'!$F$327</f>
        <v>1.3725615591876219</v>
      </c>
      <c r="Y191" s="221" t="s">
        <v>131</v>
      </c>
      <c r="Z191" s="221" t="s">
        <v>131</v>
      </c>
      <c r="AA191" s="221" t="s">
        <v>131</v>
      </c>
      <c r="AB191" s="221" t="s">
        <v>131</v>
      </c>
      <c r="AC191" s="221" t="s">
        <v>131</v>
      </c>
      <c r="AD191" s="9"/>
    </row>
    <row r="192" spans="1:30" s="138" customFormat="1" ht="12.7" customHeight="1">
      <c r="A192" s="9"/>
      <c r="B192" s="323"/>
      <c r="C192" s="306"/>
      <c r="D192" s="309"/>
      <c r="E192" s="312"/>
      <c r="F192" s="224" t="s">
        <v>71</v>
      </c>
      <c r="G192" s="314"/>
      <c r="H192" s="320"/>
      <c r="I192" s="126"/>
      <c r="J192" s="221" t="s">
        <v>131</v>
      </c>
      <c r="K192" s="221" t="s">
        <v>131</v>
      </c>
      <c r="L192" s="221" t="s">
        <v>131</v>
      </c>
      <c r="M192" s="221" t="s">
        <v>131</v>
      </c>
      <c r="N192" s="221" t="s">
        <v>131</v>
      </c>
      <c r="O192" s="221" t="s">
        <v>131</v>
      </c>
      <c r="P192" s="221" t="s">
        <v>131</v>
      </c>
      <c r="Q192" s="221" t="s">
        <v>131</v>
      </c>
      <c r="R192" s="123"/>
      <c r="S192" s="221" t="s">
        <v>131</v>
      </c>
      <c r="T192" s="221" t="s">
        <v>131</v>
      </c>
      <c r="U192" s="221" t="s">
        <v>131</v>
      </c>
      <c r="V192" s="221" t="s">
        <v>131</v>
      </c>
      <c r="W192" s="221">
        <v>0</v>
      </c>
      <c r="X192" s="221">
        <f>'2b COVID Adjustment'!$F$327</f>
        <v>1.3725615591876219</v>
      </c>
      <c r="Y192" s="221" t="s">
        <v>131</v>
      </c>
      <c r="Z192" s="221" t="s">
        <v>131</v>
      </c>
      <c r="AA192" s="221" t="s">
        <v>131</v>
      </c>
      <c r="AB192" s="221" t="s">
        <v>131</v>
      </c>
      <c r="AC192" s="221" t="s">
        <v>131</v>
      </c>
      <c r="AD192" s="9"/>
    </row>
    <row r="193" spans="1:30" s="138" customFormat="1" ht="12.7" customHeight="1">
      <c r="A193" s="9"/>
      <c r="B193" s="323"/>
      <c r="C193" s="306"/>
      <c r="D193" s="309"/>
      <c r="E193" s="312"/>
      <c r="F193" s="224" t="s">
        <v>72</v>
      </c>
      <c r="G193" s="314"/>
      <c r="H193" s="320"/>
      <c r="I193" s="126"/>
      <c r="J193" s="221" t="s">
        <v>131</v>
      </c>
      <c r="K193" s="221" t="s">
        <v>131</v>
      </c>
      <c r="L193" s="221" t="s">
        <v>131</v>
      </c>
      <c r="M193" s="221" t="s">
        <v>131</v>
      </c>
      <c r="N193" s="221" t="s">
        <v>131</v>
      </c>
      <c r="O193" s="221" t="s">
        <v>131</v>
      </c>
      <c r="P193" s="221" t="s">
        <v>131</v>
      </c>
      <c r="Q193" s="221" t="s">
        <v>131</v>
      </c>
      <c r="R193" s="123"/>
      <c r="S193" s="221" t="s">
        <v>131</v>
      </c>
      <c r="T193" s="221" t="s">
        <v>131</v>
      </c>
      <c r="U193" s="221" t="s">
        <v>131</v>
      </c>
      <c r="V193" s="221" t="s">
        <v>131</v>
      </c>
      <c r="W193" s="221">
        <v>0</v>
      </c>
      <c r="X193" s="221">
        <f>'2b COVID Adjustment'!$F$327</f>
        <v>1.3725615591876219</v>
      </c>
      <c r="Y193" s="221" t="s">
        <v>131</v>
      </c>
      <c r="Z193" s="221" t="s">
        <v>131</v>
      </c>
      <c r="AA193" s="221" t="s">
        <v>131</v>
      </c>
      <c r="AB193" s="221" t="s">
        <v>131</v>
      </c>
      <c r="AC193" s="221" t="s">
        <v>131</v>
      </c>
      <c r="AD193" s="9"/>
    </row>
    <row r="194" spans="1:30" s="139" customFormat="1" ht="12.7" customHeight="1" thickBot="1">
      <c r="A194" s="9"/>
      <c r="B194" s="323"/>
      <c r="C194" s="307"/>
      <c r="D194" s="310"/>
      <c r="E194" s="313"/>
      <c r="F194" s="225" t="s">
        <v>73</v>
      </c>
      <c r="G194" s="314"/>
      <c r="H194" s="320"/>
      <c r="I194" s="127"/>
      <c r="J194" s="221" t="s">
        <v>131</v>
      </c>
      <c r="K194" s="221" t="s">
        <v>131</v>
      </c>
      <c r="L194" s="221" t="s">
        <v>131</v>
      </c>
      <c r="M194" s="221" t="s">
        <v>131</v>
      </c>
      <c r="N194" s="221" t="s">
        <v>131</v>
      </c>
      <c r="O194" s="221" t="s">
        <v>131</v>
      </c>
      <c r="P194" s="221" t="s">
        <v>131</v>
      </c>
      <c r="Q194" s="221" t="s">
        <v>131</v>
      </c>
      <c r="R194" s="123"/>
      <c r="S194" s="221" t="s">
        <v>131</v>
      </c>
      <c r="T194" s="221" t="s">
        <v>131</v>
      </c>
      <c r="U194" s="221" t="s">
        <v>131</v>
      </c>
      <c r="V194" s="221" t="s">
        <v>131</v>
      </c>
      <c r="W194" s="221">
        <v>0</v>
      </c>
      <c r="X194" s="221">
        <f>'2b COVID Adjustment'!$F$327</f>
        <v>1.3725615591876219</v>
      </c>
      <c r="Y194" s="221" t="s">
        <v>131</v>
      </c>
      <c r="Z194" s="221" t="s">
        <v>131</v>
      </c>
      <c r="AA194" s="221" t="s">
        <v>131</v>
      </c>
      <c r="AB194" s="221" t="s">
        <v>131</v>
      </c>
      <c r="AC194" s="221" t="s">
        <v>131</v>
      </c>
      <c r="AD194" s="9"/>
    </row>
    <row r="195" spans="1:30" s="137" customFormat="1" ht="12.7" customHeight="1">
      <c r="A195" s="9"/>
      <c r="B195" s="323"/>
      <c r="C195" s="305" t="s">
        <v>140</v>
      </c>
      <c r="D195" s="308" t="s">
        <v>151</v>
      </c>
      <c r="E195" s="311" t="s">
        <v>153</v>
      </c>
      <c r="F195" s="223" t="s">
        <v>60</v>
      </c>
      <c r="G195" s="314"/>
      <c r="H195" s="320"/>
      <c r="I195" s="122"/>
      <c r="J195" s="221" t="s">
        <v>131</v>
      </c>
      <c r="K195" s="221" t="s">
        <v>131</v>
      </c>
      <c r="L195" s="221" t="s">
        <v>131</v>
      </c>
      <c r="M195" s="221" t="s">
        <v>131</v>
      </c>
      <c r="N195" s="221" t="s">
        <v>131</v>
      </c>
      <c r="O195" s="221" t="s">
        <v>131</v>
      </c>
      <c r="P195" s="221" t="s">
        <v>131</v>
      </c>
      <c r="Q195" s="221" t="s">
        <v>131</v>
      </c>
      <c r="R195" s="123"/>
      <c r="S195" s="221" t="s">
        <v>131</v>
      </c>
      <c r="T195" s="221" t="s">
        <v>131</v>
      </c>
      <c r="U195" s="221" t="s">
        <v>131</v>
      </c>
      <c r="V195" s="221" t="s">
        <v>131</v>
      </c>
      <c r="W195" s="221">
        <f>'2a Q1 Adjustment Component'!H$79</f>
        <v>10.705717509101307</v>
      </c>
      <c r="X195" s="221">
        <f>'2b COVID Adjustment'!$F$328</f>
        <v>12.318322732368621</v>
      </c>
      <c r="Y195" s="221" t="s">
        <v>131</v>
      </c>
      <c r="Z195" s="221" t="s">
        <v>131</v>
      </c>
      <c r="AA195" s="221" t="s">
        <v>131</v>
      </c>
      <c r="AB195" s="221" t="s">
        <v>131</v>
      </c>
      <c r="AC195" s="221" t="s">
        <v>131</v>
      </c>
      <c r="AD195" s="9"/>
    </row>
    <row r="196" spans="1:30" s="138" customFormat="1" ht="12.7" customHeight="1">
      <c r="A196" s="9"/>
      <c r="B196" s="323"/>
      <c r="C196" s="306"/>
      <c r="D196" s="309"/>
      <c r="E196" s="312"/>
      <c r="F196" s="224" t="s">
        <v>61</v>
      </c>
      <c r="G196" s="314"/>
      <c r="H196" s="320"/>
      <c r="I196" s="126"/>
      <c r="J196" s="221" t="s">
        <v>131</v>
      </c>
      <c r="K196" s="221" t="s">
        <v>131</v>
      </c>
      <c r="L196" s="221" t="s">
        <v>131</v>
      </c>
      <c r="M196" s="221" t="s">
        <v>131</v>
      </c>
      <c r="N196" s="221" t="s">
        <v>131</v>
      </c>
      <c r="O196" s="221" t="s">
        <v>131</v>
      </c>
      <c r="P196" s="221" t="s">
        <v>131</v>
      </c>
      <c r="Q196" s="221" t="s">
        <v>131</v>
      </c>
      <c r="R196" s="123"/>
      <c r="S196" s="221" t="s">
        <v>131</v>
      </c>
      <c r="T196" s="221" t="s">
        <v>131</v>
      </c>
      <c r="U196" s="221" t="s">
        <v>131</v>
      </c>
      <c r="V196" s="221" t="s">
        <v>131</v>
      </c>
      <c r="W196" s="221">
        <f>'2a Q1 Adjustment Component'!H$79</f>
        <v>10.705717509101307</v>
      </c>
      <c r="X196" s="221">
        <f>'2b COVID Adjustment'!$F$328</f>
        <v>12.318322732368621</v>
      </c>
      <c r="Y196" s="221" t="s">
        <v>131</v>
      </c>
      <c r="Z196" s="221" t="s">
        <v>131</v>
      </c>
      <c r="AA196" s="221" t="s">
        <v>131</v>
      </c>
      <c r="AB196" s="221" t="s">
        <v>131</v>
      </c>
      <c r="AC196" s="221" t="s">
        <v>131</v>
      </c>
      <c r="AD196" s="9"/>
    </row>
    <row r="197" spans="1:30" s="138" customFormat="1" ht="12.7" customHeight="1">
      <c r="A197" s="9"/>
      <c r="B197" s="323"/>
      <c r="C197" s="306"/>
      <c r="D197" s="309"/>
      <c r="E197" s="312"/>
      <c r="F197" s="224" t="s">
        <v>62</v>
      </c>
      <c r="G197" s="314"/>
      <c r="H197" s="320"/>
      <c r="I197" s="126"/>
      <c r="J197" s="221" t="s">
        <v>131</v>
      </c>
      <c r="K197" s="221" t="s">
        <v>131</v>
      </c>
      <c r="L197" s="221" t="s">
        <v>131</v>
      </c>
      <c r="M197" s="221" t="s">
        <v>131</v>
      </c>
      <c r="N197" s="221" t="s">
        <v>131</v>
      </c>
      <c r="O197" s="221" t="s">
        <v>131</v>
      </c>
      <c r="P197" s="221" t="s">
        <v>131</v>
      </c>
      <c r="Q197" s="221" t="s">
        <v>131</v>
      </c>
      <c r="R197" s="123"/>
      <c r="S197" s="221" t="s">
        <v>131</v>
      </c>
      <c r="T197" s="221" t="s">
        <v>131</v>
      </c>
      <c r="U197" s="221" t="s">
        <v>131</v>
      </c>
      <c r="V197" s="221" t="s">
        <v>131</v>
      </c>
      <c r="W197" s="221">
        <f>'2a Q1 Adjustment Component'!H$79</f>
        <v>10.705717509101307</v>
      </c>
      <c r="X197" s="221">
        <f>'2b COVID Adjustment'!$F$328</f>
        <v>12.318322732368621</v>
      </c>
      <c r="Y197" s="221" t="s">
        <v>131</v>
      </c>
      <c r="Z197" s="221" t="s">
        <v>131</v>
      </c>
      <c r="AA197" s="221" t="s">
        <v>131</v>
      </c>
      <c r="AB197" s="221" t="s">
        <v>131</v>
      </c>
      <c r="AC197" s="221" t="s">
        <v>131</v>
      </c>
      <c r="AD197" s="9"/>
    </row>
    <row r="198" spans="1:30" s="138" customFormat="1" ht="12.7" customHeight="1">
      <c r="A198" s="9"/>
      <c r="B198" s="323"/>
      <c r="C198" s="306"/>
      <c r="D198" s="309"/>
      <c r="E198" s="312"/>
      <c r="F198" s="224" t="s">
        <v>63</v>
      </c>
      <c r="G198" s="314"/>
      <c r="H198" s="320"/>
      <c r="I198" s="126"/>
      <c r="J198" s="221" t="s">
        <v>131</v>
      </c>
      <c r="K198" s="221" t="s">
        <v>131</v>
      </c>
      <c r="L198" s="221" t="s">
        <v>131</v>
      </c>
      <c r="M198" s="221" t="s">
        <v>131</v>
      </c>
      <c r="N198" s="221" t="s">
        <v>131</v>
      </c>
      <c r="O198" s="221" t="s">
        <v>131</v>
      </c>
      <c r="P198" s="221" t="s">
        <v>131</v>
      </c>
      <c r="Q198" s="221" t="s">
        <v>131</v>
      </c>
      <c r="R198" s="123"/>
      <c r="S198" s="221" t="s">
        <v>131</v>
      </c>
      <c r="T198" s="221" t="s">
        <v>131</v>
      </c>
      <c r="U198" s="221" t="s">
        <v>131</v>
      </c>
      <c r="V198" s="221" t="s">
        <v>131</v>
      </c>
      <c r="W198" s="221">
        <f>'2a Q1 Adjustment Component'!H$79</f>
        <v>10.705717509101307</v>
      </c>
      <c r="X198" s="221">
        <f>'2b COVID Adjustment'!$F$328</f>
        <v>12.318322732368621</v>
      </c>
      <c r="Y198" s="221" t="s">
        <v>131</v>
      </c>
      <c r="Z198" s="221" t="s">
        <v>131</v>
      </c>
      <c r="AA198" s="221" t="s">
        <v>131</v>
      </c>
      <c r="AB198" s="221" t="s">
        <v>131</v>
      </c>
      <c r="AC198" s="221" t="s">
        <v>131</v>
      </c>
      <c r="AD198" s="9"/>
    </row>
    <row r="199" spans="1:30" s="138" customFormat="1" ht="12.7" customHeight="1">
      <c r="A199" s="9"/>
      <c r="B199" s="323"/>
      <c r="C199" s="306"/>
      <c r="D199" s="309"/>
      <c r="E199" s="312"/>
      <c r="F199" s="224" t="s">
        <v>64</v>
      </c>
      <c r="G199" s="314"/>
      <c r="H199" s="320"/>
      <c r="I199" s="126"/>
      <c r="J199" s="221" t="s">
        <v>131</v>
      </c>
      <c r="K199" s="221" t="s">
        <v>131</v>
      </c>
      <c r="L199" s="221" t="s">
        <v>131</v>
      </c>
      <c r="M199" s="221" t="s">
        <v>131</v>
      </c>
      <c r="N199" s="221" t="s">
        <v>131</v>
      </c>
      <c r="O199" s="221" t="s">
        <v>131</v>
      </c>
      <c r="P199" s="221" t="s">
        <v>131</v>
      </c>
      <c r="Q199" s="221" t="s">
        <v>131</v>
      </c>
      <c r="R199" s="123"/>
      <c r="S199" s="221" t="s">
        <v>131</v>
      </c>
      <c r="T199" s="221" t="s">
        <v>131</v>
      </c>
      <c r="U199" s="221" t="s">
        <v>131</v>
      </c>
      <c r="V199" s="221" t="s">
        <v>131</v>
      </c>
      <c r="W199" s="221">
        <f>'2a Q1 Adjustment Component'!H$79</f>
        <v>10.705717509101307</v>
      </c>
      <c r="X199" s="221">
        <f>'2b COVID Adjustment'!$F$328</f>
        <v>12.318322732368621</v>
      </c>
      <c r="Y199" s="221" t="s">
        <v>131</v>
      </c>
      <c r="Z199" s="221" t="s">
        <v>131</v>
      </c>
      <c r="AA199" s="221" t="s">
        <v>131</v>
      </c>
      <c r="AB199" s="221" t="s">
        <v>131</v>
      </c>
      <c r="AC199" s="221" t="s">
        <v>131</v>
      </c>
      <c r="AD199" s="9"/>
    </row>
    <row r="200" spans="1:30" s="138" customFormat="1" ht="12.7" customHeight="1">
      <c r="A200" s="9"/>
      <c r="B200" s="323"/>
      <c r="C200" s="306"/>
      <c r="D200" s="309"/>
      <c r="E200" s="312"/>
      <c r="F200" s="224" t="s">
        <v>65</v>
      </c>
      <c r="G200" s="314"/>
      <c r="H200" s="320"/>
      <c r="I200" s="126"/>
      <c r="J200" s="221" t="s">
        <v>131</v>
      </c>
      <c r="K200" s="221" t="s">
        <v>131</v>
      </c>
      <c r="L200" s="221" t="s">
        <v>131</v>
      </c>
      <c r="M200" s="221" t="s">
        <v>131</v>
      </c>
      <c r="N200" s="221" t="s">
        <v>131</v>
      </c>
      <c r="O200" s="221" t="s">
        <v>131</v>
      </c>
      <c r="P200" s="221" t="s">
        <v>131</v>
      </c>
      <c r="Q200" s="221" t="s">
        <v>131</v>
      </c>
      <c r="R200" s="123"/>
      <c r="S200" s="221" t="s">
        <v>131</v>
      </c>
      <c r="T200" s="221" t="s">
        <v>131</v>
      </c>
      <c r="U200" s="221" t="s">
        <v>131</v>
      </c>
      <c r="V200" s="221" t="s">
        <v>131</v>
      </c>
      <c r="W200" s="221">
        <f>'2a Q1 Adjustment Component'!H$79</f>
        <v>10.705717509101307</v>
      </c>
      <c r="X200" s="221">
        <f>'2b COVID Adjustment'!$F$328</f>
        <v>12.318322732368621</v>
      </c>
      <c r="Y200" s="221" t="s">
        <v>131</v>
      </c>
      <c r="Z200" s="221" t="s">
        <v>131</v>
      </c>
      <c r="AA200" s="221" t="s">
        <v>131</v>
      </c>
      <c r="AB200" s="221" t="s">
        <v>131</v>
      </c>
      <c r="AC200" s="221" t="s">
        <v>131</v>
      </c>
      <c r="AD200" s="9"/>
    </row>
    <row r="201" spans="1:30" s="138" customFormat="1" ht="12.7" customHeight="1">
      <c r="A201" s="9"/>
      <c r="B201" s="323"/>
      <c r="C201" s="306"/>
      <c r="D201" s="309"/>
      <c r="E201" s="312"/>
      <c r="F201" s="224" t="s">
        <v>66</v>
      </c>
      <c r="G201" s="314"/>
      <c r="H201" s="320"/>
      <c r="I201" s="126"/>
      <c r="J201" s="221" t="s">
        <v>131</v>
      </c>
      <c r="K201" s="221" t="s">
        <v>131</v>
      </c>
      <c r="L201" s="221" t="s">
        <v>131</v>
      </c>
      <c r="M201" s="221" t="s">
        <v>131</v>
      </c>
      <c r="N201" s="221" t="s">
        <v>131</v>
      </c>
      <c r="O201" s="221" t="s">
        <v>131</v>
      </c>
      <c r="P201" s="221" t="s">
        <v>131</v>
      </c>
      <c r="Q201" s="221" t="s">
        <v>131</v>
      </c>
      <c r="R201" s="123"/>
      <c r="S201" s="221" t="s">
        <v>131</v>
      </c>
      <c r="T201" s="221" t="s">
        <v>131</v>
      </c>
      <c r="U201" s="221" t="s">
        <v>131</v>
      </c>
      <c r="V201" s="221" t="s">
        <v>131</v>
      </c>
      <c r="W201" s="221">
        <f>'2a Q1 Adjustment Component'!H$79</f>
        <v>10.705717509101307</v>
      </c>
      <c r="X201" s="221">
        <f>'2b COVID Adjustment'!$F$328</f>
        <v>12.318322732368621</v>
      </c>
      <c r="Y201" s="221" t="s">
        <v>131</v>
      </c>
      <c r="Z201" s="221" t="s">
        <v>131</v>
      </c>
      <c r="AA201" s="221" t="s">
        <v>131</v>
      </c>
      <c r="AB201" s="221" t="s">
        <v>131</v>
      </c>
      <c r="AC201" s="221" t="s">
        <v>131</v>
      </c>
      <c r="AD201" s="9"/>
    </row>
    <row r="202" spans="1:30" s="138" customFormat="1" ht="12.7" customHeight="1">
      <c r="A202" s="9"/>
      <c r="B202" s="323"/>
      <c r="C202" s="306"/>
      <c r="D202" s="309"/>
      <c r="E202" s="312"/>
      <c r="F202" s="224" t="s">
        <v>67</v>
      </c>
      <c r="G202" s="314"/>
      <c r="H202" s="320"/>
      <c r="I202" s="126"/>
      <c r="J202" s="221" t="s">
        <v>131</v>
      </c>
      <c r="K202" s="221" t="s">
        <v>131</v>
      </c>
      <c r="L202" s="221" t="s">
        <v>131</v>
      </c>
      <c r="M202" s="221" t="s">
        <v>131</v>
      </c>
      <c r="N202" s="221" t="s">
        <v>131</v>
      </c>
      <c r="O202" s="221" t="s">
        <v>131</v>
      </c>
      <c r="P202" s="221" t="s">
        <v>131</v>
      </c>
      <c r="Q202" s="221" t="s">
        <v>131</v>
      </c>
      <c r="R202" s="123"/>
      <c r="S202" s="221" t="s">
        <v>131</v>
      </c>
      <c r="T202" s="221" t="s">
        <v>131</v>
      </c>
      <c r="U202" s="221" t="s">
        <v>131</v>
      </c>
      <c r="V202" s="221" t="s">
        <v>131</v>
      </c>
      <c r="W202" s="221">
        <f>'2a Q1 Adjustment Component'!H$79</f>
        <v>10.705717509101307</v>
      </c>
      <c r="X202" s="221">
        <f>'2b COVID Adjustment'!$F$328</f>
        <v>12.318322732368621</v>
      </c>
      <c r="Y202" s="221" t="s">
        <v>131</v>
      </c>
      <c r="Z202" s="221" t="s">
        <v>131</v>
      </c>
      <c r="AA202" s="221" t="s">
        <v>131</v>
      </c>
      <c r="AB202" s="221" t="s">
        <v>131</v>
      </c>
      <c r="AC202" s="221" t="s">
        <v>131</v>
      </c>
      <c r="AD202" s="9"/>
    </row>
    <row r="203" spans="1:30" s="138" customFormat="1" ht="12.7" customHeight="1">
      <c r="A203" s="9"/>
      <c r="B203" s="323"/>
      <c r="C203" s="306"/>
      <c r="D203" s="309"/>
      <c r="E203" s="312"/>
      <c r="F203" s="224" t="s">
        <v>68</v>
      </c>
      <c r="G203" s="314"/>
      <c r="H203" s="320"/>
      <c r="I203" s="126"/>
      <c r="J203" s="221" t="s">
        <v>131</v>
      </c>
      <c r="K203" s="221" t="s">
        <v>131</v>
      </c>
      <c r="L203" s="221" t="s">
        <v>131</v>
      </c>
      <c r="M203" s="221" t="s">
        <v>131</v>
      </c>
      <c r="N203" s="221" t="s">
        <v>131</v>
      </c>
      <c r="O203" s="221" t="s">
        <v>131</v>
      </c>
      <c r="P203" s="221" t="s">
        <v>131</v>
      </c>
      <c r="Q203" s="221" t="s">
        <v>131</v>
      </c>
      <c r="R203" s="123"/>
      <c r="S203" s="221" t="s">
        <v>131</v>
      </c>
      <c r="T203" s="221" t="s">
        <v>131</v>
      </c>
      <c r="U203" s="221" t="s">
        <v>131</v>
      </c>
      <c r="V203" s="221" t="s">
        <v>131</v>
      </c>
      <c r="W203" s="221">
        <f>'2a Q1 Adjustment Component'!H$79</f>
        <v>10.705717509101307</v>
      </c>
      <c r="X203" s="221">
        <f>'2b COVID Adjustment'!$F$328</f>
        <v>12.318322732368621</v>
      </c>
      <c r="Y203" s="221" t="s">
        <v>131</v>
      </c>
      <c r="Z203" s="221" t="s">
        <v>131</v>
      </c>
      <c r="AA203" s="221" t="s">
        <v>131</v>
      </c>
      <c r="AB203" s="221" t="s">
        <v>131</v>
      </c>
      <c r="AC203" s="221" t="s">
        <v>131</v>
      </c>
      <c r="AD203" s="9"/>
    </row>
    <row r="204" spans="1:30" s="138" customFormat="1" ht="12.7" customHeight="1">
      <c r="A204" s="9"/>
      <c r="B204" s="323"/>
      <c r="C204" s="306"/>
      <c r="D204" s="309"/>
      <c r="E204" s="312"/>
      <c r="F204" s="224" t="s">
        <v>69</v>
      </c>
      <c r="G204" s="314"/>
      <c r="H204" s="320"/>
      <c r="I204" s="126"/>
      <c r="J204" s="221" t="s">
        <v>131</v>
      </c>
      <c r="K204" s="221" t="s">
        <v>131</v>
      </c>
      <c r="L204" s="221" t="s">
        <v>131</v>
      </c>
      <c r="M204" s="221" t="s">
        <v>131</v>
      </c>
      <c r="N204" s="221" t="s">
        <v>131</v>
      </c>
      <c r="O204" s="221" t="s">
        <v>131</v>
      </c>
      <c r="P204" s="221" t="s">
        <v>131</v>
      </c>
      <c r="Q204" s="221" t="s">
        <v>131</v>
      </c>
      <c r="R204" s="123"/>
      <c r="S204" s="221" t="s">
        <v>131</v>
      </c>
      <c r="T204" s="221" t="s">
        <v>131</v>
      </c>
      <c r="U204" s="221" t="s">
        <v>131</v>
      </c>
      <c r="V204" s="221" t="s">
        <v>131</v>
      </c>
      <c r="W204" s="221">
        <f>'2a Q1 Adjustment Component'!H$79</f>
        <v>10.705717509101307</v>
      </c>
      <c r="X204" s="221">
        <f>'2b COVID Adjustment'!$F$328</f>
        <v>12.318322732368621</v>
      </c>
      <c r="Y204" s="221" t="s">
        <v>131</v>
      </c>
      <c r="Z204" s="221" t="s">
        <v>131</v>
      </c>
      <c r="AA204" s="221" t="s">
        <v>131</v>
      </c>
      <c r="AB204" s="221" t="s">
        <v>131</v>
      </c>
      <c r="AC204" s="221" t="s">
        <v>131</v>
      </c>
      <c r="AD204" s="9"/>
    </row>
    <row r="205" spans="1:30" s="138" customFormat="1" ht="12.7" customHeight="1">
      <c r="A205" s="9"/>
      <c r="B205" s="323"/>
      <c r="C205" s="306"/>
      <c r="D205" s="309"/>
      <c r="E205" s="312"/>
      <c r="F205" s="224" t="s">
        <v>70</v>
      </c>
      <c r="G205" s="314"/>
      <c r="H205" s="320"/>
      <c r="I205" s="126"/>
      <c r="J205" s="221" t="s">
        <v>131</v>
      </c>
      <c r="K205" s="221" t="s">
        <v>131</v>
      </c>
      <c r="L205" s="221" t="s">
        <v>131</v>
      </c>
      <c r="M205" s="221" t="s">
        <v>131</v>
      </c>
      <c r="N205" s="221" t="s">
        <v>131</v>
      </c>
      <c r="O205" s="221" t="s">
        <v>131</v>
      </c>
      <c r="P205" s="221" t="s">
        <v>131</v>
      </c>
      <c r="Q205" s="221" t="s">
        <v>131</v>
      </c>
      <c r="R205" s="123"/>
      <c r="S205" s="221" t="s">
        <v>131</v>
      </c>
      <c r="T205" s="221" t="s">
        <v>131</v>
      </c>
      <c r="U205" s="221" t="s">
        <v>131</v>
      </c>
      <c r="V205" s="221" t="s">
        <v>131</v>
      </c>
      <c r="W205" s="221">
        <f>'2a Q1 Adjustment Component'!H$79</f>
        <v>10.705717509101307</v>
      </c>
      <c r="X205" s="221">
        <f>'2b COVID Adjustment'!$F$328</f>
        <v>12.318322732368621</v>
      </c>
      <c r="Y205" s="221" t="s">
        <v>131</v>
      </c>
      <c r="Z205" s="221" t="s">
        <v>131</v>
      </c>
      <c r="AA205" s="221" t="s">
        <v>131</v>
      </c>
      <c r="AB205" s="221" t="s">
        <v>131</v>
      </c>
      <c r="AC205" s="221" t="s">
        <v>131</v>
      </c>
      <c r="AD205" s="9"/>
    </row>
    <row r="206" spans="1:30" s="138" customFormat="1" ht="12.7" customHeight="1">
      <c r="A206" s="9"/>
      <c r="B206" s="323"/>
      <c r="C206" s="306"/>
      <c r="D206" s="309"/>
      <c r="E206" s="312"/>
      <c r="F206" s="224" t="s">
        <v>71</v>
      </c>
      <c r="G206" s="314"/>
      <c r="H206" s="320"/>
      <c r="I206" s="126"/>
      <c r="J206" s="221" t="s">
        <v>131</v>
      </c>
      <c r="K206" s="221" t="s">
        <v>131</v>
      </c>
      <c r="L206" s="221" t="s">
        <v>131</v>
      </c>
      <c r="M206" s="221" t="s">
        <v>131</v>
      </c>
      <c r="N206" s="221" t="s">
        <v>131</v>
      </c>
      <c r="O206" s="221" t="s">
        <v>131</v>
      </c>
      <c r="P206" s="221" t="s">
        <v>131</v>
      </c>
      <c r="Q206" s="221" t="s">
        <v>131</v>
      </c>
      <c r="R206" s="123"/>
      <c r="S206" s="221" t="s">
        <v>131</v>
      </c>
      <c r="T206" s="221" t="s">
        <v>131</v>
      </c>
      <c r="U206" s="221" t="s">
        <v>131</v>
      </c>
      <c r="V206" s="221" t="s">
        <v>131</v>
      </c>
      <c r="W206" s="221">
        <f>'2a Q1 Adjustment Component'!H$79</f>
        <v>10.705717509101307</v>
      </c>
      <c r="X206" s="221">
        <f>'2b COVID Adjustment'!$F$328</f>
        <v>12.318322732368621</v>
      </c>
      <c r="Y206" s="221" t="s">
        <v>131</v>
      </c>
      <c r="Z206" s="221" t="s">
        <v>131</v>
      </c>
      <c r="AA206" s="221" t="s">
        <v>131</v>
      </c>
      <c r="AB206" s="221" t="s">
        <v>131</v>
      </c>
      <c r="AC206" s="221" t="s">
        <v>131</v>
      </c>
      <c r="AD206" s="9"/>
    </row>
    <row r="207" spans="1:30" s="138" customFormat="1" ht="12.7" customHeight="1">
      <c r="A207" s="9"/>
      <c r="B207" s="323"/>
      <c r="C207" s="306"/>
      <c r="D207" s="309"/>
      <c r="E207" s="312"/>
      <c r="F207" s="224" t="s">
        <v>72</v>
      </c>
      <c r="G207" s="314"/>
      <c r="H207" s="320"/>
      <c r="I207" s="126"/>
      <c r="J207" s="221" t="s">
        <v>131</v>
      </c>
      <c r="K207" s="221" t="s">
        <v>131</v>
      </c>
      <c r="L207" s="221" t="s">
        <v>131</v>
      </c>
      <c r="M207" s="221" t="s">
        <v>131</v>
      </c>
      <c r="N207" s="221" t="s">
        <v>131</v>
      </c>
      <c r="O207" s="221" t="s">
        <v>131</v>
      </c>
      <c r="P207" s="221" t="s">
        <v>131</v>
      </c>
      <c r="Q207" s="221" t="s">
        <v>131</v>
      </c>
      <c r="R207" s="123"/>
      <c r="S207" s="221" t="s">
        <v>131</v>
      </c>
      <c r="T207" s="221" t="s">
        <v>131</v>
      </c>
      <c r="U207" s="221" t="s">
        <v>131</v>
      </c>
      <c r="V207" s="221" t="s">
        <v>131</v>
      </c>
      <c r="W207" s="221">
        <f>'2a Q1 Adjustment Component'!H$79</f>
        <v>10.705717509101307</v>
      </c>
      <c r="X207" s="221">
        <f>'2b COVID Adjustment'!$F$328</f>
        <v>12.318322732368621</v>
      </c>
      <c r="Y207" s="221" t="s">
        <v>131</v>
      </c>
      <c r="Z207" s="221" t="s">
        <v>131</v>
      </c>
      <c r="AA207" s="221" t="s">
        <v>131</v>
      </c>
      <c r="AB207" s="221" t="s">
        <v>131</v>
      </c>
      <c r="AC207" s="221" t="s">
        <v>131</v>
      </c>
      <c r="AD207" s="9"/>
    </row>
    <row r="208" spans="1:30" s="139" customFormat="1" ht="12.7" customHeight="1" thickBot="1">
      <c r="A208" s="9"/>
      <c r="B208" s="323"/>
      <c r="C208" s="307"/>
      <c r="D208" s="310"/>
      <c r="E208" s="313"/>
      <c r="F208" s="225" t="s">
        <v>73</v>
      </c>
      <c r="G208" s="314"/>
      <c r="H208" s="320"/>
      <c r="I208" s="127"/>
      <c r="J208" s="221" t="s">
        <v>131</v>
      </c>
      <c r="K208" s="221" t="s">
        <v>131</v>
      </c>
      <c r="L208" s="221" t="s">
        <v>131</v>
      </c>
      <c r="M208" s="221" t="s">
        <v>131</v>
      </c>
      <c r="N208" s="221" t="s">
        <v>131</v>
      </c>
      <c r="O208" s="221" t="s">
        <v>131</v>
      </c>
      <c r="P208" s="221" t="s">
        <v>131</v>
      </c>
      <c r="Q208" s="221" t="s">
        <v>131</v>
      </c>
      <c r="R208" s="123"/>
      <c r="S208" s="221" t="s">
        <v>131</v>
      </c>
      <c r="T208" s="221" t="s">
        <v>131</v>
      </c>
      <c r="U208" s="221" t="s">
        <v>131</v>
      </c>
      <c r="V208" s="221" t="s">
        <v>131</v>
      </c>
      <c r="W208" s="221">
        <f>'2a Q1 Adjustment Component'!H$79</f>
        <v>10.705717509101307</v>
      </c>
      <c r="X208" s="221">
        <f>'2b COVID Adjustment'!$F$328</f>
        <v>12.318322732368621</v>
      </c>
      <c r="Y208" s="221" t="s">
        <v>131</v>
      </c>
      <c r="Z208" s="221" t="s">
        <v>131</v>
      </c>
      <c r="AA208" s="221" t="s">
        <v>131</v>
      </c>
      <c r="AB208" s="221" t="s">
        <v>131</v>
      </c>
      <c r="AC208" s="221" t="s">
        <v>131</v>
      </c>
      <c r="AD208" s="9"/>
    </row>
    <row r="209" spans="1:30" s="137" customFormat="1" ht="12.7" customHeight="1">
      <c r="A209" s="9"/>
      <c r="B209" s="323"/>
      <c r="C209" s="305" t="s">
        <v>140</v>
      </c>
      <c r="D209" s="308" t="s">
        <v>154</v>
      </c>
      <c r="E209" s="311" t="s">
        <v>152</v>
      </c>
      <c r="F209" s="223" t="s">
        <v>60</v>
      </c>
      <c r="G209" s="314"/>
      <c r="H209" s="320"/>
      <c r="I209" s="122"/>
      <c r="J209" s="221" t="s">
        <v>131</v>
      </c>
      <c r="K209" s="221" t="s">
        <v>131</v>
      </c>
      <c r="L209" s="221" t="s">
        <v>131</v>
      </c>
      <c r="M209" s="221" t="s">
        <v>131</v>
      </c>
      <c r="N209" s="221" t="s">
        <v>131</v>
      </c>
      <c r="O209" s="221" t="s">
        <v>131</v>
      </c>
      <c r="P209" s="221" t="s">
        <v>131</v>
      </c>
      <c r="Q209" s="221" t="s">
        <v>131</v>
      </c>
      <c r="R209" s="123"/>
      <c r="S209" s="221" t="s">
        <v>131</v>
      </c>
      <c r="T209" s="221" t="s">
        <v>131</v>
      </c>
      <c r="U209" s="221" t="s">
        <v>131</v>
      </c>
      <c r="V209" s="221" t="s">
        <v>131</v>
      </c>
      <c r="W209" s="221">
        <v>0</v>
      </c>
      <c r="X209" s="221">
        <f>'2b COVID Adjustment'!$F$329</f>
        <v>1.3725615591876219</v>
      </c>
      <c r="Y209" s="221" t="s">
        <v>131</v>
      </c>
      <c r="Z209" s="221" t="s">
        <v>131</v>
      </c>
      <c r="AA209" s="221" t="s">
        <v>131</v>
      </c>
      <c r="AB209" s="221" t="s">
        <v>131</v>
      </c>
      <c r="AC209" s="221" t="s">
        <v>131</v>
      </c>
      <c r="AD209" s="9"/>
    </row>
    <row r="210" spans="1:30" s="138" customFormat="1" ht="12.7" customHeight="1">
      <c r="A210" s="9"/>
      <c r="B210" s="323"/>
      <c r="C210" s="306"/>
      <c r="D210" s="309"/>
      <c r="E210" s="312"/>
      <c r="F210" s="224" t="s">
        <v>61</v>
      </c>
      <c r="G210" s="314"/>
      <c r="H210" s="320"/>
      <c r="I210" s="126"/>
      <c r="J210" s="221" t="s">
        <v>131</v>
      </c>
      <c r="K210" s="221" t="s">
        <v>131</v>
      </c>
      <c r="L210" s="221" t="s">
        <v>131</v>
      </c>
      <c r="M210" s="221" t="s">
        <v>131</v>
      </c>
      <c r="N210" s="221" t="s">
        <v>131</v>
      </c>
      <c r="O210" s="221" t="s">
        <v>131</v>
      </c>
      <c r="P210" s="221" t="s">
        <v>131</v>
      </c>
      <c r="Q210" s="221" t="s">
        <v>131</v>
      </c>
      <c r="R210" s="123"/>
      <c r="S210" s="221" t="s">
        <v>131</v>
      </c>
      <c r="T210" s="221" t="s">
        <v>131</v>
      </c>
      <c r="U210" s="221" t="s">
        <v>131</v>
      </c>
      <c r="V210" s="221" t="s">
        <v>131</v>
      </c>
      <c r="W210" s="221">
        <v>0</v>
      </c>
      <c r="X210" s="221">
        <f>'2b COVID Adjustment'!$F$329</f>
        <v>1.3725615591876219</v>
      </c>
      <c r="Y210" s="221" t="s">
        <v>131</v>
      </c>
      <c r="Z210" s="221" t="s">
        <v>131</v>
      </c>
      <c r="AA210" s="221" t="s">
        <v>131</v>
      </c>
      <c r="AB210" s="221" t="s">
        <v>131</v>
      </c>
      <c r="AC210" s="221" t="s">
        <v>131</v>
      </c>
      <c r="AD210" s="9"/>
    </row>
    <row r="211" spans="1:30" s="138" customFormat="1" ht="12.7" customHeight="1">
      <c r="A211" s="9"/>
      <c r="B211" s="323"/>
      <c r="C211" s="306"/>
      <c r="D211" s="309"/>
      <c r="E211" s="312"/>
      <c r="F211" s="224" t="s">
        <v>62</v>
      </c>
      <c r="G211" s="314"/>
      <c r="H211" s="320"/>
      <c r="I211" s="126"/>
      <c r="J211" s="221" t="s">
        <v>131</v>
      </c>
      <c r="K211" s="221" t="s">
        <v>131</v>
      </c>
      <c r="L211" s="221" t="s">
        <v>131</v>
      </c>
      <c r="M211" s="221" t="s">
        <v>131</v>
      </c>
      <c r="N211" s="221" t="s">
        <v>131</v>
      </c>
      <c r="O211" s="221" t="s">
        <v>131</v>
      </c>
      <c r="P211" s="221" t="s">
        <v>131</v>
      </c>
      <c r="Q211" s="221" t="s">
        <v>131</v>
      </c>
      <c r="R211" s="123"/>
      <c r="S211" s="221" t="s">
        <v>131</v>
      </c>
      <c r="T211" s="221" t="s">
        <v>131</v>
      </c>
      <c r="U211" s="221" t="s">
        <v>131</v>
      </c>
      <c r="V211" s="221" t="s">
        <v>131</v>
      </c>
      <c r="W211" s="221">
        <v>0</v>
      </c>
      <c r="X211" s="221">
        <f>'2b COVID Adjustment'!$F$329</f>
        <v>1.3725615591876219</v>
      </c>
      <c r="Y211" s="221" t="s">
        <v>131</v>
      </c>
      <c r="Z211" s="221" t="s">
        <v>131</v>
      </c>
      <c r="AA211" s="221" t="s">
        <v>131</v>
      </c>
      <c r="AB211" s="221" t="s">
        <v>131</v>
      </c>
      <c r="AC211" s="221" t="s">
        <v>131</v>
      </c>
      <c r="AD211" s="9"/>
    </row>
    <row r="212" spans="1:30" s="138" customFormat="1" ht="12.7" customHeight="1">
      <c r="A212" s="9"/>
      <c r="B212" s="323"/>
      <c r="C212" s="306"/>
      <c r="D212" s="309"/>
      <c r="E212" s="312"/>
      <c r="F212" s="224" t="s">
        <v>63</v>
      </c>
      <c r="G212" s="314"/>
      <c r="H212" s="320"/>
      <c r="I212" s="126"/>
      <c r="J212" s="221" t="s">
        <v>131</v>
      </c>
      <c r="K212" s="221" t="s">
        <v>131</v>
      </c>
      <c r="L212" s="221" t="s">
        <v>131</v>
      </c>
      <c r="M212" s="221" t="s">
        <v>131</v>
      </c>
      <c r="N212" s="221" t="s">
        <v>131</v>
      </c>
      <c r="O212" s="221" t="s">
        <v>131</v>
      </c>
      <c r="P212" s="221" t="s">
        <v>131</v>
      </c>
      <c r="Q212" s="221" t="s">
        <v>131</v>
      </c>
      <c r="R212" s="123"/>
      <c r="S212" s="221" t="s">
        <v>131</v>
      </c>
      <c r="T212" s="221" t="s">
        <v>131</v>
      </c>
      <c r="U212" s="221" t="s">
        <v>131</v>
      </c>
      <c r="V212" s="221" t="s">
        <v>131</v>
      </c>
      <c r="W212" s="221">
        <v>0</v>
      </c>
      <c r="X212" s="221">
        <f>'2b COVID Adjustment'!$F$329</f>
        <v>1.3725615591876219</v>
      </c>
      <c r="Y212" s="221" t="s">
        <v>131</v>
      </c>
      <c r="Z212" s="221" t="s">
        <v>131</v>
      </c>
      <c r="AA212" s="221" t="s">
        <v>131</v>
      </c>
      <c r="AB212" s="221" t="s">
        <v>131</v>
      </c>
      <c r="AC212" s="221" t="s">
        <v>131</v>
      </c>
      <c r="AD212" s="9"/>
    </row>
    <row r="213" spans="1:30" s="138" customFormat="1" ht="12.7" customHeight="1">
      <c r="A213" s="9"/>
      <c r="B213" s="323"/>
      <c r="C213" s="306"/>
      <c r="D213" s="309"/>
      <c r="E213" s="312"/>
      <c r="F213" s="224" t="s">
        <v>64</v>
      </c>
      <c r="G213" s="314"/>
      <c r="H213" s="320"/>
      <c r="I213" s="126"/>
      <c r="J213" s="221" t="s">
        <v>131</v>
      </c>
      <c r="K213" s="221" t="s">
        <v>131</v>
      </c>
      <c r="L213" s="221" t="s">
        <v>131</v>
      </c>
      <c r="M213" s="221" t="s">
        <v>131</v>
      </c>
      <c r="N213" s="221" t="s">
        <v>131</v>
      </c>
      <c r="O213" s="221" t="s">
        <v>131</v>
      </c>
      <c r="P213" s="221" t="s">
        <v>131</v>
      </c>
      <c r="Q213" s="221" t="s">
        <v>131</v>
      </c>
      <c r="R213" s="123"/>
      <c r="S213" s="221" t="s">
        <v>131</v>
      </c>
      <c r="T213" s="221" t="s">
        <v>131</v>
      </c>
      <c r="U213" s="221" t="s">
        <v>131</v>
      </c>
      <c r="V213" s="221" t="s">
        <v>131</v>
      </c>
      <c r="W213" s="221">
        <v>0</v>
      </c>
      <c r="X213" s="221">
        <f>'2b COVID Adjustment'!$F$329</f>
        <v>1.3725615591876219</v>
      </c>
      <c r="Y213" s="221" t="s">
        <v>131</v>
      </c>
      <c r="Z213" s="221" t="s">
        <v>131</v>
      </c>
      <c r="AA213" s="221" t="s">
        <v>131</v>
      </c>
      <c r="AB213" s="221" t="s">
        <v>131</v>
      </c>
      <c r="AC213" s="221" t="s">
        <v>131</v>
      </c>
      <c r="AD213" s="9"/>
    </row>
    <row r="214" spans="1:30" s="138" customFormat="1" ht="12.7" customHeight="1">
      <c r="A214" s="9"/>
      <c r="B214" s="323"/>
      <c r="C214" s="306"/>
      <c r="D214" s="309"/>
      <c r="E214" s="312"/>
      <c r="F214" s="224" t="s">
        <v>65</v>
      </c>
      <c r="G214" s="314"/>
      <c r="H214" s="320"/>
      <c r="I214" s="126"/>
      <c r="J214" s="221" t="s">
        <v>131</v>
      </c>
      <c r="K214" s="221" t="s">
        <v>131</v>
      </c>
      <c r="L214" s="221" t="s">
        <v>131</v>
      </c>
      <c r="M214" s="221" t="s">
        <v>131</v>
      </c>
      <c r="N214" s="221" t="s">
        <v>131</v>
      </c>
      <c r="O214" s="221" t="s">
        <v>131</v>
      </c>
      <c r="P214" s="221" t="s">
        <v>131</v>
      </c>
      <c r="Q214" s="221" t="s">
        <v>131</v>
      </c>
      <c r="R214" s="123"/>
      <c r="S214" s="221" t="s">
        <v>131</v>
      </c>
      <c r="T214" s="221" t="s">
        <v>131</v>
      </c>
      <c r="U214" s="221" t="s">
        <v>131</v>
      </c>
      <c r="V214" s="221" t="s">
        <v>131</v>
      </c>
      <c r="W214" s="221">
        <v>0</v>
      </c>
      <c r="X214" s="221">
        <f>'2b COVID Adjustment'!$F$329</f>
        <v>1.3725615591876219</v>
      </c>
      <c r="Y214" s="221" t="s">
        <v>131</v>
      </c>
      <c r="Z214" s="221" t="s">
        <v>131</v>
      </c>
      <c r="AA214" s="221" t="s">
        <v>131</v>
      </c>
      <c r="AB214" s="221" t="s">
        <v>131</v>
      </c>
      <c r="AC214" s="221" t="s">
        <v>131</v>
      </c>
      <c r="AD214" s="9"/>
    </row>
    <row r="215" spans="1:30" s="138" customFormat="1" ht="12.7" customHeight="1">
      <c r="A215" s="9"/>
      <c r="B215" s="323"/>
      <c r="C215" s="306"/>
      <c r="D215" s="309"/>
      <c r="E215" s="312"/>
      <c r="F215" s="224" t="s">
        <v>66</v>
      </c>
      <c r="G215" s="314"/>
      <c r="H215" s="320"/>
      <c r="I215" s="126"/>
      <c r="J215" s="221" t="s">
        <v>131</v>
      </c>
      <c r="K215" s="221" t="s">
        <v>131</v>
      </c>
      <c r="L215" s="221" t="s">
        <v>131</v>
      </c>
      <c r="M215" s="221" t="s">
        <v>131</v>
      </c>
      <c r="N215" s="221" t="s">
        <v>131</v>
      </c>
      <c r="O215" s="221" t="s">
        <v>131</v>
      </c>
      <c r="P215" s="221" t="s">
        <v>131</v>
      </c>
      <c r="Q215" s="221" t="s">
        <v>131</v>
      </c>
      <c r="R215" s="123"/>
      <c r="S215" s="221" t="s">
        <v>131</v>
      </c>
      <c r="T215" s="221" t="s">
        <v>131</v>
      </c>
      <c r="U215" s="221" t="s">
        <v>131</v>
      </c>
      <c r="V215" s="221" t="s">
        <v>131</v>
      </c>
      <c r="W215" s="221">
        <v>0</v>
      </c>
      <c r="X215" s="221">
        <f>'2b COVID Adjustment'!$F$329</f>
        <v>1.3725615591876219</v>
      </c>
      <c r="Y215" s="221" t="s">
        <v>131</v>
      </c>
      <c r="Z215" s="221" t="s">
        <v>131</v>
      </c>
      <c r="AA215" s="221" t="s">
        <v>131</v>
      </c>
      <c r="AB215" s="221" t="s">
        <v>131</v>
      </c>
      <c r="AC215" s="221" t="s">
        <v>131</v>
      </c>
      <c r="AD215" s="9"/>
    </row>
    <row r="216" spans="1:30" s="138" customFormat="1" ht="12.7" customHeight="1">
      <c r="A216" s="9"/>
      <c r="B216" s="323"/>
      <c r="C216" s="306"/>
      <c r="D216" s="309"/>
      <c r="E216" s="312"/>
      <c r="F216" s="224" t="s">
        <v>67</v>
      </c>
      <c r="G216" s="314"/>
      <c r="H216" s="320"/>
      <c r="I216" s="126"/>
      <c r="J216" s="221" t="s">
        <v>131</v>
      </c>
      <c r="K216" s="221" t="s">
        <v>131</v>
      </c>
      <c r="L216" s="221" t="s">
        <v>131</v>
      </c>
      <c r="M216" s="221" t="s">
        <v>131</v>
      </c>
      <c r="N216" s="221" t="s">
        <v>131</v>
      </c>
      <c r="O216" s="221" t="s">
        <v>131</v>
      </c>
      <c r="P216" s="221" t="s">
        <v>131</v>
      </c>
      <c r="Q216" s="221" t="s">
        <v>131</v>
      </c>
      <c r="R216" s="123"/>
      <c r="S216" s="221" t="s">
        <v>131</v>
      </c>
      <c r="T216" s="221" t="s">
        <v>131</v>
      </c>
      <c r="U216" s="221" t="s">
        <v>131</v>
      </c>
      <c r="V216" s="221" t="s">
        <v>131</v>
      </c>
      <c r="W216" s="221">
        <v>0</v>
      </c>
      <c r="X216" s="221">
        <f>'2b COVID Adjustment'!$F$329</f>
        <v>1.3725615591876219</v>
      </c>
      <c r="Y216" s="221" t="s">
        <v>131</v>
      </c>
      <c r="Z216" s="221" t="s">
        <v>131</v>
      </c>
      <c r="AA216" s="221" t="s">
        <v>131</v>
      </c>
      <c r="AB216" s="221" t="s">
        <v>131</v>
      </c>
      <c r="AC216" s="221" t="s">
        <v>131</v>
      </c>
      <c r="AD216" s="9"/>
    </row>
    <row r="217" spans="1:30" s="138" customFormat="1" ht="12.7" customHeight="1">
      <c r="A217" s="9"/>
      <c r="B217" s="323"/>
      <c r="C217" s="306"/>
      <c r="D217" s="309"/>
      <c r="E217" s="312"/>
      <c r="F217" s="224" t="s">
        <v>68</v>
      </c>
      <c r="G217" s="314"/>
      <c r="H217" s="320"/>
      <c r="I217" s="126"/>
      <c r="J217" s="221" t="s">
        <v>131</v>
      </c>
      <c r="K217" s="221" t="s">
        <v>131</v>
      </c>
      <c r="L217" s="221" t="s">
        <v>131</v>
      </c>
      <c r="M217" s="221" t="s">
        <v>131</v>
      </c>
      <c r="N217" s="221" t="s">
        <v>131</v>
      </c>
      <c r="O217" s="221" t="s">
        <v>131</v>
      </c>
      <c r="P217" s="221" t="s">
        <v>131</v>
      </c>
      <c r="Q217" s="221" t="s">
        <v>131</v>
      </c>
      <c r="R217" s="123"/>
      <c r="S217" s="221" t="s">
        <v>131</v>
      </c>
      <c r="T217" s="221" t="s">
        <v>131</v>
      </c>
      <c r="U217" s="221" t="s">
        <v>131</v>
      </c>
      <c r="V217" s="221" t="s">
        <v>131</v>
      </c>
      <c r="W217" s="221">
        <v>0</v>
      </c>
      <c r="X217" s="221">
        <f>'2b COVID Adjustment'!$F$329</f>
        <v>1.3725615591876219</v>
      </c>
      <c r="Y217" s="221" t="s">
        <v>131</v>
      </c>
      <c r="Z217" s="221" t="s">
        <v>131</v>
      </c>
      <c r="AA217" s="221" t="s">
        <v>131</v>
      </c>
      <c r="AB217" s="221" t="s">
        <v>131</v>
      </c>
      <c r="AC217" s="221" t="s">
        <v>131</v>
      </c>
      <c r="AD217" s="9"/>
    </row>
    <row r="218" spans="1:30" s="138" customFormat="1" ht="12.7" customHeight="1">
      <c r="A218" s="9"/>
      <c r="B218" s="323"/>
      <c r="C218" s="306"/>
      <c r="D218" s="309"/>
      <c r="E218" s="312"/>
      <c r="F218" s="224" t="s">
        <v>69</v>
      </c>
      <c r="G218" s="314"/>
      <c r="H218" s="320"/>
      <c r="I218" s="126"/>
      <c r="J218" s="221" t="s">
        <v>131</v>
      </c>
      <c r="K218" s="221" t="s">
        <v>131</v>
      </c>
      <c r="L218" s="221" t="s">
        <v>131</v>
      </c>
      <c r="M218" s="221" t="s">
        <v>131</v>
      </c>
      <c r="N218" s="221" t="s">
        <v>131</v>
      </c>
      <c r="O218" s="221" t="s">
        <v>131</v>
      </c>
      <c r="P218" s="221" t="s">
        <v>131</v>
      </c>
      <c r="Q218" s="221" t="s">
        <v>131</v>
      </c>
      <c r="R218" s="123"/>
      <c r="S218" s="221" t="s">
        <v>131</v>
      </c>
      <c r="T218" s="221" t="s">
        <v>131</v>
      </c>
      <c r="U218" s="221" t="s">
        <v>131</v>
      </c>
      <c r="V218" s="221" t="s">
        <v>131</v>
      </c>
      <c r="W218" s="221">
        <v>0</v>
      </c>
      <c r="X218" s="221">
        <f>'2b COVID Adjustment'!$F$329</f>
        <v>1.3725615591876219</v>
      </c>
      <c r="Y218" s="221" t="s">
        <v>131</v>
      </c>
      <c r="Z218" s="221" t="s">
        <v>131</v>
      </c>
      <c r="AA218" s="221" t="s">
        <v>131</v>
      </c>
      <c r="AB218" s="221" t="s">
        <v>131</v>
      </c>
      <c r="AC218" s="221" t="s">
        <v>131</v>
      </c>
      <c r="AD218" s="9"/>
    </row>
    <row r="219" spans="1:30" s="138" customFormat="1" ht="12.7" customHeight="1">
      <c r="A219" s="9"/>
      <c r="B219" s="323"/>
      <c r="C219" s="306"/>
      <c r="D219" s="309"/>
      <c r="E219" s="312"/>
      <c r="F219" s="224" t="s">
        <v>70</v>
      </c>
      <c r="G219" s="314"/>
      <c r="H219" s="320"/>
      <c r="I219" s="126"/>
      <c r="J219" s="221" t="s">
        <v>131</v>
      </c>
      <c r="K219" s="221" t="s">
        <v>131</v>
      </c>
      <c r="L219" s="221" t="s">
        <v>131</v>
      </c>
      <c r="M219" s="221" t="s">
        <v>131</v>
      </c>
      <c r="N219" s="221" t="s">
        <v>131</v>
      </c>
      <c r="O219" s="221" t="s">
        <v>131</v>
      </c>
      <c r="P219" s="221" t="s">
        <v>131</v>
      </c>
      <c r="Q219" s="221" t="s">
        <v>131</v>
      </c>
      <c r="R219" s="123"/>
      <c r="S219" s="221" t="s">
        <v>131</v>
      </c>
      <c r="T219" s="221" t="s">
        <v>131</v>
      </c>
      <c r="U219" s="221" t="s">
        <v>131</v>
      </c>
      <c r="V219" s="221" t="s">
        <v>131</v>
      </c>
      <c r="W219" s="221">
        <v>0</v>
      </c>
      <c r="X219" s="221">
        <f>'2b COVID Adjustment'!$F$329</f>
        <v>1.3725615591876219</v>
      </c>
      <c r="Y219" s="221" t="s">
        <v>131</v>
      </c>
      <c r="Z219" s="221" t="s">
        <v>131</v>
      </c>
      <c r="AA219" s="221" t="s">
        <v>131</v>
      </c>
      <c r="AB219" s="221" t="s">
        <v>131</v>
      </c>
      <c r="AC219" s="221" t="s">
        <v>131</v>
      </c>
      <c r="AD219" s="9"/>
    </row>
    <row r="220" spans="1:30" s="138" customFormat="1" ht="12.7" customHeight="1">
      <c r="A220" s="9"/>
      <c r="B220" s="323"/>
      <c r="C220" s="306"/>
      <c r="D220" s="309"/>
      <c r="E220" s="312"/>
      <c r="F220" s="224" t="s">
        <v>71</v>
      </c>
      <c r="G220" s="314"/>
      <c r="H220" s="320"/>
      <c r="I220" s="126"/>
      <c r="J220" s="221" t="s">
        <v>131</v>
      </c>
      <c r="K220" s="221" t="s">
        <v>131</v>
      </c>
      <c r="L220" s="221" t="s">
        <v>131</v>
      </c>
      <c r="M220" s="221" t="s">
        <v>131</v>
      </c>
      <c r="N220" s="221" t="s">
        <v>131</v>
      </c>
      <c r="O220" s="221" t="s">
        <v>131</v>
      </c>
      <c r="P220" s="221" t="s">
        <v>131</v>
      </c>
      <c r="Q220" s="221" t="s">
        <v>131</v>
      </c>
      <c r="R220" s="123"/>
      <c r="S220" s="221" t="s">
        <v>131</v>
      </c>
      <c r="T220" s="221" t="s">
        <v>131</v>
      </c>
      <c r="U220" s="221" t="s">
        <v>131</v>
      </c>
      <c r="V220" s="221" t="s">
        <v>131</v>
      </c>
      <c r="W220" s="221">
        <v>0</v>
      </c>
      <c r="X220" s="221">
        <f>'2b COVID Adjustment'!$F$329</f>
        <v>1.3725615591876219</v>
      </c>
      <c r="Y220" s="221" t="s">
        <v>131</v>
      </c>
      <c r="Z220" s="221" t="s">
        <v>131</v>
      </c>
      <c r="AA220" s="221" t="s">
        <v>131</v>
      </c>
      <c r="AB220" s="221" t="s">
        <v>131</v>
      </c>
      <c r="AC220" s="221" t="s">
        <v>131</v>
      </c>
      <c r="AD220" s="9"/>
    </row>
    <row r="221" spans="1:30" s="138" customFormat="1" ht="12.7" customHeight="1">
      <c r="A221" s="9"/>
      <c r="B221" s="323"/>
      <c r="C221" s="306"/>
      <c r="D221" s="309"/>
      <c r="E221" s="312"/>
      <c r="F221" s="224" t="s">
        <v>72</v>
      </c>
      <c r="G221" s="314"/>
      <c r="H221" s="320"/>
      <c r="I221" s="126"/>
      <c r="J221" s="221" t="s">
        <v>131</v>
      </c>
      <c r="K221" s="221" t="s">
        <v>131</v>
      </c>
      <c r="L221" s="221" t="s">
        <v>131</v>
      </c>
      <c r="M221" s="221" t="s">
        <v>131</v>
      </c>
      <c r="N221" s="221" t="s">
        <v>131</v>
      </c>
      <c r="O221" s="221" t="s">
        <v>131</v>
      </c>
      <c r="P221" s="221" t="s">
        <v>131</v>
      </c>
      <c r="Q221" s="221" t="s">
        <v>131</v>
      </c>
      <c r="R221" s="123"/>
      <c r="S221" s="221" t="s">
        <v>131</v>
      </c>
      <c r="T221" s="221" t="s">
        <v>131</v>
      </c>
      <c r="U221" s="221" t="s">
        <v>131</v>
      </c>
      <c r="V221" s="221" t="s">
        <v>131</v>
      </c>
      <c r="W221" s="221">
        <v>0</v>
      </c>
      <c r="X221" s="221">
        <f>'2b COVID Adjustment'!$F$329</f>
        <v>1.3725615591876219</v>
      </c>
      <c r="Y221" s="221" t="s">
        <v>131</v>
      </c>
      <c r="Z221" s="221" t="s">
        <v>131</v>
      </c>
      <c r="AA221" s="221" t="s">
        <v>131</v>
      </c>
      <c r="AB221" s="221" t="s">
        <v>131</v>
      </c>
      <c r="AC221" s="221" t="s">
        <v>131</v>
      </c>
      <c r="AD221" s="9"/>
    </row>
    <row r="222" spans="1:30" s="139" customFormat="1" ht="12.7" customHeight="1" thickBot="1">
      <c r="A222" s="9"/>
      <c r="B222" s="323"/>
      <c r="C222" s="307"/>
      <c r="D222" s="310"/>
      <c r="E222" s="313"/>
      <c r="F222" s="225" t="s">
        <v>73</v>
      </c>
      <c r="G222" s="314"/>
      <c r="H222" s="320"/>
      <c r="I222" s="127"/>
      <c r="J222" s="221" t="s">
        <v>131</v>
      </c>
      <c r="K222" s="221" t="s">
        <v>131</v>
      </c>
      <c r="L222" s="221" t="s">
        <v>131</v>
      </c>
      <c r="M222" s="221" t="s">
        <v>131</v>
      </c>
      <c r="N222" s="221" t="s">
        <v>131</v>
      </c>
      <c r="O222" s="221" t="s">
        <v>131</v>
      </c>
      <c r="P222" s="221" t="s">
        <v>131</v>
      </c>
      <c r="Q222" s="221" t="s">
        <v>131</v>
      </c>
      <c r="R222" s="123"/>
      <c r="S222" s="221" t="s">
        <v>131</v>
      </c>
      <c r="T222" s="221" t="s">
        <v>131</v>
      </c>
      <c r="U222" s="221" t="s">
        <v>131</v>
      </c>
      <c r="V222" s="221" t="s">
        <v>131</v>
      </c>
      <c r="W222" s="221">
        <v>0</v>
      </c>
      <c r="X222" s="221">
        <f>'2b COVID Adjustment'!$F$329</f>
        <v>1.3725615591876219</v>
      </c>
      <c r="Y222" s="221" t="s">
        <v>131</v>
      </c>
      <c r="Z222" s="221" t="s">
        <v>131</v>
      </c>
      <c r="AA222" s="221" t="s">
        <v>131</v>
      </c>
      <c r="AB222" s="221" t="s">
        <v>131</v>
      </c>
      <c r="AC222" s="221" t="s">
        <v>131</v>
      </c>
      <c r="AD222" s="9"/>
    </row>
    <row r="223" spans="1:30" s="137" customFormat="1" ht="12.7" customHeight="1">
      <c r="A223" s="9"/>
      <c r="B223" s="323"/>
      <c r="C223" s="305" t="s">
        <v>140</v>
      </c>
      <c r="D223" s="308" t="s">
        <v>154</v>
      </c>
      <c r="E223" s="311" t="s">
        <v>153</v>
      </c>
      <c r="F223" s="223" t="s">
        <v>60</v>
      </c>
      <c r="G223" s="314"/>
      <c r="H223" s="320"/>
      <c r="I223" s="122"/>
      <c r="J223" s="221" t="s">
        <v>131</v>
      </c>
      <c r="K223" s="221" t="s">
        <v>131</v>
      </c>
      <c r="L223" s="221" t="s">
        <v>131</v>
      </c>
      <c r="M223" s="221" t="s">
        <v>131</v>
      </c>
      <c r="N223" s="221" t="s">
        <v>131</v>
      </c>
      <c r="O223" s="221" t="s">
        <v>131</v>
      </c>
      <c r="P223" s="221" t="s">
        <v>131</v>
      </c>
      <c r="Q223" s="221" t="s">
        <v>131</v>
      </c>
      <c r="R223" s="123"/>
      <c r="S223" s="221" t="s">
        <v>131</v>
      </c>
      <c r="T223" s="221" t="s">
        <v>131</v>
      </c>
      <c r="U223" s="221" t="s">
        <v>131</v>
      </c>
      <c r="V223" s="221" t="s">
        <v>131</v>
      </c>
      <c r="W223" s="221">
        <f>'2a Q1 Adjustment Component'!H$79</f>
        <v>10.705717509101307</v>
      </c>
      <c r="X223" s="221">
        <f>'2b COVID Adjustment'!$F$330</f>
        <v>12.318322732368621</v>
      </c>
      <c r="Y223" s="221" t="s">
        <v>131</v>
      </c>
      <c r="Z223" s="221" t="s">
        <v>131</v>
      </c>
      <c r="AA223" s="221" t="s">
        <v>131</v>
      </c>
      <c r="AB223" s="221" t="s">
        <v>131</v>
      </c>
      <c r="AC223" s="221" t="s">
        <v>131</v>
      </c>
      <c r="AD223" s="9"/>
    </row>
    <row r="224" spans="1:30" s="138" customFormat="1" ht="12.7" customHeight="1">
      <c r="A224" s="9"/>
      <c r="B224" s="323"/>
      <c r="C224" s="306"/>
      <c r="D224" s="309"/>
      <c r="E224" s="312"/>
      <c r="F224" s="224" t="s">
        <v>61</v>
      </c>
      <c r="G224" s="314"/>
      <c r="H224" s="320"/>
      <c r="I224" s="126"/>
      <c r="J224" s="221" t="s">
        <v>131</v>
      </c>
      <c r="K224" s="221" t="s">
        <v>131</v>
      </c>
      <c r="L224" s="221" t="s">
        <v>131</v>
      </c>
      <c r="M224" s="221" t="s">
        <v>131</v>
      </c>
      <c r="N224" s="221" t="s">
        <v>131</v>
      </c>
      <c r="O224" s="221" t="s">
        <v>131</v>
      </c>
      <c r="P224" s="221" t="s">
        <v>131</v>
      </c>
      <c r="Q224" s="221" t="s">
        <v>131</v>
      </c>
      <c r="R224" s="123"/>
      <c r="S224" s="221" t="s">
        <v>131</v>
      </c>
      <c r="T224" s="221" t="s">
        <v>131</v>
      </c>
      <c r="U224" s="221" t="s">
        <v>131</v>
      </c>
      <c r="V224" s="221" t="s">
        <v>131</v>
      </c>
      <c r="W224" s="221">
        <f>'2a Q1 Adjustment Component'!H$79</f>
        <v>10.705717509101307</v>
      </c>
      <c r="X224" s="221">
        <f>'2b COVID Adjustment'!$F$330</f>
        <v>12.318322732368621</v>
      </c>
      <c r="Y224" s="221" t="s">
        <v>131</v>
      </c>
      <c r="Z224" s="221" t="s">
        <v>131</v>
      </c>
      <c r="AA224" s="221" t="s">
        <v>131</v>
      </c>
      <c r="AB224" s="221" t="s">
        <v>131</v>
      </c>
      <c r="AC224" s="221" t="s">
        <v>131</v>
      </c>
      <c r="AD224" s="9"/>
    </row>
    <row r="225" spans="1:30" s="138" customFormat="1" ht="12.7" customHeight="1">
      <c r="A225" s="9"/>
      <c r="B225" s="323"/>
      <c r="C225" s="306"/>
      <c r="D225" s="309"/>
      <c r="E225" s="312"/>
      <c r="F225" s="224" t="s">
        <v>62</v>
      </c>
      <c r="G225" s="314"/>
      <c r="H225" s="320"/>
      <c r="I225" s="126"/>
      <c r="J225" s="221" t="s">
        <v>131</v>
      </c>
      <c r="K225" s="221" t="s">
        <v>131</v>
      </c>
      <c r="L225" s="221" t="s">
        <v>131</v>
      </c>
      <c r="M225" s="221" t="s">
        <v>131</v>
      </c>
      <c r="N225" s="221" t="s">
        <v>131</v>
      </c>
      <c r="O225" s="221" t="s">
        <v>131</v>
      </c>
      <c r="P225" s="221" t="s">
        <v>131</v>
      </c>
      <c r="Q225" s="221" t="s">
        <v>131</v>
      </c>
      <c r="R225" s="123"/>
      <c r="S225" s="221" t="s">
        <v>131</v>
      </c>
      <c r="T225" s="221" t="s">
        <v>131</v>
      </c>
      <c r="U225" s="221" t="s">
        <v>131</v>
      </c>
      <c r="V225" s="221" t="s">
        <v>131</v>
      </c>
      <c r="W225" s="221">
        <f>'2a Q1 Adjustment Component'!H$79</f>
        <v>10.705717509101307</v>
      </c>
      <c r="X225" s="221">
        <f>'2b COVID Adjustment'!$F$330</f>
        <v>12.318322732368621</v>
      </c>
      <c r="Y225" s="221" t="s">
        <v>131</v>
      </c>
      <c r="Z225" s="221" t="s">
        <v>131</v>
      </c>
      <c r="AA225" s="221" t="s">
        <v>131</v>
      </c>
      <c r="AB225" s="221" t="s">
        <v>131</v>
      </c>
      <c r="AC225" s="221" t="s">
        <v>131</v>
      </c>
      <c r="AD225" s="9"/>
    </row>
    <row r="226" spans="1:30" s="138" customFormat="1" ht="12.7" customHeight="1">
      <c r="A226" s="9"/>
      <c r="B226" s="323"/>
      <c r="C226" s="306"/>
      <c r="D226" s="309"/>
      <c r="E226" s="312"/>
      <c r="F226" s="224" t="s">
        <v>63</v>
      </c>
      <c r="G226" s="314"/>
      <c r="H226" s="320"/>
      <c r="I226" s="126"/>
      <c r="J226" s="221" t="s">
        <v>131</v>
      </c>
      <c r="K226" s="221" t="s">
        <v>131</v>
      </c>
      <c r="L226" s="221" t="s">
        <v>131</v>
      </c>
      <c r="M226" s="221" t="s">
        <v>131</v>
      </c>
      <c r="N226" s="221" t="s">
        <v>131</v>
      </c>
      <c r="O226" s="221" t="s">
        <v>131</v>
      </c>
      <c r="P226" s="221" t="s">
        <v>131</v>
      </c>
      <c r="Q226" s="221" t="s">
        <v>131</v>
      </c>
      <c r="R226" s="123"/>
      <c r="S226" s="221" t="s">
        <v>131</v>
      </c>
      <c r="T226" s="221" t="s">
        <v>131</v>
      </c>
      <c r="U226" s="221" t="s">
        <v>131</v>
      </c>
      <c r="V226" s="221" t="s">
        <v>131</v>
      </c>
      <c r="W226" s="221">
        <f>'2a Q1 Adjustment Component'!H$79</f>
        <v>10.705717509101307</v>
      </c>
      <c r="X226" s="221">
        <f>'2b COVID Adjustment'!$F$330</f>
        <v>12.318322732368621</v>
      </c>
      <c r="Y226" s="221" t="s">
        <v>131</v>
      </c>
      <c r="Z226" s="221" t="s">
        <v>131</v>
      </c>
      <c r="AA226" s="221" t="s">
        <v>131</v>
      </c>
      <c r="AB226" s="221" t="s">
        <v>131</v>
      </c>
      <c r="AC226" s="221" t="s">
        <v>131</v>
      </c>
      <c r="AD226" s="9"/>
    </row>
    <row r="227" spans="1:30" s="138" customFormat="1" ht="12.7" customHeight="1">
      <c r="A227" s="9"/>
      <c r="B227" s="323"/>
      <c r="C227" s="306"/>
      <c r="D227" s="309"/>
      <c r="E227" s="312"/>
      <c r="F227" s="224" t="s">
        <v>64</v>
      </c>
      <c r="G227" s="314"/>
      <c r="H227" s="320"/>
      <c r="I227" s="126"/>
      <c r="J227" s="221" t="s">
        <v>131</v>
      </c>
      <c r="K227" s="221" t="s">
        <v>131</v>
      </c>
      <c r="L227" s="221" t="s">
        <v>131</v>
      </c>
      <c r="M227" s="221" t="s">
        <v>131</v>
      </c>
      <c r="N227" s="221" t="s">
        <v>131</v>
      </c>
      <c r="O227" s="221" t="s">
        <v>131</v>
      </c>
      <c r="P227" s="221" t="s">
        <v>131</v>
      </c>
      <c r="Q227" s="221" t="s">
        <v>131</v>
      </c>
      <c r="R227" s="123"/>
      <c r="S227" s="221" t="s">
        <v>131</v>
      </c>
      <c r="T227" s="221" t="s">
        <v>131</v>
      </c>
      <c r="U227" s="221" t="s">
        <v>131</v>
      </c>
      <c r="V227" s="221" t="s">
        <v>131</v>
      </c>
      <c r="W227" s="221">
        <f>'2a Q1 Adjustment Component'!H$79</f>
        <v>10.705717509101307</v>
      </c>
      <c r="X227" s="221">
        <f>'2b COVID Adjustment'!$F$330</f>
        <v>12.318322732368621</v>
      </c>
      <c r="Y227" s="221" t="s">
        <v>131</v>
      </c>
      <c r="Z227" s="221" t="s">
        <v>131</v>
      </c>
      <c r="AA227" s="221" t="s">
        <v>131</v>
      </c>
      <c r="AB227" s="221" t="s">
        <v>131</v>
      </c>
      <c r="AC227" s="221" t="s">
        <v>131</v>
      </c>
      <c r="AD227" s="9"/>
    </row>
    <row r="228" spans="1:30" s="138" customFormat="1" ht="12.7" customHeight="1">
      <c r="A228" s="9"/>
      <c r="B228" s="323"/>
      <c r="C228" s="306"/>
      <c r="D228" s="309"/>
      <c r="E228" s="312"/>
      <c r="F228" s="224" t="s">
        <v>65</v>
      </c>
      <c r="G228" s="314"/>
      <c r="H228" s="320"/>
      <c r="I228" s="126"/>
      <c r="J228" s="221" t="s">
        <v>131</v>
      </c>
      <c r="K228" s="221" t="s">
        <v>131</v>
      </c>
      <c r="L228" s="221" t="s">
        <v>131</v>
      </c>
      <c r="M228" s="221" t="s">
        <v>131</v>
      </c>
      <c r="N228" s="221" t="s">
        <v>131</v>
      </c>
      <c r="O228" s="221" t="s">
        <v>131</v>
      </c>
      <c r="P228" s="221" t="s">
        <v>131</v>
      </c>
      <c r="Q228" s="221" t="s">
        <v>131</v>
      </c>
      <c r="R228" s="123"/>
      <c r="S228" s="221" t="s">
        <v>131</v>
      </c>
      <c r="T228" s="221" t="s">
        <v>131</v>
      </c>
      <c r="U228" s="221" t="s">
        <v>131</v>
      </c>
      <c r="V228" s="221" t="s">
        <v>131</v>
      </c>
      <c r="W228" s="221">
        <f>'2a Q1 Adjustment Component'!H$79</f>
        <v>10.705717509101307</v>
      </c>
      <c r="X228" s="221">
        <f>'2b COVID Adjustment'!$F$330</f>
        <v>12.318322732368621</v>
      </c>
      <c r="Y228" s="221" t="s">
        <v>131</v>
      </c>
      <c r="Z228" s="221" t="s">
        <v>131</v>
      </c>
      <c r="AA228" s="221" t="s">
        <v>131</v>
      </c>
      <c r="AB228" s="221" t="s">
        <v>131</v>
      </c>
      <c r="AC228" s="221" t="s">
        <v>131</v>
      </c>
      <c r="AD228" s="9"/>
    </row>
    <row r="229" spans="1:30" s="138" customFormat="1" ht="12.7" customHeight="1">
      <c r="A229" s="9"/>
      <c r="B229" s="323"/>
      <c r="C229" s="306"/>
      <c r="D229" s="309"/>
      <c r="E229" s="312"/>
      <c r="F229" s="224" t="s">
        <v>66</v>
      </c>
      <c r="G229" s="314"/>
      <c r="H229" s="320"/>
      <c r="I229" s="126"/>
      <c r="J229" s="221" t="s">
        <v>131</v>
      </c>
      <c r="K229" s="221" t="s">
        <v>131</v>
      </c>
      <c r="L229" s="221" t="s">
        <v>131</v>
      </c>
      <c r="M229" s="221" t="s">
        <v>131</v>
      </c>
      <c r="N229" s="221" t="s">
        <v>131</v>
      </c>
      <c r="O229" s="221" t="s">
        <v>131</v>
      </c>
      <c r="P229" s="221" t="s">
        <v>131</v>
      </c>
      <c r="Q229" s="221" t="s">
        <v>131</v>
      </c>
      <c r="R229" s="123"/>
      <c r="S229" s="221" t="s">
        <v>131</v>
      </c>
      <c r="T229" s="221" t="s">
        <v>131</v>
      </c>
      <c r="U229" s="221" t="s">
        <v>131</v>
      </c>
      <c r="V229" s="221" t="s">
        <v>131</v>
      </c>
      <c r="W229" s="221">
        <f>'2a Q1 Adjustment Component'!H$79</f>
        <v>10.705717509101307</v>
      </c>
      <c r="X229" s="221">
        <f>'2b COVID Adjustment'!$F$330</f>
        <v>12.318322732368621</v>
      </c>
      <c r="Y229" s="221" t="s">
        <v>131</v>
      </c>
      <c r="Z229" s="221" t="s">
        <v>131</v>
      </c>
      <c r="AA229" s="221" t="s">
        <v>131</v>
      </c>
      <c r="AB229" s="221" t="s">
        <v>131</v>
      </c>
      <c r="AC229" s="221" t="s">
        <v>131</v>
      </c>
      <c r="AD229" s="9"/>
    </row>
    <row r="230" spans="1:30" s="138" customFormat="1" ht="12.7" customHeight="1">
      <c r="A230" s="9"/>
      <c r="B230" s="323"/>
      <c r="C230" s="306"/>
      <c r="D230" s="309"/>
      <c r="E230" s="312"/>
      <c r="F230" s="224" t="s">
        <v>67</v>
      </c>
      <c r="G230" s="314"/>
      <c r="H230" s="320"/>
      <c r="I230" s="126"/>
      <c r="J230" s="221" t="s">
        <v>131</v>
      </c>
      <c r="K230" s="221" t="s">
        <v>131</v>
      </c>
      <c r="L230" s="221" t="s">
        <v>131</v>
      </c>
      <c r="M230" s="221" t="s">
        <v>131</v>
      </c>
      <c r="N230" s="221" t="s">
        <v>131</v>
      </c>
      <c r="O230" s="221" t="s">
        <v>131</v>
      </c>
      <c r="P230" s="221" t="s">
        <v>131</v>
      </c>
      <c r="Q230" s="221" t="s">
        <v>131</v>
      </c>
      <c r="R230" s="123"/>
      <c r="S230" s="221" t="s">
        <v>131</v>
      </c>
      <c r="T230" s="221" t="s">
        <v>131</v>
      </c>
      <c r="U230" s="221" t="s">
        <v>131</v>
      </c>
      <c r="V230" s="221" t="s">
        <v>131</v>
      </c>
      <c r="W230" s="221">
        <f>'2a Q1 Adjustment Component'!H$79</f>
        <v>10.705717509101307</v>
      </c>
      <c r="X230" s="221">
        <f>'2b COVID Adjustment'!$F$330</f>
        <v>12.318322732368621</v>
      </c>
      <c r="Y230" s="221" t="s">
        <v>131</v>
      </c>
      <c r="Z230" s="221" t="s">
        <v>131</v>
      </c>
      <c r="AA230" s="221" t="s">
        <v>131</v>
      </c>
      <c r="AB230" s="221" t="s">
        <v>131</v>
      </c>
      <c r="AC230" s="221" t="s">
        <v>131</v>
      </c>
      <c r="AD230" s="9"/>
    </row>
    <row r="231" spans="1:30" s="138" customFormat="1" ht="12.7" customHeight="1">
      <c r="A231" s="9"/>
      <c r="B231" s="323"/>
      <c r="C231" s="306"/>
      <c r="D231" s="309"/>
      <c r="E231" s="312"/>
      <c r="F231" s="224" t="s">
        <v>68</v>
      </c>
      <c r="G231" s="314"/>
      <c r="H231" s="320"/>
      <c r="I231" s="126"/>
      <c r="J231" s="221" t="s">
        <v>131</v>
      </c>
      <c r="K231" s="221" t="s">
        <v>131</v>
      </c>
      <c r="L231" s="221" t="s">
        <v>131</v>
      </c>
      <c r="M231" s="221" t="s">
        <v>131</v>
      </c>
      <c r="N231" s="221" t="s">
        <v>131</v>
      </c>
      <c r="O231" s="221" t="s">
        <v>131</v>
      </c>
      <c r="P231" s="221" t="s">
        <v>131</v>
      </c>
      <c r="Q231" s="221" t="s">
        <v>131</v>
      </c>
      <c r="R231" s="123"/>
      <c r="S231" s="221" t="s">
        <v>131</v>
      </c>
      <c r="T231" s="221" t="s">
        <v>131</v>
      </c>
      <c r="U231" s="221" t="s">
        <v>131</v>
      </c>
      <c r="V231" s="221" t="s">
        <v>131</v>
      </c>
      <c r="W231" s="221">
        <f>'2a Q1 Adjustment Component'!H$79</f>
        <v>10.705717509101307</v>
      </c>
      <c r="X231" s="221">
        <f>'2b COVID Adjustment'!$F$330</f>
        <v>12.318322732368621</v>
      </c>
      <c r="Y231" s="221" t="s">
        <v>131</v>
      </c>
      <c r="Z231" s="221" t="s">
        <v>131</v>
      </c>
      <c r="AA231" s="221" t="s">
        <v>131</v>
      </c>
      <c r="AB231" s="221" t="s">
        <v>131</v>
      </c>
      <c r="AC231" s="221" t="s">
        <v>131</v>
      </c>
      <c r="AD231" s="9"/>
    </row>
    <row r="232" spans="1:30" s="138" customFormat="1" ht="12.7" customHeight="1">
      <c r="A232" s="9"/>
      <c r="B232" s="323"/>
      <c r="C232" s="306"/>
      <c r="D232" s="309"/>
      <c r="E232" s="312"/>
      <c r="F232" s="224" t="s">
        <v>69</v>
      </c>
      <c r="G232" s="314"/>
      <c r="H232" s="320"/>
      <c r="I232" s="126"/>
      <c r="J232" s="221" t="s">
        <v>131</v>
      </c>
      <c r="K232" s="221" t="s">
        <v>131</v>
      </c>
      <c r="L232" s="221" t="s">
        <v>131</v>
      </c>
      <c r="M232" s="221" t="s">
        <v>131</v>
      </c>
      <c r="N232" s="221" t="s">
        <v>131</v>
      </c>
      <c r="O232" s="221" t="s">
        <v>131</v>
      </c>
      <c r="P232" s="221" t="s">
        <v>131</v>
      </c>
      <c r="Q232" s="221" t="s">
        <v>131</v>
      </c>
      <c r="R232" s="123"/>
      <c r="S232" s="221" t="s">
        <v>131</v>
      </c>
      <c r="T232" s="221" t="s">
        <v>131</v>
      </c>
      <c r="U232" s="221" t="s">
        <v>131</v>
      </c>
      <c r="V232" s="221" t="s">
        <v>131</v>
      </c>
      <c r="W232" s="221">
        <f>'2a Q1 Adjustment Component'!H$79</f>
        <v>10.705717509101307</v>
      </c>
      <c r="X232" s="221">
        <f>'2b COVID Adjustment'!$F$330</f>
        <v>12.318322732368621</v>
      </c>
      <c r="Y232" s="221" t="s">
        <v>131</v>
      </c>
      <c r="Z232" s="221" t="s">
        <v>131</v>
      </c>
      <c r="AA232" s="221" t="s">
        <v>131</v>
      </c>
      <c r="AB232" s="221" t="s">
        <v>131</v>
      </c>
      <c r="AC232" s="221" t="s">
        <v>131</v>
      </c>
      <c r="AD232" s="9"/>
    </row>
    <row r="233" spans="1:30" s="138" customFormat="1" ht="12.7" customHeight="1">
      <c r="A233" s="9"/>
      <c r="B233" s="323"/>
      <c r="C233" s="306"/>
      <c r="D233" s="309"/>
      <c r="E233" s="312"/>
      <c r="F233" s="224" t="s">
        <v>70</v>
      </c>
      <c r="G233" s="314"/>
      <c r="H233" s="320"/>
      <c r="I233" s="126"/>
      <c r="J233" s="221" t="s">
        <v>131</v>
      </c>
      <c r="K233" s="221" t="s">
        <v>131</v>
      </c>
      <c r="L233" s="221" t="s">
        <v>131</v>
      </c>
      <c r="M233" s="221" t="s">
        <v>131</v>
      </c>
      <c r="N233" s="221" t="s">
        <v>131</v>
      </c>
      <c r="O233" s="221" t="s">
        <v>131</v>
      </c>
      <c r="P233" s="221" t="s">
        <v>131</v>
      </c>
      <c r="Q233" s="221" t="s">
        <v>131</v>
      </c>
      <c r="R233" s="123"/>
      <c r="S233" s="221" t="s">
        <v>131</v>
      </c>
      <c r="T233" s="221" t="s">
        <v>131</v>
      </c>
      <c r="U233" s="221" t="s">
        <v>131</v>
      </c>
      <c r="V233" s="221" t="s">
        <v>131</v>
      </c>
      <c r="W233" s="221">
        <f>'2a Q1 Adjustment Component'!H$79</f>
        <v>10.705717509101307</v>
      </c>
      <c r="X233" s="221">
        <f>'2b COVID Adjustment'!$F$330</f>
        <v>12.318322732368621</v>
      </c>
      <c r="Y233" s="221" t="s">
        <v>131</v>
      </c>
      <c r="Z233" s="221" t="s">
        <v>131</v>
      </c>
      <c r="AA233" s="221" t="s">
        <v>131</v>
      </c>
      <c r="AB233" s="221" t="s">
        <v>131</v>
      </c>
      <c r="AC233" s="221" t="s">
        <v>131</v>
      </c>
      <c r="AD233" s="9"/>
    </row>
    <row r="234" spans="1:30" s="138" customFormat="1" ht="12.7" customHeight="1">
      <c r="A234" s="9"/>
      <c r="B234" s="323"/>
      <c r="C234" s="306"/>
      <c r="D234" s="309"/>
      <c r="E234" s="312"/>
      <c r="F234" s="224" t="s">
        <v>71</v>
      </c>
      <c r="G234" s="314"/>
      <c r="H234" s="320"/>
      <c r="I234" s="126"/>
      <c r="J234" s="221" t="s">
        <v>131</v>
      </c>
      <c r="K234" s="221" t="s">
        <v>131</v>
      </c>
      <c r="L234" s="221" t="s">
        <v>131</v>
      </c>
      <c r="M234" s="221" t="s">
        <v>131</v>
      </c>
      <c r="N234" s="221" t="s">
        <v>131</v>
      </c>
      <c r="O234" s="221" t="s">
        <v>131</v>
      </c>
      <c r="P234" s="221" t="s">
        <v>131</v>
      </c>
      <c r="Q234" s="221" t="s">
        <v>131</v>
      </c>
      <c r="R234" s="123"/>
      <c r="S234" s="221" t="s">
        <v>131</v>
      </c>
      <c r="T234" s="221" t="s">
        <v>131</v>
      </c>
      <c r="U234" s="221" t="s">
        <v>131</v>
      </c>
      <c r="V234" s="221" t="s">
        <v>131</v>
      </c>
      <c r="W234" s="221">
        <f>'2a Q1 Adjustment Component'!H$79</f>
        <v>10.705717509101307</v>
      </c>
      <c r="X234" s="221">
        <f>'2b COVID Adjustment'!$F$330</f>
        <v>12.318322732368621</v>
      </c>
      <c r="Y234" s="221" t="s">
        <v>131</v>
      </c>
      <c r="Z234" s="221" t="s">
        <v>131</v>
      </c>
      <c r="AA234" s="221" t="s">
        <v>131</v>
      </c>
      <c r="AB234" s="221" t="s">
        <v>131</v>
      </c>
      <c r="AC234" s="221" t="s">
        <v>131</v>
      </c>
      <c r="AD234" s="9"/>
    </row>
    <row r="235" spans="1:30" s="138" customFormat="1" ht="12.7" customHeight="1">
      <c r="A235" s="9"/>
      <c r="B235" s="323"/>
      <c r="C235" s="306"/>
      <c r="D235" s="309"/>
      <c r="E235" s="312"/>
      <c r="F235" s="224" t="s">
        <v>72</v>
      </c>
      <c r="G235" s="314"/>
      <c r="H235" s="320"/>
      <c r="I235" s="126"/>
      <c r="J235" s="221" t="s">
        <v>131</v>
      </c>
      <c r="K235" s="221" t="s">
        <v>131</v>
      </c>
      <c r="L235" s="221" t="s">
        <v>131</v>
      </c>
      <c r="M235" s="221" t="s">
        <v>131</v>
      </c>
      <c r="N235" s="221" t="s">
        <v>131</v>
      </c>
      <c r="O235" s="221" t="s">
        <v>131</v>
      </c>
      <c r="P235" s="221" t="s">
        <v>131</v>
      </c>
      <c r="Q235" s="221" t="s">
        <v>131</v>
      </c>
      <c r="R235" s="123"/>
      <c r="S235" s="221" t="s">
        <v>131</v>
      </c>
      <c r="T235" s="221" t="s">
        <v>131</v>
      </c>
      <c r="U235" s="221" t="s">
        <v>131</v>
      </c>
      <c r="V235" s="221" t="s">
        <v>131</v>
      </c>
      <c r="W235" s="221">
        <f>'2a Q1 Adjustment Component'!H$79</f>
        <v>10.705717509101307</v>
      </c>
      <c r="X235" s="221">
        <f>'2b COVID Adjustment'!$F$330</f>
        <v>12.318322732368621</v>
      </c>
      <c r="Y235" s="221" t="s">
        <v>131</v>
      </c>
      <c r="Z235" s="221" t="s">
        <v>131</v>
      </c>
      <c r="AA235" s="221" t="s">
        <v>131</v>
      </c>
      <c r="AB235" s="221" t="s">
        <v>131</v>
      </c>
      <c r="AC235" s="221" t="s">
        <v>131</v>
      </c>
      <c r="AD235" s="9"/>
    </row>
    <row r="236" spans="1:30" s="139" customFormat="1" ht="12.7" customHeight="1" thickBot="1">
      <c r="A236" s="9"/>
      <c r="B236" s="323"/>
      <c r="C236" s="307"/>
      <c r="D236" s="310"/>
      <c r="E236" s="313"/>
      <c r="F236" s="225" t="s">
        <v>73</v>
      </c>
      <c r="G236" s="314"/>
      <c r="H236" s="320"/>
      <c r="I236" s="127"/>
      <c r="J236" s="221" t="s">
        <v>131</v>
      </c>
      <c r="K236" s="221" t="s">
        <v>131</v>
      </c>
      <c r="L236" s="221" t="s">
        <v>131</v>
      </c>
      <c r="M236" s="221" t="s">
        <v>131</v>
      </c>
      <c r="N236" s="221" t="s">
        <v>131</v>
      </c>
      <c r="O236" s="221" t="s">
        <v>131</v>
      </c>
      <c r="P236" s="221" t="s">
        <v>131</v>
      </c>
      <c r="Q236" s="221" t="s">
        <v>131</v>
      </c>
      <c r="R236" s="123"/>
      <c r="S236" s="221" t="s">
        <v>131</v>
      </c>
      <c r="T236" s="221" t="s">
        <v>131</v>
      </c>
      <c r="U236" s="221" t="s">
        <v>131</v>
      </c>
      <c r="V236" s="221" t="s">
        <v>131</v>
      </c>
      <c r="W236" s="221">
        <f>'2a Q1 Adjustment Component'!H$79</f>
        <v>10.705717509101307</v>
      </c>
      <c r="X236" s="221">
        <f>'2b COVID Adjustment'!$F$330</f>
        <v>12.318322732368621</v>
      </c>
      <c r="Y236" s="221" t="s">
        <v>131</v>
      </c>
      <c r="Z236" s="221" t="s">
        <v>131</v>
      </c>
      <c r="AA236" s="221" t="s">
        <v>131</v>
      </c>
      <c r="AB236" s="221" t="s">
        <v>131</v>
      </c>
      <c r="AC236" s="221" t="s">
        <v>131</v>
      </c>
      <c r="AD236" s="9"/>
    </row>
    <row r="237" spans="1:30" s="140" customFormat="1">
      <c r="A237" s="141"/>
      <c r="B237" s="323"/>
      <c r="C237" s="305" t="s">
        <v>140</v>
      </c>
      <c r="D237" s="308" t="s">
        <v>155</v>
      </c>
      <c r="E237" s="311" t="s">
        <v>152</v>
      </c>
      <c r="F237" s="223" t="s">
        <v>60</v>
      </c>
      <c r="G237" s="314"/>
      <c r="H237" s="320"/>
      <c r="I237" s="122"/>
      <c r="J237" s="221" t="s">
        <v>131</v>
      </c>
      <c r="K237" s="221" t="s">
        <v>131</v>
      </c>
      <c r="L237" s="221" t="s">
        <v>131</v>
      </c>
      <c r="M237" s="221" t="s">
        <v>131</v>
      </c>
      <c r="N237" s="221" t="s">
        <v>131</v>
      </c>
      <c r="O237" s="221" t="s">
        <v>131</v>
      </c>
      <c r="P237" s="221" t="s">
        <v>131</v>
      </c>
      <c r="Q237" s="221" t="s">
        <v>131</v>
      </c>
      <c r="R237" s="123"/>
      <c r="S237" s="221" t="s">
        <v>131</v>
      </c>
      <c r="T237" s="221" t="s">
        <v>131</v>
      </c>
      <c r="U237" s="221" t="s">
        <v>131</v>
      </c>
      <c r="V237" s="221" t="s">
        <v>131</v>
      </c>
      <c r="W237" s="221">
        <v>0</v>
      </c>
      <c r="X237" s="221">
        <f>'2b COVID Adjustment'!$F$331</f>
        <v>0</v>
      </c>
      <c r="Y237" s="221" t="s">
        <v>131</v>
      </c>
      <c r="Z237" s="221" t="s">
        <v>131</v>
      </c>
      <c r="AA237" s="221" t="s">
        <v>131</v>
      </c>
      <c r="AB237" s="221" t="s">
        <v>131</v>
      </c>
      <c r="AC237" s="221" t="s">
        <v>131</v>
      </c>
      <c r="AD237" s="141"/>
    </row>
    <row r="238" spans="1:30" s="142" customFormat="1">
      <c r="A238" s="141"/>
      <c r="B238" s="323"/>
      <c r="C238" s="306"/>
      <c r="D238" s="309"/>
      <c r="E238" s="312"/>
      <c r="F238" s="224" t="s">
        <v>61</v>
      </c>
      <c r="G238" s="314"/>
      <c r="H238" s="320"/>
      <c r="I238" s="126"/>
      <c r="J238" s="221" t="s">
        <v>131</v>
      </c>
      <c r="K238" s="221" t="s">
        <v>131</v>
      </c>
      <c r="L238" s="221" t="s">
        <v>131</v>
      </c>
      <c r="M238" s="221" t="s">
        <v>131</v>
      </c>
      <c r="N238" s="221" t="s">
        <v>131</v>
      </c>
      <c r="O238" s="221" t="s">
        <v>131</v>
      </c>
      <c r="P238" s="221" t="s">
        <v>131</v>
      </c>
      <c r="Q238" s="221" t="s">
        <v>131</v>
      </c>
      <c r="R238" s="123"/>
      <c r="S238" s="221" t="s">
        <v>131</v>
      </c>
      <c r="T238" s="221" t="s">
        <v>131</v>
      </c>
      <c r="U238" s="221" t="s">
        <v>131</v>
      </c>
      <c r="V238" s="221" t="s">
        <v>131</v>
      </c>
      <c r="W238" s="221">
        <v>0</v>
      </c>
      <c r="X238" s="221">
        <f>'2b COVID Adjustment'!$F$331</f>
        <v>0</v>
      </c>
      <c r="Y238" s="221" t="s">
        <v>131</v>
      </c>
      <c r="Z238" s="221" t="s">
        <v>131</v>
      </c>
      <c r="AA238" s="221" t="s">
        <v>131</v>
      </c>
      <c r="AB238" s="221" t="s">
        <v>131</v>
      </c>
      <c r="AC238" s="221" t="s">
        <v>131</v>
      </c>
      <c r="AD238" s="141"/>
    </row>
    <row r="239" spans="1:30" s="142" customFormat="1">
      <c r="A239" s="141"/>
      <c r="B239" s="323"/>
      <c r="C239" s="306"/>
      <c r="D239" s="309"/>
      <c r="E239" s="312"/>
      <c r="F239" s="224" t="s">
        <v>62</v>
      </c>
      <c r="G239" s="314"/>
      <c r="H239" s="320"/>
      <c r="I239" s="126"/>
      <c r="J239" s="221" t="s">
        <v>131</v>
      </c>
      <c r="K239" s="221" t="s">
        <v>131</v>
      </c>
      <c r="L239" s="221" t="s">
        <v>131</v>
      </c>
      <c r="M239" s="221" t="s">
        <v>131</v>
      </c>
      <c r="N239" s="221" t="s">
        <v>131</v>
      </c>
      <c r="O239" s="221" t="s">
        <v>131</v>
      </c>
      <c r="P239" s="221" t="s">
        <v>131</v>
      </c>
      <c r="Q239" s="221" t="s">
        <v>131</v>
      </c>
      <c r="R239" s="123"/>
      <c r="S239" s="221" t="s">
        <v>131</v>
      </c>
      <c r="T239" s="221" t="s">
        <v>131</v>
      </c>
      <c r="U239" s="221" t="s">
        <v>131</v>
      </c>
      <c r="V239" s="221" t="s">
        <v>131</v>
      </c>
      <c r="W239" s="221">
        <v>0</v>
      </c>
      <c r="X239" s="221">
        <f>'2b COVID Adjustment'!$F$331</f>
        <v>0</v>
      </c>
      <c r="Y239" s="221" t="s">
        <v>131</v>
      </c>
      <c r="Z239" s="221" t="s">
        <v>131</v>
      </c>
      <c r="AA239" s="221" t="s">
        <v>131</v>
      </c>
      <c r="AB239" s="221" t="s">
        <v>131</v>
      </c>
      <c r="AC239" s="221" t="s">
        <v>131</v>
      </c>
      <c r="AD239" s="141"/>
    </row>
    <row r="240" spans="1:30" s="142" customFormat="1">
      <c r="A240" s="141"/>
      <c r="B240" s="323"/>
      <c r="C240" s="306"/>
      <c r="D240" s="309"/>
      <c r="E240" s="312"/>
      <c r="F240" s="224" t="s">
        <v>63</v>
      </c>
      <c r="G240" s="314"/>
      <c r="H240" s="320"/>
      <c r="I240" s="126"/>
      <c r="J240" s="221" t="s">
        <v>131</v>
      </c>
      <c r="K240" s="221" t="s">
        <v>131</v>
      </c>
      <c r="L240" s="221" t="s">
        <v>131</v>
      </c>
      <c r="M240" s="221" t="s">
        <v>131</v>
      </c>
      <c r="N240" s="221" t="s">
        <v>131</v>
      </c>
      <c r="O240" s="221" t="s">
        <v>131</v>
      </c>
      <c r="P240" s="221" t="s">
        <v>131</v>
      </c>
      <c r="Q240" s="221" t="s">
        <v>131</v>
      </c>
      <c r="R240" s="123"/>
      <c r="S240" s="221" t="s">
        <v>131</v>
      </c>
      <c r="T240" s="221" t="s">
        <v>131</v>
      </c>
      <c r="U240" s="221" t="s">
        <v>131</v>
      </c>
      <c r="V240" s="221" t="s">
        <v>131</v>
      </c>
      <c r="W240" s="221">
        <v>0</v>
      </c>
      <c r="X240" s="221">
        <f>'2b COVID Adjustment'!$F$331</f>
        <v>0</v>
      </c>
      <c r="Y240" s="221" t="s">
        <v>131</v>
      </c>
      <c r="Z240" s="221" t="s">
        <v>131</v>
      </c>
      <c r="AA240" s="221" t="s">
        <v>131</v>
      </c>
      <c r="AB240" s="221" t="s">
        <v>131</v>
      </c>
      <c r="AC240" s="221" t="s">
        <v>131</v>
      </c>
      <c r="AD240" s="141"/>
    </row>
    <row r="241" spans="1:30" s="142" customFormat="1">
      <c r="A241" s="141"/>
      <c r="B241" s="323"/>
      <c r="C241" s="306"/>
      <c r="D241" s="309"/>
      <c r="E241" s="312"/>
      <c r="F241" s="224" t="s">
        <v>64</v>
      </c>
      <c r="G241" s="314"/>
      <c r="H241" s="320"/>
      <c r="I241" s="126"/>
      <c r="J241" s="221" t="s">
        <v>131</v>
      </c>
      <c r="K241" s="221" t="s">
        <v>131</v>
      </c>
      <c r="L241" s="221" t="s">
        <v>131</v>
      </c>
      <c r="M241" s="221" t="s">
        <v>131</v>
      </c>
      <c r="N241" s="221" t="s">
        <v>131</v>
      </c>
      <c r="O241" s="221" t="s">
        <v>131</v>
      </c>
      <c r="P241" s="221" t="s">
        <v>131</v>
      </c>
      <c r="Q241" s="221" t="s">
        <v>131</v>
      </c>
      <c r="R241" s="123"/>
      <c r="S241" s="221" t="s">
        <v>131</v>
      </c>
      <c r="T241" s="221" t="s">
        <v>131</v>
      </c>
      <c r="U241" s="221" t="s">
        <v>131</v>
      </c>
      <c r="V241" s="221" t="s">
        <v>131</v>
      </c>
      <c r="W241" s="221">
        <v>0</v>
      </c>
      <c r="X241" s="221">
        <f>'2b COVID Adjustment'!$F$331</f>
        <v>0</v>
      </c>
      <c r="Y241" s="221" t="s">
        <v>131</v>
      </c>
      <c r="Z241" s="221" t="s">
        <v>131</v>
      </c>
      <c r="AA241" s="221" t="s">
        <v>131</v>
      </c>
      <c r="AB241" s="221" t="s">
        <v>131</v>
      </c>
      <c r="AC241" s="221" t="s">
        <v>131</v>
      </c>
      <c r="AD241" s="141"/>
    </row>
    <row r="242" spans="1:30" s="142" customFormat="1">
      <c r="A242" s="141"/>
      <c r="B242" s="323"/>
      <c r="C242" s="306"/>
      <c r="D242" s="309"/>
      <c r="E242" s="312"/>
      <c r="F242" s="224" t="s">
        <v>65</v>
      </c>
      <c r="G242" s="314"/>
      <c r="H242" s="320"/>
      <c r="I242" s="126"/>
      <c r="J242" s="221" t="s">
        <v>131</v>
      </c>
      <c r="K242" s="221" t="s">
        <v>131</v>
      </c>
      <c r="L242" s="221" t="s">
        <v>131</v>
      </c>
      <c r="M242" s="221" t="s">
        <v>131</v>
      </c>
      <c r="N242" s="221" t="s">
        <v>131</v>
      </c>
      <c r="O242" s="221" t="s">
        <v>131</v>
      </c>
      <c r="P242" s="221" t="s">
        <v>131</v>
      </c>
      <c r="Q242" s="221" t="s">
        <v>131</v>
      </c>
      <c r="R242" s="123"/>
      <c r="S242" s="221" t="s">
        <v>131</v>
      </c>
      <c r="T242" s="221" t="s">
        <v>131</v>
      </c>
      <c r="U242" s="221" t="s">
        <v>131</v>
      </c>
      <c r="V242" s="221" t="s">
        <v>131</v>
      </c>
      <c r="W242" s="221">
        <v>0</v>
      </c>
      <c r="X242" s="221">
        <f>'2b COVID Adjustment'!$F$331</f>
        <v>0</v>
      </c>
      <c r="Y242" s="221" t="s">
        <v>131</v>
      </c>
      <c r="Z242" s="221" t="s">
        <v>131</v>
      </c>
      <c r="AA242" s="221" t="s">
        <v>131</v>
      </c>
      <c r="AB242" s="221" t="s">
        <v>131</v>
      </c>
      <c r="AC242" s="221" t="s">
        <v>131</v>
      </c>
      <c r="AD242" s="141"/>
    </row>
    <row r="243" spans="1:30" s="142" customFormat="1">
      <c r="A243" s="141"/>
      <c r="B243" s="323"/>
      <c r="C243" s="306"/>
      <c r="D243" s="309"/>
      <c r="E243" s="312"/>
      <c r="F243" s="224" t="s">
        <v>66</v>
      </c>
      <c r="G243" s="314"/>
      <c r="H243" s="320"/>
      <c r="I243" s="126"/>
      <c r="J243" s="221" t="s">
        <v>131</v>
      </c>
      <c r="K243" s="221" t="s">
        <v>131</v>
      </c>
      <c r="L243" s="221" t="s">
        <v>131</v>
      </c>
      <c r="M243" s="221" t="s">
        <v>131</v>
      </c>
      <c r="N243" s="221" t="s">
        <v>131</v>
      </c>
      <c r="O243" s="221" t="s">
        <v>131</v>
      </c>
      <c r="P243" s="221" t="s">
        <v>131</v>
      </c>
      <c r="Q243" s="221" t="s">
        <v>131</v>
      </c>
      <c r="R243" s="123"/>
      <c r="S243" s="221" t="s">
        <v>131</v>
      </c>
      <c r="T243" s="221" t="s">
        <v>131</v>
      </c>
      <c r="U243" s="221" t="s">
        <v>131</v>
      </c>
      <c r="V243" s="221" t="s">
        <v>131</v>
      </c>
      <c r="W243" s="221">
        <v>0</v>
      </c>
      <c r="X243" s="221">
        <f>'2b COVID Adjustment'!$F$331</f>
        <v>0</v>
      </c>
      <c r="Y243" s="221" t="s">
        <v>131</v>
      </c>
      <c r="Z243" s="221" t="s">
        <v>131</v>
      </c>
      <c r="AA243" s="221" t="s">
        <v>131</v>
      </c>
      <c r="AB243" s="221" t="s">
        <v>131</v>
      </c>
      <c r="AC243" s="221" t="s">
        <v>131</v>
      </c>
      <c r="AD243" s="141"/>
    </row>
    <row r="244" spans="1:30" s="142" customFormat="1">
      <c r="A244" s="141"/>
      <c r="B244" s="323"/>
      <c r="C244" s="306"/>
      <c r="D244" s="309"/>
      <c r="E244" s="312"/>
      <c r="F244" s="224" t="s">
        <v>67</v>
      </c>
      <c r="G244" s="314"/>
      <c r="H244" s="320"/>
      <c r="I244" s="126"/>
      <c r="J244" s="221" t="s">
        <v>131</v>
      </c>
      <c r="K244" s="221" t="s">
        <v>131</v>
      </c>
      <c r="L244" s="221" t="s">
        <v>131</v>
      </c>
      <c r="M244" s="221" t="s">
        <v>131</v>
      </c>
      <c r="N244" s="221" t="s">
        <v>131</v>
      </c>
      <c r="O244" s="221" t="s">
        <v>131</v>
      </c>
      <c r="P244" s="221" t="s">
        <v>131</v>
      </c>
      <c r="Q244" s="221" t="s">
        <v>131</v>
      </c>
      <c r="R244" s="123"/>
      <c r="S244" s="221" t="s">
        <v>131</v>
      </c>
      <c r="T244" s="221" t="s">
        <v>131</v>
      </c>
      <c r="U244" s="221" t="s">
        <v>131</v>
      </c>
      <c r="V244" s="221" t="s">
        <v>131</v>
      </c>
      <c r="W244" s="221">
        <v>0</v>
      </c>
      <c r="X244" s="221">
        <f>'2b COVID Adjustment'!$F$331</f>
        <v>0</v>
      </c>
      <c r="Y244" s="221" t="s">
        <v>131</v>
      </c>
      <c r="Z244" s="221" t="s">
        <v>131</v>
      </c>
      <c r="AA244" s="221" t="s">
        <v>131</v>
      </c>
      <c r="AB244" s="221" t="s">
        <v>131</v>
      </c>
      <c r="AC244" s="221" t="s">
        <v>131</v>
      </c>
      <c r="AD244" s="141"/>
    </row>
    <row r="245" spans="1:30" s="142" customFormat="1">
      <c r="A245" s="141"/>
      <c r="B245" s="323"/>
      <c r="C245" s="306"/>
      <c r="D245" s="309"/>
      <c r="E245" s="312"/>
      <c r="F245" s="224" t="s">
        <v>68</v>
      </c>
      <c r="G245" s="314"/>
      <c r="H245" s="320"/>
      <c r="I245" s="126"/>
      <c r="J245" s="221" t="s">
        <v>131</v>
      </c>
      <c r="K245" s="221" t="s">
        <v>131</v>
      </c>
      <c r="L245" s="221" t="s">
        <v>131</v>
      </c>
      <c r="M245" s="221" t="s">
        <v>131</v>
      </c>
      <c r="N245" s="221" t="s">
        <v>131</v>
      </c>
      <c r="O245" s="221" t="s">
        <v>131</v>
      </c>
      <c r="P245" s="221" t="s">
        <v>131</v>
      </c>
      <c r="Q245" s="221" t="s">
        <v>131</v>
      </c>
      <c r="R245" s="123"/>
      <c r="S245" s="221" t="s">
        <v>131</v>
      </c>
      <c r="T245" s="221" t="s">
        <v>131</v>
      </c>
      <c r="U245" s="221" t="s">
        <v>131</v>
      </c>
      <c r="V245" s="221" t="s">
        <v>131</v>
      </c>
      <c r="W245" s="221">
        <v>0</v>
      </c>
      <c r="X245" s="221">
        <f>'2b COVID Adjustment'!$F$331</f>
        <v>0</v>
      </c>
      <c r="Y245" s="221" t="s">
        <v>131</v>
      </c>
      <c r="Z245" s="221" t="s">
        <v>131</v>
      </c>
      <c r="AA245" s="221" t="s">
        <v>131</v>
      </c>
      <c r="AB245" s="221" t="s">
        <v>131</v>
      </c>
      <c r="AC245" s="221" t="s">
        <v>131</v>
      </c>
      <c r="AD245" s="141"/>
    </row>
    <row r="246" spans="1:30" s="142" customFormat="1">
      <c r="A246" s="141"/>
      <c r="B246" s="323"/>
      <c r="C246" s="306"/>
      <c r="D246" s="309"/>
      <c r="E246" s="312"/>
      <c r="F246" s="224" t="s">
        <v>69</v>
      </c>
      <c r="G246" s="314"/>
      <c r="H246" s="320"/>
      <c r="I246" s="126"/>
      <c r="J246" s="221" t="s">
        <v>131</v>
      </c>
      <c r="K246" s="221" t="s">
        <v>131</v>
      </c>
      <c r="L246" s="221" t="s">
        <v>131</v>
      </c>
      <c r="M246" s="221" t="s">
        <v>131</v>
      </c>
      <c r="N246" s="221" t="s">
        <v>131</v>
      </c>
      <c r="O246" s="221" t="s">
        <v>131</v>
      </c>
      <c r="P246" s="221" t="s">
        <v>131</v>
      </c>
      <c r="Q246" s="221" t="s">
        <v>131</v>
      </c>
      <c r="R246" s="123"/>
      <c r="S246" s="221" t="s">
        <v>131</v>
      </c>
      <c r="T246" s="221" t="s">
        <v>131</v>
      </c>
      <c r="U246" s="221" t="s">
        <v>131</v>
      </c>
      <c r="V246" s="221" t="s">
        <v>131</v>
      </c>
      <c r="W246" s="221">
        <v>0</v>
      </c>
      <c r="X246" s="221">
        <f>'2b COVID Adjustment'!$F$331</f>
        <v>0</v>
      </c>
      <c r="Y246" s="221" t="s">
        <v>131</v>
      </c>
      <c r="Z246" s="221" t="s">
        <v>131</v>
      </c>
      <c r="AA246" s="221" t="s">
        <v>131</v>
      </c>
      <c r="AB246" s="221" t="s">
        <v>131</v>
      </c>
      <c r="AC246" s="221" t="s">
        <v>131</v>
      </c>
      <c r="AD246" s="141"/>
    </row>
    <row r="247" spans="1:30" s="142" customFormat="1">
      <c r="A247" s="141"/>
      <c r="B247" s="323"/>
      <c r="C247" s="306"/>
      <c r="D247" s="309"/>
      <c r="E247" s="312"/>
      <c r="F247" s="224" t="s">
        <v>70</v>
      </c>
      <c r="G247" s="314"/>
      <c r="H247" s="320"/>
      <c r="I247" s="126"/>
      <c r="J247" s="221" t="s">
        <v>131</v>
      </c>
      <c r="K247" s="221" t="s">
        <v>131</v>
      </c>
      <c r="L247" s="221" t="s">
        <v>131</v>
      </c>
      <c r="M247" s="221" t="s">
        <v>131</v>
      </c>
      <c r="N247" s="221" t="s">
        <v>131</v>
      </c>
      <c r="O247" s="221" t="s">
        <v>131</v>
      </c>
      <c r="P247" s="221" t="s">
        <v>131</v>
      </c>
      <c r="Q247" s="221" t="s">
        <v>131</v>
      </c>
      <c r="R247" s="123"/>
      <c r="S247" s="221" t="s">
        <v>131</v>
      </c>
      <c r="T247" s="221" t="s">
        <v>131</v>
      </c>
      <c r="U247" s="221" t="s">
        <v>131</v>
      </c>
      <c r="V247" s="221" t="s">
        <v>131</v>
      </c>
      <c r="W247" s="221">
        <v>0</v>
      </c>
      <c r="X247" s="221">
        <f>'2b COVID Adjustment'!$F$331</f>
        <v>0</v>
      </c>
      <c r="Y247" s="221" t="s">
        <v>131</v>
      </c>
      <c r="Z247" s="221" t="s">
        <v>131</v>
      </c>
      <c r="AA247" s="221" t="s">
        <v>131</v>
      </c>
      <c r="AB247" s="221" t="s">
        <v>131</v>
      </c>
      <c r="AC247" s="221" t="s">
        <v>131</v>
      </c>
      <c r="AD247" s="141"/>
    </row>
    <row r="248" spans="1:30" s="142" customFormat="1">
      <c r="A248" s="141"/>
      <c r="B248" s="323"/>
      <c r="C248" s="306"/>
      <c r="D248" s="309"/>
      <c r="E248" s="312"/>
      <c r="F248" s="224" t="s">
        <v>71</v>
      </c>
      <c r="G248" s="314"/>
      <c r="H248" s="320"/>
      <c r="I248" s="126"/>
      <c r="J248" s="221" t="s">
        <v>131</v>
      </c>
      <c r="K248" s="221" t="s">
        <v>131</v>
      </c>
      <c r="L248" s="221" t="s">
        <v>131</v>
      </c>
      <c r="M248" s="221" t="s">
        <v>131</v>
      </c>
      <c r="N248" s="221" t="s">
        <v>131</v>
      </c>
      <c r="O248" s="221" t="s">
        <v>131</v>
      </c>
      <c r="P248" s="221" t="s">
        <v>131</v>
      </c>
      <c r="Q248" s="221" t="s">
        <v>131</v>
      </c>
      <c r="R248" s="123"/>
      <c r="S248" s="221" t="s">
        <v>131</v>
      </c>
      <c r="T248" s="221" t="s">
        <v>131</v>
      </c>
      <c r="U248" s="221" t="s">
        <v>131</v>
      </c>
      <c r="V248" s="221" t="s">
        <v>131</v>
      </c>
      <c r="W248" s="221">
        <v>0</v>
      </c>
      <c r="X248" s="221">
        <f>'2b COVID Adjustment'!$F$331</f>
        <v>0</v>
      </c>
      <c r="Y248" s="221" t="s">
        <v>131</v>
      </c>
      <c r="Z248" s="221" t="s">
        <v>131</v>
      </c>
      <c r="AA248" s="221" t="s">
        <v>131</v>
      </c>
      <c r="AB248" s="221" t="s">
        <v>131</v>
      </c>
      <c r="AC248" s="221" t="s">
        <v>131</v>
      </c>
      <c r="AD248" s="141"/>
    </row>
    <row r="249" spans="1:30" s="142" customFormat="1">
      <c r="A249" s="141"/>
      <c r="B249" s="323"/>
      <c r="C249" s="306"/>
      <c r="D249" s="309"/>
      <c r="E249" s="312"/>
      <c r="F249" s="224" t="s">
        <v>72</v>
      </c>
      <c r="G249" s="314"/>
      <c r="H249" s="320"/>
      <c r="I249" s="126"/>
      <c r="J249" s="221" t="s">
        <v>131</v>
      </c>
      <c r="K249" s="221" t="s">
        <v>131</v>
      </c>
      <c r="L249" s="221" t="s">
        <v>131</v>
      </c>
      <c r="M249" s="221" t="s">
        <v>131</v>
      </c>
      <c r="N249" s="221" t="s">
        <v>131</v>
      </c>
      <c r="O249" s="221" t="s">
        <v>131</v>
      </c>
      <c r="P249" s="221" t="s">
        <v>131</v>
      </c>
      <c r="Q249" s="221" t="s">
        <v>131</v>
      </c>
      <c r="R249" s="123"/>
      <c r="S249" s="221" t="s">
        <v>131</v>
      </c>
      <c r="T249" s="221" t="s">
        <v>131</v>
      </c>
      <c r="U249" s="221" t="s">
        <v>131</v>
      </c>
      <c r="V249" s="221" t="s">
        <v>131</v>
      </c>
      <c r="W249" s="221">
        <v>0</v>
      </c>
      <c r="X249" s="221">
        <f>'2b COVID Adjustment'!$F$331</f>
        <v>0</v>
      </c>
      <c r="Y249" s="221" t="s">
        <v>131</v>
      </c>
      <c r="Z249" s="221" t="s">
        <v>131</v>
      </c>
      <c r="AA249" s="221" t="s">
        <v>131</v>
      </c>
      <c r="AB249" s="221" t="s">
        <v>131</v>
      </c>
      <c r="AC249" s="221" t="s">
        <v>131</v>
      </c>
      <c r="AD249" s="141"/>
    </row>
    <row r="250" spans="1:30" s="143" customFormat="1" ht="14.65" thickBot="1">
      <c r="A250" s="141"/>
      <c r="B250" s="323"/>
      <c r="C250" s="307"/>
      <c r="D250" s="310"/>
      <c r="E250" s="313"/>
      <c r="F250" s="225" t="s">
        <v>73</v>
      </c>
      <c r="G250" s="314"/>
      <c r="H250" s="320"/>
      <c r="I250" s="127"/>
      <c r="J250" s="221" t="s">
        <v>131</v>
      </c>
      <c r="K250" s="221" t="s">
        <v>131</v>
      </c>
      <c r="L250" s="221" t="s">
        <v>131</v>
      </c>
      <c r="M250" s="221" t="s">
        <v>131</v>
      </c>
      <c r="N250" s="221" t="s">
        <v>131</v>
      </c>
      <c r="O250" s="221" t="s">
        <v>131</v>
      </c>
      <c r="P250" s="221" t="s">
        <v>131</v>
      </c>
      <c r="Q250" s="221" t="s">
        <v>131</v>
      </c>
      <c r="R250" s="123"/>
      <c r="S250" s="221" t="s">
        <v>131</v>
      </c>
      <c r="T250" s="221" t="s">
        <v>131</v>
      </c>
      <c r="U250" s="221" t="s">
        <v>131</v>
      </c>
      <c r="V250" s="221" t="s">
        <v>131</v>
      </c>
      <c r="W250" s="221">
        <v>0</v>
      </c>
      <c r="X250" s="221">
        <f>'2b COVID Adjustment'!$F$331</f>
        <v>0</v>
      </c>
      <c r="Y250" s="221" t="s">
        <v>131</v>
      </c>
      <c r="Z250" s="221" t="s">
        <v>131</v>
      </c>
      <c r="AA250" s="221" t="s">
        <v>131</v>
      </c>
      <c r="AB250" s="221" t="s">
        <v>131</v>
      </c>
      <c r="AC250" s="221" t="s">
        <v>131</v>
      </c>
      <c r="AD250" s="141"/>
    </row>
    <row r="251" spans="1:30" s="140" customFormat="1">
      <c r="A251" s="141"/>
      <c r="B251" s="323"/>
      <c r="C251" s="305" t="s">
        <v>140</v>
      </c>
      <c r="D251" s="308" t="s">
        <v>155</v>
      </c>
      <c r="E251" s="311" t="s">
        <v>153</v>
      </c>
      <c r="F251" s="223" t="s">
        <v>60</v>
      </c>
      <c r="G251" s="314"/>
      <c r="H251" s="320"/>
      <c r="I251" s="122"/>
      <c r="J251" s="221" t="s">
        <v>131</v>
      </c>
      <c r="K251" s="221" t="s">
        <v>131</v>
      </c>
      <c r="L251" s="221" t="s">
        <v>131</v>
      </c>
      <c r="M251" s="221" t="s">
        <v>131</v>
      </c>
      <c r="N251" s="221" t="s">
        <v>131</v>
      </c>
      <c r="O251" s="221" t="s">
        <v>131</v>
      </c>
      <c r="P251" s="221" t="s">
        <v>131</v>
      </c>
      <c r="Q251" s="221" t="s">
        <v>131</v>
      </c>
      <c r="R251" s="123"/>
      <c r="S251" s="221" t="s">
        <v>131</v>
      </c>
      <c r="T251" s="221" t="s">
        <v>131</v>
      </c>
      <c r="U251" s="221" t="s">
        <v>131</v>
      </c>
      <c r="V251" s="221" t="s">
        <v>131</v>
      </c>
      <c r="W251" s="221">
        <v>0</v>
      </c>
      <c r="X251" s="221">
        <f>'2b COVID Adjustment'!$F$332</f>
        <v>0</v>
      </c>
      <c r="Y251" s="221" t="s">
        <v>131</v>
      </c>
      <c r="Z251" s="221" t="s">
        <v>131</v>
      </c>
      <c r="AA251" s="221" t="s">
        <v>131</v>
      </c>
      <c r="AB251" s="221" t="s">
        <v>131</v>
      </c>
      <c r="AC251" s="221" t="s">
        <v>131</v>
      </c>
      <c r="AD251" s="141"/>
    </row>
    <row r="252" spans="1:30" s="142" customFormat="1">
      <c r="A252" s="141"/>
      <c r="B252" s="323"/>
      <c r="C252" s="306"/>
      <c r="D252" s="309"/>
      <c r="E252" s="312"/>
      <c r="F252" s="224" t="s">
        <v>61</v>
      </c>
      <c r="G252" s="314"/>
      <c r="H252" s="320"/>
      <c r="I252" s="126"/>
      <c r="J252" s="221" t="s">
        <v>131</v>
      </c>
      <c r="K252" s="221" t="s">
        <v>131</v>
      </c>
      <c r="L252" s="221" t="s">
        <v>131</v>
      </c>
      <c r="M252" s="221" t="s">
        <v>131</v>
      </c>
      <c r="N252" s="221" t="s">
        <v>131</v>
      </c>
      <c r="O252" s="221" t="s">
        <v>131</v>
      </c>
      <c r="P252" s="221" t="s">
        <v>131</v>
      </c>
      <c r="Q252" s="221" t="s">
        <v>131</v>
      </c>
      <c r="R252" s="123"/>
      <c r="S252" s="221" t="s">
        <v>131</v>
      </c>
      <c r="T252" s="221" t="s">
        <v>131</v>
      </c>
      <c r="U252" s="221" t="s">
        <v>131</v>
      </c>
      <c r="V252" s="221" t="s">
        <v>131</v>
      </c>
      <c r="W252" s="221">
        <v>0</v>
      </c>
      <c r="X252" s="221">
        <f>'2b COVID Adjustment'!$F$332</f>
        <v>0</v>
      </c>
      <c r="Y252" s="221" t="s">
        <v>131</v>
      </c>
      <c r="Z252" s="221" t="s">
        <v>131</v>
      </c>
      <c r="AA252" s="221" t="s">
        <v>131</v>
      </c>
      <c r="AB252" s="221" t="s">
        <v>131</v>
      </c>
      <c r="AC252" s="221" t="s">
        <v>131</v>
      </c>
      <c r="AD252" s="141"/>
    </row>
    <row r="253" spans="1:30" s="142" customFormat="1">
      <c r="A253" s="141"/>
      <c r="B253" s="323"/>
      <c r="C253" s="306"/>
      <c r="D253" s="309"/>
      <c r="E253" s="312"/>
      <c r="F253" s="224" t="s">
        <v>62</v>
      </c>
      <c r="G253" s="314"/>
      <c r="H253" s="320"/>
      <c r="I253" s="126"/>
      <c r="J253" s="221" t="s">
        <v>131</v>
      </c>
      <c r="K253" s="221" t="s">
        <v>131</v>
      </c>
      <c r="L253" s="221" t="s">
        <v>131</v>
      </c>
      <c r="M253" s="221" t="s">
        <v>131</v>
      </c>
      <c r="N253" s="221" t="s">
        <v>131</v>
      </c>
      <c r="O253" s="221" t="s">
        <v>131</v>
      </c>
      <c r="P253" s="221" t="s">
        <v>131</v>
      </c>
      <c r="Q253" s="221" t="s">
        <v>131</v>
      </c>
      <c r="R253" s="123"/>
      <c r="S253" s="221" t="s">
        <v>131</v>
      </c>
      <c r="T253" s="221" t="s">
        <v>131</v>
      </c>
      <c r="U253" s="221" t="s">
        <v>131</v>
      </c>
      <c r="V253" s="221" t="s">
        <v>131</v>
      </c>
      <c r="W253" s="221">
        <v>0</v>
      </c>
      <c r="X253" s="221">
        <f>'2b COVID Adjustment'!$F$332</f>
        <v>0</v>
      </c>
      <c r="Y253" s="221" t="s">
        <v>131</v>
      </c>
      <c r="Z253" s="221" t="s">
        <v>131</v>
      </c>
      <c r="AA253" s="221" t="s">
        <v>131</v>
      </c>
      <c r="AB253" s="221" t="s">
        <v>131</v>
      </c>
      <c r="AC253" s="221" t="s">
        <v>131</v>
      </c>
      <c r="AD253" s="141"/>
    </row>
    <row r="254" spans="1:30" s="142" customFormat="1">
      <c r="A254" s="141"/>
      <c r="B254" s="323"/>
      <c r="C254" s="306"/>
      <c r="D254" s="309"/>
      <c r="E254" s="312"/>
      <c r="F254" s="224" t="s">
        <v>63</v>
      </c>
      <c r="G254" s="314"/>
      <c r="H254" s="320"/>
      <c r="I254" s="126"/>
      <c r="J254" s="221" t="s">
        <v>131</v>
      </c>
      <c r="K254" s="221" t="s">
        <v>131</v>
      </c>
      <c r="L254" s="221" t="s">
        <v>131</v>
      </c>
      <c r="M254" s="221" t="s">
        <v>131</v>
      </c>
      <c r="N254" s="221" t="s">
        <v>131</v>
      </c>
      <c r="O254" s="221" t="s">
        <v>131</v>
      </c>
      <c r="P254" s="221" t="s">
        <v>131</v>
      </c>
      <c r="Q254" s="221" t="s">
        <v>131</v>
      </c>
      <c r="R254" s="123"/>
      <c r="S254" s="221" t="s">
        <v>131</v>
      </c>
      <c r="T254" s="221" t="s">
        <v>131</v>
      </c>
      <c r="U254" s="221" t="s">
        <v>131</v>
      </c>
      <c r="V254" s="221" t="s">
        <v>131</v>
      </c>
      <c r="W254" s="221">
        <v>0</v>
      </c>
      <c r="X254" s="221">
        <f>'2b COVID Adjustment'!$F$332</f>
        <v>0</v>
      </c>
      <c r="Y254" s="221" t="s">
        <v>131</v>
      </c>
      <c r="Z254" s="221" t="s">
        <v>131</v>
      </c>
      <c r="AA254" s="221" t="s">
        <v>131</v>
      </c>
      <c r="AB254" s="221" t="s">
        <v>131</v>
      </c>
      <c r="AC254" s="221" t="s">
        <v>131</v>
      </c>
      <c r="AD254" s="141"/>
    </row>
    <row r="255" spans="1:30" s="142" customFormat="1">
      <c r="A255" s="141"/>
      <c r="B255" s="323"/>
      <c r="C255" s="306"/>
      <c r="D255" s="309"/>
      <c r="E255" s="312"/>
      <c r="F255" s="224" t="s">
        <v>64</v>
      </c>
      <c r="G255" s="314"/>
      <c r="H255" s="320"/>
      <c r="I255" s="126"/>
      <c r="J255" s="221" t="s">
        <v>131</v>
      </c>
      <c r="K255" s="221" t="s">
        <v>131</v>
      </c>
      <c r="L255" s="221" t="s">
        <v>131</v>
      </c>
      <c r="M255" s="221" t="s">
        <v>131</v>
      </c>
      <c r="N255" s="221" t="s">
        <v>131</v>
      </c>
      <c r="O255" s="221" t="s">
        <v>131</v>
      </c>
      <c r="P255" s="221" t="s">
        <v>131</v>
      </c>
      <c r="Q255" s="221" t="s">
        <v>131</v>
      </c>
      <c r="R255" s="123"/>
      <c r="S255" s="221" t="s">
        <v>131</v>
      </c>
      <c r="T255" s="221" t="s">
        <v>131</v>
      </c>
      <c r="U255" s="221" t="s">
        <v>131</v>
      </c>
      <c r="V255" s="221" t="s">
        <v>131</v>
      </c>
      <c r="W255" s="221">
        <v>0</v>
      </c>
      <c r="X255" s="221">
        <f>'2b COVID Adjustment'!$F$332</f>
        <v>0</v>
      </c>
      <c r="Y255" s="221" t="s">
        <v>131</v>
      </c>
      <c r="Z255" s="221" t="s">
        <v>131</v>
      </c>
      <c r="AA255" s="221" t="s">
        <v>131</v>
      </c>
      <c r="AB255" s="221" t="s">
        <v>131</v>
      </c>
      <c r="AC255" s="221" t="s">
        <v>131</v>
      </c>
      <c r="AD255" s="141"/>
    </row>
    <row r="256" spans="1:30" s="142" customFormat="1">
      <c r="A256" s="141"/>
      <c r="B256" s="323"/>
      <c r="C256" s="306"/>
      <c r="D256" s="309"/>
      <c r="E256" s="312"/>
      <c r="F256" s="224" t="s">
        <v>65</v>
      </c>
      <c r="G256" s="314"/>
      <c r="H256" s="320"/>
      <c r="I256" s="126"/>
      <c r="J256" s="221" t="s">
        <v>131</v>
      </c>
      <c r="K256" s="221" t="s">
        <v>131</v>
      </c>
      <c r="L256" s="221" t="s">
        <v>131</v>
      </c>
      <c r="M256" s="221" t="s">
        <v>131</v>
      </c>
      <c r="N256" s="221" t="s">
        <v>131</v>
      </c>
      <c r="O256" s="221" t="s">
        <v>131</v>
      </c>
      <c r="P256" s="221" t="s">
        <v>131</v>
      </c>
      <c r="Q256" s="221" t="s">
        <v>131</v>
      </c>
      <c r="R256" s="123"/>
      <c r="S256" s="221" t="s">
        <v>131</v>
      </c>
      <c r="T256" s="221" t="s">
        <v>131</v>
      </c>
      <c r="U256" s="221" t="s">
        <v>131</v>
      </c>
      <c r="V256" s="221" t="s">
        <v>131</v>
      </c>
      <c r="W256" s="221">
        <v>0</v>
      </c>
      <c r="X256" s="221">
        <f>'2b COVID Adjustment'!$F$332</f>
        <v>0</v>
      </c>
      <c r="Y256" s="221" t="s">
        <v>131</v>
      </c>
      <c r="Z256" s="221" t="s">
        <v>131</v>
      </c>
      <c r="AA256" s="221" t="s">
        <v>131</v>
      </c>
      <c r="AB256" s="221" t="s">
        <v>131</v>
      </c>
      <c r="AC256" s="221" t="s">
        <v>131</v>
      </c>
      <c r="AD256" s="141"/>
    </row>
    <row r="257" spans="1:30" s="142" customFormat="1">
      <c r="A257" s="141"/>
      <c r="B257" s="323"/>
      <c r="C257" s="306"/>
      <c r="D257" s="309"/>
      <c r="E257" s="312"/>
      <c r="F257" s="224" t="s">
        <v>66</v>
      </c>
      <c r="G257" s="314"/>
      <c r="H257" s="320"/>
      <c r="I257" s="126"/>
      <c r="J257" s="221" t="s">
        <v>131</v>
      </c>
      <c r="K257" s="221" t="s">
        <v>131</v>
      </c>
      <c r="L257" s="221" t="s">
        <v>131</v>
      </c>
      <c r="M257" s="221" t="s">
        <v>131</v>
      </c>
      <c r="N257" s="221" t="s">
        <v>131</v>
      </c>
      <c r="O257" s="221" t="s">
        <v>131</v>
      </c>
      <c r="P257" s="221" t="s">
        <v>131</v>
      </c>
      <c r="Q257" s="221" t="s">
        <v>131</v>
      </c>
      <c r="R257" s="123"/>
      <c r="S257" s="221" t="s">
        <v>131</v>
      </c>
      <c r="T257" s="221" t="s">
        <v>131</v>
      </c>
      <c r="U257" s="221" t="s">
        <v>131</v>
      </c>
      <c r="V257" s="221" t="s">
        <v>131</v>
      </c>
      <c r="W257" s="221">
        <v>0</v>
      </c>
      <c r="X257" s="221">
        <f>'2b COVID Adjustment'!$F$332</f>
        <v>0</v>
      </c>
      <c r="Y257" s="221" t="s">
        <v>131</v>
      </c>
      <c r="Z257" s="221" t="s">
        <v>131</v>
      </c>
      <c r="AA257" s="221" t="s">
        <v>131</v>
      </c>
      <c r="AB257" s="221" t="s">
        <v>131</v>
      </c>
      <c r="AC257" s="221" t="s">
        <v>131</v>
      </c>
      <c r="AD257" s="141"/>
    </row>
    <row r="258" spans="1:30" s="142" customFormat="1">
      <c r="A258" s="141"/>
      <c r="B258" s="323"/>
      <c r="C258" s="306"/>
      <c r="D258" s="309"/>
      <c r="E258" s="312"/>
      <c r="F258" s="224" t="s">
        <v>67</v>
      </c>
      <c r="G258" s="314"/>
      <c r="H258" s="320"/>
      <c r="I258" s="126"/>
      <c r="J258" s="221" t="s">
        <v>131</v>
      </c>
      <c r="K258" s="221" t="s">
        <v>131</v>
      </c>
      <c r="L258" s="221" t="s">
        <v>131</v>
      </c>
      <c r="M258" s="221" t="s">
        <v>131</v>
      </c>
      <c r="N258" s="221" t="s">
        <v>131</v>
      </c>
      <c r="O258" s="221" t="s">
        <v>131</v>
      </c>
      <c r="P258" s="221" t="s">
        <v>131</v>
      </c>
      <c r="Q258" s="221" t="s">
        <v>131</v>
      </c>
      <c r="R258" s="123"/>
      <c r="S258" s="221" t="s">
        <v>131</v>
      </c>
      <c r="T258" s="221" t="s">
        <v>131</v>
      </c>
      <c r="U258" s="221" t="s">
        <v>131</v>
      </c>
      <c r="V258" s="221" t="s">
        <v>131</v>
      </c>
      <c r="W258" s="221">
        <v>0</v>
      </c>
      <c r="X258" s="221">
        <f>'2b COVID Adjustment'!$F$332</f>
        <v>0</v>
      </c>
      <c r="Y258" s="221" t="s">
        <v>131</v>
      </c>
      <c r="Z258" s="221" t="s">
        <v>131</v>
      </c>
      <c r="AA258" s="221" t="s">
        <v>131</v>
      </c>
      <c r="AB258" s="221" t="s">
        <v>131</v>
      </c>
      <c r="AC258" s="221" t="s">
        <v>131</v>
      </c>
      <c r="AD258" s="141"/>
    </row>
    <row r="259" spans="1:30" s="142" customFormat="1">
      <c r="A259" s="141"/>
      <c r="B259" s="323"/>
      <c r="C259" s="306"/>
      <c r="D259" s="309"/>
      <c r="E259" s="312"/>
      <c r="F259" s="224" t="s">
        <v>68</v>
      </c>
      <c r="G259" s="314"/>
      <c r="H259" s="320"/>
      <c r="I259" s="126"/>
      <c r="J259" s="221" t="s">
        <v>131</v>
      </c>
      <c r="K259" s="221" t="s">
        <v>131</v>
      </c>
      <c r="L259" s="221" t="s">
        <v>131</v>
      </c>
      <c r="M259" s="221" t="s">
        <v>131</v>
      </c>
      <c r="N259" s="221" t="s">
        <v>131</v>
      </c>
      <c r="O259" s="221" t="s">
        <v>131</v>
      </c>
      <c r="P259" s="221" t="s">
        <v>131</v>
      </c>
      <c r="Q259" s="221" t="s">
        <v>131</v>
      </c>
      <c r="R259" s="123"/>
      <c r="S259" s="221" t="s">
        <v>131</v>
      </c>
      <c r="T259" s="221" t="s">
        <v>131</v>
      </c>
      <c r="U259" s="221" t="s">
        <v>131</v>
      </c>
      <c r="V259" s="221" t="s">
        <v>131</v>
      </c>
      <c r="W259" s="221">
        <v>0</v>
      </c>
      <c r="X259" s="221">
        <f>'2b COVID Adjustment'!$F$332</f>
        <v>0</v>
      </c>
      <c r="Y259" s="221" t="s">
        <v>131</v>
      </c>
      <c r="Z259" s="221" t="s">
        <v>131</v>
      </c>
      <c r="AA259" s="221" t="s">
        <v>131</v>
      </c>
      <c r="AB259" s="221" t="s">
        <v>131</v>
      </c>
      <c r="AC259" s="221" t="s">
        <v>131</v>
      </c>
      <c r="AD259" s="141"/>
    </row>
    <row r="260" spans="1:30" s="142" customFormat="1">
      <c r="A260" s="141"/>
      <c r="B260" s="323"/>
      <c r="C260" s="306"/>
      <c r="D260" s="309"/>
      <c r="E260" s="312"/>
      <c r="F260" s="224" t="s">
        <v>69</v>
      </c>
      <c r="G260" s="314"/>
      <c r="H260" s="320"/>
      <c r="I260" s="126"/>
      <c r="J260" s="221" t="s">
        <v>131</v>
      </c>
      <c r="K260" s="221" t="s">
        <v>131</v>
      </c>
      <c r="L260" s="221" t="s">
        <v>131</v>
      </c>
      <c r="M260" s="221" t="s">
        <v>131</v>
      </c>
      <c r="N260" s="221" t="s">
        <v>131</v>
      </c>
      <c r="O260" s="221" t="s">
        <v>131</v>
      </c>
      <c r="P260" s="221" t="s">
        <v>131</v>
      </c>
      <c r="Q260" s="221" t="s">
        <v>131</v>
      </c>
      <c r="R260" s="123"/>
      <c r="S260" s="221" t="s">
        <v>131</v>
      </c>
      <c r="T260" s="221" t="s">
        <v>131</v>
      </c>
      <c r="U260" s="221" t="s">
        <v>131</v>
      </c>
      <c r="V260" s="221" t="s">
        <v>131</v>
      </c>
      <c r="W260" s="221">
        <v>0</v>
      </c>
      <c r="X260" s="221">
        <f>'2b COVID Adjustment'!$F$332</f>
        <v>0</v>
      </c>
      <c r="Y260" s="221" t="s">
        <v>131</v>
      </c>
      <c r="Z260" s="221" t="s">
        <v>131</v>
      </c>
      <c r="AA260" s="221" t="s">
        <v>131</v>
      </c>
      <c r="AB260" s="221" t="s">
        <v>131</v>
      </c>
      <c r="AC260" s="221" t="s">
        <v>131</v>
      </c>
      <c r="AD260" s="141"/>
    </row>
    <row r="261" spans="1:30" s="142" customFormat="1">
      <c r="A261" s="141"/>
      <c r="B261" s="323"/>
      <c r="C261" s="306"/>
      <c r="D261" s="309"/>
      <c r="E261" s="312"/>
      <c r="F261" s="224" t="s">
        <v>70</v>
      </c>
      <c r="G261" s="314"/>
      <c r="H261" s="320"/>
      <c r="I261" s="126"/>
      <c r="J261" s="221" t="s">
        <v>131</v>
      </c>
      <c r="K261" s="221" t="s">
        <v>131</v>
      </c>
      <c r="L261" s="221" t="s">
        <v>131</v>
      </c>
      <c r="M261" s="221" t="s">
        <v>131</v>
      </c>
      <c r="N261" s="221" t="s">
        <v>131</v>
      </c>
      <c r="O261" s="221" t="s">
        <v>131</v>
      </c>
      <c r="P261" s="221" t="s">
        <v>131</v>
      </c>
      <c r="Q261" s="221" t="s">
        <v>131</v>
      </c>
      <c r="R261" s="123"/>
      <c r="S261" s="221" t="s">
        <v>131</v>
      </c>
      <c r="T261" s="221" t="s">
        <v>131</v>
      </c>
      <c r="U261" s="221" t="s">
        <v>131</v>
      </c>
      <c r="V261" s="221" t="s">
        <v>131</v>
      </c>
      <c r="W261" s="221">
        <v>0</v>
      </c>
      <c r="X261" s="221">
        <f>'2b COVID Adjustment'!$F$332</f>
        <v>0</v>
      </c>
      <c r="Y261" s="221" t="s">
        <v>131</v>
      </c>
      <c r="Z261" s="221" t="s">
        <v>131</v>
      </c>
      <c r="AA261" s="221" t="s">
        <v>131</v>
      </c>
      <c r="AB261" s="221" t="s">
        <v>131</v>
      </c>
      <c r="AC261" s="221" t="s">
        <v>131</v>
      </c>
      <c r="AD261" s="141"/>
    </row>
    <row r="262" spans="1:30" s="142" customFormat="1">
      <c r="A262" s="141"/>
      <c r="B262" s="323"/>
      <c r="C262" s="306"/>
      <c r="D262" s="309"/>
      <c r="E262" s="312"/>
      <c r="F262" s="224" t="s">
        <v>71</v>
      </c>
      <c r="G262" s="314"/>
      <c r="H262" s="320"/>
      <c r="I262" s="126"/>
      <c r="J262" s="221" t="s">
        <v>131</v>
      </c>
      <c r="K262" s="221" t="s">
        <v>131</v>
      </c>
      <c r="L262" s="221" t="s">
        <v>131</v>
      </c>
      <c r="M262" s="221" t="s">
        <v>131</v>
      </c>
      <c r="N262" s="221" t="s">
        <v>131</v>
      </c>
      <c r="O262" s="221" t="s">
        <v>131</v>
      </c>
      <c r="P262" s="221" t="s">
        <v>131</v>
      </c>
      <c r="Q262" s="221" t="s">
        <v>131</v>
      </c>
      <c r="R262" s="123"/>
      <c r="S262" s="221" t="s">
        <v>131</v>
      </c>
      <c r="T262" s="221" t="s">
        <v>131</v>
      </c>
      <c r="U262" s="221" t="s">
        <v>131</v>
      </c>
      <c r="V262" s="221" t="s">
        <v>131</v>
      </c>
      <c r="W262" s="221">
        <v>0</v>
      </c>
      <c r="X262" s="221">
        <f>'2b COVID Adjustment'!$F$332</f>
        <v>0</v>
      </c>
      <c r="Y262" s="221" t="s">
        <v>131</v>
      </c>
      <c r="Z262" s="221" t="s">
        <v>131</v>
      </c>
      <c r="AA262" s="221" t="s">
        <v>131</v>
      </c>
      <c r="AB262" s="221" t="s">
        <v>131</v>
      </c>
      <c r="AC262" s="221" t="s">
        <v>131</v>
      </c>
      <c r="AD262" s="141"/>
    </row>
    <row r="263" spans="1:30" s="142" customFormat="1">
      <c r="A263" s="141"/>
      <c r="B263" s="323"/>
      <c r="C263" s="306"/>
      <c r="D263" s="309"/>
      <c r="E263" s="312"/>
      <c r="F263" s="224" t="s">
        <v>72</v>
      </c>
      <c r="G263" s="314"/>
      <c r="H263" s="320"/>
      <c r="I263" s="126"/>
      <c r="J263" s="221" t="s">
        <v>131</v>
      </c>
      <c r="K263" s="221" t="s">
        <v>131</v>
      </c>
      <c r="L263" s="221" t="s">
        <v>131</v>
      </c>
      <c r="M263" s="221" t="s">
        <v>131</v>
      </c>
      <c r="N263" s="221" t="s">
        <v>131</v>
      </c>
      <c r="O263" s="221" t="s">
        <v>131</v>
      </c>
      <c r="P263" s="221" t="s">
        <v>131</v>
      </c>
      <c r="Q263" s="221" t="s">
        <v>131</v>
      </c>
      <c r="R263" s="123"/>
      <c r="S263" s="221" t="s">
        <v>131</v>
      </c>
      <c r="T263" s="221" t="s">
        <v>131</v>
      </c>
      <c r="U263" s="221" t="s">
        <v>131</v>
      </c>
      <c r="V263" s="221" t="s">
        <v>131</v>
      </c>
      <c r="W263" s="221">
        <v>0</v>
      </c>
      <c r="X263" s="221">
        <f>'2b COVID Adjustment'!$F$332</f>
        <v>0</v>
      </c>
      <c r="Y263" s="221" t="s">
        <v>131</v>
      </c>
      <c r="Z263" s="221" t="s">
        <v>131</v>
      </c>
      <c r="AA263" s="221" t="s">
        <v>131</v>
      </c>
      <c r="AB263" s="221" t="s">
        <v>131</v>
      </c>
      <c r="AC263" s="221" t="s">
        <v>131</v>
      </c>
      <c r="AD263" s="141"/>
    </row>
    <row r="264" spans="1:30" s="143" customFormat="1" ht="14.65" thickBot="1">
      <c r="A264" s="141"/>
      <c r="B264" s="324"/>
      <c r="C264" s="307"/>
      <c r="D264" s="310"/>
      <c r="E264" s="313"/>
      <c r="F264" s="225" t="s">
        <v>73</v>
      </c>
      <c r="G264" s="315"/>
      <c r="H264" s="321"/>
      <c r="I264" s="127"/>
      <c r="J264" s="221" t="s">
        <v>131</v>
      </c>
      <c r="K264" s="221" t="s">
        <v>131</v>
      </c>
      <c r="L264" s="221" t="s">
        <v>131</v>
      </c>
      <c r="M264" s="221" t="s">
        <v>131</v>
      </c>
      <c r="N264" s="221" t="s">
        <v>131</v>
      </c>
      <c r="O264" s="221" t="s">
        <v>131</v>
      </c>
      <c r="P264" s="221" t="s">
        <v>131</v>
      </c>
      <c r="Q264" s="221" t="s">
        <v>131</v>
      </c>
      <c r="R264" s="123"/>
      <c r="S264" s="221" t="s">
        <v>131</v>
      </c>
      <c r="T264" s="221" t="s">
        <v>131</v>
      </c>
      <c r="U264" s="221" t="s">
        <v>131</v>
      </c>
      <c r="V264" s="221" t="s">
        <v>131</v>
      </c>
      <c r="W264" s="221">
        <v>0</v>
      </c>
      <c r="X264" s="221">
        <f>'2b COVID Adjustment'!$F$332</f>
        <v>0</v>
      </c>
      <c r="Y264" s="221" t="s">
        <v>131</v>
      </c>
      <c r="Z264" s="221" t="s">
        <v>131</v>
      </c>
      <c r="AA264" s="221" t="s">
        <v>131</v>
      </c>
      <c r="AB264" s="221" t="s">
        <v>131</v>
      </c>
      <c r="AC264" s="221" t="s">
        <v>131</v>
      </c>
      <c r="AD264" s="141"/>
    </row>
    <row r="265" spans="1:30">
      <c r="A265" s="14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1"/>
    </row>
    <row r="266" spans="1:30">
      <c r="A266" s="14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1"/>
    </row>
    <row r="267" spans="1:30">
      <c r="A267" s="14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1"/>
    </row>
  </sheetData>
  <mergeCells count="71">
    <mergeCell ref="C223:C236"/>
    <mergeCell ref="D223:D236"/>
    <mergeCell ref="E223:E236"/>
    <mergeCell ref="C237:C250"/>
    <mergeCell ref="D237:D250"/>
    <mergeCell ref="E237:E250"/>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E125:E138"/>
    <mergeCell ref="C139:C152"/>
    <mergeCell ref="D139:D152"/>
    <mergeCell ref="E139:E152"/>
    <mergeCell ref="C153:C166"/>
    <mergeCell ref="D153:D166"/>
    <mergeCell ref="E153:E166"/>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B2:P2"/>
    <mergeCell ref="B3:P3"/>
    <mergeCell ref="B8:B12"/>
    <mergeCell ref="C8:C12"/>
    <mergeCell ref="D8:D12"/>
    <mergeCell ref="E8:E12"/>
    <mergeCell ref="F8:F12"/>
    <mergeCell ref="G8:G12"/>
    <mergeCell ref="H8:H9"/>
    <mergeCell ref="J8:Q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70" zoomScaleNormal="70" workbookViewId="0">
      <selection activeCell="H9" sqref="H9:H11"/>
    </sheetView>
  </sheetViews>
  <sheetFormatPr defaultColWidth="0" defaultRowHeight="11.25" zeroHeight="1"/>
  <cols>
    <col min="1" max="1" width="5.1328125" style="8" customWidth="1"/>
    <col min="2" max="2" width="40" style="8" customWidth="1"/>
    <col min="3" max="3" width="31.6640625" style="8" customWidth="1"/>
    <col min="4" max="4" width="19.6640625" style="8" customWidth="1"/>
    <col min="5" max="5" width="31.1328125" style="8" customWidth="1"/>
    <col min="6" max="6" width="27.1328125" style="8" customWidth="1"/>
    <col min="7" max="7" width="1.1328125" style="8" customWidth="1"/>
    <col min="8" max="8" width="79.59765625" style="8" bestFit="1" customWidth="1"/>
    <col min="9" max="9" width="9" style="7" customWidth="1"/>
    <col min="10" max="59" width="0" style="8" hidden="1" customWidth="1"/>
    <col min="60" max="16384" width="9" style="8" hidden="1"/>
  </cols>
  <sheetData>
    <row r="1" spans="1:21" s="48" customFormat="1" ht="12.75" customHeight="1"/>
    <row r="2" spans="1:21" s="48" customFormat="1" ht="18.75" customHeight="1">
      <c r="A2" s="14" t="s">
        <v>458</v>
      </c>
      <c r="B2" s="52"/>
      <c r="C2" s="52"/>
      <c r="D2" s="52"/>
      <c r="E2" s="52"/>
      <c r="F2" s="52"/>
      <c r="G2" s="52"/>
      <c r="H2" s="52"/>
      <c r="I2" s="52"/>
      <c r="J2" s="52"/>
      <c r="K2" s="52"/>
      <c r="L2" s="52"/>
      <c r="M2" s="52"/>
      <c r="O2" s="52"/>
      <c r="P2" s="52"/>
      <c r="Q2" s="52"/>
      <c r="R2" s="52"/>
      <c r="S2" s="52"/>
    </row>
    <row r="3" spans="1:21" s="48" customFormat="1" ht="61.5" customHeight="1">
      <c r="A3" s="282" t="s">
        <v>495</v>
      </c>
      <c r="B3" s="282"/>
      <c r="C3" s="282"/>
      <c r="D3" s="282"/>
      <c r="E3" s="282"/>
      <c r="F3" s="282"/>
      <c r="G3" s="53"/>
      <c r="H3" s="53"/>
      <c r="I3" s="53"/>
      <c r="J3" s="53"/>
      <c r="K3" s="53"/>
      <c r="L3" s="53"/>
      <c r="M3" s="53"/>
      <c r="N3" s="53"/>
      <c r="O3" s="53"/>
      <c r="P3" s="53"/>
      <c r="Q3" s="53"/>
      <c r="R3" s="53"/>
      <c r="S3" s="53"/>
      <c r="T3" s="53"/>
      <c r="U3" s="54"/>
    </row>
    <row r="4" spans="1:21" s="48" customFormat="1" ht="12.75" customHeight="1"/>
    <row r="5" spans="1:21">
      <c r="A5" s="7"/>
      <c r="B5" s="11"/>
      <c r="C5" s="70"/>
      <c r="D5" s="71"/>
      <c r="E5" s="71"/>
      <c r="F5" s="71"/>
      <c r="G5" s="7"/>
      <c r="H5" s="7"/>
    </row>
    <row r="6" spans="1:21">
      <c r="A6" s="7"/>
      <c r="C6" s="7"/>
      <c r="D6" s="7"/>
      <c r="E6" s="7"/>
      <c r="F6" s="7"/>
      <c r="G6" s="7"/>
      <c r="H6" s="7"/>
    </row>
    <row r="7" spans="1:21" ht="14.25" customHeight="1">
      <c r="A7" s="7"/>
      <c r="B7" s="296" t="s">
        <v>90</v>
      </c>
      <c r="C7" s="290" t="s">
        <v>114</v>
      </c>
      <c r="D7" s="338" t="s">
        <v>120</v>
      </c>
      <c r="E7" s="338" t="s">
        <v>23</v>
      </c>
      <c r="F7" s="299"/>
      <c r="G7" s="32"/>
      <c r="H7" s="158" t="s">
        <v>137</v>
      </c>
    </row>
    <row r="8" spans="1:21" ht="11.25" customHeight="1">
      <c r="A8" s="7"/>
      <c r="B8" s="296"/>
      <c r="C8" s="290"/>
      <c r="D8" s="339"/>
      <c r="E8" s="339"/>
      <c r="F8" s="299"/>
      <c r="G8" s="32"/>
      <c r="H8" s="157" t="s">
        <v>138</v>
      </c>
    </row>
    <row r="9" spans="1:21" ht="25.5" customHeight="1">
      <c r="A9" s="7"/>
      <c r="B9" s="296"/>
      <c r="C9" s="290"/>
      <c r="D9" s="339"/>
      <c r="E9" s="339"/>
      <c r="F9" s="291" t="s">
        <v>37</v>
      </c>
      <c r="G9" s="32"/>
      <c r="H9" s="291" t="s">
        <v>16</v>
      </c>
    </row>
    <row r="10" spans="1:21" ht="16.5" customHeight="1">
      <c r="A10" s="7"/>
      <c r="B10" s="296"/>
      <c r="C10" s="290"/>
      <c r="D10" s="339"/>
      <c r="E10" s="339"/>
      <c r="F10" s="325"/>
      <c r="G10" s="32"/>
      <c r="H10" s="325"/>
    </row>
    <row r="11" spans="1:21" ht="23.25" customHeight="1">
      <c r="A11" s="7"/>
      <c r="B11" s="296"/>
      <c r="C11" s="290"/>
      <c r="D11" s="340"/>
      <c r="E11" s="340"/>
      <c r="F11" s="326"/>
      <c r="G11" s="32"/>
      <c r="H11" s="326"/>
    </row>
    <row r="12" spans="1:21" ht="9" customHeight="1">
      <c r="A12" s="7"/>
      <c r="B12" s="327" t="s">
        <v>496</v>
      </c>
      <c r="C12" s="328"/>
      <c r="D12" s="328"/>
      <c r="E12" s="328"/>
      <c r="F12" s="329"/>
      <c r="G12" s="32"/>
      <c r="H12" s="57"/>
    </row>
    <row r="13" spans="1:21">
      <c r="A13" s="7"/>
      <c r="B13" s="341" t="s">
        <v>0</v>
      </c>
      <c r="C13" s="76" t="s">
        <v>140</v>
      </c>
      <c r="D13" s="346"/>
      <c r="E13" s="72" t="s">
        <v>98</v>
      </c>
      <c r="F13" s="343"/>
      <c r="G13" s="32"/>
      <c r="H13" s="56">
        <f>'3a Adjustment term'!B70</f>
        <v>1.2565961520027984</v>
      </c>
    </row>
    <row r="14" spans="1:21">
      <c r="A14" s="7"/>
      <c r="B14" s="342"/>
      <c r="C14" s="55" t="s">
        <v>141</v>
      </c>
      <c r="D14" s="346"/>
      <c r="E14" s="72" t="s">
        <v>98</v>
      </c>
      <c r="F14" s="344"/>
      <c r="G14" s="32"/>
      <c r="H14" s="56">
        <f>'3a Adjustment term'!C70</f>
        <v>1.3350322524089533</v>
      </c>
    </row>
    <row r="15" spans="1:21">
      <c r="A15" s="7"/>
      <c r="B15" s="55" t="s">
        <v>1</v>
      </c>
      <c r="C15" s="55" t="s">
        <v>108</v>
      </c>
      <c r="D15" s="346"/>
      <c r="E15" s="72" t="s">
        <v>99</v>
      </c>
      <c r="F15" s="345"/>
      <c r="G15" s="32"/>
      <c r="H15" s="56">
        <f>'3a Adjustment term'!D70</f>
        <v>0.82809501263389718</v>
      </c>
    </row>
    <row r="16" spans="1:21" ht="9" customHeight="1">
      <c r="A16" s="7"/>
      <c r="B16" s="327" t="s">
        <v>102</v>
      </c>
      <c r="C16" s="328"/>
      <c r="D16" s="328"/>
      <c r="E16" s="328"/>
      <c r="F16" s="329"/>
      <c r="G16" s="32"/>
      <c r="H16" s="57"/>
    </row>
    <row r="17" spans="1:9">
      <c r="A17" s="7"/>
      <c r="B17" s="341" t="s">
        <v>0</v>
      </c>
      <c r="C17" s="76" t="s">
        <v>140</v>
      </c>
      <c r="D17" s="346"/>
      <c r="E17" s="72" t="s">
        <v>98</v>
      </c>
      <c r="F17" s="343"/>
      <c r="G17" s="32"/>
      <c r="H17" s="56">
        <f>IF(H13="-","-",H13*(1+'3b Allowances'!B15))</f>
        <v>1.3493817695481471</v>
      </c>
      <c r="I17" s="239"/>
    </row>
    <row r="18" spans="1:9">
      <c r="A18" s="7"/>
      <c r="B18" s="342"/>
      <c r="C18" s="55" t="s">
        <v>141</v>
      </c>
      <c r="D18" s="346"/>
      <c r="E18" s="72" t="s">
        <v>98</v>
      </c>
      <c r="F18" s="344"/>
      <c r="G18" s="32"/>
      <c r="H18" s="56">
        <f>IF(H14="-","-",H14*(1+'3b Allowances'!C15))</f>
        <v>1.4336095015794941</v>
      </c>
      <c r="I18" s="239"/>
    </row>
    <row r="19" spans="1:9">
      <c r="A19" s="7"/>
      <c r="B19" s="55" t="s">
        <v>1</v>
      </c>
      <c r="C19" s="55" t="s">
        <v>108</v>
      </c>
      <c r="D19" s="346"/>
      <c r="E19" s="72" t="s">
        <v>99</v>
      </c>
      <c r="F19" s="345"/>
      <c r="G19" s="32"/>
      <c r="H19" s="56">
        <f>IF(H15="-","-",H15*(1+SUM('3b Allowances'!$B$20:$B$24)))</f>
        <v>0.8746501232925904</v>
      </c>
      <c r="I19" s="239"/>
    </row>
    <row r="20" spans="1:9" ht="9" customHeight="1">
      <c r="A20" s="7"/>
      <c r="B20" s="327" t="s">
        <v>96</v>
      </c>
      <c r="C20" s="328"/>
      <c r="D20" s="328"/>
      <c r="E20" s="328"/>
      <c r="F20" s="329"/>
      <c r="G20" s="32"/>
      <c r="H20" s="57"/>
    </row>
    <row r="21" spans="1:9">
      <c r="A21" s="7"/>
      <c r="B21" s="330" t="s">
        <v>0</v>
      </c>
      <c r="C21" s="331" t="s">
        <v>140</v>
      </c>
      <c r="D21" s="59" t="s">
        <v>60</v>
      </c>
      <c r="E21" s="333" t="s">
        <v>100</v>
      </c>
      <c r="F21" s="332"/>
      <c r="G21" s="32"/>
      <c r="H21" s="56">
        <f>IF(H$17="-","-",H$17*'3d Electricity losses'!O11)</f>
        <v>1.4793193075705937</v>
      </c>
    </row>
    <row r="22" spans="1:9">
      <c r="A22" s="7"/>
      <c r="B22" s="330"/>
      <c r="C22" s="331"/>
      <c r="D22" s="59" t="s">
        <v>61</v>
      </c>
      <c r="E22" s="334"/>
      <c r="F22" s="332"/>
      <c r="G22" s="32"/>
      <c r="H22" s="56">
        <f>IF(H$17="-","-",H$17*'3d Electricity losses'!O12)</f>
        <v>1.4608579448842403</v>
      </c>
    </row>
    <row r="23" spans="1:9">
      <c r="A23" s="7"/>
      <c r="B23" s="330"/>
      <c r="C23" s="331"/>
      <c r="D23" s="59" t="s">
        <v>62</v>
      </c>
      <c r="E23" s="334"/>
      <c r="F23" s="332"/>
      <c r="G23" s="32"/>
      <c r="H23" s="56">
        <f>IF(H$17="-","-",H$17*'3d Electricity losses'!O13)</f>
        <v>1.4920184877011984</v>
      </c>
    </row>
    <row r="24" spans="1:9">
      <c r="A24" s="7"/>
      <c r="B24" s="330"/>
      <c r="C24" s="331"/>
      <c r="D24" s="59" t="s">
        <v>63</v>
      </c>
      <c r="E24" s="334"/>
      <c r="F24" s="332"/>
      <c r="G24" s="32"/>
      <c r="H24" s="56">
        <f>IF(H$17="-","-",H$17*'3d Electricity losses'!O14)</f>
        <v>1.5028473412073593</v>
      </c>
    </row>
    <row r="25" spans="1:9">
      <c r="A25" s="7"/>
      <c r="B25" s="330"/>
      <c r="C25" s="331"/>
      <c r="D25" s="59" t="s">
        <v>64</v>
      </c>
      <c r="E25" s="334"/>
      <c r="F25" s="332"/>
      <c r="G25" s="32"/>
      <c r="H25" s="56">
        <f>IF(H$17="-","-",H$17*'3d Electricity losses'!O15)</f>
        <v>1.4715157600147115</v>
      </c>
    </row>
    <row r="26" spans="1:9">
      <c r="A26" s="7"/>
      <c r="B26" s="330"/>
      <c r="C26" s="331"/>
      <c r="D26" s="59" t="s">
        <v>65</v>
      </c>
      <c r="E26" s="334"/>
      <c r="F26" s="332"/>
      <c r="G26" s="32"/>
      <c r="H26" s="56">
        <f>IF(H$17="-","-",H$17*'3d Electricity losses'!O16)</f>
        <v>1.4537665828143396</v>
      </c>
    </row>
    <row r="27" spans="1:9">
      <c r="A27" s="7"/>
      <c r="B27" s="330"/>
      <c r="C27" s="331"/>
      <c r="D27" s="59" t="s">
        <v>66</v>
      </c>
      <c r="E27" s="334"/>
      <c r="F27" s="332"/>
      <c r="G27" s="32"/>
      <c r="H27" s="56">
        <f>IF(H$17="-","-",H$17*'3d Electricity losses'!O17)</f>
        <v>1.4784332940380804</v>
      </c>
    </row>
    <row r="28" spans="1:9">
      <c r="A28" s="7"/>
      <c r="B28" s="330"/>
      <c r="C28" s="331"/>
      <c r="D28" s="59" t="s">
        <v>67</v>
      </c>
      <c r="E28" s="334"/>
      <c r="F28" s="332"/>
      <c r="G28" s="32"/>
      <c r="H28" s="56">
        <f>IF(H$17="-","-",H$17*'3d Electricity losses'!O18)</f>
        <v>1.467087693958421</v>
      </c>
    </row>
    <row r="29" spans="1:9">
      <c r="A29" s="7"/>
      <c r="B29" s="330"/>
      <c r="C29" s="331"/>
      <c r="D29" s="59" t="s">
        <v>68</v>
      </c>
      <c r="E29" s="334"/>
      <c r="F29" s="332"/>
      <c r="G29" s="32"/>
      <c r="H29" s="56">
        <f>IF(H$17="-","-",H$17*'3d Electricity losses'!O19)</f>
        <v>1.4704046660236949</v>
      </c>
    </row>
    <row r="30" spans="1:9">
      <c r="A30" s="7"/>
      <c r="B30" s="330"/>
      <c r="C30" s="331"/>
      <c r="D30" s="59" t="s">
        <v>69</v>
      </c>
      <c r="E30" s="334"/>
      <c r="F30" s="332"/>
      <c r="G30" s="32"/>
      <c r="H30" s="56">
        <f>IF(H$17="-","-",H$17*'3d Electricity losses'!O20)</f>
        <v>1.4501754089712333</v>
      </c>
    </row>
    <row r="31" spans="1:9">
      <c r="A31" s="7"/>
      <c r="B31" s="330"/>
      <c r="C31" s="331"/>
      <c r="D31" s="59" t="s">
        <v>70</v>
      </c>
      <c r="E31" s="334"/>
      <c r="F31" s="332"/>
      <c r="G31" s="32"/>
      <c r="H31" s="56">
        <f>IF(H$17="-","-",H$17*'3d Electricity losses'!O21)</f>
        <v>1.4437136654709819</v>
      </c>
    </row>
    <row r="32" spans="1:9">
      <c r="A32" s="7"/>
      <c r="B32" s="330"/>
      <c r="C32" s="331"/>
      <c r="D32" s="59" t="s">
        <v>71</v>
      </c>
      <c r="E32" s="334"/>
      <c r="F32" s="332"/>
      <c r="G32" s="32"/>
      <c r="H32" s="56">
        <f>IF(H$17="-","-",H$17*'3d Electricity losses'!O22)</f>
        <v>1.472311576327799</v>
      </c>
    </row>
    <row r="33" spans="1:8">
      <c r="A33" s="7"/>
      <c r="B33" s="330"/>
      <c r="C33" s="331"/>
      <c r="D33" s="59" t="s">
        <v>72</v>
      </c>
      <c r="E33" s="334"/>
      <c r="F33" s="332"/>
      <c r="G33" s="32"/>
      <c r="H33" s="56">
        <f>IF(H$17="-","-",H$17*'3d Electricity losses'!O23)</f>
        <v>1.473468189644388</v>
      </c>
    </row>
    <row r="34" spans="1:8">
      <c r="A34" s="7"/>
      <c r="B34" s="330"/>
      <c r="C34" s="331"/>
      <c r="D34" s="59" t="s">
        <v>73</v>
      </c>
      <c r="E34" s="334"/>
      <c r="F34" s="332"/>
      <c r="G34" s="32"/>
      <c r="H34" s="56">
        <f>IF(H$17="-","-",H$17*'3d Electricity losses'!O24)</f>
        <v>1.4562555251450533</v>
      </c>
    </row>
    <row r="35" spans="1:8">
      <c r="A35" s="7"/>
      <c r="B35" s="330"/>
      <c r="C35" s="331" t="s">
        <v>141</v>
      </c>
      <c r="D35" s="59" t="s">
        <v>60</v>
      </c>
      <c r="E35" s="334"/>
      <c r="F35" s="332"/>
      <c r="G35" s="32"/>
      <c r="H35" s="56">
        <f>IF(H$18="-","-",H$18*'3d Electricity losses'!O25)</f>
        <v>1.5689139216946486</v>
      </c>
    </row>
    <row r="36" spans="1:8">
      <c r="A36" s="7"/>
      <c r="B36" s="330"/>
      <c r="C36" s="331"/>
      <c r="D36" s="59" t="s">
        <v>61</v>
      </c>
      <c r="E36" s="334"/>
      <c r="F36" s="332"/>
      <c r="G36" s="32"/>
      <c r="H36" s="56">
        <f>IF(H$18="-","-",H$18*'3d Electricity losses'!O26)</f>
        <v>1.5510678861686289</v>
      </c>
    </row>
    <row r="37" spans="1:8">
      <c r="A37" s="7"/>
      <c r="B37" s="330"/>
      <c r="C37" s="331"/>
      <c r="D37" s="59" t="s">
        <v>62</v>
      </c>
      <c r="E37" s="334"/>
      <c r="F37" s="332"/>
      <c r="G37" s="32"/>
      <c r="H37" s="56">
        <f>IF(H$18="-","-",H$18*'3d Electricity losses'!O27)</f>
        <v>1.5815604882238381</v>
      </c>
    </row>
    <row r="38" spans="1:8">
      <c r="A38" s="7"/>
      <c r="B38" s="330"/>
      <c r="C38" s="331"/>
      <c r="D38" s="59" t="s">
        <v>63</v>
      </c>
      <c r="E38" s="334"/>
      <c r="F38" s="332"/>
      <c r="G38" s="32"/>
      <c r="H38" s="56">
        <f>IF(H$18="-","-",H$18*'3d Electricity losses'!O28)</f>
        <v>1.5914635520591012</v>
      </c>
    </row>
    <row r="39" spans="1:8">
      <c r="A39" s="7"/>
      <c r="B39" s="330"/>
      <c r="C39" s="331"/>
      <c r="D39" s="59" t="s">
        <v>64</v>
      </c>
      <c r="E39" s="334"/>
      <c r="F39" s="332"/>
      <c r="G39" s="32"/>
      <c r="H39" s="56">
        <f>IF(H$18="-","-",H$18*'3d Electricity losses'!O29)</f>
        <v>1.5616646109973213</v>
      </c>
    </row>
    <row r="40" spans="1:8">
      <c r="A40" s="7"/>
      <c r="B40" s="330"/>
      <c r="C40" s="331"/>
      <c r="D40" s="59" t="s">
        <v>65</v>
      </c>
      <c r="E40" s="334"/>
      <c r="F40" s="332"/>
      <c r="G40" s="32"/>
      <c r="H40" s="56">
        <f>IF(H$18="-","-",H$18*'3d Electricity losses'!O30)</f>
        <v>1.5420108021324235</v>
      </c>
    </row>
    <row r="41" spans="1:8">
      <c r="A41" s="7"/>
      <c r="B41" s="330"/>
      <c r="C41" s="331"/>
      <c r="D41" s="59" t="s">
        <v>66</v>
      </c>
      <c r="E41" s="334"/>
      <c r="F41" s="332"/>
      <c r="G41" s="32"/>
      <c r="H41" s="56">
        <f>IF(H$18="-","-",H$18*'3d Electricity losses'!O31)</f>
        <v>1.5684173695005847</v>
      </c>
    </row>
    <row r="42" spans="1:8">
      <c r="A42" s="7"/>
      <c r="B42" s="330"/>
      <c r="C42" s="331"/>
      <c r="D42" s="59" t="s">
        <v>67</v>
      </c>
      <c r="E42" s="334"/>
      <c r="F42" s="332"/>
      <c r="G42" s="32"/>
      <c r="H42" s="56">
        <f>IF(H$18="-","-",H$18*'3d Electricity losses'!O32)</f>
        <v>1.558017519782579</v>
      </c>
    </row>
    <row r="43" spans="1:8">
      <c r="A43" s="7"/>
      <c r="B43" s="330"/>
      <c r="C43" s="331"/>
      <c r="D43" s="59" t="s">
        <v>68</v>
      </c>
      <c r="E43" s="334"/>
      <c r="F43" s="332"/>
      <c r="G43" s="32"/>
      <c r="H43" s="56">
        <f>IF(H$18="-","-",H$18*'3d Electricity losses'!O33)</f>
        <v>1.559865699817967</v>
      </c>
    </row>
    <row r="44" spans="1:8">
      <c r="A44" s="7"/>
      <c r="B44" s="330"/>
      <c r="C44" s="331"/>
      <c r="D44" s="59" t="s">
        <v>69</v>
      </c>
      <c r="E44" s="334"/>
      <c r="F44" s="332"/>
      <c r="G44" s="32"/>
      <c r="H44" s="56">
        <f>IF(H$18="-","-",H$18*'3d Electricity losses'!O34)</f>
        <v>1.5397621920475517</v>
      </c>
    </row>
    <row r="45" spans="1:8">
      <c r="A45" s="7"/>
      <c r="B45" s="330"/>
      <c r="C45" s="331"/>
      <c r="D45" s="59" t="s">
        <v>70</v>
      </c>
      <c r="E45" s="334"/>
      <c r="F45" s="332"/>
      <c r="G45" s="32"/>
      <c r="H45" s="56">
        <f>IF(H$18="-","-",H$18*'3d Electricity losses'!O35)</f>
        <v>1.5338841264144221</v>
      </c>
    </row>
    <row r="46" spans="1:8">
      <c r="A46" s="7"/>
      <c r="B46" s="330"/>
      <c r="C46" s="331"/>
      <c r="D46" s="59" t="s">
        <v>71</v>
      </c>
      <c r="E46" s="334"/>
      <c r="F46" s="332"/>
      <c r="G46" s="32"/>
      <c r="H46" s="56">
        <f>IF(H$18="-","-",H$18*'3d Electricity losses'!O36)</f>
        <v>1.5610181689653961</v>
      </c>
    </row>
    <row r="47" spans="1:8">
      <c r="A47" s="7"/>
      <c r="B47" s="330"/>
      <c r="C47" s="331"/>
      <c r="D47" s="59" t="s">
        <v>72</v>
      </c>
      <c r="E47" s="334"/>
      <c r="F47" s="332"/>
      <c r="G47" s="32"/>
      <c r="H47" s="56">
        <f>IF(H$18="-","-",H$18*'3d Electricity losses'!O37)</f>
        <v>1.5605270433588834</v>
      </c>
    </row>
    <row r="48" spans="1:8">
      <c r="A48" s="7"/>
      <c r="B48" s="330"/>
      <c r="C48" s="331"/>
      <c r="D48" s="59" t="s">
        <v>73</v>
      </c>
      <c r="E48" s="334"/>
      <c r="F48" s="332"/>
      <c r="G48" s="32"/>
      <c r="H48" s="56">
        <f>IF(H$18="-","-",H$18*'3d Electricity losses'!O38)</f>
        <v>1.547353071789149</v>
      </c>
    </row>
    <row r="49" spans="1:9">
      <c r="A49" s="7"/>
      <c r="B49" s="102" t="s">
        <v>1</v>
      </c>
      <c r="C49" s="336" t="s">
        <v>108</v>
      </c>
      <c r="D49" s="337"/>
      <c r="E49" s="335"/>
      <c r="F49" s="332"/>
      <c r="G49" s="32"/>
      <c r="H49" s="56">
        <f>IF(H$19="-","-",H19*(1+'3b Allowances'!$B$25))</f>
        <v>0.89214312575844223</v>
      </c>
    </row>
    <row r="50" spans="1:9" ht="9" customHeight="1">
      <c r="A50" s="7"/>
      <c r="B50" s="327" t="s">
        <v>499</v>
      </c>
      <c r="C50" s="328"/>
      <c r="D50" s="328"/>
      <c r="E50" s="328"/>
      <c r="F50" s="329"/>
      <c r="G50" s="32"/>
      <c r="H50" s="57"/>
    </row>
    <row r="51" spans="1:9">
      <c r="A51" s="7"/>
      <c r="B51" s="330" t="s">
        <v>0</v>
      </c>
      <c r="C51" s="331" t="s">
        <v>140</v>
      </c>
      <c r="D51" s="59" t="s">
        <v>60</v>
      </c>
      <c r="E51" s="333" t="s">
        <v>101</v>
      </c>
      <c r="F51" s="332"/>
      <c r="G51" s="32"/>
      <c r="H51" s="56">
        <f>IF(H21="-","-",H21*'3c Demand'!$C$9)</f>
        <v>4.5858898534688404</v>
      </c>
    </row>
    <row r="52" spans="1:9">
      <c r="A52" s="7"/>
      <c r="B52" s="330"/>
      <c r="C52" s="331"/>
      <c r="D52" s="59" t="s">
        <v>61</v>
      </c>
      <c r="E52" s="334"/>
      <c r="F52" s="332"/>
      <c r="G52" s="32"/>
      <c r="H52" s="56">
        <f>IF(H22="-","-",H22*'3c Demand'!$C$9)</f>
        <v>4.5286596291411447</v>
      </c>
    </row>
    <row r="53" spans="1:9">
      <c r="A53" s="7"/>
      <c r="B53" s="330"/>
      <c r="C53" s="331"/>
      <c r="D53" s="59" t="s">
        <v>62</v>
      </c>
      <c r="E53" s="334"/>
      <c r="F53" s="332"/>
      <c r="G53" s="32"/>
      <c r="H53" s="56">
        <f>IF(H23="-","-",H23*'3c Demand'!$C$9)</f>
        <v>4.6252573118737148</v>
      </c>
    </row>
    <row r="54" spans="1:9">
      <c r="A54" s="7"/>
      <c r="B54" s="330"/>
      <c r="C54" s="331"/>
      <c r="D54" s="59" t="s">
        <v>63</v>
      </c>
      <c r="E54" s="334"/>
      <c r="F54" s="332"/>
      <c r="G54" s="32"/>
      <c r="H54" s="56">
        <f>IF(H24="-","-",H24*'3c Demand'!$C$9)</f>
        <v>4.6588267577428137</v>
      </c>
    </row>
    <row r="55" spans="1:9">
      <c r="A55" s="7"/>
      <c r="B55" s="330"/>
      <c r="C55" s="331"/>
      <c r="D55" s="59" t="s">
        <v>64</v>
      </c>
      <c r="E55" s="334"/>
      <c r="F55" s="332"/>
      <c r="G55" s="32"/>
      <c r="H55" s="56">
        <f>IF(H25="-","-",H25*'3c Demand'!$C$9)</f>
        <v>4.5616988560456058</v>
      </c>
    </row>
    <row r="56" spans="1:9">
      <c r="A56" s="7"/>
      <c r="B56" s="330"/>
      <c r="C56" s="331"/>
      <c r="D56" s="59" t="s">
        <v>65</v>
      </c>
      <c r="E56" s="334"/>
      <c r="F56" s="332"/>
      <c r="G56" s="32"/>
      <c r="H56" s="56">
        <f>IF(H26="-","-",H26*'3c Demand'!$C$9)</f>
        <v>4.5066764067244529</v>
      </c>
    </row>
    <row r="57" spans="1:9">
      <c r="A57" s="7"/>
      <c r="B57" s="330"/>
      <c r="C57" s="331"/>
      <c r="D57" s="59" t="s">
        <v>66</v>
      </c>
      <c r="E57" s="334"/>
      <c r="F57" s="332"/>
      <c r="G57" s="32"/>
      <c r="H57" s="56">
        <f>IF(H27="-","-",H27*'3c Demand'!$C$9)</f>
        <v>4.583143211518049</v>
      </c>
    </row>
    <row r="58" spans="1:9">
      <c r="A58" s="7"/>
      <c r="B58" s="330"/>
      <c r="C58" s="331"/>
      <c r="D58" s="59" t="s">
        <v>67</v>
      </c>
      <c r="E58" s="334"/>
      <c r="F58" s="332"/>
      <c r="G58" s="32"/>
      <c r="H58" s="56">
        <f>IF(H28="-","-",H28*'3c Demand'!$C$9)</f>
        <v>4.5479718512711056</v>
      </c>
    </row>
    <row r="59" spans="1:9">
      <c r="A59" s="7"/>
      <c r="B59" s="330"/>
      <c r="C59" s="331"/>
      <c r="D59" s="59" t="s">
        <v>68</v>
      </c>
      <c r="E59" s="334"/>
      <c r="F59" s="332"/>
      <c r="G59" s="32"/>
      <c r="H59" s="56">
        <f>IF(H29="-","-",H29*'3c Demand'!$C$9)</f>
        <v>4.5582544646734542</v>
      </c>
    </row>
    <row r="60" spans="1:9">
      <c r="A60" s="7"/>
      <c r="B60" s="330"/>
      <c r="C60" s="331"/>
      <c r="D60" s="59" t="s">
        <v>69</v>
      </c>
      <c r="E60" s="334"/>
      <c r="F60" s="332"/>
      <c r="G60" s="32"/>
      <c r="H60" s="56">
        <f>IF(H30="-","-",H30*'3c Demand'!$C$9)</f>
        <v>4.4955437678108234</v>
      </c>
    </row>
    <row r="61" spans="1:9">
      <c r="A61" s="7"/>
      <c r="B61" s="330"/>
      <c r="C61" s="331"/>
      <c r="D61" s="59" t="s">
        <v>70</v>
      </c>
      <c r="E61" s="334"/>
      <c r="F61" s="332"/>
      <c r="G61" s="32"/>
      <c r="H61" s="56">
        <f>IF(H31="-","-",H31*'3c Demand'!$C$9)</f>
        <v>4.4755123629600444</v>
      </c>
    </row>
    <row r="62" spans="1:9">
      <c r="A62" s="7"/>
      <c r="B62" s="330"/>
      <c r="C62" s="331"/>
      <c r="D62" s="59" t="s">
        <v>71</v>
      </c>
      <c r="E62" s="334"/>
      <c r="F62" s="332"/>
      <c r="G62" s="32"/>
      <c r="H62" s="56">
        <f>IF(H32="-","-",H32*'3c Demand'!$C$9)</f>
        <v>4.5641658866161769</v>
      </c>
      <c r="I62" s="235"/>
    </row>
    <row r="63" spans="1:9">
      <c r="A63" s="7"/>
      <c r="B63" s="330"/>
      <c r="C63" s="331"/>
      <c r="D63" s="59" t="s">
        <v>72</v>
      </c>
      <c r="E63" s="334"/>
      <c r="F63" s="332"/>
      <c r="G63" s="32"/>
      <c r="H63" s="56">
        <f>IF(H33="-","-",H33*'3c Demand'!$C$9)</f>
        <v>4.5677513878976033</v>
      </c>
    </row>
    <row r="64" spans="1:9">
      <c r="A64" s="7"/>
      <c r="B64" s="330"/>
      <c r="C64" s="331"/>
      <c r="D64" s="59" t="s">
        <v>73</v>
      </c>
      <c r="E64" s="334"/>
      <c r="F64" s="332"/>
      <c r="G64" s="32"/>
      <c r="H64" s="56">
        <f>IF(H34="-","-",H34*'3c Demand'!$C$9)</f>
        <v>4.514392127949665</v>
      </c>
    </row>
    <row r="65" spans="1:8">
      <c r="A65" s="7"/>
      <c r="B65" s="330"/>
      <c r="C65" s="331" t="s">
        <v>141</v>
      </c>
      <c r="D65" s="59" t="s">
        <v>60</v>
      </c>
      <c r="E65" s="334"/>
      <c r="F65" s="332"/>
      <c r="G65" s="32"/>
      <c r="H65" s="56">
        <f>IF(H35="-","-",H35*'3c Demand'!$C$10)</f>
        <v>6.589438471117524</v>
      </c>
    </row>
    <row r="66" spans="1:8">
      <c r="A66" s="7"/>
      <c r="B66" s="330"/>
      <c r="C66" s="331"/>
      <c r="D66" s="59" t="s">
        <v>61</v>
      </c>
      <c r="E66" s="334"/>
      <c r="F66" s="332"/>
      <c r="G66" s="32"/>
      <c r="H66" s="56">
        <f>IF(H36="-","-",H36*'3c Demand'!$C$10)</f>
        <v>6.5144851219082414</v>
      </c>
    </row>
    <row r="67" spans="1:8">
      <c r="A67" s="7"/>
      <c r="B67" s="330"/>
      <c r="C67" s="331"/>
      <c r="D67" s="59" t="s">
        <v>62</v>
      </c>
      <c r="E67" s="334"/>
      <c r="F67" s="332"/>
      <c r="G67" s="32"/>
      <c r="H67" s="56">
        <f>IF(H37="-","-",H37*'3c Demand'!$C$10)</f>
        <v>6.6425540505401202</v>
      </c>
    </row>
    <row r="68" spans="1:8">
      <c r="A68" s="7"/>
      <c r="B68" s="330"/>
      <c r="C68" s="331"/>
      <c r="D68" s="59" t="s">
        <v>63</v>
      </c>
      <c r="E68" s="334"/>
      <c r="F68" s="332"/>
      <c r="G68" s="32"/>
      <c r="H68" s="56">
        <f>IF(H38="-","-",H38*'3c Demand'!$C$10)</f>
        <v>6.6841469186482252</v>
      </c>
    </row>
    <row r="69" spans="1:8">
      <c r="A69" s="7"/>
      <c r="B69" s="330"/>
      <c r="C69" s="331"/>
      <c r="D69" s="59" t="s">
        <v>64</v>
      </c>
      <c r="E69" s="334"/>
      <c r="F69" s="332"/>
      <c r="G69" s="32"/>
      <c r="H69" s="56">
        <f>IF(H39="-","-",H39*'3c Demand'!$C$10)</f>
        <v>6.5589913661887502</v>
      </c>
    </row>
    <row r="70" spans="1:8">
      <c r="A70" s="7"/>
      <c r="B70" s="330"/>
      <c r="C70" s="331"/>
      <c r="D70" s="59" t="s">
        <v>65</v>
      </c>
      <c r="E70" s="334"/>
      <c r="F70" s="332"/>
      <c r="G70" s="32"/>
      <c r="H70" s="56">
        <f>IF(H40="-","-",H40*'3c Demand'!$C$10)</f>
        <v>6.4764453689561785</v>
      </c>
    </row>
    <row r="71" spans="1:8">
      <c r="A71" s="7"/>
      <c r="B71" s="330"/>
      <c r="C71" s="331"/>
      <c r="D71" s="59" t="s">
        <v>66</v>
      </c>
      <c r="E71" s="334"/>
      <c r="F71" s="332"/>
      <c r="G71" s="32"/>
      <c r="H71" s="56">
        <f>IF(H41="-","-",H41*'3c Demand'!$C$10)</f>
        <v>6.5873529519024565</v>
      </c>
    </row>
    <row r="72" spans="1:8">
      <c r="A72" s="7"/>
      <c r="B72" s="330"/>
      <c r="C72" s="331"/>
      <c r="D72" s="59" t="s">
        <v>67</v>
      </c>
      <c r="E72" s="334"/>
      <c r="F72" s="332"/>
      <c r="G72" s="32"/>
      <c r="H72" s="56">
        <f>IF(H42="-","-",H42*'3c Demand'!$C$10)</f>
        <v>6.5436735830868322</v>
      </c>
    </row>
    <row r="73" spans="1:8">
      <c r="A73" s="7"/>
      <c r="B73" s="330"/>
      <c r="C73" s="331"/>
      <c r="D73" s="59" t="s">
        <v>68</v>
      </c>
      <c r="E73" s="334"/>
      <c r="F73" s="332"/>
      <c r="G73" s="32"/>
      <c r="H73" s="56">
        <f>IF(H43="-","-",H43*'3c Demand'!$C$10)</f>
        <v>6.5514359392354615</v>
      </c>
    </row>
    <row r="74" spans="1:8">
      <c r="A74" s="7"/>
      <c r="B74" s="330"/>
      <c r="C74" s="331"/>
      <c r="D74" s="59" t="s">
        <v>69</v>
      </c>
      <c r="E74" s="334"/>
      <c r="F74" s="332"/>
      <c r="G74" s="32"/>
      <c r="H74" s="56">
        <f>IF(H44="-","-",H44*'3c Demand'!$C$10)</f>
        <v>6.4670012065997176</v>
      </c>
    </row>
    <row r="75" spans="1:8">
      <c r="A75" s="7"/>
      <c r="B75" s="330"/>
      <c r="C75" s="331"/>
      <c r="D75" s="59" t="s">
        <v>70</v>
      </c>
      <c r="E75" s="334"/>
      <c r="F75" s="332"/>
      <c r="G75" s="32"/>
      <c r="H75" s="56">
        <f>IF(H45="-","-",H45*'3c Demand'!$C$10)</f>
        <v>6.4423133309405731</v>
      </c>
    </row>
    <row r="76" spans="1:8">
      <c r="A76" s="7"/>
      <c r="B76" s="330"/>
      <c r="C76" s="331"/>
      <c r="D76" s="59" t="s">
        <v>71</v>
      </c>
      <c r="E76" s="334"/>
      <c r="F76" s="332"/>
      <c r="G76" s="32"/>
      <c r="H76" s="56">
        <f>IF(H46="-","-",H46*'3c Demand'!$C$10)</f>
        <v>6.5562763096546641</v>
      </c>
    </row>
    <row r="77" spans="1:8">
      <c r="A77" s="7"/>
      <c r="B77" s="330"/>
      <c r="C77" s="331"/>
      <c r="D77" s="59" t="s">
        <v>72</v>
      </c>
      <c r="E77" s="334"/>
      <c r="F77" s="332"/>
      <c r="G77" s="32"/>
      <c r="H77" s="56">
        <f>IF(H47="-","-",H47*'3c Demand'!$C$10)</f>
        <v>6.5542135821073106</v>
      </c>
    </row>
    <row r="78" spans="1:8">
      <c r="A78" s="7"/>
      <c r="B78" s="330"/>
      <c r="C78" s="331"/>
      <c r="D78" s="59" t="s">
        <v>73</v>
      </c>
      <c r="E78" s="334"/>
      <c r="F78" s="332"/>
      <c r="G78" s="32"/>
      <c r="H78" s="56">
        <f>IF(H48="-","-",H48*'3c Demand'!$C$10)</f>
        <v>6.4988829015144267</v>
      </c>
    </row>
    <row r="79" spans="1:8">
      <c r="A79" s="7"/>
      <c r="B79" s="102" t="s">
        <v>1</v>
      </c>
      <c r="C79" s="336" t="s">
        <v>108</v>
      </c>
      <c r="D79" s="337"/>
      <c r="E79" s="335"/>
      <c r="F79" s="332"/>
      <c r="G79" s="32"/>
      <c r="H79" s="56">
        <f>IF(H49="-","-",'3c Demand'!$C$11*H49)</f>
        <v>10.705717509101307</v>
      </c>
    </row>
    <row r="80" spans="1:8" s="7" customFormat="1" ht="2.95" customHeight="1"/>
    <row r="81" spans="4:5" s="85" customFormat="1" ht="13.5" hidden="1"/>
    <row r="82" spans="4:5" s="7" customFormat="1" hidden="1">
      <c r="D82" s="69"/>
      <c r="E82" s="69"/>
    </row>
    <row r="83" spans="4:5" hidden="1">
      <c r="D83" s="58"/>
      <c r="E83" s="58"/>
    </row>
    <row r="84" spans="4:5" hidden="1">
      <c r="D84" s="58"/>
      <c r="E84" s="58"/>
    </row>
    <row r="85" spans="4:5" hidden="1">
      <c r="D85" s="58"/>
      <c r="E85" s="58"/>
    </row>
    <row r="86" spans="4:5" hidden="1">
      <c r="D86" s="58"/>
      <c r="E86" s="58"/>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30">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34"/>
  <sheetViews>
    <sheetView zoomScale="108" zoomScaleNormal="30" workbookViewId="0"/>
  </sheetViews>
  <sheetFormatPr defaultRowHeight="14.25"/>
  <cols>
    <col min="2" max="2" width="24.59765625" customWidth="1"/>
    <col min="3" max="3" width="19.19921875" customWidth="1"/>
    <col min="4" max="4" width="13.3984375" customWidth="1"/>
    <col min="5" max="5" width="16.86328125" customWidth="1"/>
    <col min="6" max="6" width="14.1328125" customWidth="1"/>
    <col min="7" max="7" width="15.19921875" customWidth="1"/>
  </cols>
  <sheetData>
    <row r="1" spans="1:41" s="48" customFormat="1" ht="12.75" customHeight="1"/>
    <row r="2" spans="1:41" s="48" customFormat="1" ht="33.75" customHeight="1">
      <c r="B2" s="14" t="s">
        <v>504</v>
      </c>
      <c r="C2" s="52"/>
      <c r="D2" s="52"/>
      <c r="E2" s="52"/>
      <c r="F2" s="52"/>
      <c r="G2" s="52"/>
      <c r="H2" s="52"/>
      <c r="I2" s="52"/>
      <c r="J2" s="52"/>
      <c r="K2" s="52"/>
      <c r="L2" s="52"/>
      <c r="P2" s="52"/>
      <c r="Q2" s="52"/>
      <c r="R2" s="52"/>
      <c r="S2" s="52"/>
      <c r="T2" s="52"/>
      <c r="V2" s="52"/>
      <c r="W2" s="52"/>
      <c r="X2" s="52"/>
      <c r="Y2" s="52"/>
      <c r="Z2" s="52"/>
      <c r="AC2" s="52"/>
      <c r="AD2" s="52"/>
      <c r="AE2" s="52"/>
      <c r="AF2" s="52"/>
      <c r="AG2" s="52"/>
      <c r="AI2" s="52"/>
      <c r="AJ2" s="52"/>
      <c r="AK2" s="52"/>
      <c r="AL2" s="52"/>
      <c r="AM2" s="52"/>
    </row>
    <row r="3" spans="1:41" s="48" customFormat="1" ht="45.75" customHeight="1">
      <c r="B3" s="347" t="s">
        <v>557</v>
      </c>
      <c r="C3" s="347"/>
      <c r="D3" s="347"/>
      <c r="E3" s="347"/>
      <c r="F3" s="243"/>
      <c r="G3" s="243"/>
      <c r="H3" s="243"/>
      <c r="I3" s="243"/>
      <c r="J3" s="243"/>
      <c r="K3" s="243"/>
      <c r="L3" s="243"/>
      <c r="M3" s="243"/>
      <c r="O3" s="54"/>
      <c r="P3" s="243"/>
      <c r="Q3" s="243"/>
      <c r="R3" s="243"/>
      <c r="S3" s="243"/>
      <c r="T3" s="243"/>
      <c r="U3" s="243"/>
      <c r="V3" s="243"/>
      <c r="W3" s="243"/>
      <c r="X3" s="243"/>
      <c r="Y3" s="243"/>
      <c r="Z3" s="243"/>
      <c r="AA3" s="243"/>
      <c r="AB3" s="54"/>
      <c r="AC3" s="243"/>
      <c r="AD3" s="243"/>
      <c r="AE3" s="243"/>
      <c r="AF3" s="243"/>
      <c r="AG3" s="243"/>
      <c r="AH3" s="243"/>
      <c r="AI3" s="243"/>
      <c r="AJ3" s="243"/>
      <c r="AK3" s="243"/>
      <c r="AL3" s="243"/>
      <c r="AM3" s="243"/>
      <c r="AN3" s="243"/>
      <c r="AO3" s="54"/>
    </row>
    <row r="4" spans="1:41" s="48" customFormat="1" ht="12.75" customHeight="1">
      <c r="B4" s="48" t="s">
        <v>564</v>
      </c>
    </row>
    <row r="5" spans="1:41" s="7" customFormat="1" ht="12.75" customHeight="1"/>
    <row r="6" spans="1:41" s="16" customFormat="1" ht="11.25">
      <c r="B6" s="17" t="s">
        <v>528</v>
      </c>
      <c r="C6" s="18"/>
      <c r="D6" s="18"/>
      <c r="E6" s="19"/>
    </row>
    <row r="7" spans="1:41" s="255" customFormat="1" ht="11.25">
      <c r="B7" s="264" t="s">
        <v>488</v>
      </c>
      <c r="C7" s="257"/>
      <c r="D7" s="257"/>
      <c r="E7" s="258"/>
    </row>
    <row r="8" spans="1:41" s="255" customFormat="1" ht="11.25">
      <c r="B8" s="265" t="s">
        <v>575</v>
      </c>
      <c r="C8" s="257"/>
      <c r="D8" s="257"/>
      <c r="E8" s="258"/>
    </row>
    <row r="9" spans="1:41" s="255" customFormat="1" ht="11.25">
      <c r="B9" s="265" t="s">
        <v>542</v>
      </c>
      <c r="C9" s="257"/>
      <c r="D9" s="257"/>
      <c r="E9" s="258"/>
    </row>
    <row r="10" spans="1:41" s="61" customFormat="1" ht="22.5">
      <c r="A10" s="255"/>
      <c r="B10" s="246"/>
      <c r="C10" s="246" t="s">
        <v>508</v>
      </c>
      <c r="D10" s="128" t="s">
        <v>90</v>
      </c>
      <c r="E10" s="128" t="s">
        <v>148</v>
      </c>
      <c r="F10" s="128" t="s">
        <v>519</v>
      </c>
      <c r="G10" s="128" t="s">
        <v>520</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row>
    <row r="11" spans="1:41">
      <c r="A11" s="260"/>
      <c r="B11" s="218" t="s">
        <v>539</v>
      </c>
      <c r="C11" s="218" t="s">
        <v>505</v>
      </c>
      <c r="D11" s="218" t="s">
        <v>0</v>
      </c>
      <c r="E11" s="218" t="s">
        <v>510</v>
      </c>
      <c r="F11" s="244">
        <v>2.0099999999999998</v>
      </c>
      <c r="G11" s="244">
        <v>2.0099999999999998</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row>
    <row r="12" spans="1:41">
      <c r="A12" s="260"/>
      <c r="B12" s="218" t="s">
        <v>539</v>
      </c>
      <c r="C12" s="218" t="s">
        <v>505</v>
      </c>
      <c r="D12" s="218" t="s">
        <v>0</v>
      </c>
      <c r="E12" s="218" t="s">
        <v>511</v>
      </c>
      <c r="F12" s="244">
        <v>2.0099999999999998</v>
      </c>
      <c r="G12" s="244">
        <v>2.0099999999999998</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row>
    <row r="13" spans="1:41">
      <c r="A13" s="260"/>
      <c r="B13" s="218" t="s">
        <v>539</v>
      </c>
      <c r="C13" s="218" t="s">
        <v>505</v>
      </c>
      <c r="D13" s="218" t="s">
        <v>0</v>
      </c>
      <c r="E13" s="218" t="s">
        <v>155</v>
      </c>
      <c r="F13" s="244">
        <v>0</v>
      </c>
      <c r="G13" s="244">
        <v>0</v>
      </c>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row>
    <row r="14" spans="1:41">
      <c r="B14" s="218" t="s">
        <v>539</v>
      </c>
      <c r="C14" s="218" t="s">
        <v>505</v>
      </c>
      <c r="D14" s="218" t="s">
        <v>1</v>
      </c>
      <c r="E14" s="218" t="s">
        <v>510</v>
      </c>
      <c r="F14" s="244">
        <v>2.0099999999999998</v>
      </c>
      <c r="G14" s="244">
        <v>2.0099999999999998</v>
      </c>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row>
    <row r="15" spans="1:41">
      <c r="B15" s="218" t="s">
        <v>539</v>
      </c>
      <c r="C15" s="218" t="s">
        <v>505</v>
      </c>
      <c r="D15" s="218" t="s">
        <v>1</v>
      </c>
      <c r="E15" s="218" t="s">
        <v>511</v>
      </c>
      <c r="F15" s="244">
        <v>2.0099999999999998</v>
      </c>
      <c r="G15" s="244">
        <v>2.0099999999999998</v>
      </c>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row>
    <row r="16" spans="1:41">
      <c r="B16" s="218" t="s">
        <v>539</v>
      </c>
      <c r="C16" s="218" t="s">
        <v>505</v>
      </c>
      <c r="D16" s="218" t="s">
        <v>1</v>
      </c>
      <c r="E16" s="218" t="s">
        <v>155</v>
      </c>
      <c r="F16" s="244">
        <v>0</v>
      </c>
      <c r="G16" s="244">
        <v>0</v>
      </c>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row>
    <row r="17" spans="2:37">
      <c r="B17" s="218" t="s">
        <v>539</v>
      </c>
      <c r="C17" s="218" t="s">
        <v>506</v>
      </c>
      <c r="D17" s="218" t="s">
        <v>0</v>
      </c>
      <c r="E17" s="218" t="s">
        <v>510</v>
      </c>
      <c r="F17" s="244">
        <v>2.46</v>
      </c>
      <c r="G17" s="244">
        <v>2.46</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row>
    <row r="18" spans="2:37">
      <c r="B18" s="218" t="s">
        <v>539</v>
      </c>
      <c r="C18" s="218" t="s">
        <v>506</v>
      </c>
      <c r="D18" s="218" t="s">
        <v>0</v>
      </c>
      <c r="E18" s="218" t="s">
        <v>511</v>
      </c>
      <c r="F18" s="244">
        <v>2.46</v>
      </c>
      <c r="G18" s="244">
        <v>2.46</v>
      </c>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row>
    <row r="19" spans="2:37">
      <c r="B19" s="218" t="s">
        <v>539</v>
      </c>
      <c r="C19" s="218" t="s">
        <v>506</v>
      </c>
      <c r="D19" s="218" t="s">
        <v>0</v>
      </c>
      <c r="E19" s="218" t="s">
        <v>155</v>
      </c>
      <c r="F19" s="244">
        <v>0</v>
      </c>
      <c r="G19" s="244">
        <v>0</v>
      </c>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row>
    <row r="20" spans="2:37">
      <c r="B20" s="218" t="s">
        <v>539</v>
      </c>
      <c r="C20" s="218" t="s">
        <v>506</v>
      </c>
      <c r="D20" s="218" t="s">
        <v>1</v>
      </c>
      <c r="E20" s="218" t="s">
        <v>510</v>
      </c>
      <c r="F20" s="244">
        <v>2.46</v>
      </c>
      <c r="G20" s="244">
        <v>2.46</v>
      </c>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row>
    <row r="21" spans="2:37">
      <c r="B21" s="218" t="s">
        <v>539</v>
      </c>
      <c r="C21" s="218" t="s">
        <v>506</v>
      </c>
      <c r="D21" s="218" t="s">
        <v>1</v>
      </c>
      <c r="E21" s="218" t="s">
        <v>511</v>
      </c>
      <c r="F21" s="244">
        <v>2.46</v>
      </c>
      <c r="G21" s="244">
        <v>2.46</v>
      </c>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row>
    <row r="22" spans="2:37">
      <c r="B22" s="218" t="s">
        <v>539</v>
      </c>
      <c r="C22" s="218" t="s">
        <v>506</v>
      </c>
      <c r="D22" s="218" t="s">
        <v>1</v>
      </c>
      <c r="E22" s="218" t="s">
        <v>155</v>
      </c>
      <c r="F22" s="244">
        <v>0</v>
      </c>
      <c r="G22" s="244">
        <v>0</v>
      </c>
      <c r="H22" s="260"/>
      <c r="I22" s="260"/>
      <c r="J22" s="27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row>
    <row r="23" spans="2:37">
      <c r="B23" s="218" t="s">
        <v>539</v>
      </c>
      <c r="C23" s="218" t="s">
        <v>507</v>
      </c>
      <c r="D23" s="218" t="s">
        <v>0</v>
      </c>
      <c r="E23" s="218" t="s">
        <v>510</v>
      </c>
      <c r="F23" s="244">
        <v>2.08</v>
      </c>
      <c r="G23" s="244">
        <v>0</v>
      </c>
      <c r="H23" s="260"/>
      <c r="I23" s="260"/>
      <c r="J23" s="27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row>
    <row r="24" spans="2:37">
      <c r="B24" s="218" t="s">
        <v>539</v>
      </c>
      <c r="C24" s="218" t="s">
        <v>507</v>
      </c>
      <c r="D24" s="218" t="s">
        <v>0</v>
      </c>
      <c r="E24" s="218" t="s">
        <v>511</v>
      </c>
      <c r="F24" s="244">
        <v>2.08</v>
      </c>
      <c r="G24" s="244">
        <v>0</v>
      </c>
      <c r="H24" s="260"/>
      <c r="I24" s="260"/>
      <c r="J24" s="260"/>
      <c r="K24" s="260"/>
      <c r="L24" s="260"/>
      <c r="M24" s="260"/>
      <c r="N24" s="271"/>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row>
    <row r="25" spans="2:37">
      <c r="B25" s="218" t="s">
        <v>539</v>
      </c>
      <c r="C25" s="218" t="s">
        <v>507</v>
      </c>
      <c r="D25" s="218" t="s">
        <v>0</v>
      </c>
      <c r="E25" s="218" t="s">
        <v>155</v>
      </c>
      <c r="F25" s="244">
        <v>0</v>
      </c>
      <c r="G25" s="244">
        <v>0</v>
      </c>
      <c r="H25" s="260"/>
      <c r="I25" s="260"/>
      <c r="J25" s="270"/>
      <c r="K25" s="260"/>
      <c r="L25" s="260"/>
      <c r="M25" s="260"/>
      <c r="N25" s="271"/>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row>
    <row r="26" spans="2:37">
      <c r="B26" s="218" t="s">
        <v>539</v>
      </c>
      <c r="C26" s="218" t="s">
        <v>507</v>
      </c>
      <c r="D26" s="218" t="s">
        <v>1</v>
      </c>
      <c r="E26" s="218" t="s">
        <v>510</v>
      </c>
      <c r="F26" s="244">
        <v>2.08</v>
      </c>
      <c r="G26" s="244">
        <v>0</v>
      </c>
      <c r="H26" s="260"/>
      <c r="I26" s="260"/>
      <c r="J26" s="27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row>
    <row r="27" spans="2:37">
      <c r="B27" s="218" t="s">
        <v>539</v>
      </c>
      <c r="C27" s="218" t="s">
        <v>507</v>
      </c>
      <c r="D27" s="218" t="s">
        <v>1</v>
      </c>
      <c r="E27" s="218" t="s">
        <v>511</v>
      </c>
      <c r="F27" s="244">
        <v>2.08</v>
      </c>
      <c r="G27" s="244">
        <v>0</v>
      </c>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row>
    <row r="28" spans="2:37">
      <c r="B28" s="218" t="s">
        <v>539</v>
      </c>
      <c r="C28" s="218" t="s">
        <v>507</v>
      </c>
      <c r="D28" s="218" t="s">
        <v>1</v>
      </c>
      <c r="E28" s="218" t="s">
        <v>155</v>
      </c>
      <c r="F28" s="244">
        <v>0</v>
      </c>
      <c r="G28" s="244">
        <v>0</v>
      </c>
      <c r="H28" s="260"/>
      <c r="I28" s="260"/>
      <c r="J28" s="270"/>
      <c r="K28" s="27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row>
    <row r="29" spans="2:37">
      <c r="B29" s="218" t="s">
        <v>539</v>
      </c>
      <c r="C29" s="218" t="s">
        <v>563</v>
      </c>
      <c r="D29" s="218" t="s">
        <v>0</v>
      </c>
      <c r="E29" s="218" t="s">
        <v>510</v>
      </c>
      <c r="F29" s="244"/>
      <c r="G29" s="244"/>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row>
    <row r="30" spans="2:37">
      <c r="B30" s="218" t="s">
        <v>539</v>
      </c>
      <c r="C30" s="218" t="s">
        <v>563</v>
      </c>
      <c r="D30" s="218" t="s">
        <v>0</v>
      </c>
      <c r="E30" s="218" t="s">
        <v>511</v>
      </c>
      <c r="F30" s="244"/>
      <c r="G30" s="244"/>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row>
    <row r="31" spans="2:37">
      <c r="B31" s="218" t="s">
        <v>539</v>
      </c>
      <c r="C31" s="218" t="s">
        <v>563</v>
      </c>
      <c r="D31" s="218" t="s">
        <v>0</v>
      </c>
      <c r="E31" s="218" t="s">
        <v>155</v>
      </c>
      <c r="F31" s="244"/>
      <c r="G31" s="244"/>
      <c r="H31" s="260"/>
      <c r="I31" s="260"/>
      <c r="J31" s="270"/>
      <c r="K31" s="27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row>
    <row r="32" spans="2:37">
      <c r="B32" s="218" t="s">
        <v>539</v>
      </c>
      <c r="C32" s="218" t="s">
        <v>563</v>
      </c>
      <c r="D32" s="218" t="s">
        <v>1</v>
      </c>
      <c r="E32" s="218" t="s">
        <v>510</v>
      </c>
      <c r="F32" s="244"/>
      <c r="G32" s="244"/>
      <c r="H32" s="260"/>
      <c r="I32" s="260"/>
      <c r="J32" s="270"/>
      <c r="K32" s="270"/>
      <c r="L32" s="260"/>
      <c r="M32" s="270"/>
      <c r="N32" s="270"/>
      <c r="O32" s="260"/>
      <c r="P32" s="270"/>
      <c r="Q32" s="260"/>
      <c r="R32" s="260"/>
      <c r="S32" s="260"/>
      <c r="T32" s="260"/>
      <c r="U32" s="260"/>
      <c r="V32" s="260"/>
      <c r="W32" s="260"/>
      <c r="X32" s="260"/>
      <c r="Y32" s="260"/>
      <c r="Z32" s="260"/>
      <c r="AA32" s="260"/>
      <c r="AB32" s="260"/>
      <c r="AC32" s="260"/>
      <c r="AD32" s="260"/>
      <c r="AE32" s="260"/>
      <c r="AF32" s="260"/>
      <c r="AG32" s="260"/>
      <c r="AH32" s="260"/>
      <c r="AI32" s="260"/>
      <c r="AJ32" s="260"/>
      <c r="AK32" s="260"/>
    </row>
    <row r="33" spans="2:37">
      <c r="B33" s="218" t="s">
        <v>539</v>
      </c>
      <c r="C33" s="218" t="s">
        <v>563</v>
      </c>
      <c r="D33" s="218" t="s">
        <v>1</v>
      </c>
      <c r="E33" s="218" t="s">
        <v>511</v>
      </c>
      <c r="F33" s="244"/>
      <c r="G33" s="244"/>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row>
    <row r="34" spans="2:37">
      <c r="B34" s="218" t="s">
        <v>539</v>
      </c>
      <c r="C34" s="218" t="s">
        <v>563</v>
      </c>
      <c r="D34" s="218" t="s">
        <v>1</v>
      </c>
      <c r="E34" s="218" t="s">
        <v>155</v>
      </c>
      <c r="F34" s="244"/>
      <c r="G34" s="244"/>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row>
    <row r="35" spans="2:37">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row>
    <row r="36" spans="2:37" s="16" customFormat="1" ht="11.25">
      <c r="B36" s="17" t="s">
        <v>529</v>
      </c>
      <c r="C36" s="18"/>
      <c r="D36" s="18"/>
      <c r="E36" s="19"/>
    </row>
    <row r="37" spans="2:37">
      <c r="B37" t="s">
        <v>521</v>
      </c>
    </row>
    <row r="39" spans="2:37">
      <c r="B39" t="s">
        <v>526</v>
      </c>
    </row>
    <row r="40" spans="2:37">
      <c r="B40" s="63" t="s">
        <v>522</v>
      </c>
      <c r="C40" s="128" t="s">
        <v>152</v>
      </c>
      <c r="D40" s="128" t="s">
        <v>153</v>
      </c>
    </row>
    <row r="41" spans="2:37">
      <c r="B41" s="218" t="s">
        <v>512</v>
      </c>
      <c r="C41" s="247">
        <f>'3f Cap levels'!C9</f>
        <v>81.733639651153254</v>
      </c>
      <c r="D41" s="247">
        <f>'3f Cap levels'!D9</f>
        <v>608.87797008194536</v>
      </c>
    </row>
    <row r="42" spans="2:37">
      <c r="B42" s="218" t="s">
        <v>505</v>
      </c>
      <c r="C42" s="247">
        <f>'3f Cap levels'!C10</f>
        <v>84.76467225905651</v>
      </c>
      <c r="D42" s="247">
        <f>'3f Cap levels'!D10</f>
        <v>610.66270636711056</v>
      </c>
    </row>
    <row r="44" spans="2:37">
      <c r="B44" s="63" t="s">
        <v>523</v>
      </c>
      <c r="C44" s="128" t="s">
        <v>152</v>
      </c>
      <c r="D44" s="128" t="s">
        <v>153</v>
      </c>
    </row>
    <row r="45" spans="2:37">
      <c r="B45" s="218" t="s">
        <v>512</v>
      </c>
      <c r="C45" s="247">
        <f>'3f Cap levels'!C15</f>
        <v>92.858635018132276</v>
      </c>
      <c r="D45" s="247">
        <f>'3f Cap levels'!D15</f>
        <v>513.57545202158155</v>
      </c>
    </row>
    <row r="46" spans="2:37">
      <c r="B46" s="218" t="s">
        <v>505</v>
      </c>
      <c r="C46" s="247">
        <f>'3f Cap levels'!C16</f>
        <v>95.053517306958852</v>
      </c>
      <c r="D46" s="247">
        <f>'3f Cap levels'!D16</f>
        <v>495.60091432828915</v>
      </c>
    </row>
    <row r="48" spans="2:37">
      <c r="B48" t="s">
        <v>525</v>
      </c>
    </row>
    <row r="49" spans="2:7">
      <c r="B49" s="63" t="s">
        <v>524</v>
      </c>
      <c r="C49" s="128" t="s">
        <v>152</v>
      </c>
      <c r="D49" s="128" t="s">
        <v>153</v>
      </c>
    </row>
    <row r="50" spans="2:7">
      <c r="B50" s="218" t="s">
        <v>512</v>
      </c>
      <c r="C50" s="248">
        <f>C41+C45</f>
        <v>174.59227466928553</v>
      </c>
      <c r="D50" s="248">
        <f>D41+D45</f>
        <v>1122.4534221035269</v>
      </c>
    </row>
    <row r="51" spans="2:7">
      <c r="B51" s="218" t="s">
        <v>505</v>
      </c>
      <c r="C51" s="248">
        <f>C42+C46</f>
        <v>179.81818956601535</v>
      </c>
      <c r="D51" s="248">
        <f>D42+D46</f>
        <v>1106.2636206953998</v>
      </c>
    </row>
    <row r="53" spans="2:7">
      <c r="B53" t="s">
        <v>527</v>
      </c>
    </row>
    <row r="54" spans="2:7" ht="22.5">
      <c r="B54" s="63" t="s">
        <v>515</v>
      </c>
      <c r="C54" s="128" t="s">
        <v>516</v>
      </c>
    </row>
    <row r="55" spans="2:7">
      <c r="B55" s="218" t="s">
        <v>512</v>
      </c>
      <c r="C55" s="249">
        <f>C50/D50</f>
        <v>0.15554522907693752</v>
      </c>
    </row>
    <row r="56" spans="2:7">
      <c r="B56" s="218" t="s">
        <v>505</v>
      </c>
      <c r="C56" s="249">
        <f>C51/D51</f>
        <v>0.16254551465136421</v>
      </c>
    </row>
    <row r="57" spans="2:7">
      <c r="B57" s="218" t="s">
        <v>517</v>
      </c>
      <c r="C57" s="249">
        <f>AVERAGE(C55:C56)</f>
        <v>0.15904537186415085</v>
      </c>
    </row>
    <row r="60" spans="2:7">
      <c r="B60" t="s">
        <v>543</v>
      </c>
    </row>
    <row r="61" spans="2:7">
      <c r="B61" t="s">
        <v>544</v>
      </c>
    </row>
    <row r="62" spans="2:7" ht="22.5">
      <c r="B62" s="63" t="s">
        <v>508</v>
      </c>
      <c r="C62" s="128" t="s">
        <v>90</v>
      </c>
      <c r="D62" s="128" t="s">
        <v>148</v>
      </c>
      <c r="E62" s="128" t="s">
        <v>509</v>
      </c>
      <c r="F62" s="128" t="s">
        <v>519</v>
      </c>
      <c r="G62" s="128" t="s">
        <v>520</v>
      </c>
    </row>
    <row r="63" spans="2:7">
      <c r="B63" s="218" t="s">
        <v>505</v>
      </c>
      <c r="C63" s="218" t="s">
        <v>0</v>
      </c>
      <c r="D63" s="218" t="s">
        <v>510</v>
      </c>
      <c r="E63" s="216" t="s">
        <v>152</v>
      </c>
      <c r="F63" s="251">
        <f>F11*$C$57</f>
        <v>0.31968119744694318</v>
      </c>
      <c r="G63" s="251">
        <f>G11*$C$57</f>
        <v>0.31968119744694318</v>
      </c>
    </row>
    <row r="64" spans="2:7">
      <c r="B64" s="218" t="s">
        <v>505</v>
      </c>
      <c r="C64" s="218" t="s">
        <v>0</v>
      </c>
      <c r="D64" s="218" t="s">
        <v>511</v>
      </c>
      <c r="E64" s="216" t="s">
        <v>152</v>
      </c>
      <c r="F64" s="251">
        <f t="shared" ref="F64:G64" si="0">F12*$C$57</f>
        <v>0.31968119744694318</v>
      </c>
      <c r="G64" s="251">
        <f t="shared" si="0"/>
        <v>0.31968119744694318</v>
      </c>
    </row>
    <row r="65" spans="2:7">
      <c r="B65" s="218" t="s">
        <v>505</v>
      </c>
      <c r="C65" s="218" t="s">
        <v>0</v>
      </c>
      <c r="D65" s="218" t="s">
        <v>155</v>
      </c>
      <c r="E65" s="216" t="s">
        <v>152</v>
      </c>
      <c r="F65" s="251">
        <f t="shared" ref="F65:G65" si="1">F13*$C$57</f>
        <v>0</v>
      </c>
      <c r="G65" s="251">
        <f t="shared" si="1"/>
        <v>0</v>
      </c>
    </row>
    <row r="66" spans="2:7">
      <c r="B66" s="218" t="s">
        <v>505</v>
      </c>
      <c r="C66" s="218" t="s">
        <v>1</v>
      </c>
      <c r="D66" s="218" t="s">
        <v>510</v>
      </c>
      <c r="E66" s="216" t="s">
        <v>152</v>
      </c>
      <c r="F66" s="251">
        <f t="shared" ref="F66:G66" si="2">F14*$C$57</f>
        <v>0.31968119744694318</v>
      </c>
      <c r="G66" s="251">
        <f t="shared" si="2"/>
        <v>0.31968119744694318</v>
      </c>
    </row>
    <row r="67" spans="2:7">
      <c r="B67" s="218" t="s">
        <v>505</v>
      </c>
      <c r="C67" s="218" t="s">
        <v>1</v>
      </c>
      <c r="D67" s="218" t="s">
        <v>511</v>
      </c>
      <c r="E67" s="216" t="s">
        <v>152</v>
      </c>
      <c r="F67" s="251">
        <f t="shared" ref="F67:G67" si="3">F15*$C$57</f>
        <v>0.31968119744694318</v>
      </c>
      <c r="G67" s="251">
        <f t="shared" si="3"/>
        <v>0.31968119744694318</v>
      </c>
    </row>
    <row r="68" spans="2:7">
      <c r="B68" s="218" t="s">
        <v>505</v>
      </c>
      <c r="C68" s="218" t="s">
        <v>1</v>
      </c>
      <c r="D68" s="218" t="s">
        <v>155</v>
      </c>
      <c r="E68" s="216" t="s">
        <v>152</v>
      </c>
      <c r="F68" s="251">
        <f t="shared" ref="F68:G68" si="4">F16*$C$57</f>
        <v>0</v>
      </c>
      <c r="G68" s="251">
        <f t="shared" si="4"/>
        <v>0</v>
      </c>
    </row>
    <row r="69" spans="2:7">
      <c r="B69" s="218" t="s">
        <v>506</v>
      </c>
      <c r="C69" s="218" t="s">
        <v>0</v>
      </c>
      <c r="D69" s="218" t="s">
        <v>510</v>
      </c>
      <c r="E69" s="216" t="s">
        <v>152</v>
      </c>
      <c r="F69" s="251">
        <f t="shared" ref="F69:G69" si="5">F17*$C$57</f>
        <v>0.39125161478581111</v>
      </c>
      <c r="G69" s="251">
        <f t="shared" si="5"/>
        <v>0.39125161478581111</v>
      </c>
    </row>
    <row r="70" spans="2:7">
      <c r="B70" s="218" t="s">
        <v>506</v>
      </c>
      <c r="C70" s="218" t="s">
        <v>0</v>
      </c>
      <c r="D70" s="218" t="s">
        <v>511</v>
      </c>
      <c r="E70" s="216" t="s">
        <v>152</v>
      </c>
      <c r="F70" s="251">
        <f t="shared" ref="F70:G70" si="6">F18*$C$57</f>
        <v>0.39125161478581111</v>
      </c>
      <c r="G70" s="251">
        <f t="shared" si="6"/>
        <v>0.39125161478581111</v>
      </c>
    </row>
    <row r="71" spans="2:7">
      <c r="B71" s="218" t="s">
        <v>506</v>
      </c>
      <c r="C71" s="218" t="s">
        <v>0</v>
      </c>
      <c r="D71" s="218" t="s">
        <v>155</v>
      </c>
      <c r="E71" s="216" t="s">
        <v>152</v>
      </c>
      <c r="F71" s="251">
        <f t="shared" ref="F71:G71" si="7">F19*$C$57</f>
        <v>0</v>
      </c>
      <c r="G71" s="251">
        <f t="shared" si="7"/>
        <v>0</v>
      </c>
    </row>
    <row r="72" spans="2:7">
      <c r="B72" s="218" t="s">
        <v>506</v>
      </c>
      <c r="C72" s="218" t="s">
        <v>1</v>
      </c>
      <c r="D72" s="218" t="s">
        <v>510</v>
      </c>
      <c r="E72" s="216" t="s">
        <v>152</v>
      </c>
      <c r="F72" s="251">
        <f t="shared" ref="F72:G72" si="8">F20*$C$57</f>
        <v>0.39125161478581111</v>
      </c>
      <c r="G72" s="251">
        <f t="shared" si="8"/>
        <v>0.39125161478581111</v>
      </c>
    </row>
    <row r="73" spans="2:7">
      <c r="B73" s="218" t="s">
        <v>506</v>
      </c>
      <c r="C73" s="218" t="s">
        <v>1</v>
      </c>
      <c r="D73" s="218" t="s">
        <v>511</v>
      </c>
      <c r="E73" s="216" t="s">
        <v>152</v>
      </c>
      <c r="F73" s="251">
        <f t="shared" ref="F73:G73" si="9">F21*$C$57</f>
        <v>0.39125161478581111</v>
      </c>
      <c r="G73" s="251">
        <f t="shared" si="9"/>
        <v>0.39125161478581111</v>
      </c>
    </row>
    <row r="74" spans="2:7">
      <c r="B74" s="218" t="s">
        <v>506</v>
      </c>
      <c r="C74" s="218" t="s">
        <v>1</v>
      </c>
      <c r="D74" s="218" t="s">
        <v>155</v>
      </c>
      <c r="E74" s="216" t="s">
        <v>152</v>
      </c>
      <c r="F74" s="251">
        <f t="shared" ref="F74:G74" si="10">F22*$C$57</f>
        <v>0</v>
      </c>
      <c r="G74" s="251">
        <f t="shared" si="10"/>
        <v>0</v>
      </c>
    </row>
    <row r="75" spans="2:7">
      <c r="B75" s="218" t="s">
        <v>507</v>
      </c>
      <c r="C75" s="218" t="s">
        <v>0</v>
      </c>
      <c r="D75" s="218" t="s">
        <v>510</v>
      </c>
      <c r="E75" s="216" t="s">
        <v>152</v>
      </c>
      <c r="F75" s="251">
        <f t="shared" ref="F75:G75" si="11">F23*$C$57</f>
        <v>0.33081437347743381</v>
      </c>
      <c r="G75" s="251">
        <f t="shared" si="11"/>
        <v>0</v>
      </c>
    </row>
    <row r="76" spans="2:7">
      <c r="B76" s="218" t="s">
        <v>507</v>
      </c>
      <c r="C76" s="218" t="s">
        <v>0</v>
      </c>
      <c r="D76" s="218" t="s">
        <v>511</v>
      </c>
      <c r="E76" s="216" t="s">
        <v>152</v>
      </c>
      <c r="F76" s="251">
        <f t="shared" ref="F76:G76" si="12">F24*$C$57</f>
        <v>0.33081437347743381</v>
      </c>
      <c r="G76" s="251">
        <f t="shared" si="12"/>
        <v>0</v>
      </c>
    </row>
    <row r="77" spans="2:7">
      <c r="B77" s="218" t="s">
        <v>507</v>
      </c>
      <c r="C77" s="218" t="s">
        <v>0</v>
      </c>
      <c r="D77" s="218" t="s">
        <v>155</v>
      </c>
      <c r="E77" s="216" t="s">
        <v>152</v>
      </c>
      <c r="F77" s="251">
        <f t="shared" ref="F77:G77" si="13">F25*$C$57</f>
        <v>0</v>
      </c>
      <c r="G77" s="251">
        <f t="shared" si="13"/>
        <v>0</v>
      </c>
    </row>
    <row r="78" spans="2:7">
      <c r="B78" s="218" t="s">
        <v>507</v>
      </c>
      <c r="C78" s="218" t="s">
        <v>1</v>
      </c>
      <c r="D78" s="218" t="s">
        <v>510</v>
      </c>
      <c r="E78" s="216" t="s">
        <v>152</v>
      </c>
      <c r="F78" s="251">
        <f t="shared" ref="F78:G78" si="14">F26*$C$57</f>
        <v>0.33081437347743381</v>
      </c>
      <c r="G78" s="251">
        <f t="shared" si="14"/>
        <v>0</v>
      </c>
    </row>
    <row r="79" spans="2:7">
      <c r="B79" s="218" t="s">
        <v>507</v>
      </c>
      <c r="C79" s="218" t="s">
        <v>1</v>
      </c>
      <c r="D79" s="218" t="s">
        <v>511</v>
      </c>
      <c r="E79" s="216" t="s">
        <v>152</v>
      </c>
      <c r="F79" s="251">
        <f t="shared" ref="F79:G79" si="15">F27*$C$57</f>
        <v>0.33081437347743381</v>
      </c>
      <c r="G79" s="251">
        <f t="shared" si="15"/>
        <v>0</v>
      </c>
    </row>
    <row r="80" spans="2:7">
      <c r="B80" s="218" t="s">
        <v>507</v>
      </c>
      <c r="C80" s="218" t="s">
        <v>1</v>
      </c>
      <c r="D80" s="218" t="s">
        <v>155</v>
      </c>
      <c r="E80" s="216" t="s">
        <v>152</v>
      </c>
      <c r="F80" s="251">
        <f t="shared" ref="F80:G80" si="16">F28*$C$57</f>
        <v>0</v>
      </c>
      <c r="G80" s="251">
        <f t="shared" si="16"/>
        <v>0</v>
      </c>
    </row>
    <row r="81" spans="2:7">
      <c r="B81" s="218" t="s">
        <v>563</v>
      </c>
      <c r="C81" s="218" t="s">
        <v>0</v>
      </c>
      <c r="D81" s="218" t="s">
        <v>510</v>
      </c>
      <c r="E81" s="216" t="s">
        <v>152</v>
      </c>
      <c r="F81" s="251"/>
      <c r="G81" s="251"/>
    </row>
    <row r="82" spans="2:7">
      <c r="B82" s="218" t="s">
        <v>563</v>
      </c>
      <c r="C82" s="218" t="s">
        <v>0</v>
      </c>
      <c r="D82" s="218" t="s">
        <v>511</v>
      </c>
      <c r="E82" s="216" t="s">
        <v>152</v>
      </c>
      <c r="F82" s="251"/>
      <c r="G82" s="251"/>
    </row>
    <row r="83" spans="2:7">
      <c r="B83" s="218" t="s">
        <v>563</v>
      </c>
      <c r="C83" s="218" t="s">
        <v>0</v>
      </c>
      <c r="D83" s="218" t="s">
        <v>155</v>
      </c>
      <c r="E83" s="216" t="s">
        <v>152</v>
      </c>
      <c r="F83" s="251"/>
      <c r="G83" s="251"/>
    </row>
    <row r="84" spans="2:7">
      <c r="B84" s="218" t="s">
        <v>563</v>
      </c>
      <c r="C84" s="218" t="s">
        <v>1</v>
      </c>
      <c r="D84" s="218" t="s">
        <v>510</v>
      </c>
      <c r="E84" s="216" t="s">
        <v>152</v>
      </c>
      <c r="F84" s="251"/>
      <c r="G84" s="251"/>
    </row>
    <row r="85" spans="2:7">
      <c r="B85" s="218" t="s">
        <v>563</v>
      </c>
      <c r="C85" s="218" t="s">
        <v>1</v>
      </c>
      <c r="D85" s="218" t="s">
        <v>511</v>
      </c>
      <c r="E85" s="216" t="s">
        <v>152</v>
      </c>
      <c r="F85" s="251"/>
      <c r="G85" s="251"/>
    </row>
    <row r="86" spans="2:7">
      <c r="B86" s="218" t="s">
        <v>563</v>
      </c>
      <c r="C86" s="218" t="s">
        <v>1</v>
      </c>
      <c r="D86" s="218" t="s">
        <v>155</v>
      </c>
      <c r="E86" s="216" t="s">
        <v>152</v>
      </c>
      <c r="F86" s="251"/>
      <c r="G86" s="251"/>
    </row>
    <row r="87" spans="2:7">
      <c r="B87" s="142"/>
      <c r="C87" s="142"/>
      <c r="D87" s="142"/>
      <c r="E87" s="252"/>
      <c r="F87" s="259"/>
      <c r="G87" s="259"/>
    </row>
    <row r="88" spans="2:7">
      <c r="B88" s="142"/>
      <c r="C88" s="142"/>
      <c r="D88" s="142"/>
      <c r="E88" s="252"/>
      <c r="F88" s="259"/>
      <c r="G88" s="259"/>
    </row>
    <row r="89" spans="2:7" ht="22.5">
      <c r="B89" s="63" t="s">
        <v>508</v>
      </c>
      <c r="C89" s="128" t="s">
        <v>90</v>
      </c>
      <c r="D89" s="128" t="s">
        <v>148</v>
      </c>
      <c r="E89" s="128" t="s">
        <v>509</v>
      </c>
      <c r="F89" s="128" t="s">
        <v>519</v>
      </c>
      <c r="G89" s="128" t="s">
        <v>520</v>
      </c>
    </row>
    <row r="90" spans="2:7">
      <c r="B90" s="218" t="s">
        <v>505</v>
      </c>
      <c r="C90" s="218" t="s">
        <v>0</v>
      </c>
      <c r="D90" s="218" t="s">
        <v>510</v>
      </c>
      <c r="E90" s="216" t="s">
        <v>153</v>
      </c>
      <c r="F90" s="251">
        <f t="shared" ref="F90:G100" si="17">F11</f>
        <v>2.0099999999999998</v>
      </c>
      <c r="G90" s="251">
        <f t="shared" si="17"/>
        <v>2.0099999999999998</v>
      </c>
    </row>
    <row r="91" spans="2:7">
      <c r="B91" s="218" t="s">
        <v>505</v>
      </c>
      <c r="C91" s="218" t="s">
        <v>0</v>
      </c>
      <c r="D91" s="218" t="s">
        <v>511</v>
      </c>
      <c r="E91" s="216" t="s">
        <v>153</v>
      </c>
      <c r="F91" s="251">
        <f t="shared" si="17"/>
        <v>2.0099999999999998</v>
      </c>
      <c r="G91" s="251">
        <f t="shared" si="17"/>
        <v>2.0099999999999998</v>
      </c>
    </row>
    <row r="92" spans="2:7">
      <c r="B92" s="218" t="s">
        <v>505</v>
      </c>
      <c r="C92" s="218" t="s">
        <v>0</v>
      </c>
      <c r="D92" s="218" t="s">
        <v>155</v>
      </c>
      <c r="E92" s="216" t="s">
        <v>153</v>
      </c>
      <c r="F92" s="251">
        <f t="shared" si="17"/>
        <v>0</v>
      </c>
      <c r="G92" s="251">
        <f t="shared" si="17"/>
        <v>0</v>
      </c>
    </row>
    <row r="93" spans="2:7">
      <c r="B93" s="218" t="s">
        <v>505</v>
      </c>
      <c r="C93" s="218" t="s">
        <v>1</v>
      </c>
      <c r="D93" s="218" t="s">
        <v>510</v>
      </c>
      <c r="E93" s="216" t="s">
        <v>153</v>
      </c>
      <c r="F93" s="251">
        <f t="shared" si="17"/>
        <v>2.0099999999999998</v>
      </c>
      <c r="G93" s="251">
        <f t="shared" si="17"/>
        <v>2.0099999999999998</v>
      </c>
    </row>
    <row r="94" spans="2:7">
      <c r="B94" s="218" t="s">
        <v>505</v>
      </c>
      <c r="C94" s="218" t="s">
        <v>1</v>
      </c>
      <c r="D94" s="218" t="s">
        <v>511</v>
      </c>
      <c r="E94" s="216" t="s">
        <v>153</v>
      </c>
      <c r="F94" s="251">
        <f t="shared" si="17"/>
        <v>2.0099999999999998</v>
      </c>
      <c r="G94" s="251">
        <f t="shared" si="17"/>
        <v>2.0099999999999998</v>
      </c>
    </row>
    <row r="95" spans="2:7">
      <c r="B95" s="218" t="s">
        <v>505</v>
      </c>
      <c r="C95" s="218" t="s">
        <v>1</v>
      </c>
      <c r="D95" s="218" t="s">
        <v>155</v>
      </c>
      <c r="E95" s="216" t="s">
        <v>153</v>
      </c>
      <c r="F95" s="251">
        <f t="shared" si="17"/>
        <v>0</v>
      </c>
      <c r="G95" s="251">
        <f t="shared" si="17"/>
        <v>0</v>
      </c>
    </row>
    <row r="96" spans="2:7">
      <c r="B96" s="218" t="s">
        <v>506</v>
      </c>
      <c r="C96" s="218" t="s">
        <v>0</v>
      </c>
      <c r="D96" s="218" t="s">
        <v>510</v>
      </c>
      <c r="E96" s="216" t="s">
        <v>153</v>
      </c>
      <c r="F96" s="251">
        <f t="shared" si="17"/>
        <v>2.46</v>
      </c>
      <c r="G96" s="251">
        <f t="shared" si="17"/>
        <v>2.46</v>
      </c>
    </row>
    <row r="97" spans="2:7">
      <c r="B97" s="218" t="s">
        <v>506</v>
      </c>
      <c r="C97" s="218" t="s">
        <v>0</v>
      </c>
      <c r="D97" s="218" t="s">
        <v>511</v>
      </c>
      <c r="E97" s="216" t="s">
        <v>153</v>
      </c>
      <c r="F97" s="251">
        <f t="shared" si="17"/>
        <v>2.46</v>
      </c>
      <c r="G97" s="251">
        <f t="shared" si="17"/>
        <v>2.46</v>
      </c>
    </row>
    <row r="98" spans="2:7">
      <c r="B98" s="218" t="s">
        <v>506</v>
      </c>
      <c r="C98" s="218" t="s">
        <v>0</v>
      </c>
      <c r="D98" s="218" t="s">
        <v>155</v>
      </c>
      <c r="E98" s="216" t="s">
        <v>153</v>
      </c>
      <c r="F98" s="251">
        <f t="shared" si="17"/>
        <v>0</v>
      </c>
      <c r="G98" s="251">
        <f t="shared" si="17"/>
        <v>0</v>
      </c>
    </row>
    <row r="99" spans="2:7">
      <c r="B99" s="218" t="s">
        <v>506</v>
      </c>
      <c r="C99" s="218" t="s">
        <v>1</v>
      </c>
      <c r="D99" s="218" t="s">
        <v>510</v>
      </c>
      <c r="E99" s="216" t="s">
        <v>153</v>
      </c>
      <c r="F99" s="251">
        <f t="shared" si="17"/>
        <v>2.46</v>
      </c>
      <c r="G99" s="251">
        <f t="shared" si="17"/>
        <v>2.46</v>
      </c>
    </row>
    <row r="100" spans="2:7">
      <c r="B100" s="218" t="s">
        <v>506</v>
      </c>
      <c r="C100" s="218" t="s">
        <v>1</v>
      </c>
      <c r="D100" s="218" t="s">
        <v>511</v>
      </c>
      <c r="E100" s="216" t="s">
        <v>153</v>
      </c>
      <c r="F100" s="251">
        <f t="shared" si="17"/>
        <v>2.46</v>
      </c>
      <c r="G100" s="251">
        <f t="shared" si="17"/>
        <v>2.46</v>
      </c>
    </row>
    <row r="101" spans="2:7">
      <c r="B101" s="218" t="s">
        <v>506</v>
      </c>
      <c r="C101" s="218" t="s">
        <v>1</v>
      </c>
      <c r="D101" s="218" t="s">
        <v>155</v>
      </c>
      <c r="E101" s="216" t="s">
        <v>153</v>
      </c>
      <c r="F101" s="251">
        <f t="shared" ref="F101:G101" si="18">F22</f>
        <v>0</v>
      </c>
      <c r="G101" s="251">
        <f t="shared" si="18"/>
        <v>0</v>
      </c>
    </row>
    <row r="102" spans="2:7">
      <c r="B102" s="218" t="s">
        <v>507</v>
      </c>
      <c r="C102" s="218" t="s">
        <v>0</v>
      </c>
      <c r="D102" s="218" t="s">
        <v>510</v>
      </c>
      <c r="E102" s="216" t="s">
        <v>153</v>
      </c>
      <c r="F102" s="251">
        <f t="shared" ref="F102:G102" si="19">F23</f>
        <v>2.08</v>
      </c>
      <c r="G102" s="251">
        <f t="shared" si="19"/>
        <v>0</v>
      </c>
    </row>
    <row r="103" spans="2:7">
      <c r="B103" s="218" t="s">
        <v>507</v>
      </c>
      <c r="C103" s="218" t="s">
        <v>0</v>
      </c>
      <c r="D103" s="218" t="s">
        <v>511</v>
      </c>
      <c r="E103" s="216" t="s">
        <v>153</v>
      </c>
      <c r="F103" s="251">
        <f t="shared" ref="F103:G103" si="20">F24</f>
        <v>2.08</v>
      </c>
      <c r="G103" s="251">
        <f t="shared" si="20"/>
        <v>0</v>
      </c>
    </row>
    <row r="104" spans="2:7">
      <c r="B104" s="218" t="s">
        <v>507</v>
      </c>
      <c r="C104" s="218" t="s">
        <v>0</v>
      </c>
      <c r="D104" s="218" t="s">
        <v>155</v>
      </c>
      <c r="E104" s="216" t="s">
        <v>153</v>
      </c>
      <c r="F104" s="251">
        <f t="shared" ref="F104:G104" si="21">F25</f>
        <v>0</v>
      </c>
      <c r="G104" s="251">
        <f t="shared" si="21"/>
        <v>0</v>
      </c>
    </row>
    <row r="105" spans="2:7">
      <c r="B105" s="218" t="s">
        <v>507</v>
      </c>
      <c r="C105" s="218" t="s">
        <v>1</v>
      </c>
      <c r="D105" s="218" t="s">
        <v>510</v>
      </c>
      <c r="E105" s="216" t="s">
        <v>153</v>
      </c>
      <c r="F105" s="251">
        <f t="shared" ref="F105:G105" si="22">F26</f>
        <v>2.08</v>
      </c>
      <c r="G105" s="251">
        <f t="shared" si="22"/>
        <v>0</v>
      </c>
    </row>
    <row r="106" spans="2:7">
      <c r="B106" s="218" t="s">
        <v>507</v>
      </c>
      <c r="C106" s="218" t="s">
        <v>1</v>
      </c>
      <c r="D106" s="218" t="s">
        <v>511</v>
      </c>
      <c r="E106" s="216" t="s">
        <v>153</v>
      </c>
      <c r="F106" s="251">
        <f t="shared" ref="F106:G106" si="23">F27</f>
        <v>2.08</v>
      </c>
      <c r="G106" s="251">
        <f t="shared" si="23"/>
        <v>0</v>
      </c>
    </row>
    <row r="107" spans="2:7">
      <c r="B107" s="218" t="s">
        <v>507</v>
      </c>
      <c r="C107" s="218" t="s">
        <v>1</v>
      </c>
      <c r="D107" s="218" t="s">
        <v>155</v>
      </c>
      <c r="E107" s="216" t="s">
        <v>153</v>
      </c>
      <c r="F107" s="251">
        <f t="shared" ref="F107:G107" si="24">F28</f>
        <v>0</v>
      </c>
      <c r="G107" s="251">
        <f t="shared" si="24"/>
        <v>0</v>
      </c>
    </row>
    <row r="108" spans="2:7">
      <c r="B108" s="218" t="s">
        <v>563</v>
      </c>
      <c r="C108" s="218" t="s">
        <v>0</v>
      </c>
      <c r="D108" s="218" t="s">
        <v>510</v>
      </c>
      <c r="E108" s="216" t="s">
        <v>153</v>
      </c>
      <c r="F108" s="251"/>
      <c r="G108" s="251"/>
    </row>
    <row r="109" spans="2:7">
      <c r="B109" s="218" t="s">
        <v>563</v>
      </c>
      <c r="C109" s="218" t="s">
        <v>0</v>
      </c>
      <c r="D109" s="218" t="s">
        <v>511</v>
      </c>
      <c r="E109" s="216" t="s">
        <v>153</v>
      </c>
      <c r="F109" s="251"/>
      <c r="G109" s="251"/>
    </row>
    <row r="110" spans="2:7">
      <c r="B110" s="218" t="s">
        <v>563</v>
      </c>
      <c r="C110" s="218" t="s">
        <v>0</v>
      </c>
      <c r="D110" s="218" t="s">
        <v>155</v>
      </c>
      <c r="E110" s="216" t="s">
        <v>153</v>
      </c>
      <c r="F110" s="251"/>
      <c r="G110" s="251"/>
    </row>
    <row r="111" spans="2:7">
      <c r="B111" s="218" t="s">
        <v>563</v>
      </c>
      <c r="C111" s="218" t="s">
        <v>1</v>
      </c>
      <c r="D111" s="218" t="s">
        <v>510</v>
      </c>
      <c r="E111" s="216" t="s">
        <v>153</v>
      </c>
      <c r="F111" s="251"/>
      <c r="G111" s="251"/>
    </row>
    <row r="112" spans="2:7">
      <c r="B112" s="218" t="s">
        <v>563</v>
      </c>
      <c r="C112" s="218" t="s">
        <v>1</v>
      </c>
      <c r="D112" s="218" t="s">
        <v>511</v>
      </c>
      <c r="E112" s="216" t="s">
        <v>153</v>
      </c>
      <c r="F112" s="251"/>
      <c r="G112" s="251"/>
    </row>
    <row r="113" spans="2:9">
      <c r="B113" s="218" t="s">
        <v>563</v>
      </c>
      <c r="C113" s="218" t="s">
        <v>1</v>
      </c>
      <c r="D113" s="218" t="s">
        <v>155</v>
      </c>
      <c r="E113" s="216" t="s">
        <v>153</v>
      </c>
      <c r="F113" s="251"/>
      <c r="G113" s="251"/>
    </row>
    <row r="114" spans="2:9">
      <c r="B114" s="142"/>
      <c r="C114" s="142"/>
      <c r="D114" s="142"/>
      <c r="E114" s="252"/>
      <c r="F114" s="253"/>
      <c r="G114" s="253"/>
    </row>
    <row r="115" spans="2:9" ht="57">
      <c r="B115" s="266" t="s">
        <v>545</v>
      </c>
      <c r="C115" s="142" t="b">
        <f>COUNTA(B63:B86)=COUNTA(B90:B113)</f>
        <v>1</v>
      </c>
      <c r="D115" s="142"/>
      <c r="E115" s="252"/>
      <c r="F115" s="253"/>
      <c r="G115" s="253"/>
    </row>
    <row r="116" spans="2:9" s="16" customFormat="1" ht="11.25">
      <c r="B116" s="17" t="s">
        <v>533</v>
      </c>
      <c r="C116" s="18"/>
      <c r="D116" s="18"/>
      <c r="E116" s="19"/>
    </row>
    <row r="117" spans="2:9" s="255" customFormat="1" ht="11.25">
      <c r="B117" s="265" t="s">
        <v>546</v>
      </c>
      <c r="C117" s="257"/>
      <c r="D117" s="257"/>
      <c r="E117" s="258"/>
    </row>
    <row r="118" spans="2:9" s="255" customFormat="1" ht="11.25">
      <c r="B118" s="256"/>
      <c r="C118" s="257"/>
      <c r="D118" s="257"/>
      <c r="E118" s="258"/>
    </row>
    <row r="119" spans="2:9" s="255" customFormat="1" ht="11.25">
      <c r="B119" s="265" t="s">
        <v>547</v>
      </c>
      <c r="C119" s="257"/>
      <c r="D119" s="257"/>
      <c r="E119" s="258"/>
    </row>
    <row r="120" spans="2:9" ht="22.5">
      <c r="B120" s="63" t="s">
        <v>508</v>
      </c>
      <c r="C120" s="128" t="s">
        <v>90</v>
      </c>
      <c r="D120" s="128" t="s">
        <v>148</v>
      </c>
      <c r="E120" s="128" t="s">
        <v>509</v>
      </c>
      <c r="F120" s="128" t="s">
        <v>519</v>
      </c>
      <c r="G120" s="128" t="s">
        <v>520</v>
      </c>
    </row>
    <row r="121" spans="2:9">
      <c r="B121" s="218" t="s">
        <v>505</v>
      </c>
      <c r="C121" s="218" t="s">
        <v>0</v>
      </c>
      <c r="D121" s="218" t="s">
        <v>510</v>
      </c>
      <c r="E121" s="216" t="s">
        <v>152</v>
      </c>
      <c r="F121" s="251">
        <f t="shared" ref="F121:G131" si="25">F63</f>
        <v>0.31968119744694318</v>
      </c>
      <c r="G121" s="251">
        <f t="shared" si="25"/>
        <v>0.31968119744694318</v>
      </c>
    </row>
    <row r="122" spans="2:9">
      <c r="B122" s="218" t="s">
        <v>505</v>
      </c>
      <c r="C122" s="218" t="s">
        <v>0</v>
      </c>
      <c r="D122" s="218" t="s">
        <v>511</v>
      </c>
      <c r="E122" s="216" t="s">
        <v>152</v>
      </c>
      <c r="F122" s="251">
        <f t="shared" si="25"/>
        <v>0.31968119744694318</v>
      </c>
      <c r="G122" s="251">
        <f t="shared" si="25"/>
        <v>0.31968119744694318</v>
      </c>
      <c r="I122" s="254"/>
    </row>
    <row r="123" spans="2:9">
      <c r="B123" s="218" t="s">
        <v>505</v>
      </c>
      <c r="C123" s="218" t="s">
        <v>0</v>
      </c>
      <c r="D123" s="218" t="s">
        <v>155</v>
      </c>
      <c r="E123" s="216" t="s">
        <v>152</v>
      </c>
      <c r="F123" s="251">
        <f t="shared" si="25"/>
        <v>0</v>
      </c>
      <c r="G123" s="251">
        <f t="shared" si="25"/>
        <v>0</v>
      </c>
    </row>
    <row r="124" spans="2:9">
      <c r="B124" s="218" t="s">
        <v>505</v>
      </c>
      <c r="C124" s="218" t="s">
        <v>1</v>
      </c>
      <c r="D124" s="218" t="s">
        <v>510</v>
      </c>
      <c r="E124" s="216" t="s">
        <v>152</v>
      </c>
      <c r="F124" s="251">
        <f t="shared" si="25"/>
        <v>0.31968119744694318</v>
      </c>
      <c r="G124" s="251">
        <f t="shared" si="25"/>
        <v>0.31968119744694318</v>
      </c>
    </row>
    <row r="125" spans="2:9">
      <c r="B125" s="218" t="s">
        <v>505</v>
      </c>
      <c r="C125" s="218" t="s">
        <v>1</v>
      </c>
      <c r="D125" s="218" t="s">
        <v>511</v>
      </c>
      <c r="E125" s="216" t="s">
        <v>152</v>
      </c>
      <c r="F125" s="251">
        <f t="shared" si="25"/>
        <v>0.31968119744694318</v>
      </c>
      <c r="G125" s="251">
        <f t="shared" si="25"/>
        <v>0.31968119744694318</v>
      </c>
    </row>
    <row r="126" spans="2:9">
      <c r="B126" s="218" t="s">
        <v>505</v>
      </c>
      <c r="C126" s="218" t="s">
        <v>1</v>
      </c>
      <c r="D126" s="218" t="s">
        <v>155</v>
      </c>
      <c r="E126" s="216" t="s">
        <v>152</v>
      </c>
      <c r="F126" s="251">
        <f t="shared" si="25"/>
        <v>0</v>
      </c>
      <c r="G126" s="251">
        <f t="shared" si="25"/>
        <v>0</v>
      </c>
    </row>
    <row r="127" spans="2:9">
      <c r="B127" s="218" t="s">
        <v>506</v>
      </c>
      <c r="C127" s="218" t="s">
        <v>0</v>
      </c>
      <c r="D127" s="218" t="s">
        <v>510</v>
      </c>
      <c r="E127" s="216" t="s">
        <v>152</v>
      </c>
      <c r="F127" s="251">
        <f t="shared" si="25"/>
        <v>0.39125161478581111</v>
      </c>
      <c r="G127" s="251">
        <f t="shared" si="25"/>
        <v>0.39125161478581111</v>
      </c>
    </row>
    <row r="128" spans="2:9">
      <c r="B128" s="218" t="s">
        <v>506</v>
      </c>
      <c r="C128" s="218" t="s">
        <v>0</v>
      </c>
      <c r="D128" s="218" t="s">
        <v>511</v>
      </c>
      <c r="E128" s="216" t="s">
        <v>152</v>
      </c>
      <c r="F128" s="251">
        <f t="shared" si="25"/>
        <v>0.39125161478581111</v>
      </c>
      <c r="G128" s="251">
        <f t="shared" si="25"/>
        <v>0.39125161478581111</v>
      </c>
    </row>
    <row r="129" spans="2:7">
      <c r="B129" s="218" t="s">
        <v>506</v>
      </c>
      <c r="C129" s="218" t="s">
        <v>0</v>
      </c>
      <c r="D129" s="218" t="s">
        <v>155</v>
      </c>
      <c r="E129" s="216" t="s">
        <v>152</v>
      </c>
      <c r="F129" s="251">
        <f t="shared" si="25"/>
        <v>0</v>
      </c>
      <c r="G129" s="251">
        <f t="shared" si="25"/>
        <v>0</v>
      </c>
    </row>
    <row r="130" spans="2:7">
      <c r="B130" s="218" t="s">
        <v>506</v>
      </c>
      <c r="C130" s="218" t="s">
        <v>1</v>
      </c>
      <c r="D130" s="218" t="s">
        <v>510</v>
      </c>
      <c r="E130" s="216" t="s">
        <v>152</v>
      </c>
      <c r="F130" s="251">
        <f t="shared" si="25"/>
        <v>0.39125161478581111</v>
      </c>
      <c r="G130" s="251">
        <f t="shared" si="25"/>
        <v>0.39125161478581111</v>
      </c>
    </row>
    <row r="131" spans="2:7">
      <c r="B131" s="218" t="s">
        <v>506</v>
      </c>
      <c r="C131" s="218" t="s">
        <v>1</v>
      </c>
      <c r="D131" s="218" t="s">
        <v>511</v>
      </c>
      <c r="E131" s="216" t="s">
        <v>152</v>
      </c>
      <c r="F131" s="251">
        <f t="shared" si="25"/>
        <v>0.39125161478581111</v>
      </c>
      <c r="G131" s="251">
        <f t="shared" si="25"/>
        <v>0.39125161478581111</v>
      </c>
    </row>
    <row r="132" spans="2:7">
      <c r="B132" s="218" t="s">
        <v>506</v>
      </c>
      <c r="C132" s="218" t="s">
        <v>1</v>
      </c>
      <c r="D132" s="218" t="s">
        <v>155</v>
      </c>
      <c r="E132" s="216" t="s">
        <v>152</v>
      </c>
      <c r="F132" s="251">
        <f t="shared" ref="F132:G132" si="26">F74</f>
        <v>0</v>
      </c>
      <c r="G132" s="251">
        <f t="shared" si="26"/>
        <v>0</v>
      </c>
    </row>
    <row r="133" spans="2:7">
      <c r="B133" s="218" t="s">
        <v>507</v>
      </c>
      <c r="C133" s="218" t="s">
        <v>0</v>
      </c>
      <c r="D133" s="218" t="s">
        <v>510</v>
      </c>
      <c r="E133" s="216" t="s">
        <v>152</v>
      </c>
      <c r="F133" s="251">
        <f t="shared" ref="F133:G133" si="27">F75</f>
        <v>0.33081437347743381</v>
      </c>
      <c r="G133" s="251">
        <f t="shared" si="27"/>
        <v>0</v>
      </c>
    </row>
    <row r="134" spans="2:7">
      <c r="B134" s="218" t="s">
        <v>507</v>
      </c>
      <c r="C134" s="218" t="s">
        <v>0</v>
      </c>
      <c r="D134" s="218" t="s">
        <v>511</v>
      </c>
      <c r="E134" s="216" t="s">
        <v>152</v>
      </c>
      <c r="F134" s="251">
        <f t="shared" ref="F134:G134" si="28">F76</f>
        <v>0.33081437347743381</v>
      </c>
      <c r="G134" s="251">
        <f t="shared" si="28"/>
        <v>0</v>
      </c>
    </row>
    <row r="135" spans="2:7">
      <c r="B135" s="218" t="s">
        <v>507</v>
      </c>
      <c r="C135" s="218" t="s">
        <v>0</v>
      </c>
      <c r="D135" s="218" t="s">
        <v>155</v>
      </c>
      <c r="E135" s="216" t="s">
        <v>152</v>
      </c>
      <c r="F135" s="251">
        <f t="shared" ref="F135:G135" si="29">F77</f>
        <v>0</v>
      </c>
      <c r="G135" s="251">
        <f t="shared" si="29"/>
        <v>0</v>
      </c>
    </row>
    <row r="136" spans="2:7">
      <c r="B136" s="218" t="s">
        <v>507</v>
      </c>
      <c r="C136" s="218" t="s">
        <v>1</v>
      </c>
      <c r="D136" s="218" t="s">
        <v>510</v>
      </c>
      <c r="E136" s="216" t="s">
        <v>152</v>
      </c>
      <c r="F136" s="251">
        <f t="shared" ref="F136:G136" si="30">F78</f>
        <v>0.33081437347743381</v>
      </c>
      <c r="G136" s="251">
        <f t="shared" si="30"/>
        <v>0</v>
      </c>
    </row>
    <row r="137" spans="2:7">
      <c r="B137" s="218" t="s">
        <v>507</v>
      </c>
      <c r="C137" s="218" t="s">
        <v>1</v>
      </c>
      <c r="D137" s="218" t="s">
        <v>511</v>
      </c>
      <c r="E137" s="216" t="s">
        <v>152</v>
      </c>
      <c r="F137" s="251">
        <f t="shared" ref="F137:G137" si="31">F79</f>
        <v>0.33081437347743381</v>
      </c>
      <c r="G137" s="251">
        <f t="shared" si="31"/>
        <v>0</v>
      </c>
    </row>
    <row r="138" spans="2:7">
      <c r="B138" s="218" t="s">
        <v>507</v>
      </c>
      <c r="C138" s="218" t="s">
        <v>1</v>
      </c>
      <c r="D138" s="218" t="s">
        <v>155</v>
      </c>
      <c r="E138" s="216" t="s">
        <v>152</v>
      </c>
      <c r="F138" s="251">
        <f t="shared" ref="F138:G138" si="32">F80</f>
        <v>0</v>
      </c>
      <c r="G138" s="251">
        <f t="shared" si="32"/>
        <v>0</v>
      </c>
    </row>
    <row r="139" spans="2:7">
      <c r="B139" s="218" t="s">
        <v>563</v>
      </c>
      <c r="C139" s="218" t="s">
        <v>0</v>
      </c>
      <c r="D139" s="218" t="s">
        <v>510</v>
      </c>
      <c r="E139" s="216" t="s">
        <v>152</v>
      </c>
      <c r="F139" s="251">
        <f t="shared" ref="F139:G144" si="33">F81</f>
        <v>0</v>
      </c>
      <c r="G139" s="251">
        <f t="shared" si="33"/>
        <v>0</v>
      </c>
    </row>
    <row r="140" spans="2:7">
      <c r="B140" s="218" t="s">
        <v>563</v>
      </c>
      <c r="C140" s="218" t="s">
        <v>0</v>
      </c>
      <c r="D140" s="218" t="s">
        <v>511</v>
      </c>
      <c r="E140" s="216" t="s">
        <v>152</v>
      </c>
      <c r="F140" s="251">
        <f t="shared" si="33"/>
        <v>0</v>
      </c>
      <c r="G140" s="251">
        <f t="shared" si="33"/>
        <v>0</v>
      </c>
    </row>
    <row r="141" spans="2:7">
      <c r="B141" s="218" t="s">
        <v>563</v>
      </c>
      <c r="C141" s="218" t="s">
        <v>0</v>
      </c>
      <c r="D141" s="218" t="s">
        <v>155</v>
      </c>
      <c r="E141" s="216" t="s">
        <v>152</v>
      </c>
      <c r="F141" s="251">
        <f t="shared" si="33"/>
        <v>0</v>
      </c>
      <c r="G141" s="251">
        <f t="shared" si="33"/>
        <v>0</v>
      </c>
    </row>
    <row r="142" spans="2:7">
      <c r="B142" s="218" t="s">
        <v>563</v>
      </c>
      <c r="C142" s="218" t="s">
        <v>1</v>
      </c>
      <c r="D142" s="218" t="s">
        <v>510</v>
      </c>
      <c r="E142" s="216" t="s">
        <v>152</v>
      </c>
      <c r="F142" s="251">
        <f t="shared" si="33"/>
        <v>0</v>
      </c>
      <c r="G142" s="251">
        <f t="shared" si="33"/>
        <v>0</v>
      </c>
    </row>
    <row r="143" spans="2:7">
      <c r="B143" s="218" t="s">
        <v>563</v>
      </c>
      <c r="C143" s="218" t="s">
        <v>1</v>
      </c>
      <c r="D143" s="218" t="s">
        <v>511</v>
      </c>
      <c r="E143" s="216" t="s">
        <v>152</v>
      </c>
      <c r="F143" s="251">
        <f t="shared" si="33"/>
        <v>0</v>
      </c>
      <c r="G143" s="251">
        <f t="shared" si="33"/>
        <v>0</v>
      </c>
    </row>
    <row r="144" spans="2:7">
      <c r="B144" s="218" t="s">
        <v>563</v>
      </c>
      <c r="C144" s="218" t="s">
        <v>1</v>
      </c>
      <c r="D144" s="218" t="s">
        <v>155</v>
      </c>
      <c r="E144" s="216" t="s">
        <v>152</v>
      </c>
      <c r="F144" s="251">
        <f t="shared" si="33"/>
        <v>0</v>
      </c>
      <c r="G144" s="251">
        <f t="shared" si="33"/>
        <v>0</v>
      </c>
    </row>
    <row r="145" spans="2:7" s="252" customFormat="1">
      <c r="F145" s="259"/>
      <c r="G145" s="259"/>
    </row>
    <row r="146" spans="2:7" s="252" customFormat="1" ht="22.5">
      <c r="B146" s="63" t="s">
        <v>508</v>
      </c>
      <c r="C146" s="128" t="s">
        <v>90</v>
      </c>
      <c r="D146" s="128" t="s">
        <v>148</v>
      </c>
      <c r="E146" s="128" t="s">
        <v>509</v>
      </c>
      <c r="F146" s="128" t="s">
        <v>519</v>
      </c>
      <c r="G146" s="128" t="s">
        <v>520</v>
      </c>
    </row>
    <row r="147" spans="2:7">
      <c r="B147" s="261" t="s">
        <v>505</v>
      </c>
      <c r="C147" s="261" t="s">
        <v>0</v>
      </c>
      <c r="D147" s="261" t="s">
        <v>510</v>
      </c>
      <c r="E147" s="262" t="s">
        <v>534</v>
      </c>
      <c r="F147" s="263">
        <f t="shared" ref="F147:G158" si="34">F90-F63</f>
        <v>1.6903188025530567</v>
      </c>
      <c r="G147" s="263">
        <f t="shared" si="34"/>
        <v>1.6903188025530567</v>
      </c>
    </row>
    <row r="148" spans="2:7">
      <c r="B148" s="218" t="s">
        <v>505</v>
      </c>
      <c r="C148" s="218" t="s">
        <v>0</v>
      </c>
      <c r="D148" s="218" t="s">
        <v>511</v>
      </c>
      <c r="E148" s="262" t="s">
        <v>534</v>
      </c>
      <c r="F148" s="263">
        <f t="shared" si="34"/>
        <v>1.6903188025530567</v>
      </c>
      <c r="G148" s="263">
        <f t="shared" si="34"/>
        <v>1.6903188025530567</v>
      </c>
    </row>
    <row r="149" spans="2:7">
      <c r="B149" s="218" t="s">
        <v>505</v>
      </c>
      <c r="C149" s="218" t="s">
        <v>0</v>
      </c>
      <c r="D149" s="218" t="s">
        <v>155</v>
      </c>
      <c r="E149" s="262" t="s">
        <v>534</v>
      </c>
      <c r="F149" s="263">
        <f t="shared" si="34"/>
        <v>0</v>
      </c>
      <c r="G149" s="263">
        <f t="shared" si="34"/>
        <v>0</v>
      </c>
    </row>
    <row r="150" spans="2:7">
      <c r="B150" s="218" t="s">
        <v>505</v>
      </c>
      <c r="C150" s="218" t="s">
        <v>1</v>
      </c>
      <c r="D150" s="218" t="s">
        <v>510</v>
      </c>
      <c r="E150" s="262" t="s">
        <v>534</v>
      </c>
      <c r="F150" s="263">
        <f t="shared" si="34"/>
        <v>1.6903188025530567</v>
      </c>
      <c r="G150" s="263">
        <f t="shared" si="34"/>
        <v>1.6903188025530567</v>
      </c>
    </row>
    <row r="151" spans="2:7">
      <c r="B151" s="218" t="s">
        <v>505</v>
      </c>
      <c r="C151" s="218" t="s">
        <v>1</v>
      </c>
      <c r="D151" s="218" t="s">
        <v>511</v>
      </c>
      <c r="E151" s="262" t="s">
        <v>534</v>
      </c>
      <c r="F151" s="263">
        <f t="shared" si="34"/>
        <v>1.6903188025530567</v>
      </c>
      <c r="G151" s="263">
        <f t="shared" si="34"/>
        <v>1.6903188025530567</v>
      </c>
    </row>
    <row r="152" spans="2:7">
      <c r="B152" s="218" t="s">
        <v>505</v>
      </c>
      <c r="C152" s="218" t="s">
        <v>1</v>
      </c>
      <c r="D152" s="218" t="s">
        <v>155</v>
      </c>
      <c r="E152" s="262" t="s">
        <v>534</v>
      </c>
      <c r="F152" s="263">
        <f t="shared" si="34"/>
        <v>0</v>
      </c>
      <c r="G152" s="263">
        <f t="shared" si="34"/>
        <v>0</v>
      </c>
    </row>
    <row r="153" spans="2:7">
      <c r="B153" s="218" t="s">
        <v>506</v>
      </c>
      <c r="C153" s="218" t="s">
        <v>0</v>
      </c>
      <c r="D153" s="218" t="s">
        <v>510</v>
      </c>
      <c r="E153" s="262" t="s">
        <v>534</v>
      </c>
      <c r="F153" s="263">
        <f t="shared" si="34"/>
        <v>2.0687483852141888</v>
      </c>
      <c r="G153" s="263">
        <f t="shared" si="34"/>
        <v>2.0687483852141888</v>
      </c>
    </row>
    <row r="154" spans="2:7">
      <c r="B154" s="218" t="s">
        <v>506</v>
      </c>
      <c r="C154" s="218" t="s">
        <v>0</v>
      </c>
      <c r="D154" s="218" t="s">
        <v>511</v>
      </c>
      <c r="E154" s="262" t="s">
        <v>534</v>
      </c>
      <c r="F154" s="263">
        <f t="shared" si="34"/>
        <v>2.0687483852141888</v>
      </c>
      <c r="G154" s="263">
        <f t="shared" si="34"/>
        <v>2.0687483852141888</v>
      </c>
    </row>
    <row r="155" spans="2:7">
      <c r="B155" s="218" t="s">
        <v>506</v>
      </c>
      <c r="C155" s="218" t="s">
        <v>0</v>
      </c>
      <c r="D155" s="218" t="s">
        <v>155</v>
      </c>
      <c r="E155" s="262" t="s">
        <v>534</v>
      </c>
      <c r="F155" s="263">
        <f t="shared" si="34"/>
        <v>0</v>
      </c>
      <c r="G155" s="263">
        <f t="shared" si="34"/>
        <v>0</v>
      </c>
    </row>
    <row r="156" spans="2:7">
      <c r="B156" s="218" t="s">
        <v>506</v>
      </c>
      <c r="C156" s="218" t="s">
        <v>1</v>
      </c>
      <c r="D156" s="218" t="s">
        <v>510</v>
      </c>
      <c r="E156" s="262" t="s">
        <v>534</v>
      </c>
      <c r="F156" s="263">
        <f t="shared" si="34"/>
        <v>2.0687483852141888</v>
      </c>
      <c r="G156" s="263">
        <f t="shared" si="34"/>
        <v>2.0687483852141888</v>
      </c>
    </row>
    <row r="157" spans="2:7">
      <c r="B157" s="218" t="s">
        <v>506</v>
      </c>
      <c r="C157" s="218" t="s">
        <v>1</v>
      </c>
      <c r="D157" s="218" t="s">
        <v>511</v>
      </c>
      <c r="E157" s="262" t="s">
        <v>534</v>
      </c>
      <c r="F157" s="263">
        <f t="shared" si="34"/>
        <v>2.0687483852141888</v>
      </c>
      <c r="G157" s="263">
        <f t="shared" si="34"/>
        <v>2.0687483852141888</v>
      </c>
    </row>
    <row r="158" spans="2:7">
      <c r="B158" s="218" t="s">
        <v>506</v>
      </c>
      <c r="C158" s="218" t="s">
        <v>1</v>
      </c>
      <c r="D158" s="218" t="s">
        <v>155</v>
      </c>
      <c r="E158" s="262" t="s">
        <v>534</v>
      </c>
      <c r="F158" s="263">
        <f t="shared" si="34"/>
        <v>0</v>
      </c>
      <c r="G158" s="263">
        <f t="shared" si="34"/>
        <v>0</v>
      </c>
    </row>
    <row r="159" spans="2:7">
      <c r="B159" s="218" t="s">
        <v>507</v>
      </c>
      <c r="C159" s="218" t="s">
        <v>0</v>
      </c>
      <c r="D159" s="218" t="s">
        <v>510</v>
      </c>
      <c r="E159" s="262" t="s">
        <v>534</v>
      </c>
      <c r="F159" s="263">
        <f t="shared" ref="F159:G159" si="35">F102-F75</f>
        <v>1.7491856265225663</v>
      </c>
      <c r="G159" s="263">
        <f t="shared" si="35"/>
        <v>0</v>
      </c>
    </row>
    <row r="160" spans="2:7">
      <c r="B160" s="218" t="s">
        <v>507</v>
      </c>
      <c r="C160" s="218" t="s">
        <v>0</v>
      </c>
      <c r="D160" s="218" t="s">
        <v>511</v>
      </c>
      <c r="E160" s="262" t="s">
        <v>534</v>
      </c>
      <c r="F160" s="263">
        <f t="shared" ref="F160:G160" si="36">F103-F76</f>
        <v>1.7491856265225663</v>
      </c>
      <c r="G160" s="263">
        <f t="shared" si="36"/>
        <v>0</v>
      </c>
    </row>
    <row r="161" spans="2:7">
      <c r="B161" s="218" t="s">
        <v>507</v>
      </c>
      <c r="C161" s="218" t="s">
        <v>0</v>
      </c>
      <c r="D161" s="218" t="s">
        <v>155</v>
      </c>
      <c r="E161" s="262" t="s">
        <v>534</v>
      </c>
      <c r="F161" s="263">
        <f t="shared" ref="F161:G161" si="37">F104-F77</f>
        <v>0</v>
      </c>
      <c r="G161" s="263">
        <f t="shared" si="37"/>
        <v>0</v>
      </c>
    </row>
    <row r="162" spans="2:7">
      <c r="B162" s="218" t="s">
        <v>507</v>
      </c>
      <c r="C162" s="218" t="s">
        <v>1</v>
      </c>
      <c r="D162" s="218" t="s">
        <v>510</v>
      </c>
      <c r="E162" s="262" t="s">
        <v>534</v>
      </c>
      <c r="F162" s="263">
        <f t="shared" ref="F162:G162" si="38">F105-F78</f>
        <v>1.7491856265225663</v>
      </c>
      <c r="G162" s="263">
        <f t="shared" si="38"/>
        <v>0</v>
      </c>
    </row>
    <row r="163" spans="2:7">
      <c r="B163" s="218" t="s">
        <v>507</v>
      </c>
      <c r="C163" s="218" t="s">
        <v>1</v>
      </c>
      <c r="D163" s="218" t="s">
        <v>511</v>
      </c>
      <c r="E163" s="262" t="s">
        <v>534</v>
      </c>
      <c r="F163" s="263">
        <f t="shared" ref="F163:G163" si="39">F106-F79</f>
        <v>1.7491856265225663</v>
      </c>
      <c r="G163" s="263">
        <f t="shared" si="39"/>
        <v>0</v>
      </c>
    </row>
    <row r="164" spans="2:7">
      <c r="B164" s="218" t="s">
        <v>507</v>
      </c>
      <c r="C164" s="218" t="s">
        <v>1</v>
      </c>
      <c r="D164" s="218" t="s">
        <v>155</v>
      </c>
      <c r="E164" s="262" t="s">
        <v>534</v>
      </c>
      <c r="F164" s="263">
        <f t="shared" ref="F164:G164" si="40">F107-F80</f>
        <v>0</v>
      </c>
      <c r="G164" s="263">
        <f t="shared" si="40"/>
        <v>0</v>
      </c>
    </row>
    <row r="165" spans="2:7">
      <c r="B165" s="218" t="s">
        <v>563</v>
      </c>
      <c r="C165" s="218" t="s">
        <v>0</v>
      </c>
      <c r="D165" s="218" t="s">
        <v>510</v>
      </c>
      <c r="E165" s="262" t="s">
        <v>534</v>
      </c>
      <c r="F165" s="263">
        <f t="shared" ref="F165:G170" si="41">F108-F81</f>
        <v>0</v>
      </c>
      <c r="G165" s="263">
        <f t="shared" si="41"/>
        <v>0</v>
      </c>
    </row>
    <row r="166" spans="2:7">
      <c r="B166" s="218" t="s">
        <v>563</v>
      </c>
      <c r="C166" s="218" t="s">
        <v>0</v>
      </c>
      <c r="D166" s="218" t="s">
        <v>511</v>
      </c>
      <c r="E166" s="262" t="s">
        <v>534</v>
      </c>
      <c r="F166" s="263">
        <f t="shared" si="41"/>
        <v>0</v>
      </c>
      <c r="G166" s="263">
        <f t="shared" si="41"/>
        <v>0</v>
      </c>
    </row>
    <row r="167" spans="2:7">
      <c r="B167" s="218" t="s">
        <v>563</v>
      </c>
      <c r="C167" s="218" t="s">
        <v>0</v>
      </c>
      <c r="D167" s="218" t="s">
        <v>155</v>
      </c>
      <c r="E167" s="262" t="s">
        <v>534</v>
      </c>
      <c r="F167" s="263">
        <f t="shared" si="41"/>
        <v>0</v>
      </c>
      <c r="G167" s="263">
        <f t="shared" si="41"/>
        <v>0</v>
      </c>
    </row>
    <row r="168" spans="2:7">
      <c r="B168" s="218" t="s">
        <v>563</v>
      </c>
      <c r="C168" s="218" t="s">
        <v>1</v>
      </c>
      <c r="D168" s="218" t="s">
        <v>510</v>
      </c>
      <c r="E168" s="262" t="s">
        <v>534</v>
      </c>
      <c r="F168" s="263">
        <f t="shared" si="41"/>
        <v>0</v>
      </c>
      <c r="G168" s="263">
        <f t="shared" si="41"/>
        <v>0</v>
      </c>
    </row>
    <row r="169" spans="2:7">
      <c r="B169" s="218" t="s">
        <v>563</v>
      </c>
      <c r="C169" s="218" t="s">
        <v>1</v>
      </c>
      <c r="D169" s="218" t="s">
        <v>511</v>
      </c>
      <c r="E169" s="262" t="s">
        <v>534</v>
      </c>
      <c r="F169" s="263">
        <f t="shared" si="41"/>
        <v>0</v>
      </c>
      <c r="G169" s="263">
        <f t="shared" si="41"/>
        <v>0</v>
      </c>
    </row>
    <row r="170" spans="2:7">
      <c r="B170" s="218" t="s">
        <v>563</v>
      </c>
      <c r="C170" s="218" t="s">
        <v>1</v>
      </c>
      <c r="D170" s="218" t="s">
        <v>155</v>
      </c>
      <c r="E170" s="262" t="s">
        <v>534</v>
      </c>
      <c r="F170" s="263">
        <f t="shared" si="41"/>
        <v>0</v>
      </c>
      <c r="G170" s="263">
        <f t="shared" si="41"/>
        <v>0</v>
      </c>
    </row>
    <row r="172" spans="2:7" s="16" customFormat="1" ht="11.25">
      <c r="B172" s="17" t="s">
        <v>535</v>
      </c>
      <c r="C172" s="18"/>
      <c r="D172" s="18"/>
      <c r="E172" s="19"/>
    </row>
    <row r="173" spans="2:7">
      <c r="B173" t="s">
        <v>548</v>
      </c>
    </row>
    <row r="175" spans="2:7">
      <c r="B175" t="s">
        <v>530</v>
      </c>
    </row>
    <row r="176" spans="2:7">
      <c r="B176" s="63" t="s">
        <v>0</v>
      </c>
      <c r="C176" s="128" t="s">
        <v>5</v>
      </c>
      <c r="D176" s="128" t="s">
        <v>4</v>
      </c>
    </row>
    <row r="177" spans="2:5">
      <c r="B177" s="218" t="s">
        <v>518</v>
      </c>
      <c r="C177" s="217">
        <f>'3c Demand'!C18</f>
        <v>0.43431976775320402</v>
      </c>
      <c r="D177" s="217">
        <f>'3c Demand'!D18</f>
        <v>0.56568023224679598</v>
      </c>
    </row>
    <row r="179" spans="2:5">
      <c r="B179" s="63" t="s">
        <v>1</v>
      </c>
      <c r="C179" s="128" t="s">
        <v>5</v>
      </c>
      <c r="D179" s="128" t="s">
        <v>4</v>
      </c>
    </row>
    <row r="180" spans="2:5">
      <c r="B180" s="218" t="s">
        <v>518</v>
      </c>
      <c r="C180" s="217">
        <f>'3c Demand'!C37</f>
        <v>0.24339225102289674</v>
      </c>
      <c r="D180" s="217">
        <f>'3c Demand'!C38</f>
        <v>0.75660774954319976</v>
      </c>
    </row>
    <row r="183" spans="2:5">
      <c r="B183" t="s">
        <v>531</v>
      </c>
    </row>
    <row r="184" spans="2:5">
      <c r="B184" t="s">
        <v>549</v>
      </c>
    </row>
    <row r="185" spans="2:5" ht="22.5">
      <c r="B185" s="63" t="s">
        <v>90</v>
      </c>
      <c r="C185" s="128" t="s">
        <v>509</v>
      </c>
      <c r="D185" s="128" t="s">
        <v>541</v>
      </c>
    </row>
    <row r="186" spans="2:5">
      <c r="B186" s="218" t="s">
        <v>540</v>
      </c>
      <c r="C186" s="216" t="s">
        <v>152</v>
      </c>
      <c r="D186" s="250">
        <v>2</v>
      </c>
    </row>
    <row r="188" spans="2:5">
      <c r="B188" t="s">
        <v>532</v>
      </c>
    </row>
    <row r="189" spans="2:5" ht="22.5">
      <c r="B189" s="63" t="s">
        <v>90</v>
      </c>
      <c r="C189" s="128" t="s">
        <v>509</v>
      </c>
      <c r="D189" s="128" t="s">
        <v>5</v>
      </c>
      <c r="E189" s="128" t="s">
        <v>4</v>
      </c>
    </row>
    <row r="190" spans="2:5">
      <c r="B190" s="218" t="s">
        <v>0</v>
      </c>
      <c r="C190" s="216" t="s">
        <v>534</v>
      </c>
      <c r="D190" s="251">
        <f>1/C177</f>
        <v>2.3024510377990342</v>
      </c>
      <c r="E190" s="251">
        <f>1/D177</f>
        <v>1.7677831803104589</v>
      </c>
    </row>
    <row r="191" spans="2:5">
      <c r="B191" s="218" t="s">
        <v>1</v>
      </c>
      <c r="C191" s="216" t="s">
        <v>534</v>
      </c>
      <c r="D191" s="251">
        <f>1/C180</f>
        <v>4.1085942374801681</v>
      </c>
      <c r="E191" s="251">
        <f>1/D180</f>
        <v>1.3216888151142356</v>
      </c>
    </row>
    <row r="193" spans="2:7">
      <c r="F193" t="s">
        <v>550</v>
      </c>
    </row>
    <row r="196" spans="2:7" ht="22.5">
      <c r="F196" s="128" t="s">
        <v>519</v>
      </c>
      <c r="G196" s="128" t="s">
        <v>520</v>
      </c>
    </row>
    <row r="197" spans="2:7">
      <c r="F197" s="250" t="s">
        <v>507</v>
      </c>
      <c r="G197" s="250"/>
    </row>
    <row r="198" spans="2:7">
      <c r="F198" s="250"/>
      <c r="G198" s="250"/>
    </row>
    <row r="199" spans="2:7">
      <c r="F199" s="250"/>
      <c r="G199" s="250"/>
    </row>
    <row r="200" spans="2:7">
      <c r="F200" s="250"/>
      <c r="G200" s="250"/>
    </row>
    <row r="201" spans="2:7">
      <c r="F201" s="250"/>
      <c r="G201" s="250"/>
    </row>
    <row r="203" spans="2:7">
      <c r="B203" t="s">
        <v>551</v>
      </c>
    </row>
    <row r="204" spans="2:7">
      <c r="B204" t="s">
        <v>552</v>
      </c>
    </row>
    <row r="205" spans="2:7" ht="22.5">
      <c r="B205" s="63" t="s">
        <v>508</v>
      </c>
      <c r="C205" s="128" t="s">
        <v>90</v>
      </c>
      <c r="D205" s="128" t="s">
        <v>148</v>
      </c>
      <c r="E205" s="128" t="s">
        <v>509</v>
      </c>
      <c r="F205" s="128" t="s">
        <v>519</v>
      </c>
      <c r="G205" s="128" t="s">
        <v>520</v>
      </c>
    </row>
    <row r="206" spans="2:7">
      <c r="B206" s="63"/>
      <c r="C206" s="128"/>
      <c r="D206" s="128"/>
      <c r="E206" s="128"/>
      <c r="F206" s="128" t="s">
        <v>5</v>
      </c>
      <c r="G206" s="128" t="s">
        <v>4</v>
      </c>
    </row>
    <row r="207" spans="2:7">
      <c r="B207" s="218" t="s">
        <v>505</v>
      </c>
      <c r="C207" s="218" t="s">
        <v>0</v>
      </c>
      <c r="D207" s="218" t="s">
        <v>510</v>
      </c>
      <c r="E207" s="216" t="s">
        <v>152</v>
      </c>
      <c r="F207" s="251">
        <f>IF(COUNTIF(F$197:F$201,$B207)&gt;0,F121*$D$186,F121)</f>
        <v>0.31968119744694318</v>
      </c>
      <c r="G207" s="251">
        <f>IF(COUNTIF(G$197:G$201,$B207)&gt;0,G121*$D$186,G121)</f>
        <v>0.31968119744694318</v>
      </c>
    </row>
    <row r="208" spans="2:7">
      <c r="B208" s="218" t="s">
        <v>505</v>
      </c>
      <c r="C208" s="218" t="s">
        <v>0</v>
      </c>
      <c r="D208" s="218" t="s">
        <v>511</v>
      </c>
      <c r="E208" s="216" t="s">
        <v>152</v>
      </c>
      <c r="F208" s="251">
        <f t="shared" ref="F208:G230" si="42">IF(COUNTIF(F$197:F$201,$B208)&gt;0,F122*$D$186,F122)</f>
        <v>0.31968119744694318</v>
      </c>
      <c r="G208" s="251">
        <f t="shared" si="42"/>
        <v>0.31968119744694318</v>
      </c>
    </row>
    <row r="209" spans="2:7">
      <c r="B209" s="218" t="s">
        <v>505</v>
      </c>
      <c r="C209" s="218" t="s">
        <v>0</v>
      </c>
      <c r="D209" s="218" t="s">
        <v>155</v>
      </c>
      <c r="E209" s="216" t="s">
        <v>152</v>
      </c>
      <c r="F209" s="251">
        <f t="shared" si="42"/>
        <v>0</v>
      </c>
      <c r="G209" s="251">
        <f t="shared" si="42"/>
        <v>0</v>
      </c>
    </row>
    <row r="210" spans="2:7">
      <c r="B210" s="218" t="s">
        <v>505</v>
      </c>
      <c r="C210" s="218" t="s">
        <v>1</v>
      </c>
      <c r="D210" s="218" t="s">
        <v>510</v>
      </c>
      <c r="E210" s="216" t="s">
        <v>152</v>
      </c>
      <c r="F210" s="251">
        <f t="shared" si="42"/>
        <v>0.31968119744694318</v>
      </c>
      <c r="G210" s="251">
        <f t="shared" si="42"/>
        <v>0.31968119744694318</v>
      </c>
    </row>
    <row r="211" spans="2:7">
      <c r="B211" s="218" t="s">
        <v>505</v>
      </c>
      <c r="C211" s="218" t="s">
        <v>1</v>
      </c>
      <c r="D211" s="218" t="s">
        <v>511</v>
      </c>
      <c r="E211" s="216" t="s">
        <v>152</v>
      </c>
      <c r="F211" s="251">
        <f t="shared" si="42"/>
        <v>0.31968119744694318</v>
      </c>
      <c r="G211" s="251">
        <f t="shared" si="42"/>
        <v>0.31968119744694318</v>
      </c>
    </row>
    <row r="212" spans="2:7">
      <c r="B212" s="218" t="s">
        <v>505</v>
      </c>
      <c r="C212" s="218" t="s">
        <v>1</v>
      </c>
      <c r="D212" s="218" t="s">
        <v>155</v>
      </c>
      <c r="E212" s="216" t="s">
        <v>152</v>
      </c>
      <c r="F212" s="251">
        <f t="shared" si="42"/>
        <v>0</v>
      </c>
      <c r="G212" s="251">
        <f t="shared" si="42"/>
        <v>0</v>
      </c>
    </row>
    <row r="213" spans="2:7">
      <c r="B213" s="218" t="s">
        <v>506</v>
      </c>
      <c r="C213" s="218" t="s">
        <v>0</v>
      </c>
      <c r="D213" s="218" t="s">
        <v>510</v>
      </c>
      <c r="E213" s="216" t="s">
        <v>152</v>
      </c>
      <c r="F213" s="251">
        <f t="shared" si="42"/>
        <v>0.39125161478581111</v>
      </c>
      <c r="G213" s="251">
        <f t="shared" si="42"/>
        <v>0.39125161478581111</v>
      </c>
    </row>
    <row r="214" spans="2:7">
      <c r="B214" s="218" t="s">
        <v>506</v>
      </c>
      <c r="C214" s="218" t="s">
        <v>0</v>
      </c>
      <c r="D214" s="218" t="s">
        <v>511</v>
      </c>
      <c r="E214" s="216" t="s">
        <v>152</v>
      </c>
      <c r="F214" s="251">
        <f t="shared" si="42"/>
        <v>0.39125161478581111</v>
      </c>
      <c r="G214" s="251">
        <f t="shared" si="42"/>
        <v>0.39125161478581111</v>
      </c>
    </row>
    <row r="215" spans="2:7">
      <c r="B215" s="218" t="s">
        <v>506</v>
      </c>
      <c r="C215" s="218" t="s">
        <v>0</v>
      </c>
      <c r="D215" s="218" t="s">
        <v>155</v>
      </c>
      <c r="E215" s="216" t="s">
        <v>152</v>
      </c>
      <c r="F215" s="251">
        <f t="shared" si="42"/>
        <v>0</v>
      </c>
      <c r="G215" s="251">
        <f t="shared" si="42"/>
        <v>0</v>
      </c>
    </row>
    <row r="216" spans="2:7">
      <c r="B216" s="218" t="s">
        <v>506</v>
      </c>
      <c r="C216" s="218" t="s">
        <v>1</v>
      </c>
      <c r="D216" s="218" t="s">
        <v>510</v>
      </c>
      <c r="E216" s="216" t="s">
        <v>152</v>
      </c>
      <c r="F216" s="251">
        <f t="shared" si="42"/>
        <v>0.39125161478581111</v>
      </c>
      <c r="G216" s="251">
        <f t="shared" si="42"/>
        <v>0.39125161478581111</v>
      </c>
    </row>
    <row r="217" spans="2:7">
      <c r="B217" s="218" t="s">
        <v>506</v>
      </c>
      <c r="C217" s="218" t="s">
        <v>1</v>
      </c>
      <c r="D217" s="218" t="s">
        <v>511</v>
      </c>
      <c r="E217" s="216" t="s">
        <v>152</v>
      </c>
      <c r="F217" s="251">
        <f t="shared" si="42"/>
        <v>0.39125161478581111</v>
      </c>
      <c r="G217" s="251">
        <f t="shared" si="42"/>
        <v>0.39125161478581111</v>
      </c>
    </row>
    <row r="218" spans="2:7">
      <c r="B218" s="218" t="s">
        <v>506</v>
      </c>
      <c r="C218" s="218" t="s">
        <v>1</v>
      </c>
      <c r="D218" s="218" t="s">
        <v>155</v>
      </c>
      <c r="E218" s="216" t="s">
        <v>152</v>
      </c>
      <c r="F218" s="251">
        <f t="shared" si="42"/>
        <v>0</v>
      </c>
      <c r="G218" s="251">
        <f t="shared" si="42"/>
        <v>0</v>
      </c>
    </row>
    <row r="219" spans="2:7">
      <c r="B219" s="218" t="s">
        <v>507</v>
      </c>
      <c r="C219" s="218" t="s">
        <v>0</v>
      </c>
      <c r="D219" s="218" t="s">
        <v>510</v>
      </c>
      <c r="E219" s="216" t="s">
        <v>152</v>
      </c>
      <c r="F219" s="251">
        <f t="shared" si="42"/>
        <v>0.66162874695486762</v>
      </c>
      <c r="G219" s="251">
        <f t="shared" si="42"/>
        <v>0</v>
      </c>
    </row>
    <row r="220" spans="2:7">
      <c r="B220" s="218" t="s">
        <v>507</v>
      </c>
      <c r="C220" s="218" t="s">
        <v>0</v>
      </c>
      <c r="D220" s="218" t="s">
        <v>511</v>
      </c>
      <c r="E220" s="216" t="s">
        <v>152</v>
      </c>
      <c r="F220" s="251">
        <f t="shared" si="42"/>
        <v>0.66162874695486762</v>
      </c>
      <c r="G220" s="251">
        <f t="shared" si="42"/>
        <v>0</v>
      </c>
    </row>
    <row r="221" spans="2:7">
      <c r="B221" s="218" t="s">
        <v>507</v>
      </c>
      <c r="C221" s="218" t="s">
        <v>0</v>
      </c>
      <c r="D221" s="218" t="s">
        <v>155</v>
      </c>
      <c r="E221" s="216" t="s">
        <v>152</v>
      </c>
      <c r="F221" s="251">
        <f t="shared" si="42"/>
        <v>0</v>
      </c>
      <c r="G221" s="251">
        <f t="shared" si="42"/>
        <v>0</v>
      </c>
    </row>
    <row r="222" spans="2:7">
      <c r="B222" s="218" t="s">
        <v>507</v>
      </c>
      <c r="C222" s="218" t="s">
        <v>1</v>
      </c>
      <c r="D222" s="218" t="s">
        <v>510</v>
      </c>
      <c r="E222" s="216" t="s">
        <v>152</v>
      </c>
      <c r="F222" s="251">
        <f t="shared" si="42"/>
        <v>0.66162874695486762</v>
      </c>
      <c r="G222" s="251">
        <f t="shared" si="42"/>
        <v>0</v>
      </c>
    </row>
    <row r="223" spans="2:7">
      <c r="B223" s="218" t="s">
        <v>507</v>
      </c>
      <c r="C223" s="218" t="s">
        <v>1</v>
      </c>
      <c r="D223" s="218" t="s">
        <v>511</v>
      </c>
      <c r="E223" s="216" t="s">
        <v>152</v>
      </c>
      <c r="F223" s="251">
        <f t="shared" si="42"/>
        <v>0.66162874695486762</v>
      </c>
      <c r="G223" s="251">
        <f t="shared" si="42"/>
        <v>0</v>
      </c>
    </row>
    <row r="224" spans="2:7">
      <c r="B224" s="218" t="s">
        <v>507</v>
      </c>
      <c r="C224" s="218" t="s">
        <v>1</v>
      </c>
      <c r="D224" s="218" t="s">
        <v>155</v>
      </c>
      <c r="E224" s="216" t="s">
        <v>152</v>
      </c>
      <c r="F224" s="251">
        <f t="shared" si="42"/>
        <v>0</v>
      </c>
      <c r="G224" s="251">
        <f t="shared" si="42"/>
        <v>0</v>
      </c>
    </row>
    <row r="225" spans="2:7">
      <c r="B225" s="218" t="s">
        <v>563</v>
      </c>
      <c r="C225" s="218" t="s">
        <v>0</v>
      </c>
      <c r="D225" s="218" t="s">
        <v>510</v>
      </c>
      <c r="E225" s="216" t="s">
        <v>152</v>
      </c>
      <c r="F225" s="251">
        <f t="shared" si="42"/>
        <v>0</v>
      </c>
      <c r="G225" s="251">
        <f t="shared" si="42"/>
        <v>0</v>
      </c>
    </row>
    <row r="226" spans="2:7">
      <c r="B226" s="218" t="s">
        <v>563</v>
      </c>
      <c r="C226" s="218" t="s">
        <v>0</v>
      </c>
      <c r="D226" s="218" t="s">
        <v>511</v>
      </c>
      <c r="E226" s="216" t="s">
        <v>152</v>
      </c>
      <c r="F226" s="251">
        <f t="shared" si="42"/>
        <v>0</v>
      </c>
      <c r="G226" s="251">
        <f t="shared" si="42"/>
        <v>0</v>
      </c>
    </row>
    <row r="227" spans="2:7">
      <c r="B227" s="218" t="s">
        <v>563</v>
      </c>
      <c r="C227" s="218" t="s">
        <v>0</v>
      </c>
      <c r="D227" s="218" t="s">
        <v>155</v>
      </c>
      <c r="E227" s="216" t="s">
        <v>152</v>
      </c>
      <c r="F227" s="251">
        <f t="shared" si="42"/>
        <v>0</v>
      </c>
      <c r="G227" s="251">
        <f t="shared" si="42"/>
        <v>0</v>
      </c>
    </row>
    <row r="228" spans="2:7">
      <c r="B228" s="218" t="s">
        <v>563</v>
      </c>
      <c r="C228" s="218" t="s">
        <v>1</v>
      </c>
      <c r="D228" s="218" t="s">
        <v>510</v>
      </c>
      <c r="E228" s="216" t="s">
        <v>152</v>
      </c>
      <c r="F228" s="251">
        <f t="shared" si="42"/>
        <v>0</v>
      </c>
      <c r="G228" s="251">
        <f t="shared" si="42"/>
        <v>0</v>
      </c>
    </row>
    <row r="229" spans="2:7">
      <c r="B229" s="218" t="s">
        <v>563</v>
      </c>
      <c r="C229" s="218" t="s">
        <v>1</v>
      </c>
      <c r="D229" s="218" t="s">
        <v>511</v>
      </c>
      <c r="E229" s="216" t="s">
        <v>152</v>
      </c>
      <c r="F229" s="251">
        <f t="shared" si="42"/>
        <v>0</v>
      </c>
      <c r="G229" s="251">
        <f t="shared" si="42"/>
        <v>0</v>
      </c>
    </row>
    <row r="230" spans="2:7">
      <c r="B230" s="218" t="s">
        <v>563</v>
      </c>
      <c r="C230" s="218" t="s">
        <v>1</v>
      </c>
      <c r="D230" s="218" t="s">
        <v>155</v>
      </c>
      <c r="E230" s="216" t="s">
        <v>152</v>
      </c>
      <c r="F230" s="251">
        <f t="shared" si="42"/>
        <v>0</v>
      </c>
      <c r="G230" s="251">
        <f t="shared" si="42"/>
        <v>0</v>
      </c>
    </row>
    <row r="232" spans="2:7">
      <c r="B232" t="s">
        <v>553</v>
      </c>
    </row>
    <row r="233" spans="2:7" ht="22.5">
      <c r="B233" s="63" t="s">
        <v>508</v>
      </c>
      <c r="C233" s="128" t="s">
        <v>90</v>
      </c>
      <c r="D233" s="128" t="s">
        <v>148</v>
      </c>
      <c r="E233" s="128" t="s">
        <v>509</v>
      </c>
      <c r="F233" s="128" t="s">
        <v>519</v>
      </c>
      <c r="G233" s="128" t="s">
        <v>520</v>
      </c>
    </row>
    <row r="234" spans="2:7">
      <c r="B234" s="63"/>
      <c r="C234" s="128"/>
      <c r="D234" s="128"/>
      <c r="E234" s="128"/>
      <c r="F234" s="128" t="s">
        <v>5</v>
      </c>
      <c r="G234" s="128" t="s">
        <v>4</v>
      </c>
    </row>
    <row r="235" spans="2:7">
      <c r="B235" s="218" t="s">
        <v>505</v>
      </c>
      <c r="C235" s="218" t="s">
        <v>0</v>
      </c>
      <c r="D235" s="218" t="s">
        <v>510</v>
      </c>
      <c r="E235" s="216" t="s">
        <v>534</v>
      </c>
      <c r="F235" s="251">
        <f>IF(COUNTIF(F$197:F$201,$B235)&gt;0,F147*INDEX($D$190:$E$191,MATCH($C235,$B$190:$B$191,0),MATCH(F$234,$D$189:$E$189,0)),F147)</f>
        <v>1.6903188025530567</v>
      </c>
      <c r="G235" s="251">
        <f>IF(COUNTIF(G$197:G$201,$B235)&gt;0,G147*INDEX($D$190:$E$191,MATCH($C235,$B$190:$B$191,0),MATCH(G$234,$D$189:$E$189,0)),G147)</f>
        <v>1.6903188025530567</v>
      </c>
    </row>
    <row r="236" spans="2:7">
      <c r="B236" s="218" t="s">
        <v>505</v>
      </c>
      <c r="C236" s="218" t="s">
        <v>0</v>
      </c>
      <c r="D236" s="218" t="s">
        <v>511</v>
      </c>
      <c r="E236" s="216" t="s">
        <v>534</v>
      </c>
      <c r="F236" s="251">
        <f t="shared" ref="F236:G258" si="43">IF(COUNTIF(F$197:F$201,$B236)&gt;0,F148*INDEX($D$190:$E$191,MATCH($C236,$B$190:$B$191,0),MATCH(F$234,$D$189:$E$189,0)),F148)</f>
        <v>1.6903188025530567</v>
      </c>
      <c r="G236" s="251">
        <f t="shared" si="43"/>
        <v>1.6903188025530567</v>
      </c>
    </row>
    <row r="237" spans="2:7">
      <c r="B237" s="218" t="s">
        <v>505</v>
      </c>
      <c r="C237" s="218" t="s">
        <v>0</v>
      </c>
      <c r="D237" s="218" t="s">
        <v>155</v>
      </c>
      <c r="E237" s="216" t="s">
        <v>534</v>
      </c>
      <c r="F237" s="251">
        <f t="shared" si="43"/>
        <v>0</v>
      </c>
      <c r="G237" s="251">
        <f t="shared" si="43"/>
        <v>0</v>
      </c>
    </row>
    <row r="238" spans="2:7">
      <c r="B238" s="218" t="s">
        <v>505</v>
      </c>
      <c r="C238" s="218" t="s">
        <v>1</v>
      </c>
      <c r="D238" s="218" t="s">
        <v>510</v>
      </c>
      <c r="E238" s="216" t="s">
        <v>534</v>
      </c>
      <c r="F238" s="251">
        <f t="shared" si="43"/>
        <v>1.6903188025530567</v>
      </c>
      <c r="G238" s="251">
        <f t="shared" si="43"/>
        <v>1.6903188025530567</v>
      </c>
    </row>
    <row r="239" spans="2:7">
      <c r="B239" s="218" t="s">
        <v>505</v>
      </c>
      <c r="C239" s="218" t="s">
        <v>1</v>
      </c>
      <c r="D239" s="218" t="s">
        <v>511</v>
      </c>
      <c r="E239" s="216" t="s">
        <v>534</v>
      </c>
      <c r="F239" s="251">
        <f t="shared" si="43"/>
        <v>1.6903188025530567</v>
      </c>
      <c r="G239" s="251">
        <f t="shared" si="43"/>
        <v>1.6903188025530567</v>
      </c>
    </row>
    <row r="240" spans="2:7">
      <c r="B240" s="218" t="s">
        <v>505</v>
      </c>
      <c r="C240" s="218" t="s">
        <v>1</v>
      </c>
      <c r="D240" s="218" t="s">
        <v>155</v>
      </c>
      <c r="E240" s="216" t="s">
        <v>534</v>
      </c>
      <c r="F240" s="251">
        <f t="shared" si="43"/>
        <v>0</v>
      </c>
      <c r="G240" s="251">
        <f t="shared" si="43"/>
        <v>0</v>
      </c>
    </row>
    <row r="241" spans="2:7">
      <c r="B241" s="218" t="s">
        <v>506</v>
      </c>
      <c r="C241" s="218" t="s">
        <v>0</v>
      </c>
      <c r="D241" s="218" t="s">
        <v>510</v>
      </c>
      <c r="E241" s="216" t="s">
        <v>534</v>
      </c>
      <c r="F241" s="251">
        <f t="shared" si="43"/>
        <v>2.0687483852141888</v>
      </c>
      <c r="G241" s="251">
        <f t="shared" si="43"/>
        <v>2.0687483852141888</v>
      </c>
    </row>
    <row r="242" spans="2:7">
      <c r="B242" s="218" t="s">
        <v>506</v>
      </c>
      <c r="C242" s="218" t="s">
        <v>0</v>
      </c>
      <c r="D242" s="218" t="s">
        <v>511</v>
      </c>
      <c r="E242" s="216" t="s">
        <v>534</v>
      </c>
      <c r="F242" s="251">
        <f t="shared" si="43"/>
        <v>2.0687483852141888</v>
      </c>
      <c r="G242" s="251">
        <f t="shared" si="43"/>
        <v>2.0687483852141888</v>
      </c>
    </row>
    <row r="243" spans="2:7">
      <c r="B243" s="218" t="s">
        <v>506</v>
      </c>
      <c r="C243" s="218" t="s">
        <v>0</v>
      </c>
      <c r="D243" s="218" t="s">
        <v>155</v>
      </c>
      <c r="E243" s="216" t="s">
        <v>534</v>
      </c>
      <c r="F243" s="251">
        <f t="shared" si="43"/>
        <v>0</v>
      </c>
      <c r="G243" s="251">
        <f t="shared" si="43"/>
        <v>0</v>
      </c>
    </row>
    <row r="244" spans="2:7">
      <c r="B244" s="218" t="s">
        <v>506</v>
      </c>
      <c r="C244" s="218" t="s">
        <v>1</v>
      </c>
      <c r="D244" s="218" t="s">
        <v>510</v>
      </c>
      <c r="E244" s="216" t="s">
        <v>534</v>
      </c>
      <c r="F244" s="251">
        <f t="shared" si="43"/>
        <v>2.0687483852141888</v>
      </c>
      <c r="G244" s="251">
        <f t="shared" si="43"/>
        <v>2.0687483852141888</v>
      </c>
    </row>
    <row r="245" spans="2:7">
      <c r="B245" s="218" t="s">
        <v>506</v>
      </c>
      <c r="C245" s="218" t="s">
        <v>1</v>
      </c>
      <c r="D245" s="218" t="s">
        <v>511</v>
      </c>
      <c r="E245" s="216" t="s">
        <v>534</v>
      </c>
      <c r="F245" s="251">
        <f t="shared" si="43"/>
        <v>2.0687483852141888</v>
      </c>
      <c r="G245" s="251">
        <f t="shared" si="43"/>
        <v>2.0687483852141888</v>
      </c>
    </row>
    <row r="246" spans="2:7">
      <c r="B246" s="218" t="s">
        <v>506</v>
      </c>
      <c r="C246" s="218" t="s">
        <v>1</v>
      </c>
      <c r="D246" s="218" t="s">
        <v>155</v>
      </c>
      <c r="E246" s="216" t="s">
        <v>534</v>
      </c>
      <c r="F246" s="251">
        <f t="shared" si="43"/>
        <v>0</v>
      </c>
      <c r="G246" s="251">
        <f t="shared" si="43"/>
        <v>0</v>
      </c>
    </row>
    <row r="247" spans="2:7">
      <c r="B247" s="218" t="s">
        <v>507</v>
      </c>
      <c r="C247" s="218" t="s">
        <v>0</v>
      </c>
      <c r="D247" s="218" t="s">
        <v>510</v>
      </c>
      <c r="E247" s="216" t="s">
        <v>534</v>
      </c>
      <c r="F247" s="251">
        <f t="shared" si="43"/>
        <v>4.0274142610900361</v>
      </c>
      <c r="G247" s="251">
        <f t="shared" si="43"/>
        <v>0</v>
      </c>
    </row>
    <row r="248" spans="2:7">
      <c r="B248" s="218" t="s">
        <v>507</v>
      </c>
      <c r="C248" s="218" t="s">
        <v>0</v>
      </c>
      <c r="D248" s="218" t="s">
        <v>511</v>
      </c>
      <c r="E248" s="216" t="s">
        <v>534</v>
      </c>
      <c r="F248" s="251">
        <f t="shared" si="43"/>
        <v>4.0274142610900361</v>
      </c>
      <c r="G248" s="251">
        <f t="shared" si="43"/>
        <v>0</v>
      </c>
    </row>
    <row r="249" spans="2:7">
      <c r="B249" s="218" t="s">
        <v>507</v>
      </c>
      <c r="C249" s="218" t="s">
        <v>0</v>
      </c>
      <c r="D249" s="218" t="s">
        <v>155</v>
      </c>
      <c r="E249" s="216" t="s">
        <v>534</v>
      </c>
      <c r="F249" s="251">
        <f t="shared" si="43"/>
        <v>0</v>
      </c>
      <c r="G249" s="251">
        <f t="shared" si="43"/>
        <v>0</v>
      </c>
    </row>
    <row r="250" spans="2:7">
      <c r="B250" s="218" t="s">
        <v>507</v>
      </c>
      <c r="C250" s="218" t="s">
        <v>1</v>
      </c>
      <c r="D250" s="218" t="s">
        <v>510</v>
      </c>
      <c r="E250" s="216" t="s">
        <v>534</v>
      </c>
      <c r="F250" s="251">
        <f t="shared" si="43"/>
        <v>7.1866939854137533</v>
      </c>
      <c r="G250" s="251">
        <f t="shared" si="43"/>
        <v>0</v>
      </c>
    </row>
    <row r="251" spans="2:7">
      <c r="B251" s="218" t="s">
        <v>507</v>
      </c>
      <c r="C251" s="218" t="s">
        <v>1</v>
      </c>
      <c r="D251" s="218" t="s">
        <v>511</v>
      </c>
      <c r="E251" s="216" t="s">
        <v>534</v>
      </c>
      <c r="F251" s="251">
        <f t="shared" si="43"/>
        <v>7.1866939854137533</v>
      </c>
      <c r="G251" s="251">
        <f t="shared" si="43"/>
        <v>0</v>
      </c>
    </row>
    <row r="252" spans="2:7">
      <c r="B252" s="218" t="s">
        <v>507</v>
      </c>
      <c r="C252" s="218" t="s">
        <v>1</v>
      </c>
      <c r="D252" s="218" t="s">
        <v>155</v>
      </c>
      <c r="E252" s="216" t="s">
        <v>534</v>
      </c>
      <c r="F252" s="251">
        <f t="shared" si="43"/>
        <v>0</v>
      </c>
      <c r="G252" s="251">
        <f t="shared" si="43"/>
        <v>0</v>
      </c>
    </row>
    <row r="253" spans="2:7">
      <c r="B253" s="218" t="s">
        <v>563</v>
      </c>
      <c r="C253" s="218" t="s">
        <v>0</v>
      </c>
      <c r="D253" s="218" t="s">
        <v>510</v>
      </c>
      <c r="E253" s="216" t="s">
        <v>534</v>
      </c>
      <c r="F253" s="251">
        <f t="shared" si="43"/>
        <v>0</v>
      </c>
      <c r="G253" s="251">
        <f t="shared" si="43"/>
        <v>0</v>
      </c>
    </row>
    <row r="254" spans="2:7">
      <c r="B254" s="218" t="s">
        <v>563</v>
      </c>
      <c r="C254" s="218" t="s">
        <v>0</v>
      </c>
      <c r="D254" s="218" t="s">
        <v>511</v>
      </c>
      <c r="E254" s="216" t="s">
        <v>534</v>
      </c>
      <c r="F254" s="251">
        <f t="shared" si="43"/>
        <v>0</v>
      </c>
      <c r="G254" s="251">
        <f t="shared" si="43"/>
        <v>0</v>
      </c>
    </row>
    <row r="255" spans="2:7">
      <c r="B255" s="218" t="s">
        <v>563</v>
      </c>
      <c r="C255" s="218" t="s">
        <v>0</v>
      </c>
      <c r="D255" s="218" t="s">
        <v>155</v>
      </c>
      <c r="E255" s="216" t="s">
        <v>534</v>
      </c>
      <c r="F255" s="251">
        <f t="shared" si="43"/>
        <v>0</v>
      </c>
      <c r="G255" s="251">
        <f t="shared" si="43"/>
        <v>0</v>
      </c>
    </row>
    <row r="256" spans="2:7">
      <c r="B256" s="218" t="s">
        <v>563</v>
      </c>
      <c r="C256" s="218" t="s">
        <v>1</v>
      </c>
      <c r="D256" s="218" t="s">
        <v>510</v>
      </c>
      <c r="E256" s="216" t="s">
        <v>534</v>
      </c>
      <c r="F256" s="251">
        <f t="shared" si="43"/>
        <v>0</v>
      </c>
      <c r="G256" s="251">
        <f t="shared" si="43"/>
        <v>0</v>
      </c>
    </row>
    <row r="257" spans="2:7">
      <c r="B257" s="218" t="s">
        <v>563</v>
      </c>
      <c r="C257" s="218" t="s">
        <v>1</v>
      </c>
      <c r="D257" s="218" t="s">
        <v>511</v>
      </c>
      <c r="E257" s="216" t="s">
        <v>534</v>
      </c>
      <c r="F257" s="251">
        <f t="shared" si="43"/>
        <v>0</v>
      </c>
      <c r="G257" s="251">
        <f t="shared" si="43"/>
        <v>0</v>
      </c>
    </row>
    <row r="258" spans="2:7">
      <c r="B258" s="218" t="s">
        <v>563</v>
      </c>
      <c r="C258" s="218" t="s">
        <v>1</v>
      </c>
      <c r="D258" s="218" t="s">
        <v>155</v>
      </c>
      <c r="E258" s="216" t="s">
        <v>534</v>
      </c>
      <c r="F258" s="251">
        <f t="shared" si="43"/>
        <v>0</v>
      </c>
      <c r="G258" s="251">
        <f t="shared" si="43"/>
        <v>0</v>
      </c>
    </row>
    <row r="260" spans="2:7" s="16" customFormat="1" ht="11.25">
      <c r="B260" s="17" t="s">
        <v>536</v>
      </c>
      <c r="C260" s="18"/>
      <c r="D260" s="18"/>
      <c r="E260" s="19"/>
    </row>
    <row r="261" spans="2:7">
      <c r="B261" t="s">
        <v>554</v>
      </c>
    </row>
    <row r="263" spans="2:7">
      <c r="B263" t="s">
        <v>555</v>
      </c>
    </row>
    <row r="264" spans="2:7" ht="22.5">
      <c r="B264" s="63" t="s">
        <v>508</v>
      </c>
      <c r="C264" s="128" t="s">
        <v>90</v>
      </c>
      <c r="D264" s="128" t="s">
        <v>148</v>
      </c>
      <c r="E264" s="128" t="s">
        <v>509</v>
      </c>
      <c r="F264" s="128" t="s">
        <v>519</v>
      </c>
      <c r="G264" s="128" t="s">
        <v>520</v>
      </c>
    </row>
    <row r="265" spans="2:7">
      <c r="B265" s="218" t="s">
        <v>505</v>
      </c>
      <c r="C265" s="218" t="s">
        <v>0</v>
      </c>
      <c r="D265" s="218" t="s">
        <v>510</v>
      </c>
      <c r="E265" s="216" t="s">
        <v>152</v>
      </c>
      <c r="F265" s="251">
        <f t="shared" ref="F265:G276" si="44">F207</f>
        <v>0.31968119744694318</v>
      </c>
      <c r="G265" s="251">
        <f t="shared" si="44"/>
        <v>0.31968119744694318</v>
      </c>
    </row>
    <row r="266" spans="2:7">
      <c r="B266" s="218" t="s">
        <v>505</v>
      </c>
      <c r="C266" s="218" t="s">
        <v>0</v>
      </c>
      <c r="D266" s="218" t="s">
        <v>511</v>
      </c>
      <c r="E266" s="216" t="s">
        <v>152</v>
      </c>
      <c r="F266" s="251">
        <f t="shared" si="44"/>
        <v>0.31968119744694318</v>
      </c>
      <c r="G266" s="251">
        <f t="shared" si="44"/>
        <v>0.31968119744694318</v>
      </c>
    </row>
    <row r="267" spans="2:7">
      <c r="B267" s="218" t="s">
        <v>505</v>
      </c>
      <c r="C267" s="218" t="s">
        <v>0</v>
      </c>
      <c r="D267" s="218" t="s">
        <v>155</v>
      </c>
      <c r="E267" s="216" t="s">
        <v>152</v>
      </c>
      <c r="F267" s="251">
        <f t="shared" si="44"/>
        <v>0</v>
      </c>
      <c r="G267" s="251">
        <f t="shared" si="44"/>
        <v>0</v>
      </c>
    </row>
    <row r="268" spans="2:7">
      <c r="B268" s="218" t="s">
        <v>505</v>
      </c>
      <c r="C268" s="218" t="s">
        <v>1</v>
      </c>
      <c r="D268" s="218" t="s">
        <v>510</v>
      </c>
      <c r="E268" s="216" t="s">
        <v>152</v>
      </c>
      <c r="F268" s="251">
        <f t="shared" si="44"/>
        <v>0.31968119744694318</v>
      </c>
      <c r="G268" s="251">
        <f t="shared" si="44"/>
        <v>0.31968119744694318</v>
      </c>
    </row>
    <row r="269" spans="2:7">
      <c r="B269" s="218" t="s">
        <v>505</v>
      </c>
      <c r="C269" s="218" t="s">
        <v>1</v>
      </c>
      <c r="D269" s="218" t="s">
        <v>511</v>
      </c>
      <c r="E269" s="216" t="s">
        <v>152</v>
      </c>
      <c r="F269" s="251">
        <f t="shared" si="44"/>
        <v>0.31968119744694318</v>
      </c>
      <c r="G269" s="251">
        <f t="shared" si="44"/>
        <v>0.31968119744694318</v>
      </c>
    </row>
    <row r="270" spans="2:7">
      <c r="B270" s="218" t="s">
        <v>505</v>
      </c>
      <c r="C270" s="218" t="s">
        <v>1</v>
      </c>
      <c r="D270" s="218" t="s">
        <v>155</v>
      </c>
      <c r="E270" s="216" t="s">
        <v>152</v>
      </c>
      <c r="F270" s="251">
        <f t="shared" si="44"/>
        <v>0</v>
      </c>
      <c r="G270" s="251">
        <f t="shared" si="44"/>
        <v>0</v>
      </c>
    </row>
    <row r="271" spans="2:7">
      <c r="B271" s="218" t="s">
        <v>506</v>
      </c>
      <c r="C271" s="218" t="s">
        <v>0</v>
      </c>
      <c r="D271" s="218" t="s">
        <v>510</v>
      </c>
      <c r="E271" s="216" t="s">
        <v>152</v>
      </c>
      <c r="F271" s="251">
        <f t="shared" si="44"/>
        <v>0.39125161478581111</v>
      </c>
      <c r="G271" s="251">
        <f t="shared" si="44"/>
        <v>0.39125161478581111</v>
      </c>
    </row>
    <row r="272" spans="2:7">
      <c r="B272" s="218" t="s">
        <v>506</v>
      </c>
      <c r="C272" s="218" t="s">
        <v>0</v>
      </c>
      <c r="D272" s="218" t="s">
        <v>511</v>
      </c>
      <c r="E272" s="216" t="s">
        <v>152</v>
      </c>
      <c r="F272" s="251">
        <f t="shared" si="44"/>
        <v>0.39125161478581111</v>
      </c>
      <c r="G272" s="251">
        <f t="shared" si="44"/>
        <v>0.39125161478581111</v>
      </c>
    </row>
    <row r="273" spans="2:7">
      <c r="B273" s="218" t="s">
        <v>506</v>
      </c>
      <c r="C273" s="218" t="s">
        <v>0</v>
      </c>
      <c r="D273" s="218" t="s">
        <v>155</v>
      </c>
      <c r="E273" s="216" t="s">
        <v>152</v>
      </c>
      <c r="F273" s="251">
        <f t="shared" si="44"/>
        <v>0</v>
      </c>
      <c r="G273" s="251">
        <f t="shared" si="44"/>
        <v>0</v>
      </c>
    </row>
    <row r="274" spans="2:7">
      <c r="B274" s="218" t="s">
        <v>506</v>
      </c>
      <c r="C274" s="218" t="s">
        <v>1</v>
      </c>
      <c r="D274" s="218" t="s">
        <v>510</v>
      </c>
      <c r="E274" s="216" t="s">
        <v>152</v>
      </c>
      <c r="F274" s="251">
        <f t="shared" si="44"/>
        <v>0.39125161478581111</v>
      </c>
      <c r="G274" s="251">
        <f t="shared" si="44"/>
        <v>0.39125161478581111</v>
      </c>
    </row>
    <row r="275" spans="2:7">
      <c r="B275" s="218" t="s">
        <v>506</v>
      </c>
      <c r="C275" s="218" t="s">
        <v>1</v>
      </c>
      <c r="D275" s="218" t="s">
        <v>511</v>
      </c>
      <c r="E275" s="216" t="s">
        <v>152</v>
      </c>
      <c r="F275" s="251">
        <f t="shared" si="44"/>
        <v>0.39125161478581111</v>
      </c>
      <c r="G275" s="251">
        <f t="shared" si="44"/>
        <v>0.39125161478581111</v>
      </c>
    </row>
    <row r="276" spans="2:7">
      <c r="B276" s="218" t="s">
        <v>506</v>
      </c>
      <c r="C276" s="218" t="s">
        <v>1</v>
      </c>
      <c r="D276" s="218" t="s">
        <v>155</v>
      </c>
      <c r="E276" s="216" t="s">
        <v>152</v>
      </c>
      <c r="F276" s="251">
        <f t="shared" si="44"/>
        <v>0</v>
      </c>
      <c r="G276" s="251">
        <f t="shared" si="44"/>
        <v>0</v>
      </c>
    </row>
    <row r="277" spans="2:7">
      <c r="B277" s="218" t="s">
        <v>507</v>
      </c>
      <c r="C277" s="218" t="s">
        <v>0</v>
      </c>
      <c r="D277" s="218" t="s">
        <v>510</v>
      </c>
      <c r="E277" s="216" t="s">
        <v>152</v>
      </c>
      <c r="F277" s="251">
        <f t="shared" ref="F277:G277" si="45">F219</f>
        <v>0.66162874695486762</v>
      </c>
      <c r="G277" s="251">
        <f t="shared" si="45"/>
        <v>0</v>
      </c>
    </row>
    <row r="278" spans="2:7">
      <c r="B278" s="218" t="s">
        <v>507</v>
      </c>
      <c r="C278" s="218" t="s">
        <v>0</v>
      </c>
      <c r="D278" s="218" t="s">
        <v>511</v>
      </c>
      <c r="E278" s="216" t="s">
        <v>152</v>
      </c>
      <c r="F278" s="251">
        <f t="shared" ref="F278:G278" si="46">F220</f>
        <v>0.66162874695486762</v>
      </c>
      <c r="G278" s="251">
        <f t="shared" si="46"/>
        <v>0</v>
      </c>
    </row>
    <row r="279" spans="2:7">
      <c r="B279" s="218" t="s">
        <v>507</v>
      </c>
      <c r="C279" s="218" t="s">
        <v>0</v>
      </c>
      <c r="D279" s="218" t="s">
        <v>155</v>
      </c>
      <c r="E279" s="216" t="s">
        <v>152</v>
      </c>
      <c r="F279" s="251">
        <f t="shared" ref="F279:G279" si="47">F221</f>
        <v>0</v>
      </c>
      <c r="G279" s="251">
        <f t="shared" si="47"/>
        <v>0</v>
      </c>
    </row>
    <row r="280" spans="2:7">
      <c r="B280" s="218" t="s">
        <v>507</v>
      </c>
      <c r="C280" s="218" t="s">
        <v>1</v>
      </c>
      <c r="D280" s="218" t="s">
        <v>510</v>
      </c>
      <c r="E280" s="216" t="s">
        <v>152</v>
      </c>
      <c r="F280" s="251">
        <f t="shared" ref="F280:G280" si="48">F222</f>
        <v>0.66162874695486762</v>
      </c>
      <c r="G280" s="251">
        <f t="shared" si="48"/>
        <v>0</v>
      </c>
    </row>
    <row r="281" spans="2:7">
      <c r="B281" s="218" t="s">
        <v>507</v>
      </c>
      <c r="C281" s="218" t="s">
        <v>1</v>
      </c>
      <c r="D281" s="218" t="s">
        <v>511</v>
      </c>
      <c r="E281" s="216" t="s">
        <v>152</v>
      </c>
      <c r="F281" s="251">
        <f t="shared" ref="F281:G281" si="49">F223</f>
        <v>0.66162874695486762</v>
      </c>
      <c r="G281" s="251">
        <f t="shared" si="49"/>
        <v>0</v>
      </c>
    </row>
    <row r="282" spans="2:7">
      <c r="B282" s="218" t="s">
        <v>507</v>
      </c>
      <c r="C282" s="218" t="s">
        <v>1</v>
      </c>
      <c r="D282" s="218" t="s">
        <v>155</v>
      </c>
      <c r="E282" s="216" t="s">
        <v>152</v>
      </c>
      <c r="F282" s="251">
        <f t="shared" ref="F282:G282" si="50">F224</f>
        <v>0</v>
      </c>
      <c r="G282" s="251">
        <f t="shared" si="50"/>
        <v>0</v>
      </c>
    </row>
    <row r="283" spans="2:7">
      <c r="B283" s="218" t="s">
        <v>563</v>
      </c>
      <c r="C283" s="218" t="s">
        <v>0</v>
      </c>
      <c r="D283" s="218" t="s">
        <v>510</v>
      </c>
      <c r="E283" s="216" t="s">
        <v>152</v>
      </c>
      <c r="F283" s="251">
        <f t="shared" ref="F283:G288" si="51">F225</f>
        <v>0</v>
      </c>
      <c r="G283" s="251">
        <f t="shared" si="51"/>
        <v>0</v>
      </c>
    </row>
    <row r="284" spans="2:7">
      <c r="B284" s="218" t="s">
        <v>563</v>
      </c>
      <c r="C284" s="218" t="s">
        <v>0</v>
      </c>
      <c r="D284" s="218" t="s">
        <v>511</v>
      </c>
      <c r="E284" s="216" t="s">
        <v>152</v>
      </c>
      <c r="F284" s="251">
        <f t="shared" si="51"/>
        <v>0</v>
      </c>
      <c r="G284" s="251">
        <f t="shared" si="51"/>
        <v>0</v>
      </c>
    </row>
    <row r="285" spans="2:7">
      <c r="B285" s="218" t="s">
        <v>563</v>
      </c>
      <c r="C285" s="218" t="s">
        <v>0</v>
      </c>
      <c r="D285" s="218" t="s">
        <v>155</v>
      </c>
      <c r="E285" s="216" t="s">
        <v>152</v>
      </c>
      <c r="F285" s="251">
        <f t="shared" si="51"/>
        <v>0</v>
      </c>
      <c r="G285" s="251">
        <f t="shared" si="51"/>
        <v>0</v>
      </c>
    </row>
    <row r="286" spans="2:7">
      <c r="B286" s="218" t="s">
        <v>563</v>
      </c>
      <c r="C286" s="218" t="s">
        <v>1</v>
      </c>
      <c r="D286" s="218" t="s">
        <v>510</v>
      </c>
      <c r="E286" s="216" t="s">
        <v>152</v>
      </c>
      <c r="F286" s="251">
        <f t="shared" si="51"/>
        <v>0</v>
      </c>
      <c r="G286" s="251">
        <f t="shared" si="51"/>
        <v>0</v>
      </c>
    </row>
    <row r="287" spans="2:7">
      <c r="B287" s="218" t="s">
        <v>563</v>
      </c>
      <c r="C287" s="218" t="s">
        <v>1</v>
      </c>
      <c r="D287" s="218" t="s">
        <v>511</v>
      </c>
      <c r="E287" s="216" t="s">
        <v>152</v>
      </c>
      <c r="F287" s="251">
        <f t="shared" si="51"/>
        <v>0</v>
      </c>
      <c r="G287" s="251">
        <f t="shared" si="51"/>
        <v>0</v>
      </c>
    </row>
    <row r="288" spans="2:7">
      <c r="B288" s="218" t="s">
        <v>563</v>
      </c>
      <c r="C288" s="218" t="s">
        <v>1</v>
      </c>
      <c r="D288" s="218" t="s">
        <v>155</v>
      </c>
      <c r="E288" s="216" t="s">
        <v>152</v>
      </c>
      <c r="F288" s="251">
        <f t="shared" si="51"/>
        <v>0</v>
      </c>
      <c r="G288" s="251">
        <f t="shared" si="51"/>
        <v>0</v>
      </c>
    </row>
    <row r="290" spans="2:7" ht="22.5">
      <c r="B290" s="63" t="s">
        <v>508</v>
      </c>
      <c r="C290" s="128" t="s">
        <v>90</v>
      </c>
      <c r="D290" s="128" t="s">
        <v>148</v>
      </c>
      <c r="E290" s="128" t="s">
        <v>509</v>
      </c>
      <c r="F290" s="128" t="s">
        <v>519</v>
      </c>
      <c r="G290" s="128" t="s">
        <v>520</v>
      </c>
    </row>
    <row r="291" spans="2:7">
      <c r="B291" s="218" t="s">
        <v>505</v>
      </c>
      <c r="C291" s="218" t="s">
        <v>0</v>
      </c>
      <c r="D291" s="218" t="s">
        <v>510</v>
      </c>
      <c r="E291" s="216" t="s">
        <v>153</v>
      </c>
      <c r="F291" s="251">
        <f t="shared" ref="F291:G302" si="52">F235+F207</f>
        <v>2.0099999999999998</v>
      </c>
      <c r="G291" s="251">
        <f t="shared" si="52"/>
        <v>2.0099999999999998</v>
      </c>
    </row>
    <row r="292" spans="2:7">
      <c r="B292" s="218" t="s">
        <v>505</v>
      </c>
      <c r="C292" s="218" t="s">
        <v>0</v>
      </c>
      <c r="D292" s="218" t="s">
        <v>511</v>
      </c>
      <c r="E292" s="216" t="s">
        <v>153</v>
      </c>
      <c r="F292" s="251">
        <f t="shared" si="52"/>
        <v>2.0099999999999998</v>
      </c>
      <c r="G292" s="251">
        <f t="shared" si="52"/>
        <v>2.0099999999999998</v>
      </c>
    </row>
    <row r="293" spans="2:7">
      <c r="B293" s="218" t="s">
        <v>505</v>
      </c>
      <c r="C293" s="218" t="s">
        <v>0</v>
      </c>
      <c r="D293" s="218" t="s">
        <v>155</v>
      </c>
      <c r="E293" s="216" t="s">
        <v>153</v>
      </c>
      <c r="F293" s="251">
        <f t="shared" si="52"/>
        <v>0</v>
      </c>
      <c r="G293" s="251">
        <f t="shared" si="52"/>
        <v>0</v>
      </c>
    </row>
    <row r="294" spans="2:7">
      <c r="B294" s="218" t="s">
        <v>505</v>
      </c>
      <c r="C294" s="218" t="s">
        <v>1</v>
      </c>
      <c r="D294" s="218" t="s">
        <v>510</v>
      </c>
      <c r="E294" s="216" t="s">
        <v>153</v>
      </c>
      <c r="F294" s="251">
        <f t="shared" si="52"/>
        <v>2.0099999999999998</v>
      </c>
      <c r="G294" s="251">
        <f t="shared" si="52"/>
        <v>2.0099999999999998</v>
      </c>
    </row>
    <row r="295" spans="2:7">
      <c r="B295" s="218" t="s">
        <v>505</v>
      </c>
      <c r="C295" s="218" t="s">
        <v>1</v>
      </c>
      <c r="D295" s="218" t="s">
        <v>511</v>
      </c>
      <c r="E295" s="216" t="s">
        <v>153</v>
      </c>
      <c r="F295" s="251">
        <f t="shared" si="52"/>
        <v>2.0099999999999998</v>
      </c>
      <c r="G295" s="251">
        <f t="shared" si="52"/>
        <v>2.0099999999999998</v>
      </c>
    </row>
    <row r="296" spans="2:7">
      <c r="B296" s="218" t="s">
        <v>505</v>
      </c>
      <c r="C296" s="218" t="s">
        <v>1</v>
      </c>
      <c r="D296" s="218" t="s">
        <v>155</v>
      </c>
      <c r="E296" s="216" t="s">
        <v>153</v>
      </c>
      <c r="F296" s="251">
        <f t="shared" si="52"/>
        <v>0</v>
      </c>
      <c r="G296" s="251">
        <f t="shared" si="52"/>
        <v>0</v>
      </c>
    </row>
    <row r="297" spans="2:7">
      <c r="B297" s="218" t="s">
        <v>506</v>
      </c>
      <c r="C297" s="218" t="s">
        <v>0</v>
      </c>
      <c r="D297" s="218" t="s">
        <v>510</v>
      </c>
      <c r="E297" s="216" t="s">
        <v>153</v>
      </c>
      <c r="F297" s="251">
        <f t="shared" si="52"/>
        <v>2.46</v>
      </c>
      <c r="G297" s="251">
        <f t="shared" si="52"/>
        <v>2.46</v>
      </c>
    </row>
    <row r="298" spans="2:7">
      <c r="B298" s="218" t="s">
        <v>506</v>
      </c>
      <c r="C298" s="218" t="s">
        <v>0</v>
      </c>
      <c r="D298" s="218" t="s">
        <v>511</v>
      </c>
      <c r="E298" s="216" t="s">
        <v>153</v>
      </c>
      <c r="F298" s="251">
        <f t="shared" si="52"/>
        <v>2.46</v>
      </c>
      <c r="G298" s="251">
        <f t="shared" si="52"/>
        <v>2.46</v>
      </c>
    </row>
    <row r="299" spans="2:7">
      <c r="B299" s="218" t="s">
        <v>506</v>
      </c>
      <c r="C299" s="218" t="s">
        <v>0</v>
      </c>
      <c r="D299" s="218" t="s">
        <v>155</v>
      </c>
      <c r="E299" s="216" t="s">
        <v>153</v>
      </c>
      <c r="F299" s="251">
        <f t="shared" si="52"/>
        <v>0</v>
      </c>
      <c r="G299" s="251">
        <f t="shared" si="52"/>
        <v>0</v>
      </c>
    </row>
    <row r="300" spans="2:7">
      <c r="B300" s="218" t="s">
        <v>506</v>
      </c>
      <c r="C300" s="218" t="s">
        <v>1</v>
      </c>
      <c r="D300" s="218" t="s">
        <v>510</v>
      </c>
      <c r="E300" s="216" t="s">
        <v>153</v>
      </c>
      <c r="F300" s="251">
        <f t="shared" si="52"/>
        <v>2.46</v>
      </c>
      <c r="G300" s="251">
        <f t="shared" si="52"/>
        <v>2.46</v>
      </c>
    </row>
    <row r="301" spans="2:7">
      <c r="B301" s="218" t="s">
        <v>506</v>
      </c>
      <c r="C301" s="218" t="s">
        <v>1</v>
      </c>
      <c r="D301" s="218" t="s">
        <v>511</v>
      </c>
      <c r="E301" s="216" t="s">
        <v>153</v>
      </c>
      <c r="F301" s="251">
        <f t="shared" si="52"/>
        <v>2.46</v>
      </c>
      <c r="G301" s="251">
        <f t="shared" si="52"/>
        <v>2.46</v>
      </c>
    </row>
    <row r="302" spans="2:7">
      <c r="B302" s="218" t="s">
        <v>506</v>
      </c>
      <c r="C302" s="218" t="s">
        <v>1</v>
      </c>
      <c r="D302" s="218" t="s">
        <v>155</v>
      </c>
      <c r="E302" s="216" t="s">
        <v>153</v>
      </c>
      <c r="F302" s="251">
        <f t="shared" si="52"/>
        <v>0</v>
      </c>
      <c r="G302" s="251">
        <f t="shared" si="52"/>
        <v>0</v>
      </c>
    </row>
    <row r="303" spans="2:7">
      <c r="B303" s="218" t="s">
        <v>507</v>
      </c>
      <c r="C303" s="218" t="s">
        <v>0</v>
      </c>
      <c r="D303" s="218" t="s">
        <v>510</v>
      </c>
      <c r="E303" s="216" t="s">
        <v>153</v>
      </c>
      <c r="F303" s="251">
        <f t="shared" ref="F303:G303" si="53">F247+F219</f>
        <v>4.6890430080449033</v>
      </c>
      <c r="G303" s="251">
        <f t="shared" si="53"/>
        <v>0</v>
      </c>
    </row>
    <row r="304" spans="2:7">
      <c r="B304" s="218" t="s">
        <v>507</v>
      </c>
      <c r="C304" s="218" t="s">
        <v>0</v>
      </c>
      <c r="D304" s="218" t="s">
        <v>511</v>
      </c>
      <c r="E304" s="216" t="s">
        <v>153</v>
      </c>
      <c r="F304" s="251">
        <f t="shared" ref="F304:G304" si="54">F248+F220</f>
        <v>4.6890430080449033</v>
      </c>
      <c r="G304" s="251">
        <f t="shared" si="54"/>
        <v>0</v>
      </c>
    </row>
    <row r="305" spans="2:7">
      <c r="B305" s="218" t="s">
        <v>507</v>
      </c>
      <c r="C305" s="218" t="s">
        <v>0</v>
      </c>
      <c r="D305" s="218" t="s">
        <v>155</v>
      </c>
      <c r="E305" s="216" t="s">
        <v>153</v>
      </c>
      <c r="F305" s="251">
        <f t="shared" ref="F305:G305" si="55">F249+F221</f>
        <v>0</v>
      </c>
      <c r="G305" s="251">
        <f t="shared" si="55"/>
        <v>0</v>
      </c>
    </row>
    <row r="306" spans="2:7">
      <c r="B306" s="218" t="s">
        <v>507</v>
      </c>
      <c r="C306" s="218" t="s">
        <v>1</v>
      </c>
      <c r="D306" s="218" t="s">
        <v>510</v>
      </c>
      <c r="E306" s="216" t="s">
        <v>153</v>
      </c>
      <c r="F306" s="251">
        <f t="shared" ref="F306:G306" si="56">F250+F222</f>
        <v>7.8483227323686204</v>
      </c>
      <c r="G306" s="251">
        <f t="shared" si="56"/>
        <v>0</v>
      </c>
    </row>
    <row r="307" spans="2:7">
      <c r="B307" s="218" t="s">
        <v>507</v>
      </c>
      <c r="C307" s="218" t="s">
        <v>1</v>
      </c>
      <c r="D307" s="218" t="s">
        <v>511</v>
      </c>
      <c r="E307" s="216" t="s">
        <v>153</v>
      </c>
      <c r="F307" s="251">
        <f t="shared" ref="F307:G307" si="57">F251+F223</f>
        <v>7.8483227323686204</v>
      </c>
      <c r="G307" s="251">
        <f t="shared" si="57"/>
        <v>0</v>
      </c>
    </row>
    <row r="308" spans="2:7">
      <c r="B308" s="218" t="s">
        <v>507</v>
      </c>
      <c r="C308" s="218" t="s">
        <v>1</v>
      </c>
      <c r="D308" s="218" t="s">
        <v>155</v>
      </c>
      <c r="E308" s="216" t="s">
        <v>153</v>
      </c>
      <c r="F308" s="251">
        <f t="shared" ref="F308:G308" si="58">F252+F224</f>
        <v>0</v>
      </c>
      <c r="G308" s="251">
        <f t="shared" si="58"/>
        <v>0</v>
      </c>
    </row>
    <row r="309" spans="2:7">
      <c r="B309" s="218" t="s">
        <v>563</v>
      </c>
      <c r="C309" s="218" t="s">
        <v>0</v>
      </c>
      <c r="D309" s="218" t="s">
        <v>510</v>
      </c>
      <c r="E309" s="216" t="s">
        <v>153</v>
      </c>
      <c r="F309" s="251">
        <f t="shared" ref="F309:G314" si="59">F253+F225</f>
        <v>0</v>
      </c>
      <c r="G309" s="251">
        <f t="shared" si="59"/>
        <v>0</v>
      </c>
    </row>
    <row r="310" spans="2:7">
      <c r="B310" s="218" t="s">
        <v>563</v>
      </c>
      <c r="C310" s="218" t="s">
        <v>0</v>
      </c>
      <c r="D310" s="218" t="s">
        <v>511</v>
      </c>
      <c r="E310" s="216" t="s">
        <v>153</v>
      </c>
      <c r="F310" s="251">
        <f t="shared" si="59"/>
        <v>0</v>
      </c>
      <c r="G310" s="251">
        <f t="shared" si="59"/>
        <v>0</v>
      </c>
    </row>
    <row r="311" spans="2:7">
      <c r="B311" s="218" t="s">
        <v>563</v>
      </c>
      <c r="C311" s="218" t="s">
        <v>0</v>
      </c>
      <c r="D311" s="218" t="s">
        <v>155</v>
      </c>
      <c r="E311" s="216" t="s">
        <v>153</v>
      </c>
      <c r="F311" s="251">
        <f t="shared" si="59"/>
        <v>0</v>
      </c>
      <c r="G311" s="251">
        <f t="shared" si="59"/>
        <v>0</v>
      </c>
    </row>
    <row r="312" spans="2:7">
      <c r="B312" s="218" t="s">
        <v>563</v>
      </c>
      <c r="C312" s="218" t="s">
        <v>1</v>
      </c>
      <c r="D312" s="218" t="s">
        <v>510</v>
      </c>
      <c r="E312" s="216" t="s">
        <v>153</v>
      </c>
      <c r="F312" s="251">
        <f t="shared" si="59"/>
        <v>0</v>
      </c>
      <c r="G312" s="251">
        <f t="shared" si="59"/>
        <v>0</v>
      </c>
    </row>
    <row r="313" spans="2:7">
      <c r="B313" s="218" t="s">
        <v>563</v>
      </c>
      <c r="C313" s="218" t="s">
        <v>1</v>
      </c>
      <c r="D313" s="218" t="s">
        <v>511</v>
      </c>
      <c r="E313" s="216" t="s">
        <v>153</v>
      </c>
      <c r="F313" s="251">
        <f t="shared" si="59"/>
        <v>0</v>
      </c>
      <c r="G313" s="251">
        <f t="shared" si="59"/>
        <v>0</v>
      </c>
    </row>
    <row r="314" spans="2:7">
      <c r="B314" s="218" t="s">
        <v>563</v>
      </c>
      <c r="C314" s="218" t="s">
        <v>1</v>
      </c>
      <c r="D314" s="218" t="s">
        <v>155</v>
      </c>
      <c r="E314" s="216" t="s">
        <v>153</v>
      </c>
      <c r="F314" s="251">
        <f t="shared" si="59"/>
        <v>0</v>
      </c>
      <c r="G314" s="251">
        <f t="shared" si="59"/>
        <v>0</v>
      </c>
    </row>
    <row r="317" spans="2:7" s="16" customFormat="1" ht="11.25">
      <c r="B317" s="17" t="s">
        <v>538</v>
      </c>
      <c r="C317" s="18"/>
      <c r="D317" s="18"/>
      <c r="E317" s="19"/>
    </row>
    <row r="318" spans="2:7">
      <c r="B318" t="s">
        <v>556</v>
      </c>
    </row>
    <row r="320" spans="2:7" ht="22.5">
      <c r="B320" s="128"/>
      <c r="C320" s="128" t="s">
        <v>90</v>
      </c>
      <c r="D320" s="128" t="s">
        <v>148</v>
      </c>
      <c r="E320" s="128" t="s">
        <v>509</v>
      </c>
      <c r="F320" s="242" t="s">
        <v>17</v>
      </c>
      <c r="G320" s="242" t="s">
        <v>18</v>
      </c>
    </row>
    <row r="321" spans="2:7">
      <c r="B321" s="218" t="s">
        <v>537</v>
      </c>
      <c r="C321" s="218" t="s">
        <v>0</v>
      </c>
      <c r="D321" s="218" t="s">
        <v>510</v>
      </c>
      <c r="E321" s="216" t="s">
        <v>152</v>
      </c>
      <c r="F321" s="251">
        <f t="shared" ref="F321:G332" si="60">SUMIFS(F$265:F$314,$C$265:$C$314,$C321,$D$265:$D$314,$D321,$E$265:$E$314,$E321)</f>
        <v>1.3725615591876219</v>
      </c>
      <c r="G321" s="251">
        <f t="shared" si="60"/>
        <v>0.71093281223275429</v>
      </c>
    </row>
    <row r="322" spans="2:7">
      <c r="B322" s="218" t="s">
        <v>537</v>
      </c>
      <c r="C322" s="218" t="s">
        <v>0</v>
      </c>
      <c r="D322" s="218" t="s">
        <v>510</v>
      </c>
      <c r="E322" s="216" t="s">
        <v>153</v>
      </c>
      <c r="F322" s="251">
        <f t="shared" si="60"/>
        <v>9.1590430080449039</v>
      </c>
      <c r="G322" s="251">
        <f t="shared" si="60"/>
        <v>4.47</v>
      </c>
    </row>
    <row r="323" spans="2:7">
      <c r="B323" s="218" t="s">
        <v>537</v>
      </c>
      <c r="C323" s="218" t="s">
        <v>0</v>
      </c>
      <c r="D323" s="218" t="s">
        <v>511</v>
      </c>
      <c r="E323" s="216" t="s">
        <v>152</v>
      </c>
      <c r="F323" s="251">
        <f t="shared" si="60"/>
        <v>1.3725615591876219</v>
      </c>
      <c r="G323" s="251">
        <f t="shared" si="60"/>
        <v>0.71093281223275429</v>
      </c>
    </row>
    <row r="324" spans="2:7">
      <c r="B324" s="218" t="s">
        <v>537</v>
      </c>
      <c r="C324" s="218" t="s">
        <v>0</v>
      </c>
      <c r="D324" s="218" t="s">
        <v>511</v>
      </c>
      <c r="E324" s="216" t="s">
        <v>153</v>
      </c>
      <c r="F324" s="251">
        <f t="shared" si="60"/>
        <v>9.1590430080449039</v>
      </c>
      <c r="G324" s="251">
        <f t="shared" si="60"/>
        <v>4.47</v>
      </c>
    </row>
    <row r="325" spans="2:7">
      <c r="B325" s="218" t="s">
        <v>537</v>
      </c>
      <c r="C325" s="218" t="s">
        <v>0</v>
      </c>
      <c r="D325" s="218" t="s">
        <v>155</v>
      </c>
      <c r="E325" s="216" t="s">
        <v>152</v>
      </c>
      <c r="F325" s="251">
        <f t="shared" si="60"/>
        <v>0</v>
      </c>
      <c r="G325" s="251">
        <f t="shared" si="60"/>
        <v>0</v>
      </c>
    </row>
    <row r="326" spans="2:7">
      <c r="B326" s="218" t="s">
        <v>537</v>
      </c>
      <c r="C326" s="218" t="s">
        <v>0</v>
      </c>
      <c r="D326" s="218" t="s">
        <v>155</v>
      </c>
      <c r="E326" s="216" t="s">
        <v>153</v>
      </c>
      <c r="F326" s="251">
        <f t="shared" si="60"/>
        <v>0</v>
      </c>
      <c r="G326" s="251">
        <f t="shared" si="60"/>
        <v>0</v>
      </c>
    </row>
    <row r="327" spans="2:7">
      <c r="B327" s="218" t="s">
        <v>537</v>
      </c>
      <c r="C327" s="218" t="s">
        <v>1</v>
      </c>
      <c r="D327" s="218" t="s">
        <v>510</v>
      </c>
      <c r="E327" s="216" t="s">
        <v>152</v>
      </c>
      <c r="F327" s="251">
        <f t="shared" si="60"/>
        <v>1.3725615591876219</v>
      </c>
      <c r="G327" s="251">
        <f t="shared" si="60"/>
        <v>0.71093281223275429</v>
      </c>
    </row>
    <row r="328" spans="2:7">
      <c r="B328" s="218" t="s">
        <v>537</v>
      </c>
      <c r="C328" s="218" t="s">
        <v>1</v>
      </c>
      <c r="D328" s="218" t="s">
        <v>510</v>
      </c>
      <c r="E328" s="216" t="s">
        <v>153</v>
      </c>
      <c r="F328" s="251">
        <f t="shared" si="60"/>
        <v>12.318322732368621</v>
      </c>
      <c r="G328" s="251">
        <f t="shared" si="60"/>
        <v>4.47</v>
      </c>
    </row>
    <row r="329" spans="2:7">
      <c r="B329" s="218" t="s">
        <v>537</v>
      </c>
      <c r="C329" s="218" t="s">
        <v>1</v>
      </c>
      <c r="D329" s="218" t="s">
        <v>511</v>
      </c>
      <c r="E329" s="216" t="s">
        <v>152</v>
      </c>
      <c r="F329" s="251">
        <f t="shared" si="60"/>
        <v>1.3725615591876219</v>
      </c>
      <c r="G329" s="251">
        <f t="shared" si="60"/>
        <v>0.71093281223275429</v>
      </c>
    </row>
    <row r="330" spans="2:7">
      <c r="B330" s="218" t="s">
        <v>537</v>
      </c>
      <c r="C330" s="218" t="s">
        <v>1</v>
      </c>
      <c r="D330" s="218" t="s">
        <v>511</v>
      </c>
      <c r="E330" s="216" t="s">
        <v>153</v>
      </c>
      <c r="F330" s="251">
        <f t="shared" si="60"/>
        <v>12.318322732368621</v>
      </c>
      <c r="G330" s="251">
        <f t="shared" si="60"/>
        <v>4.47</v>
      </c>
    </row>
    <row r="331" spans="2:7">
      <c r="B331" s="218" t="s">
        <v>537</v>
      </c>
      <c r="C331" s="218" t="s">
        <v>1</v>
      </c>
      <c r="D331" s="218" t="s">
        <v>155</v>
      </c>
      <c r="E331" s="216" t="s">
        <v>152</v>
      </c>
      <c r="F331" s="251">
        <f t="shared" si="60"/>
        <v>0</v>
      </c>
      <c r="G331" s="251">
        <f t="shared" si="60"/>
        <v>0</v>
      </c>
    </row>
    <row r="332" spans="2:7">
      <c r="B332" s="218" t="s">
        <v>537</v>
      </c>
      <c r="C332" s="218" t="s">
        <v>1</v>
      </c>
      <c r="D332" s="218" t="s">
        <v>155</v>
      </c>
      <c r="E332" s="216" t="s">
        <v>153</v>
      </c>
      <c r="F332" s="251">
        <f t="shared" si="60"/>
        <v>0</v>
      </c>
      <c r="G332" s="251">
        <f t="shared" si="60"/>
        <v>0</v>
      </c>
    </row>
    <row r="334" spans="2:7">
      <c r="F334" s="254"/>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86"/>
  <sheetViews>
    <sheetView workbookViewId="0">
      <selection activeCell="E19" sqref="E19"/>
    </sheetView>
  </sheetViews>
  <sheetFormatPr defaultColWidth="0" defaultRowHeight="14.25" customHeight="1"/>
  <cols>
    <col min="1" max="1" width="47.59765625" customWidth="1"/>
    <col min="2" max="2" width="15.59765625" customWidth="1"/>
    <col min="3" max="3" width="20.3984375" customWidth="1"/>
    <col min="4" max="4" width="12" customWidth="1"/>
    <col min="5" max="7" width="9" customWidth="1"/>
    <col min="8" max="8" width="14.3984375" customWidth="1"/>
    <col min="9" max="16384" width="9" hidden="1"/>
  </cols>
  <sheetData>
    <row r="1" spans="1:40" s="48" customFormat="1" ht="12.75" customHeight="1"/>
    <row r="2" spans="1:40" s="48" customFormat="1" ht="18.75" customHeight="1">
      <c r="A2" s="14" t="s">
        <v>161</v>
      </c>
      <c r="B2" s="52"/>
      <c r="C2" s="52"/>
      <c r="D2" s="52"/>
      <c r="E2" s="52"/>
      <c r="F2" s="52"/>
      <c r="G2" s="52"/>
      <c r="H2" s="52"/>
      <c r="I2" s="52"/>
      <c r="J2" s="52"/>
      <c r="K2" s="52"/>
      <c r="O2" s="52"/>
      <c r="P2" s="52"/>
      <c r="Q2" s="52"/>
      <c r="R2" s="52"/>
      <c r="S2" s="52"/>
      <c r="U2" s="52"/>
      <c r="V2" s="52"/>
      <c r="W2" s="52"/>
      <c r="X2" s="52"/>
      <c r="Y2" s="52"/>
      <c r="AB2" s="52"/>
      <c r="AC2" s="52"/>
      <c r="AD2" s="52"/>
      <c r="AE2" s="52"/>
      <c r="AF2" s="52"/>
      <c r="AH2" s="52"/>
      <c r="AI2" s="52"/>
      <c r="AJ2" s="52"/>
      <c r="AK2" s="52"/>
      <c r="AL2" s="52"/>
    </row>
    <row r="3" spans="1:40" s="48" customFormat="1" ht="28.5" customHeight="1">
      <c r="A3" s="347" t="s">
        <v>160</v>
      </c>
      <c r="B3" s="347"/>
      <c r="C3" s="347"/>
      <c r="D3" s="347"/>
      <c r="E3" s="120"/>
      <c r="F3" s="120"/>
      <c r="G3" s="120"/>
      <c r="H3" s="120"/>
      <c r="I3" s="120"/>
      <c r="J3" s="120"/>
      <c r="K3" s="120"/>
      <c r="L3" s="120"/>
      <c r="N3" s="54"/>
      <c r="O3" s="120"/>
      <c r="P3" s="120"/>
      <c r="Q3" s="120"/>
      <c r="R3" s="120"/>
      <c r="S3" s="120"/>
      <c r="T3" s="120"/>
      <c r="U3" s="120"/>
      <c r="V3" s="120"/>
      <c r="W3" s="120"/>
      <c r="X3" s="120"/>
      <c r="Y3" s="120"/>
      <c r="Z3" s="120"/>
      <c r="AA3" s="54"/>
      <c r="AB3" s="120"/>
      <c r="AC3" s="120"/>
      <c r="AD3" s="120"/>
      <c r="AE3" s="120"/>
      <c r="AF3" s="120"/>
      <c r="AG3" s="120"/>
      <c r="AH3" s="120"/>
      <c r="AI3" s="120"/>
      <c r="AJ3" s="120"/>
      <c r="AK3" s="120"/>
      <c r="AL3" s="120"/>
      <c r="AM3" s="120"/>
      <c r="AN3" s="54"/>
    </row>
    <row r="4" spans="1:40" s="48" customFormat="1" ht="12.75" customHeight="1"/>
    <row r="5" spans="1:40" s="7" customFormat="1" ht="12.75" customHeight="1"/>
    <row r="6" spans="1:40" s="16" customFormat="1" ht="11.25">
      <c r="A6" s="17" t="s">
        <v>478</v>
      </c>
      <c r="B6" s="18"/>
      <c r="C6" s="18"/>
      <c r="D6" s="19"/>
    </row>
    <row r="7" spans="1:40" s="7" customFormat="1" ht="11.25">
      <c r="A7" s="67"/>
      <c r="B7" s="15"/>
      <c r="C7" s="15"/>
      <c r="D7" s="10"/>
    </row>
    <row r="8" spans="1:40" s="61" customFormat="1" ht="22.5">
      <c r="A8" s="63" t="s">
        <v>157</v>
      </c>
      <c r="B8" s="128" t="s">
        <v>158</v>
      </c>
      <c r="C8" s="128" t="s">
        <v>159</v>
      </c>
      <c r="D8" s="129" t="s">
        <v>1</v>
      </c>
      <c r="E8" s="7" t="s">
        <v>566</v>
      </c>
      <c r="F8" s="7"/>
      <c r="G8" s="7"/>
      <c r="H8" s="7"/>
    </row>
    <row r="9" spans="1:40" s="61" customFormat="1" ht="11.25">
      <c r="A9" s="64"/>
      <c r="B9" s="159"/>
      <c r="C9" s="159"/>
      <c r="D9" s="159"/>
      <c r="E9" s="7" t="s">
        <v>567</v>
      </c>
      <c r="F9" s="7"/>
      <c r="G9" s="7"/>
      <c r="H9" s="7"/>
    </row>
    <row r="10" spans="1:40" s="61" customFormat="1" ht="11.25">
      <c r="A10" s="96"/>
      <c r="B10" s="160"/>
      <c r="C10" s="160"/>
      <c r="D10" s="160"/>
      <c r="E10" s="7"/>
      <c r="F10" s="7"/>
      <c r="G10" s="7"/>
      <c r="H10" s="7"/>
    </row>
    <row r="11" spans="1:40" s="61" customFormat="1" ht="11.25">
      <c r="A11" s="96"/>
      <c r="B11" s="159"/>
      <c r="C11" s="159"/>
      <c r="D11" s="159"/>
      <c r="E11" s="7"/>
      <c r="F11" s="229"/>
      <c r="G11" s="7"/>
      <c r="H11" s="7"/>
    </row>
    <row r="12" spans="1:40" s="61" customFormat="1" ht="11.25">
      <c r="A12" s="96"/>
      <c r="B12" s="159"/>
      <c r="C12" s="159"/>
      <c r="D12" s="159"/>
      <c r="E12" s="7"/>
      <c r="F12" s="7"/>
      <c r="G12" s="7"/>
      <c r="H12" s="7"/>
    </row>
    <row r="13" spans="1:40" s="61" customFormat="1" ht="11.25">
      <c r="A13" s="64"/>
      <c r="B13" s="159"/>
      <c r="C13" s="159"/>
      <c r="D13" s="159"/>
      <c r="E13" s="7"/>
      <c r="F13" s="229"/>
      <c r="G13" s="7"/>
      <c r="H13" s="7"/>
    </row>
    <row r="14" spans="1:40" s="61" customFormat="1" ht="11.25">
      <c r="A14" s="64"/>
      <c r="B14" s="159"/>
      <c r="C14" s="159"/>
      <c r="D14" s="159"/>
      <c r="E14" s="7"/>
      <c r="F14" s="7"/>
      <c r="G14" s="7"/>
      <c r="H14" s="7"/>
    </row>
    <row r="15" spans="1:40" s="7" customFormat="1" ht="11.25">
      <c r="A15" s="67"/>
      <c r="B15" s="15"/>
      <c r="C15" s="15"/>
      <c r="D15" s="10"/>
    </row>
    <row r="16" spans="1:40" s="16" customFormat="1" ht="11.25">
      <c r="A16" s="17" t="s">
        <v>489</v>
      </c>
      <c r="B16" s="18"/>
      <c r="C16" s="18"/>
      <c r="D16" s="19"/>
    </row>
    <row r="17" spans="1:8" s="1" customFormat="1"/>
    <row r="18" spans="1:8" s="61" customFormat="1" ht="22.5">
      <c r="A18" s="63" t="s">
        <v>157</v>
      </c>
      <c r="B18" s="128" t="s">
        <v>158</v>
      </c>
      <c r="C18" s="128" t="s">
        <v>159</v>
      </c>
      <c r="D18" s="129" t="s">
        <v>1</v>
      </c>
      <c r="E18" s="7" t="s">
        <v>573</v>
      </c>
      <c r="F18" s="7"/>
      <c r="G18" s="7"/>
      <c r="H18" s="7"/>
    </row>
    <row r="19" spans="1:8" s="61" customFormat="1" ht="11.25">
      <c r="A19" s="64"/>
      <c r="B19" s="97"/>
      <c r="C19" s="97"/>
      <c r="D19" s="97"/>
      <c r="E19" s="7" t="s">
        <v>567</v>
      </c>
      <c r="F19" s="7"/>
      <c r="G19" s="7"/>
      <c r="H19" s="7"/>
    </row>
    <row r="20" spans="1:8" s="61" customFormat="1" ht="11.25">
      <c r="A20" s="96"/>
      <c r="B20" s="222"/>
      <c r="C20" s="222"/>
      <c r="D20" s="222"/>
      <c r="E20" s="7"/>
      <c r="F20" s="7"/>
      <c r="G20" s="7"/>
      <c r="H20" s="7"/>
    </row>
    <row r="21" spans="1:8" s="61" customFormat="1" ht="11.25">
      <c r="A21" s="96"/>
      <c r="B21" s="222"/>
      <c r="C21" s="222"/>
      <c r="D21" s="222"/>
      <c r="E21" s="7"/>
      <c r="F21" s="7"/>
      <c r="G21" s="7"/>
      <c r="H21" s="7"/>
    </row>
    <row r="22" spans="1:8" s="61" customFormat="1" ht="11.25">
      <c r="A22" s="64"/>
      <c r="B22" s="97"/>
      <c r="C22" s="97"/>
      <c r="D22" s="97"/>
      <c r="E22" s="7"/>
      <c r="F22" s="7"/>
      <c r="G22" s="7"/>
      <c r="H22" s="7"/>
    </row>
    <row r="23" spans="1:8" s="61" customFormat="1" ht="11.25">
      <c r="A23" s="64"/>
      <c r="B23" s="97"/>
      <c r="C23" s="97"/>
      <c r="D23" s="97"/>
      <c r="E23" s="7"/>
      <c r="F23" s="7"/>
      <c r="G23" s="7"/>
      <c r="H23" s="7"/>
    </row>
    <row r="24" spans="1:8" s="62" customFormat="1" ht="12" customHeight="1">
      <c r="A24" s="64"/>
      <c r="B24" s="97"/>
      <c r="C24" s="97"/>
      <c r="D24" s="97"/>
      <c r="E24" s="1"/>
      <c r="F24" s="1"/>
      <c r="G24" s="1"/>
      <c r="H24" s="1"/>
    </row>
    <row r="25" spans="1:8" s="1" customFormat="1">
      <c r="B25" s="238"/>
      <c r="C25" s="238"/>
      <c r="D25" s="238"/>
    </row>
    <row r="26" spans="1:8" s="16" customFormat="1" ht="11.25">
      <c r="A26" s="17" t="s">
        <v>479</v>
      </c>
      <c r="B26" s="18"/>
      <c r="C26" s="18"/>
      <c r="D26" s="19"/>
    </row>
    <row r="27" spans="1:8" ht="14.25" customHeight="1">
      <c r="A27" s="1"/>
      <c r="B27" s="1"/>
      <c r="C27" s="1"/>
      <c r="D27" s="1"/>
      <c r="E27" s="1"/>
      <c r="F27" s="1"/>
      <c r="G27" s="1"/>
      <c r="H27" s="1"/>
    </row>
    <row r="28" spans="1:8" ht="22.5">
      <c r="B28" s="130" t="s">
        <v>158</v>
      </c>
      <c r="C28" s="130" t="s">
        <v>159</v>
      </c>
      <c r="D28" s="131" t="s">
        <v>1</v>
      </c>
      <c r="E28" s="1"/>
      <c r="F28" s="1"/>
      <c r="G28" s="1"/>
      <c r="H28" s="1"/>
    </row>
    <row r="29" spans="1:8" ht="14.25" customHeight="1">
      <c r="A29" s="132" t="s">
        <v>485</v>
      </c>
      <c r="B29" s="162">
        <v>55.222034564353955</v>
      </c>
      <c r="C29" s="162">
        <v>55.788326884295699</v>
      </c>
      <c r="D29" s="162">
        <v>20.063384085740729</v>
      </c>
      <c r="E29" s="1"/>
      <c r="F29" s="1"/>
      <c r="G29" s="1"/>
      <c r="H29" s="1"/>
    </row>
    <row r="30" spans="1:8" ht="14.25" customHeight="1">
      <c r="A30" s="1"/>
      <c r="B30" s="1"/>
      <c r="C30" s="1"/>
      <c r="D30" s="1"/>
      <c r="E30" s="1"/>
      <c r="F30" s="1"/>
      <c r="G30" s="1"/>
      <c r="H30" s="1"/>
    </row>
    <row r="31" spans="1:8" s="161" customFormat="1" ht="14.25" customHeight="1">
      <c r="A31" s="17" t="s">
        <v>480</v>
      </c>
    </row>
    <row r="32" spans="1:8" ht="14.25" customHeight="1">
      <c r="A32" s="240" t="s">
        <v>490</v>
      </c>
      <c r="B32" s="1"/>
      <c r="C32" s="1"/>
      <c r="D32" s="1"/>
      <c r="E32" s="1"/>
      <c r="F32" s="1"/>
      <c r="G32" s="1"/>
      <c r="H32" s="1"/>
    </row>
    <row r="33" spans="1:8" ht="14.25" customHeight="1">
      <c r="A33" s="1"/>
      <c r="B33" s="1"/>
      <c r="C33" s="1"/>
      <c r="D33" s="1"/>
      <c r="E33" s="1"/>
      <c r="F33" s="1"/>
      <c r="G33" s="1"/>
      <c r="H33" s="1"/>
    </row>
    <row r="34" spans="1:8" ht="26.25" customHeight="1">
      <c r="B34" s="130" t="s">
        <v>158</v>
      </c>
      <c r="C34" s="130" t="s">
        <v>159</v>
      </c>
      <c r="D34" s="131" t="s">
        <v>1</v>
      </c>
      <c r="E34" s="1"/>
      <c r="F34" s="1"/>
      <c r="G34" s="1"/>
      <c r="H34" s="1"/>
    </row>
    <row r="35" spans="1:8" ht="14.25" customHeight="1">
      <c r="A35" s="132" t="s">
        <v>486</v>
      </c>
      <c r="B35" s="160">
        <v>53.15028478452524</v>
      </c>
      <c r="C35" s="160">
        <v>53.570923042137856</v>
      </c>
      <c r="D35" s="160">
        <v>18.823954120088096</v>
      </c>
      <c r="E35" s="1"/>
      <c r="F35" s="1"/>
      <c r="G35" s="1"/>
      <c r="H35" s="1"/>
    </row>
    <row r="36" spans="1:8" ht="14.25" customHeight="1">
      <c r="A36" t="s">
        <v>463</v>
      </c>
    </row>
    <row r="37" spans="1:8" s="161" customFormat="1" ht="14.25" customHeight="1">
      <c r="A37" s="17" t="s">
        <v>481</v>
      </c>
    </row>
    <row r="38" spans="1:8" ht="14.25" customHeight="1">
      <c r="A38" s="1"/>
      <c r="B38" s="1"/>
      <c r="C38" s="1"/>
      <c r="D38" s="1"/>
      <c r="E38" s="1"/>
      <c r="F38" s="1"/>
      <c r="G38" s="1"/>
      <c r="H38" s="1"/>
    </row>
    <row r="39" spans="1:8" ht="22.5">
      <c r="A39" s="1"/>
      <c r="B39" s="130" t="s">
        <v>158</v>
      </c>
      <c r="C39" s="130" t="s">
        <v>159</v>
      </c>
      <c r="D39" s="131" t="s">
        <v>1</v>
      </c>
      <c r="E39" s="1"/>
      <c r="F39" s="1"/>
      <c r="G39" s="1"/>
      <c r="H39" s="1"/>
    </row>
    <row r="40" spans="1:8" ht="14.25" customHeight="1">
      <c r="A40" s="132" t="s">
        <v>170</v>
      </c>
      <c r="B40" s="160">
        <f>B29-B35</f>
        <v>2.0717497798287141</v>
      </c>
      <c r="C40" s="160">
        <f t="shared" ref="C40:D40" si="0">C29-C35</f>
        <v>2.217403842157843</v>
      </c>
      <c r="D40" s="160">
        <f t="shared" si="0"/>
        <v>1.2394299656526329</v>
      </c>
      <c r="E40" s="1"/>
      <c r="F40" s="1"/>
      <c r="G40" s="226"/>
      <c r="H40" s="1"/>
    </row>
    <row r="41" spans="1:8" ht="14.25" customHeight="1">
      <c r="A41" s="1"/>
      <c r="B41" s="1"/>
      <c r="C41" s="1"/>
      <c r="D41" s="1"/>
      <c r="E41" s="1"/>
      <c r="F41" s="1"/>
      <c r="G41" s="1"/>
      <c r="H41" s="1"/>
    </row>
    <row r="42" spans="1:8" s="163" customFormat="1" ht="14.25" customHeight="1">
      <c r="A42" s="165" t="s">
        <v>492</v>
      </c>
      <c r="D42" s="164"/>
    </row>
    <row r="43" spans="1:8" ht="28.45" customHeight="1">
      <c r="A43" s="348" t="s">
        <v>501</v>
      </c>
      <c r="B43" s="348"/>
      <c r="C43" s="348"/>
      <c r="D43" s="348"/>
      <c r="E43" s="348"/>
      <c r="F43" s="348"/>
      <c r="G43" s="348"/>
      <c r="H43" s="348"/>
    </row>
    <row r="44" spans="1:8" ht="14.25" customHeight="1">
      <c r="A44" s="1"/>
      <c r="B44" s="1"/>
      <c r="C44" s="1"/>
      <c r="D44" s="226"/>
      <c r="E44" s="1"/>
      <c r="F44" s="1"/>
      <c r="G44" s="1"/>
      <c r="H44" s="1"/>
    </row>
    <row r="45" spans="1:8" ht="22.5">
      <c r="A45" s="1"/>
      <c r="B45" s="130" t="s">
        <v>158</v>
      </c>
      <c r="C45" s="130" t="s">
        <v>159</v>
      </c>
      <c r="D45" s="131" t="s">
        <v>1</v>
      </c>
      <c r="E45" s="1"/>
      <c r="F45" s="1"/>
      <c r="G45" s="1"/>
      <c r="H45" s="1"/>
    </row>
    <row r="46" spans="1:8" ht="14.25" customHeight="1">
      <c r="A46" s="132" t="s">
        <v>467</v>
      </c>
      <c r="B46" s="177">
        <f>'3c Demand'!D43*'3c Demand'!F18</f>
        <v>0.28439010868814596</v>
      </c>
      <c r="C46" s="177">
        <f>'3c Demand'!D49*'3c Demand'!F19</f>
        <v>0.30431707218571341</v>
      </c>
      <c r="D46" s="177">
        <f>'3c Demand'!D30</f>
        <v>0.41899999999999998</v>
      </c>
      <c r="E46" s="1"/>
      <c r="F46" s="227"/>
      <c r="G46" s="1"/>
      <c r="H46" s="1"/>
    </row>
    <row r="47" spans="1:8" ht="14.25" customHeight="1">
      <c r="A47" s="132" t="s">
        <v>468</v>
      </c>
      <c r="B47" s="177">
        <f>'3c Demand'!D18</f>
        <v>0.56568023224679598</v>
      </c>
      <c r="C47" s="177">
        <f>'3c Demand'!D19</f>
        <v>0.60980965243194918</v>
      </c>
      <c r="D47" s="177">
        <f>'3c Demand'!C38</f>
        <v>0.75660774954319976</v>
      </c>
      <c r="E47" s="1"/>
      <c r="F47" s="1"/>
      <c r="G47" s="1"/>
      <c r="H47" s="1"/>
    </row>
    <row r="48" spans="1:8" ht="14.25" customHeight="1">
      <c r="A48" s="216" t="s">
        <v>469</v>
      </c>
      <c r="B48" s="217">
        <f>B46/B47</f>
        <v>0.50274005078556772</v>
      </c>
      <c r="C48" s="217">
        <f t="shared" ref="C48:D48" si="1">C46/C47</f>
        <v>0.4990361680437212</v>
      </c>
      <c r="D48" s="217">
        <f t="shared" si="1"/>
        <v>0.55378761353286465</v>
      </c>
      <c r="E48" s="1"/>
      <c r="F48" s="226"/>
      <c r="G48" s="1"/>
      <c r="H48" s="1"/>
    </row>
    <row r="49" spans="1:8" ht="14.25" customHeight="1">
      <c r="A49" s="141"/>
      <c r="B49" s="1"/>
      <c r="C49" s="1"/>
      <c r="D49" s="226"/>
      <c r="E49" s="1"/>
      <c r="F49" s="226"/>
      <c r="G49" s="1"/>
      <c r="H49" s="1"/>
    </row>
    <row r="50" spans="1:8" s="161" customFormat="1" ht="14.25" customHeight="1">
      <c r="A50" s="165" t="s">
        <v>493</v>
      </c>
      <c r="D50" s="178"/>
    </row>
    <row r="51" spans="1:8" ht="14.25" customHeight="1">
      <c r="A51" s="1"/>
      <c r="B51" s="1"/>
      <c r="C51" s="1"/>
      <c r="D51" s="228"/>
      <c r="E51" s="1"/>
      <c r="F51" s="1"/>
      <c r="G51" s="1"/>
      <c r="H51" s="1"/>
    </row>
    <row r="52" spans="1:8" ht="22.5">
      <c r="A52" s="1"/>
      <c r="B52" s="130" t="s">
        <v>158</v>
      </c>
      <c r="C52" s="130" t="s">
        <v>159</v>
      </c>
      <c r="D52" s="131" t="s">
        <v>1</v>
      </c>
      <c r="E52" s="1"/>
      <c r="F52" s="1"/>
      <c r="G52" s="1"/>
      <c r="H52" s="1"/>
    </row>
    <row r="53" spans="1:8" ht="14.25" customHeight="1">
      <c r="A53" s="218" t="s">
        <v>482</v>
      </c>
      <c r="B53" s="219">
        <f>B40*B48</f>
        <v>1.0415515895260765</v>
      </c>
      <c r="C53" s="219">
        <f>C40*C48</f>
        <v>1.1065647163958743</v>
      </c>
      <c r="D53" s="219">
        <f>D40*D48</f>
        <v>0.68638096281989192</v>
      </c>
      <c r="E53" s="1"/>
      <c r="F53" s="1"/>
      <c r="G53" s="226"/>
      <c r="H53" s="1"/>
    </row>
    <row r="54" spans="1:8" ht="14.25" customHeight="1">
      <c r="A54" s="1"/>
      <c r="B54" s="1"/>
      <c r="C54" s="1"/>
      <c r="D54" s="1"/>
      <c r="E54" s="1"/>
      <c r="F54" s="1"/>
      <c r="G54" s="1"/>
      <c r="H54" s="1"/>
    </row>
    <row r="55" spans="1:8" s="161" customFormat="1" ht="14.25" customHeight="1">
      <c r="A55" s="165" t="s">
        <v>483</v>
      </c>
      <c r="D55" s="178"/>
    </row>
    <row r="56" spans="1:8" ht="14.25" customHeight="1">
      <c r="A56" s="240" t="s">
        <v>491</v>
      </c>
      <c r="B56" s="1"/>
      <c r="C56" s="1"/>
      <c r="D56" s="1"/>
      <c r="E56" s="1"/>
      <c r="F56" s="1"/>
      <c r="G56" s="1"/>
      <c r="H56" s="1"/>
    </row>
    <row r="57" spans="1:8" ht="14.25" customHeight="1">
      <c r="A57" s="1" t="s">
        <v>494</v>
      </c>
      <c r="B57" s="1"/>
      <c r="C57" s="1"/>
      <c r="D57" s="1"/>
      <c r="E57" s="1"/>
      <c r="F57" s="1"/>
      <c r="G57" s="1"/>
      <c r="H57" s="1"/>
    </row>
    <row r="58" spans="1:8" ht="14.25" customHeight="1">
      <c r="A58" s="1"/>
      <c r="B58" s="1"/>
      <c r="C58" s="1"/>
      <c r="D58" s="1"/>
      <c r="E58" s="1"/>
      <c r="F58" s="1"/>
      <c r="G58" s="1"/>
      <c r="H58" s="1"/>
    </row>
    <row r="59" spans="1:8" ht="22.5">
      <c r="A59" s="1"/>
      <c r="B59" s="128" t="s">
        <v>158</v>
      </c>
      <c r="C59" s="128" t="s">
        <v>159</v>
      </c>
      <c r="D59" s="129" t="s">
        <v>1</v>
      </c>
      <c r="E59" s="1"/>
      <c r="F59" s="1"/>
      <c r="G59" s="1"/>
      <c r="H59" s="1"/>
    </row>
    <row r="60" spans="1:8" ht="14.25" customHeight="1">
      <c r="A60" s="232" t="s">
        <v>466</v>
      </c>
      <c r="B60" s="234">
        <v>0.15</v>
      </c>
      <c r="C60" s="234">
        <v>0.15</v>
      </c>
      <c r="D60" s="234">
        <v>0.15</v>
      </c>
      <c r="E60" s="1"/>
      <c r="F60" s="1"/>
      <c r="G60" s="1"/>
      <c r="H60" s="1"/>
    </row>
    <row r="61" spans="1:8" ht="14.25" customHeight="1">
      <c r="A61" s="232" t="s">
        <v>465</v>
      </c>
      <c r="B61" s="234">
        <f>1/(1-B60)</f>
        <v>1.1764705882352942</v>
      </c>
      <c r="C61" s="234">
        <f t="shared" ref="C61:D61" si="2">1/(1-C60)</f>
        <v>1.1764705882352942</v>
      </c>
      <c r="D61" s="234">
        <f t="shared" si="2"/>
        <v>1.1764705882352942</v>
      </c>
      <c r="E61" s="1"/>
      <c r="F61" s="1"/>
      <c r="G61" s="1"/>
      <c r="H61" s="1"/>
    </row>
    <row r="62" spans="1:8" ht="14.25" customHeight="1">
      <c r="A62" s="141"/>
      <c r="B62" s="230"/>
      <c r="C62" s="230"/>
      <c r="D62" s="231"/>
      <c r="E62" s="1"/>
      <c r="F62" s="1"/>
      <c r="G62" s="1"/>
      <c r="H62" s="1"/>
    </row>
    <row r="63" spans="1:8" ht="14.25" customHeight="1">
      <c r="A63" s="232" t="s">
        <v>483</v>
      </c>
      <c r="B63" s="233">
        <f>B53*B61</f>
        <v>1.2253548112071488</v>
      </c>
      <c r="C63" s="233">
        <f t="shared" ref="C63:D63" si="3">C53*C61</f>
        <v>1.3018408428186756</v>
      </c>
      <c r="D63" s="233">
        <f t="shared" si="3"/>
        <v>0.80750701508222578</v>
      </c>
      <c r="E63" s="1"/>
      <c r="F63" s="1"/>
      <c r="G63" s="1"/>
      <c r="H63" s="1"/>
    </row>
    <row r="64" spans="1:8" ht="14.25" customHeight="1">
      <c r="A64" s="1"/>
      <c r="B64" s="230"/>
      <c r="C64" s="230"/>
      <c r="D64" s="231"/>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161" customFormat="1" ht="14.25" customHeight="1">
      <c r="A67" s="165" t="s">
        <v>484</v>
      </c>
      <c r="D67" s="178"/>
    </row>
    <row r="68" spans="1:8" ht="14.25" customHeight="1">
      <c r="A68" s="1"/>
      <c r="B68" s="1"/>
      <c r="C68" s="1"/>
      <c r="D68" s="1"/>
      <c r="E68" s="1"/>
      <c r="F68" s="1"/>
      <c r="G68" s="1"/>
      <c r="H68" s="1"/>
    </row>
    <row r="69" spans="1:8" ht="22.5">
      <c r="A69" s="1"/>
      <c r="B69" s="130" t="s">
        <v>158</v>
      </c>
      <c r="C69" s="130" t="s">
        <v>159</v>
      </c>
      <c r="D69" s="131" t="s">
        <v>1</v>
      </c>
      <c r="E69" s="1"/>
      <c r="F69" s="1"/>
      <c r="G69" s="1"/>
      <c r="H69" s="1"/>
    </row>
    <row r="70" spans="1:8" ht="14.25" customHeight="1">
      <c r="A70" s="132" t="s">
        <v>487</v>
      </c>
      <c r="B70" s="179">
        <f>B63*('3e CPIH'!$P$16/'3e CPIH'!$L$16)</f>
        <v>1.2565961520027984</v>
      </c>
      <c r="C70" s="179">
        <f>C63*('3e CPIH'!$P$16/'3e CPIH'!$L$16)</f>
        <v>1.3350322524089533</v>
      </c>
      <c r="D70" s="179">
        <f>D63*('3e CPIH'!$P$16/'3e CPIH'!$L$16)</f>
        <v>0.82809501263389718</v>
      </c>
      <c r="E70" s="1"/>
      <c r="F70" s="1"/>
      <c r="G70" s="226"/>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2.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B95FA54D-07F1-4003-A987-97DCBC5DFA4C}">
  <ds:schemaRefs>
    <ds:schemaRef ds:uri="2093c7c7-efcb-4260-b1c3-5ef81253e418"/>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31298fc-6a88-4548-b7d9-3b164918c4a3"/>
    <ds:schemaRef ds:uri="http://purl.org/dc/terms/"/>
    <ds:schemaRef ds:uri="http://schemas.openxmlformats.org/package/2006/metadata/core-properties"/>
    <ds:schemaRef ds:uri="b14ea4d7-bede-421e-a538-c782e68c0173"/>
    <ds:schemaRef ds:uri="http://www.w3.org/XML/1998/namespace"/>
  </ds:schemaRefs>
</ds:datastoreItem>
</file>

<file path=customXml/itemProps2.xml><?xml version="1.0" encoding="utf-8"?>
<ds:datastoreItem xmlns:ds="http://schemas.openxmlformats.org/officeDocument/2006/customXml" ds:itemID="{29144AAA-E085-44FC-B6B2-44C987C72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4.xml><?xml version="1.0" encoding="utf-8"?>
<ds:datastoreItem xmlns:ds="http://schemas.openxmlformats.org/officeDocument/2006/customXml" ds:itemID="{62260ED0-D135-49CE-8C28-83509AB5306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Adjustment Allowance</vt:lpstr>
      <vt:lpstr>2. Calculate=&gt;</vt:lpstr>
      <vt:lpstr>2a Q1 Adjustment Component</vt:lpstr>
      <vt:lpstr>2b COVID Adjustment</vt:lpstr>
      <vt:lpstr>3. Inputs=&gt;</vt:lpstr>
      <vt:lpstr>3a Adjustment term</vt:lpstr>
      <vt:lpstr>3b Allowances</vt:lpstr>
      <vt:lpstr>3c Demand</vt:lpstr>
      <vt:lpstr>3d Electricity losses</vt:lpstr>
      <vt:lpstr>3e CPIH</vt:lpstr>
      <vt:lpstr>3f Cap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Annex 8 – Adjustment allowance v1.3</dc:title>
  <dc:creator/>
  <cp:lastModifiedBy/>
  <dcterms:created xsi:type="dcterms:W3CDTF">2016-06-23T16:05:13Z</dcterms:created>
  <dcterms:modified xsi:type="dcterms:W3CDTF">2020-11-20T07:17:16Z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