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.sharepoint.com/teams/ssen-networks-rtbp/11 Question Responses/"/>
    </mc:Choice>
  </mc:AlternateContent>
  <xr:revisionPtr revIDLastSave="0" documentId="8_{04898CCF-4114-4E9A-899E-3BC60CD20E52}" xr6:coauthVersionLast="41" xr6:coauthVersionMax="41" xr10:uidLastSave="{00000000-0000-0000-0000-000000000000}"/>
  <bookViews>
    <workbookView xWindow="-110" yWindow="-110" windowWidth="19420" windowHeight="10420" xr2:uid="{72F4CB3E-5175-4700-95B8-5E8AB253EB52}"/>
  </bookViews>
  <sheets>
    <sheet name="Benefits" sheetId="1" r:id="rId1"/>
    <sheet name="Co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" l="1"/>
  <c r="D19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Q7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J9" i="1"/>
  <c r="AI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R9" i="1"/>
  <c r="Q9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P9" i="1"/>
  <c r="P8" i="1"/>
  <c r="K5" i="1" l="1"/>
  <c r="L5" i="1" s="1"/>
  <c r="M5" i="1" s="1"/>
  <c r="N5" i="1" s="1"/>
  <c r="O5" i="1" s="1"/>
  <c r="F5" i="1"/>
  <c r="G5" i="1" s="1"/>
  <c r="H5" i="1" s="1"/>
  <c r="I5" i="1" s="1"/>
  <c r="J5" i="1" s="1"/>
  <c r="P5" i="1"/>
  <c r="E7" i="1"/>
  <c r="E15" i="1" s="1"/>
  <c r="D7" i="1"/>
  <c r="D15" i="1" s="1"/>
  <c r="G7" i="1" l="1"/>
  <c r="G15" i="1" s="1"/>
  <c r="F7" i="1"/>
  <c r="F15" i="1" s="1"/>
  <c r="H7" i="1" l="1"/>
  <c r="H15" i="1" s="1"/>
  <c r="I7" i="1" l="1"/>
  <c r="I15" i="1" s="1"/>
  <c r="J7" i="1" l="1"/>
  <c r="J15" i="1" s="1"/>
  <c r="K7" i="1" l="1"/>
  <c r="K15" i="1" s="1"/>
  <c r="D17" i="1" s="1"/>
  <c r="L7" i="1" l="1"/>
  <c r="L15" i="1" s="1"/>
  <c r="M7" i="1" l="1"/>
  <c r="M15" i="1" s="1"/>
  <c r="N7" i="1" l="1"/>
  <c r="N15" i="1" s="1"/>
  <c r="P7" i="1" l="1"/>
  <c r="O7" i="1"/>
  <c r="O15" i="1" s="1"/>
  <c r="P15" i="1" l="1"/>
  <c r="U15" i="1"/>
  <c r="Y15" i="1"/>
  <c r="AC15" i="1"/>
  <c r="AG15" i="1"/>
  <c r="AK15" i="1"/>
  <c r="AO15" i="1"/>
  <c r="AS15" i="1"/>
  <c r="AW15" i="1"/>
  <c r="V15" i="1"/>
  <c r="AD15" i="1"/>
  <c r="AH15" i="1"/>
  <c r="AP15" i="1"/>
  <c r="AX15" i="1"/>
  <c r="T15" i="1"/>
  <c r="AB15" i="1"/>
  <c r="AJ15" i="1"/>
  <c r="AR15" i="1"/>
  <c r="Q15" i="1"/>
  <c r="R15" i="1"/>
  <c r="Z15" i="1"/>
  <c r="AL15" i="1"/>
  <c r="AT15" i="1"/>
  <c r="S15" i="1"/>
  <c r="W15" i="1"/>
  <c r="AA15" i="1"/>
  <c r="AE15" i="1"/>
  <c r="AI15" i="1"/>
  <c r="AM15" i="1"/>
  <c r="AQ15" i="1"/>
  <c r="AU15" i="1"/>
  <c r="AY15" i="1"/>
  <c r="X15" i="1"/>
  <c r="AF15" i="1"/>
  <c r="AN15" i="1"/>
  <c r="AV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MacDonald, Garry</author>
  </authors>
  <commentList>
    <comment ref="P7" authorId="0" shapeId="0" xr:uid="{764D7BB6-75D7-4B04-A966-CDEC08AFF517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Gap comprises:
67% IIGs
33% substation energy use</t>
        </r>
      </text>
    </comment>
    <comment ref="D19" authorId="0" shapeId="0" xr:uid="{74FA21B6-E266-4235-BB22-170E9F6A083D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Benefit from displaced IIG leakage as a result of replacement with alternatives - constitutes a permanent avoidance for 40 years of asset design life
Benefit from substation energy efficiency/PV microgeneration reduces in line with forecast grid decarbonisation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MacDonald, Garry</author>
  </authors>
  <commentList>
    <comment ref="D8" authorId="0" shapeId="0" xr:uid="{419926B8-C1E8-480F-B4D0-2B8D38A14FFA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Costs for 2 degrees scaled as 37.08% of benefits, based on cost-benefit ratio for 1.5 degree scenario</t>
        </r>
      </text>
    </comment>
  </commentList>
</comments>
</file>

<file path=xl/sharedStrings.xml><?xml version="1.0" encoding="utf-8"?>
<sst xmlns="http://schemas.openxmlformats.org/spreadsheetml/2006/main" count="79" uniqueCount="79">
  <si>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</si>
  <si>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</si>
  <si>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</si>
  <si>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</si>
  <si>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</si>
  <si>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</si>
  <si>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</si>
  <si>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</si>
  <si>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</si>
  <si>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</si>
  <si>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</si>
  <si>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</si>
  <si>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2030/31</t>
  </si>
  <si>
    <t>SBT - 1.5 degrees scenario (high ambition)</t>
  </si>
  <si>
    <t>SBT - 2 degrees scenario (minimum ambition)</t>
  </si>
  <si>
    <t>Carbon Value (£)</t>
  </si>
  <si>
    <t>Difference (tCO2e)</t>
  </si>
  <si>
    <t>Carbon Price (£/kgCO2e)</t>
  </si>
  <si>
    <t>Total (Over T2 Period)</t>
  </si>
  <si>
    <t>Total (To 2030)</t>
  </si>
  <si>
    <t>2031/32</t>
  </si>
  <si>
    <t>2032/33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</si>
  <si>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</si>
  <si>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</si>
  <si>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</si>
  <si>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</si>
  <si>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</si>
  <si>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</si>
  <si>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</si>
  <si>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</si>
  <si>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</si>
  <si>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</si>
  <si>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</si>
  <si>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2044/45</t>
  </si>
  <si>
    <t>2045/46</t>
  </si>
  <si>
    <t>2046/47</t>
  </si>
  <si>
    <t>2047/48</t>
  </si>
  <si>
    <t>2048/49</t>
  </si>
  <si>
    <t>2049/50</t>
  </si>
  <si>
    <t>2050/51</t>
  </si>
  <si>
    <t>2051/52</t>
  </si>
  <si>
    <t>2052/53</t>
  </si>
  <si>
    <t>2053/54</t>
  </si>
  <si>
    <t>2054/55</t>
  </si>
  <si>
    <t>2055/56</t>
  </si>
  <si>
    <t>2056/57</t>
  </si>
  <si>
    <t>2057/58</t>
  </si>
  <si>
    <t>2058/59</t>
  </si>
  <si>
    <t>2059/60</t>
  </si>
  <si>
    <t>2060/61</t>
  </si>
  <si>
    <t>2061/62</t>
  </si>
  <si>
    <t>2062/63</t>
  </si>
  <si>
    <t>2063/64</t>
  </si>
  <si>
    <t>2064/65</t>
  </si>
  <si>
    <t>2065/66</t>
  </si>
  <si>
    <t>8.61% reduction by 2025/26
14.76% reduction by 2030/31</t>
  </si>
  <si>
    <t>33% reduction by 2025/26
46% reduction by 2030/31</t>
  </si>
  <si>
    <t>1.5 degree scenario</t>
  </si>
  <si>
    <t>2 degree scenario</t>
  </si>
  <si>
    <t>New Proposal (difference between the two)</t>
  </si>
  <si>
    <t>Carbon Reduction</t>
  </si>
  <si>
    <t>33% reduction by 2025/26</t>
  </si>
  <si>
    <t>46% reduction by 2030/31</t>
  </si>
  <si>
    <t>8.61% reduction by 2025/26</t>
  </si>
  <si>
    <t>14.76% reduction by 2030/31</t>
  </si>
  <si>
    <t>Benefits</t>
  </si>
  <si>
    <t>Costs</t>
  </si>
  <si>
    <t>£23.69m</t>
  </si>
  <si>
    <t>Net Benefit</t>
  </si>
  <si>
    <t>£32.9m</t>
  </si>
  <si>
    <t>£9.21m</t>
  </si>
  <si>
    <t>Total (From Start of T2 to 40 years from end of T2)</t>
  </si>
  <si>
    <t>£20.7m</t>
  </si>
  <si>
    <t>£12.2m</t>
  </si>
  <si>
    <t>£8.78m</t>
  </si>
  <si>
    <t>£14.91m</t>
  </si>
  <si>
    <t>£3.42m</t>
  </si>
  <si>
    <t>£5.79m</t>
  </si>
  <si>
    <t>Carbon Factor (tCO2e/MWh) (BEIS UK electricity grid mix)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</si>
</sst>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9" fontId="0" fillId="0" borderId="0" xfId="0" applyNumberFormat="1"/>
    <xf numFmtId="10" fontId="0" fillId="0" borderId="0" xfId="0" applyNumberFormat="1"/>
    <xf numFmtId="9" fontId="0" fillId="0" borderId="0" xfId="1" applyFont="1"/>
    <xf numFmtId="0" fontId="0" fillId="0" borderId="0" xfId="1" applyNumberFormat="1" applyFon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2" fontId="0" fillId="0" borderId="1" xfId="0" applyNumberFormat="1" applyFill="1" applyBorder="1"/>
    <xf numFmtId="2" fontId="0" fillId="2" borderId="1" xfId="0" applyNumberFormat="1" applyFill="1" applyBorder="1"/>
    <xf numFmtId="0" fontId="2" fillId="0" borderId="0" xfId="0" applyFont="1" applyAlignment="1">
      <alignment wrapText="1"/>
    </xf>
    <xf numFmtId="0" fontId="0" fillId="3" borderId="1" xfId="0" applyFill="1" applyBorder="1"/>
    <xf numFmtId="2" fontId="0" fillId="3" borderId="1" xfId="0" applyNumberFormat="1" applyFill="1" applyBorder="1"/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/>
    <xf numFmtId="0" fontId="2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0" fontId="0" fillId="0" borderId="0" xfId="1" applyNumberFormat="1" applyFont="1"/>
    <xf numFmtId="2" fontId="0" fillId="0" borderId="0" xfId="1" applyNumberFormat="1" applyFont="1"/>
    <xf numFmtId="0" fontId="0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 applyBorder="1"/>
    <xf numFmtId="0" fontId="2" fillId="0" borderId="1" xfId="0" applyFont="1" applyFill="1" applyBorder="1" applyAlignment="1">
      <alignment wrapText="1"/>
    </xf>
    <xf numFmtId="0" fontId="0" fillId="4" borderId="6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Difference</a:t>
            </a:r>
            <a:r>
              <a:rPr lang="en-GB" baseline="0"/>
              <a:t> between Scenarios (tCO2e)</a:t>
            </a:r>
            <a:endParaRPr lang="en-GB"/>
          </a:p>
        </c:rich>
      </c:tx>
      <c:layout>
        <c:manualLayout>
          <c:xMode val="edge"/>
          <c:yMode val="edge"/>
          <c:x val="0.29191782761401669"/>
          <c:y val="1.78970917225950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Benefits!$C$4</c:f>
              <c:strCache>
                <c:ptCount val="1"/>
                <c:pt idx="0">
                  <c:v>SBT - 1.5 degrees scenario (high ambition)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7"/>
              <c:layout>
                <c:manualLayout>
                  <c:x val="-2.136752136752137E-3"/>
                  <c:y val="7.4567254099311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8-4090-BFDA-52C0E2A7E7FB}"/>
                </c:ext>
              </c:extLst>
            </c:dLbl>
            <c:dLbl>
              <c:idx val="12"/>
              <c:layout>
                <c:manualLayout>
                  <c:x val="-4.2735042735042736E-2"/>
                  <c:y val="6.3914789227981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18-4090-BFDA-52C0E2A7E7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Benefits!$D$3:$P$3</c:f>
              <c:numCache>
                <c:formatCode>General</c:formatCode>
                <c:ptCount val="1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  <c:pt idx="12">
                  <c:v>2031</c:v>
                </c:pt>
              </c:numCache>
            </c:numRef>
          </c:xVal>
          <c:yVal>
            <c:numRef>
              <c:f>Benefits!$D$4:$P$4</c:f>
              <c:numCache>
                <c:formatCode>0.00</c:formatCode>
                <c:ptCount val="13"/>
                <c:pt idx="0">
                  <c:v>8169.2402484248596</c:v>
                </c:pt>
                <c:pt idx="1">
                  <c:v>8432.556625625999</c:v>
                </c:pt>
                <c:pt idx="2">
                  <c:v>7830.0151399230353</c:v>
                </c:pt>
                <c:pt idx="3">
                  <c:v>7346.6544117701833</c:v>
                </c:pt>
                <c:pt idx="4">
                  <c:v>7131.4455074851603</c:v>
                </c:pt>
                <c:pt idx="5">
                  <c:v>7594.9312151172326</c:v>
                </c:pt>
                <c:pt idx="6">
                  <c:v>6871.1783759688697</c:v>
                </c:pt>
                <c:pt idx="7">
                  <c:v>5829.6090358026804</c:v>
                </c:pt>
                <c:pt idx="8">
                  <c:v>5565.6571974035633</c:v>
                </c:pt>
                <c:pt idx="9">
                  <c:v>5030.4742813060202</c:v>
                </c:pt>
                <c:pt idx="10">
                  <c:v>4600.6738982007464</c:v>
                </c:pt>
                <c:pt idx="11">
                  <c:v>4246.4081658352488</c:v>
                </c:pt>
                <c:pt idx="12">
                  <c:v>3981.7318063810699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2-4050-A7A9-F93299803865}"/>
            </c:ext>
          </c:extLst>
        </c:ser>
        <c:ser>
          <c:idx val="1"/>
          <c:order val="1"/>
          <c:tx>
            <c:strRef>
              <c:f>Benefits!$C$5</c:f>
              <c:strCache>
                <c:ptCount val="1"/>
                <c:pt idx="0">
                  <c:v>SBT - 2 degrees scenario (minimum ambition)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461538461538464E-2"/>
                  <c:y val="8.8770540594418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18-4090-BFDA-52C0E2A7E7FB}"/>
                </c:ext>
              </c:extLst>
            </c:dLbl>
            <c:dLbl>
              <c:idx val="7"/>
              <c:layout>
                <c:manualLayout>
                  <c:x val="1.4957264957264878E-2"/>
                  <c:y val="-5.6813145980427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18-4090-BFDA-52C0E2A7E7FB}"/>
                </c:ext>
              </c:extLst>
            </c:dLbl>
            <c:dLbl>
              <c:idx val="12"/>
              <c:layout>
                <c:manualLayout>
                  <c:x val="-3.8461538461538464E-2"/>
                  <c:y val="-6.7465610851758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18-4090-BFDA-52C0E2A7E7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Benefits!$D$3:$P$3</c:f>
              <c:numCache>
                <c:formatCode>General</c:formatCode>
                <c:ptCount val="1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  <c:pt idx="12">
                  <c:v>2031</c:v>
                </c:pt>
              </c:numCache>
            </c:numRef>
          </c:xVal>
          <c:yVal>
            <c:numRef>
              <c:f>Benefits!$D$5:$P$5</c:f>
              <c:numCache>
                <c:formatCode>0.00</c:formatCode>
                <c:ptCount val="13"/>
                <c:pt idx="0">
                  <c:v>8169.2402484248596</c:v>
                </c:pt>
                <c:pt idx="1">
                  <c:v>8432.556625625999</c:v>
                </c:pt>
                <c:pt idx="2">
                  <c:v>8271.4466256259984</c:v>
                </c:pt>
                <c:pt idx="3">
                  <c:v>8110.3366256259987</c:v>
                </c:pt>
                <c:pt idx="4">
                  <c:v>7949.2266256259991</c:v>
                </c:pt>
                <c:pt idx="5">
                  <c:v>7788.1166256259994</c:v>
                </c:pt>
                <c:pt idx="6">
                  <c:v>7627.0066256259997</c:v>
                </c:pt>
                <c:pt idx="7">
                  <c:v>7465.8686630354796</c:v>
                </c:pt>
                <c:pt idx="8">
                  <c:v>7410.2786630354794</c:v>
                </c:pt>
                <c:pt idx="9">
                  <c:v>7354.6886630354793</c:v>
                </c:pt>
                <c:pt idx="10">
                  <c:v>7299.0986630354791</c:v>
                </c:pt>
                <c:pt idx="11">
                  <c:v>7243.508663035479</c:v>
                </c:pt>
                <c:pt idx="12">
                  <c:v>7187.9112676836012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52-4050-A7A9-F93299803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333744"/>
        <c:axId val="773334072"/>
      </c:scatterChart>
      <c:valAx>
        <c:axId val="773333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334072"/>
        <c:crosses val="autoZero"/>
        <c:crossBetween val="midCat"/>
      </c:valAx>
      <c:valAx>
        <c:axId val="77333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GHG Emissions (tCO2e)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33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16</xdr:row>
      <xdr:rowOff>4764</xdr:rowOff>
    </xdr:from>
    <xdr:to>
      <xdr:col>12</xdr:col>
      <xdr:colOff>9525</xdr:colOff>
      <xdr:row>28</xdr:row>
      <xdr:rowOff>142876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E4E29C-496E-4700-9A47-1CDABDE28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9CC33-111F-436B-9AD7-701F4C842ABF}">
  <dimension ref="A2:AY22"/>
  <sheetViews>
    <sheetView tabSelected="1" workbookViewId="0">
      <selection activeCell="C4" sqref="C4"/>
    </sheetView>
  </sheetViews>
  <sheetFormatPr defaultRowHeight="14.5" x14ac:dyDescent="0.35"/>
  <cols>
    <col min="1" max="1" width="16.54296875" style="1" customWidth="1"/>
    <col min="2" max="2" width="4.6328125" style="1" customWidth="1"/>
    <col min="3" max="3" width="20" style="1" bestFit="1" customWidth="1"/>
    <col min="4" max="4" width="14.453125" bestFit="1" customWidth="1"/>
    <col min="5" max="5" width="14.36328125" bestFit="1" customWidth="1"/>
    <col min="6" max="46" width="11.81640625" bestFit="1" customWidth="1"/>
    <col min="47" max="51" width="13.36328125" bestFit="1" customWidth="1"/>
  </cols>
  <sheetData>
    <row r="2" spans="1:51" x14ac:dyDescent="0.35">
      <c r="C2" s="3"/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20</v>
      </c>
      <c r="R2" s="2" t="s">
        <v>21</v>
      </c>
      <c r="S2" s="2" t="s">
        <v>22</v>
      </c>
      <c r="T2" s="2" t="s">
        <v>23</v>
      </c>
      <c r="U2" s="2" t="s">
        <v>24</v>
      </c>
      <c r="V2" s="2" t="s">
        <v>25</v>
      </c>
      <c r="W2" s="2" t="s">
        <v>26</v>
      </c>
      <c r="X2" s="2" t="s">
        <v>27</v>
      </c>
      <c r="Y2" s="2" t="s">
        <v>28</v>
      </c>
      <c r="Z2" s="2" t="s">
        <v>29</v>
      </c>
      <c r="AA2" s="2" t="s">
        <v>30</v>
      </c>
      <c r="AB2" s="2" t="s">
        <v>31</v>
      </c>
      <c r="AC2" s="2" t="s">
        <v>32</v>
      </c>
      <c r="AD2" s="2" t="s">
        <v>33</v>
      </c>
      <c r="AE2" s="2" t="s">
        <v>34</v>
      </c>
      <c r="AF2" s="2" t="s">
        <v>35</v>
      </c>
      <c r="AG2" s="2" t="s">
        <v>36</v>
      </c>
      <c r="AH2" s="2" t="s">
        <v>37</v>
      </c>
      <c r="AI2" s="2" t="s">
        <v>38</v>
      </c>
      <c r="AJ2" s="2" t="s">
        <v>39</v>
      </c>
      <c r="AK2" s="2" t="s">
        <v>40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47</v>
      </c>
      <c r="AS2" s="2" t="s">
        <v>48</v>
      </c>
      <c r="AT2" s="2" t="s">
        <v>49</v>
      </c>
      <c r="AU2" s="2" t="s">
        <v>50</v>
      </c>
      <c r="AV2" s="2" t="s">
        <v>51</v>
      </c>
      <c r="AW2" s="2" t="s">
        <v>52</v>
      </c>
      <c r="AX2" s="2" t="s">
        <v>53</v>
      </c>
      <c r="AY2" s="2" t="s">
        <v>54</v>
      </c>
    </row>
    <row r="3" spans="1:51" x14ac:dyDescent="0.35">
      <c r="C3" s="3"/>
      <c r="D3" s="2">
        <v>2019</v>
      </c>
      <c r="E3" s="2">
        <v>2020</v>
      </c>
      <c r="F3" s="2">
        <v>2021</v>
      </c>
      <c r="G3" s="2">
        <v>2022</v>
      </c>
      <c r="H3" s="2">
        <v>2023</v>
      </c>
      <c r="I3" s="2">
        <v>2024</v>
      </c>
      <c r="J3" s="2">
        <v>2025</v>
      </c>
      <c r="K3" s="2">
        <v>2026</v>
      </c>
      <c r="L3" s="2">
        <v>2027</v>
      </c>
      <c r="M3" s="2">
        <v>2028</v>
      </c>
      <c r="N3" s="2">
        <v>2029</v>
      </c>
      <c r="O3" s="2">
        <v>2030</v>
      </c>
      <c r="P3" s="2">
        <v>2031</v>
      </c>
      <c r="Q3" s="2">
        <v>2032</v>
      </c>
      <c r="R3" s="2">
        <v>2033</v>
      </c>
      <c r="S3" s="2">
        <v>2034</v>
      </c>
      <c r="T3" s="2">
        <v>2035</v>
      </c>
      <c r="U3" s="2">
        <v>2036</v>
      </c>
      <c r="V3" s="2">
        <v>2037</v>
      </c>
      <c r="W3" s="2">
        <v>2038</v>
      </c>
      <c r="X3" s="2">
        <v>2039</v>
      </c>
      <c r="Y3" s="2">
        <v>2040</v>
      </c>
      <c r="Z3" s="2">
        <v>2041</v>
      </c>
      <c r="AA3" s="2">
        <v>2042</v>
      </c>
      <c r="AB3" s="2">
        <v>2043</v>
      </c>
      <c r="AC3" s="2">
        <v>2044</v>
      </c>
      <c r="AD3" s="2">
        <v>2045</v>
      </c>
      <c r="AE3" s="2">
        <v>2046</v>
      </c>
      <c r="AF3" s="2">
        <v>2047</v>
      </c>
      <c r="AG3" s="2">
        <v>2048</v>
      </c>
      <c r="AH3" s="2">
        <v>2049</v>
      </c>
      <c r="AI3" s="2">
        <v>2050</v>
      </c>
      <c r="AJ3" s="2">
        <v>2051</v>
      </c>
      <c r="AK3" s="2">
        <v>2052</v>
      </c>
      <c r="AL3" s="2">
        <v>2053</v>
      </c>
      <c r="AM3" s="2">
        <v>2054</v>
      </c>
      <c r="AN3" s="2">
        <v>2055</v>
      </c>
      <c r="AO3" s="2">
        <v>2056</v>
      </c>
      <c r="AP3" s="2">
        <v>2057</v>
      </c>
      <c r="AQ3" s="2">
        <v>2058</v>
      </c>
      <c r="AR3" s="2">
        <v>2059</v>
      </c>
      <c r="AS3" s="2">
        <v>2060</v>
      </c>
      <c r="AT3" s="2">
        <v>2061</v>
      </c>
      <c r="AU3" s="2">
        <v>2062</v>
      </c>
      <c r="AV3" s="2">
        <v>2063</v>
      </c>
      <c r="AW3" s="2">
        <v>2064</v>
      </c>
      <c r="AX3" s="2">
        <v>2065</v>
      </c>
      <c r="AY3" s="2">
        <v>2066</v>
      </c>
    </row>
    <row r="4" spans="1:51" ht="58" x14ac:dyDescent="0.35">
      <c r="A4" s="14" t="s">
        <v>56</v>
      </c>
      <c r="C4" s="10" t="s">
        <v>13</v>
      </c>
      <c r="D4" s="4">
        <v>8169.2402484248596</v>
      </c>
      <c r="E4" s="4">
        <v>8432.556625625999</v>
      </c>
      <c r="F4" s="4">
        <v>7830.0151399230353</v>
      </c>
      <c r="G4" s="4">
        <v>7346.6544117701833</v>
      </c>
      <c r="H4" s="4">
        <v>7131.4455074851603</v>
      </c>
      <c r="I4" s="4">
        <v>7594.9312151172326</v>
      </c>
      <c r="J4" s="4">
        <v>6871.1783759688697</v>
      </c>
      <c r="K4" s="13">
        <v>5829.6090358026804</v>
      </c>
      <c r="L4" s="4">
        <v>5565.6571974035633</v>
      </c>
      <c r="M4" s="4">
        <v>5030.4742813060202</v>
      </c>
      <c r="N4" s="4">
        <v>4600.6738982007464</v>
      </c>
      <c r="O4" s="4">
        <v>4246.4081658352488</v>
      </c>
      <c r="P4" s="13">
        <v>3981.7318063810699</v>
      </c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1:51" ht="58" x14ac:dyDescent="0.35">
      <c r="A5" s="14" t="s">
        <v>55</v>
      </c>
      <c r="C5" s="10" t="s">
        <v>14</v>
      </c>
      <c r="D5" s="4">
        <v>8169.2402484248596</v>
      </c>
      <c r="E5" s="4">
        <v>8432.556625625999</v>
      </c>
      <c r="F5" s="4">
        <f>E5-161.11</f>
        <v>8271.4466256259984</v>
      </c>
      <c r="G5" s="4">
        <f t="shared" ref="G5:J5" si="0">F5-161.11</f>
        <v>8110.3366256259987</v>
      </c>
      <c r="H5" s="4">
        <f t="shared" si="0"/>
        <v>7949.2266256259991</v>
      </c>
      <c r="I5" s="4">
        <f t="shared" si="0"/>
        <v>7788.1166256259994</v>
      </c>
      <c r="J5" s="4">
        <f t="shared" si="0"/>
        <v>7627.0066256259997</v>
      </c>
      <c r="K5" s="13">
        <f>D5-(D5*8.61%)</f>
        <v>7465.8686630354796</v>
      </c>
      <c r="L5" s="4">
        <f>K5-55.59</f>
        <v>7410.2786630354794</v>
      </c>
      <c r="M5" s="4">
        <f t="shared" ref="M5:N5" si="1">L5-55.59</f>
        <v>7354.6886630354793</v>
      </c>
      <c r="N5" s="4">
        <f t="shared" si="1"/>
        <v>7299.0986630354791</v>
      </c>
      <c r="O5" s="4">
        <f>N5-55.59</f>
        <v>7243.508663035479</v>
      </c>
      <c r="P5" s="13">
        <f>E5-(E5*14.76%)</f>
        <v>7187.9112676836012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7" spans="1:51" x14ac:dyDescent="0.35">
      <c r="C7" s="10" t="s">
        <v>16</v>
      </c>
      <c r="D7" s="4">
        <f>D5-D4</f>
        <v>0</v>
      </c>
      <c r="E7" s="4">
        <f t="shared" ref="E7:P7" si="2">E5-E4</f>
        <v>0</v>
      </c>
      <c r="F7" s="4">
        <f t="shared" si="2"/>
        <v>441.43148570296307</v>
      </c>
      <c r="G7" s="4">
        <f t="shared" si="2"/>
        <v>763.68221385581546</v>
      </c>
      <c r="H7" s="4">
        <f t="shared" si="2"/>
        <v>817.78111814083877</v>
      </c>
      <c r="I7" s="4">
        <f t="shared" si="2"/>
        <v>193.18541050876684</v>
      </c>
      <c r="J7" s="4">
        <f t="shared" si="2"/>
        <v>755.82824965713007</v>
      </c>
      <c r="K7" s="4">
        <f t="shared" si="2"/>
        <v>1636.2596272327992</v>
      </c>
      <c r="L7" s="4">
        <f t="shared" si="2"/>
        <v>1844.6214656319162</v>
      </c>
      <c r="M7" s="4">
        <f t="shared" si="2"/>
        <v>2324.2143817294591</v>
      </c>
      <c r="N7" s="4">
        <f t="shared" si="2"/>
        <v>2698.4247648347327</v>
      </c>
      <c r="O7" s="4">
        <f t="shared" si="2"/>
        <v>2997.1004972002302</v>
      </c>
      <c r="P7" s="4">
        <f t="shared" si="2"/>
        <v>3206.1794613025313</v>
      </c>
      <c r="Q7" s="4">
        <f>SUM(Q8:Q9)</f>
        <v>3167.7053077669007</v>
      </c>
      <c r="R7" s="4">
        <f t="shared" ref="R7:AY7" si="3">SUM(R8:R9)</f>
        <v>3129.2311542312705</v>
      </c>
      <c r="S7" s="4">
        <f t="shared" si="3"/>
        <v>3090.7570006956389</v>
      </c>
      <c r="T7" s="4">
        <f t="shared" si="3"/>
        <v>3052.2828471600087</v>
      </c>
      <c r="U7" s="4">
        <f t="shared" si="3"/>
        <v>3013.8086936243781</v>
      </c>
      <c r="V7" s="4">
        <f t="shared" si="3"/>
        <v>2975.3345400887488</v>
      </c>
      <c r="W7" s="4">
        <f t="shared" si="3"/>
        <v>2936.8603865531186</v>
      </c>
      <c r="X7" s="4">
        <f t="shared" si="3"/>
        <v>2898.3862330174879</v>
      </c>
      <c r="Y7" s="4">
        <f t="shared" si="3"/>
        <v>2859.9120794818577</v>
      </c>
      <c r="Z7" s="4">
        <f t="shared" si="3"/>
        <v>2821.4379259462276</v>
      </c>
      <c r="AA7" s="4">
        <f t="shared" si="3"/>
        <v>2782.9637724105969</v>
      </c>
      <c r="AB7" s="4">
        <f t="shared" si="3"/>
        <v>2744.4896188749667</v>
      </c>
      <c r="AC7" s="4">
        <f t="shared" si="3"/>
        <v>2706.0154653393365</v>
      </c>
      <c r="AD7" s="4">
        <f t="shared" si="3"/>
        <v>2667.5413118037059</v>
      </c>
      <c r="AE7" s="4">
        <f t="shared" si="3"/>
        <v>2629.0671582680757</v>
      </c>
      <c r="AF7" s="4">
        <f t="shared" si="3"/>
        <v>2590.5930047324455</v>
      </c>
      <c r="AG7" s="4">
        <f t="shared" si="3"/>
        <v>2552.1188511968148</v>
      </c>
      <c r="AH7" s="4">
        <f t="shared" si="3"/>
        <v>2513.6446976611846</v>
      </c>
      <c r="AI7" s="4">
        <f t="shared" si="3"/>
        <v>2475.170544125554</v>
      </c>
      <c r="AJ7" s="4">
        <f t="shared" si="3"/>
        <v>2436.6963905899238</v>
      </c>
      <c r="AK7" s="4">
        <f t="shared" si="3"/>
        <v>2436.6963905899238</v>
      </c>
      <c r="AL7" s="4">
        <f t="shared" si="3"/>
        <v>2436.6963905899238</v>
      </c>
      <c r="AM7" s="4">
        <f t="shared" si="3"/>
        <v>2436.6963905899238</v>
      </c>
      <c r="AN7" s="4">
        <f t="shared" si="3"/>
        <v>2436.6963905899238</v>
      </c>
      <c r="AO7" s="4">
        <f t="shared" si="3"/>
        <v>2436.6963905899238</v>
      </c>
      <c r="AP7" s="4">
        <f t="shared" si="3"/>
        <v>2436.6963905899238</v>
      </c>
      <c r="AQ7" s="4">
        <f t="shared" si="3"/>
        <v>2436.6963905899238</v>
      </c>
      <c r="AR7" s="4">
        <f t="shared" si="3"/>
        <v>2436.6963905899238</v>
      </c>
      <c r="AS7" s="4">
        <f t="shared" si="3"/>
        <v>2436.6963905899238</v>
      </c>
      <c r="AT7" s="4">
        <f t="shared" si="3"/>
        <v>2436.6963905899238</v>
      </c>
      <c r="AU7" s="4">
        <f t="shared" si="3"/>
        <v>2436.6963905899238</v>
      </c>
      <c r="AV7" s="4">
        <f t="shared" si="3"/>
        <v>2436.6963905899238</v>
      </c>
      <c r="AW7" s="4">
        <f t="shared" si="3"/>
        <v>2436.6963905899238</v>
      </c>
      <c r="AX7" s="4">
        <f t="shared" si="3"/>
        <v>2436.6963905899238</v>
      </c>
      <c r="AY7" s="4">
        <f t="shared" si="3"/>
        <v>2436.6963905899238</v>
      </c>
    </row>
    <row r="8" spans="1:51" x14ac:dyDescent="0.35"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4">
        <f>$P$7*76%</f>
        <v>2436.6963905899238</v>
      </c>
      <c r="Q8" s="4">
        <f t="shared" ref="Q8:AY8" si="4">$P$7*76%</f>
        <v>2436.6963905899238</v>
      </c>
      <c r="R8" s="4">
        <f t="shared" si="4"/>
        <v>2436.6963905899238</v>
      </c>
      <c r="S8" s="4">
        <f t="shared" si="4"/>
        <v>2436.6963905899238</v>
      </c>
      <c r="T8" s="4">
        <f t="shared" si="4"/>
        <v>2436.6963905899238</v>
      </c>
      <c r="U8" s="4">
        <f t="shared" si="4"/>
        <v>2436.6963905899238</v>
      </c>
      <c r="V8" s="4">
        <f t="shared" si="4"/>
        <v>2436.6963905899238</v>
      </c>
      <c r="W8" s="4">
        <f t="shared" si="4"/>
        <v>2436.6963905899238</v>
      </c>
      <c r="X8" s="4">
        <f t="shared" si="4"/>
        <v>2436.6963905899238</v>
      </c>
      <c r="Y8" s="4">
        <f t="shared" si="4"/>
        <v>2436.6963905899238</v>
      </c>
      <c r="Z8" s="4">
        <f t="shared" si="4"/>
        <v>2436.6963905899238</v>
      </c>
      <c r="AA8" s="4">
        <f t="shared" si="4"/>
        <v>2436.6963905899238</v>
      </c>
      <c r="AB8" s="4">
        <f t="shared" si="4"/>
        <v>2436.6963905899238</v>
      </c>
      <c r="AC8" s="4">
        <f t="shared" si="4"/>
        <v>2436.6963905899238</v>
      </c>
      <c r="AD8" s="4">
        <f t="shared" si="4"/>
        <v>2436.6963905899238</v>
      </c>
      <c r="AE8" s="4">
        <f t="shared" si="4"/>
        <v>2436.6963905899238</v>
      </c>
      <c r="AF8" s="4">
        <f t="shared" si="4"/>
        <v>2436.6963905899238</v>
      </c>
      <c r="AG8" s="4">
        <f t="shared" si="4"/>
        <v>2436.6963905899238</v>
      </c>
      <c r="AH8" s="4">
        <f t="shared" si="4"/>
        <v>2436.6963905899238</v>
      </c>
      <c r="AI8" s="4">
        <f t="shared" si="4"/>
        <v>2436.6963905899238</v>
      </c>
      <c r="AJ8" s="4">
        <f t="shared" si="4"/>
        <v>2436.6963905899238</v>
      </c>
      <c r="AK8" s="4">
        <f t="shared" si="4"/>
        <v>2436.6963905899238</v>
      </c>
      <c r="AL8" s="4">
        <f t="shared" si="4"/>
        <v>2436.6963905899238</v>
      </c>
      <c r="AM8" s="4">
        <f t="shared" si="4"/>
        <v>2436.6963905899238</v>
      </c>
      <c r="AN8" s="4">
        <f t="shared" si="4"/>
        <v>2436.6963905899238</v>
      </c>
      <c r="AO8" s="4">
        <f t="shared" si="4"/>
        <v>2436.6963905899238</v>
      </c>
      <c r="AP8" s="4">
        <f t="shared" si="4"/>
        <v>2436.6963905899238</v>
      </c>
      <c r="AQ8" s="4">
        <f t="shared" si="4"/>
        <v>2436.6963905899238</v>
      </c>
      <c r="AR8" s="4">
        <f t="shared" si="4"/>
        <v>2436.6963905899238</v>
      </c>
      <c r="AS8" s="4">
        <f t="shared" si="4"/>
        <v>2436.6963905899238</v>
      </c>
      <c r="AT8" s="4">
        <f t="shared" si="4"/>
        <v>2436.6963905899238</v>
      </c>
      <c r="AU8" s="4">
        <f t="shared" si="4"/>
        <v>2436.6963905899238</v>
      </c>
      <c r="AV8" s="4">
        <f t="shared" si="4"/>
        <v>2436.6963905899238</v>
      </c>
      <c r="AW8" s="4">
        <f t="shared" si="4"/>
        <v>2436.6963905899238</v>
      </c>
      <c r="AX8" s="4">
        <f t="shared" si="4"/>
        <v>2436.6963905899238</v>
      </c>
      <c r="AY8" s="4">
        <f t="shared" si="4"/>
        <v>2436.6963905899238</v>
      </c>
    </row>
    <row r="9" spans="1:51" x14ac:dyDescent="0.35"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4">
        <f>$P$7*24%</f>
        <v>769.48307071260751</v>
      </c>
      <c r="Q9" s="4">
        <f>($P$9/$P$11)*Q11</f>
        <v>731.00891717697687</v>
      </c>
      <c r="R9" s="4">
        <f>($P$9/$P$11)*R11</f>
        <v>692.53476364134656</v>
      </c>
      <c r="S9" s="4">
        <f t="shared" ref="S9:AH9" si="5">($P$9/$P$11)*S11</f>
        <v>654.06061010571523</v>
      </c>
      <c r="T9" s="4">
        <f t="shared" si="5"/>
        <v>615.58645657008492</v>
      </c>
      <c r="U9" s="4">
        <f t="shared" si="5"/>
        <v>577.1123030344545</v>
      </c>
      <c r="V9" s="4">
        <f t="shared" si="5"/>
        <v>538.6381494988251</v>
      </c>
      <c r="W9" s="4">
        <f t="shared" si="5"/>
        <v>500.16399596319479</v>
      </c>
      <c r="X9" s="4">
        <f t="shared" si="5"/>
        <v>461.68984242756437</v>
      </c>
      <c r="Y9" s="4">
        <f t="shared" si="5"/>
        <v>423.21568889193401</v>
      </c>
      <c r="Z9" s="4">
        <f t="shared" si="5"/>
        <v>384.74153535630364</v>
      </c>
      <c r="AA9" s="4">
        <f t="shared" si="5"/>
        <v>346.26738182067328</v>
      </c>
      <c r="AB9" s="4">
        <f t="shared" si="5"/>
        <v>307.79322828504297</v>
      </c>
      <c r="AC9" s="4">
        <f t="shared" si="5"/>
        <v>269.31907474941255</v>
      </c>
      <c r="AD9" s="4">
        <f t="shared" si="5"/>
        <v>230.84492121378219</v>
      </c>
      <c r="AE9" s="4">
        <f t="shared" si="5"/>
        <v>192.37076767815182</v>
      </c>
      <c r="AF9" s="4">
        <f t="shared" si="5"/>
        <v>153.89661414252149</v>
      </c>
      <c r="AG9" s="4">
        <f t="shared" si="5"/>
        <v>115.42246060689109</v>
      </c>
      <c r="AH9" s="4">
        <f t="shared" si="5"/>
        <v>76.948307071260743</v>
      </c>
      <c r="AI9" s="4">
        <f>($P$9/$P$11)*AI11</f>
        <v>38.474153535630371</v>
      </c>
      <c r="AJ9" s="4">
        <f>($P$9/$P$11)*AJ11</f>
        <v>0</v>
      </c>
      <c r="AK9" s="4">
        <f>($P$9/$P$11)*AK11</f>
        <v>0</v>
      </c>
      <c r="AL9" s="4">
        <f>($P$9/$P$11)*AL11</f>
        <v>0</v>
      </c>
      <c r="AM9" s="4">
        <f t="shared" ref="AM9:AY9" si="6">($P$9/$P$11)*AM11</f>
        <v>0</v>
      </c>
      <c r="AN9" s="4">
        <f t="shared" si="6"/>
        <v>0</v>
      </c>
      <c r="AO9" s="4">
        <f t="shared" si="6"/>
        <v>0</v>
      </c>
      <c r="AP9" s="4">
        <f t="shared" si="6"/>
        <v>0</v>
      </c>
      <c r="AQ9" s="4">
        <f t="shared" si="6"/>
        <v>0</v>
      </c>
      <c r="AR9" s="4">
        <f t="shared" si="6"/>
        <v>0</v>
      </c>
      <c r="AS9" s="4">
        <f t="shared" si="6"/>
        <v>0</v>
      </c>
      <c r="AT9" s="4">
        <f t="shared" si="6"/>
        <v>0</v>
      </c>
      <c r="AU9" s="4">
        <f t="shared" si="6"/>
        <v>0</v>
      </c>
      <c r="AV9" s="4">
        <f t="shared" si="6"/>
        <v>0</v>
      </c>
      <c r="AW9" s="4">
        <f t="shared" si="6"/>
        <v>0</v>
      </c>
      <c r="AX9" s="4">
        <f t="shared" si="6"/>
        <v>0</v>
      </c>
      <c r="AY9" s="4">
        <f t="shared" si="6"/>
        <v>0</v>
      </c>
    </row>
    <row r="10" spans="1:51" x14ac:dyDescent="0.35"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</row>
    <row r="11" spans="1:51" ht="43.5" x14ac:dyDescent="0.35">
      <c r="C11" s="31" t="s">
        <v>78</v>
      </c>
      <c r="D11" s="12">
        <v>0.28306999999999999</v>
      </c>
      <c r="E11" s="12">
        <v>0.26655758333333335</v>
      </c>
      <c r="F11" s="12">
        <v>0.25004516666666671</v>
      </c>
      <c r="G11" s="12">
        <v>0.23353275000000004</v>
      </c>
      <c r="H11" s="12">
        <v>0.21702033333333337</v>
      </c>
      <c r="I11" s="12">
        <v>0.2005079166666667</v>
      </c>
      <c r="J11" s="12">
        <v>0.18399550000000003</v>
      </c>
      <c r="K11" s="12">
        <v>0.16748308333333337</v>
      </c>
      <c r="L11" s="12">
        <v>0.1509706666666667</v>
      </c>
      <c r="M11" s="12">
        <v>0.13445825000000003</v>
      </c>
      <c r="N11" s="12">
        <v>0.11794583333333336</v>
      </c>
      <c r="O11" s="12">
        <v>0.10143341666666669</v>
      </c>
      <c r="P11" s="12">
        <v>8.4921000000000024E-2</v>
      </c>
      <c r="Q11" s="12">
        <v>8.0674949999999995E-2</v>
      </c>
      <c r="R11" s="12">
        <v>7.6428899999999994E-2</v>
      </c>
      <c r="S11" s="12">
        <v>7.2182849999999896E-2</v>
      </c>
      <c r="T11" s="12">
        <v>6.7936799999999894E-2</v>
      </c>
      <c r="U11" s="12">
        <v>6.3690749999999893E-2</v>
      </c>
      <c r="V11" s="12">
        <v>5.9444700000000003E-2</v>
      </c>
      <c r="W11" s="12">
        <v>5.5198650000000002E-2</v>
      </c>
      <c r="X11" s="12">
        <v>5.0952600000000001E-2</v>
      </c>
      <c r="Y11" s="12">
        <v>4.6706549999999999E-2</v>
      </c>
      <c r="Z11" s="12">
        <v>4.2460499999999998E-2</v>
      </c>
      <c r="AA11" s="12">
        <v>3.8214449999999997E-2</v>
      </c>
      <c r="AB11" s="12">
        <v>3.3968400000000003E-2</v>
      </c>
      <c r="AC11" s="12">
        <v>2.9722350000000002E-2</v>
      </c>
      <c r="AD11" s="12">
        <v>2.54763E-2</v>
      </c>
      <c r="AE11" s="12">
        <v>2.1230249999999999E-2</v>
      </c>
      <c r="AF11" s="12">
        <v>1.6984200000000001E-2</v>
      </c>
      <c r="AG11" s="12">
        <v>1.273815E-2</v>
      </c>
      <c r="AH11" s="12">
        <v>8.4921000000000007E-3</v>
      </c>
      <c r="AI11" s="12">
        <v>4.2460500000000003E-3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</row>
    <row r="12" spans="1:51" x14ac:dyDescent="0.35"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</row>
    <row r="13" spans="1:51" ht="29" x14ac:dyDescent="0.35">
      <c r="C13" s="10" t="s">
        <v>17</v>
      </c>
      <c r="D13" s="5">
        <v>6.7246142403463494E-2</v>
      </c>
      <c r="E13" s="5">
        <v>6.8254834539515433E-2</v>
      </c>
      <c r="F13" s="5">
        <v>6.9278657057608148E-2</v>
      </c>
      <c r="G13" s="5">
        <v>7.0433301341901608E-2</v>
      </c>
      <c r="H13" s="5">
        <v>7.1587945626195082E-2</v>
      </c>
      <c r="I13" s="5">
        <v>7.2742589910488556E-2</v>
      </c>
      <c r="J13" s="5">
        <v>7.389723419478203E-2</v>
      </c>
      <c r="K13" s="5">
        <v>7.5051878479075504E-2</v>
      </c>
      <c r="L13" s="5">
        <v>7.6206522763368964E-2</v>
      </c>
      <c r="M13" s="5">
        <v>7.7361167047662438E-2</v>
      </c>
      <c r="N13" s="5">
        <v>7.8515811331955898E-2</v>
      </c>
      <c r="O13" s="5">
        <v>7.9670455616249372E-2</v>
      </c>
      <c r="P13" s="5">
        <v>8.0825099900542832E-2</v>
      </c>
      <c r="Q13" s="5">
        <v>8.8330287748450392E-2</v>
      </c>
      <c r="R13" s="5">
        <v>9.5835475596357939E-2</v>
      </c>
      <c r="S13" s="5">
        <v>0.10334066344426548</v>
      </c>
      <c r="T13" s="5">
        <v>0.11084585129217303</v>
      </c>
      <c r="U13" s="5">
        <v>0.11835103914008059</v>
      </c>
      <c r="V13" s="5">
        <v>0.12585622698798812</v>
      </c>
      <c r="W13" s="5">
        <v>0.1333614148358957</v>
      </c>
      <c r="X13" s="5">
        <v>0.14086660268380322</v>
      </c>
      <c r="Y13" s="5">
        <v>0.14837179053171079</v>
      </c>
      <c r="Z13" s="5">
        <v>0.15587697837961831</v>
      </c>
      <c r="AA13" s="5">
        <v>0.16338216622752588</v>
      </c>
      <c r="AB13" s="5">
        <v>0.17088735407543343</v>
      </c>
      <c r="AC13" s="5">
        <v>0.17839254192334097</v>
      </c>
      <c r="AD13" s="5">
        <v>0.18589772977124852</v>
      </c>
      <c r="AE13" s="5">
        <v>0.1934029176191561</v>
      </c>
      <c r="AF13" s="5">
        <v>0.20090810546706361</v>
      </c>
      <c r="AG13" s="5">
        <v>0.20841329331497119</v>
      </c>
      <c r="AH13" s="5">
        <v>0.21591848116287873</v>
      </c>
      <c r="AI13" s="5">
        <v>0.22342366901078628</v>
      </c>
      <c r="AJ13" s="5">
        <v>0.23092885685869383</v>
      </c>
      <c r="AK13" s="5">
        <v>0.2390954194881228</v>
      </c>
      <c r="AL13" s="5">
        <v>0.24700678318210983</v>
      </c>
      <c r="AM13" s="5">
        <v>0.25495663052266848</v>
      </c>
      <c r="AN13" s="5">
        <v>0.26290925432415446</v>
      </c>
      <c r="AO13" s="5">
        <v>0.27060838723266556</v>
      </c>
      <c r="AP13" s="5">
        <v>0.27835320929310486</v>
      </c>
      <c r="AQ13" s="5">
        <v>0.28581612009274054</v>
      </c>
      <c r="AR13" s="5">
        <v>0.29310153723472671</v>
      </c>
      <c r="AS13" s="5">
        <v>0.30026470688632084</v>
      </c>
      <c r="AT13" s="5">
        <v>0.30724775947829819</v>
      </c>
      <c r="AU13" s="5">
        <v>0.31279013832147606</v>
      </c>
      <c r="AV13" s="5">
        <v>0.3182990473074333</v>
      </c>
      <c r="AW13" s="5">
        <v>0.32324989309873947</v>
      </c>
      <c r="AX13" s="5">
        <v>0.32793518928214138</v>
      </c>
      <c r="AY13" s="5">
        <v>0.33205591295908898</v>
      </c>
    </row>
    <row r="15" spans="1:51" x14ac:dyDescent="0.35">
      <c r="C15" s="10" t="s">
        <v>15</v>
      </c>
      <c r="D15" s="5">
        <f t="shared" ref="D15:AY15" si="7">(D7*1000)*D13</f>
        <v>0</v>
      </c>
      <c r="E15" s="5">
        <f t="shared" si="7"/>
        <v>0</v>
      </c>
      <c r="F15" s="5">
        <f t="shared" si="7"/>
        <v>30581.780512446032</v>
      </c>
      <c r="G15" s="5">
        <f t="shared" si="7"/>
        <v>53788.659497957196</v>
      </c>
      <c r="H15" s="5">
        <f t="shared" si="7"/>
        <v>58543.270219595383</v>
      </c>
      <c r="I15" s="5">
        <f t="shared" si="7"/>
        <v>14052.807093328613</v>
      </c>
      <c r="J15" s="5">
        <f t="shared" si="7"/>
        <v>55853.617175945124</v>
      </c>
      <c r="K15" s="5">
        <f t="shared" si="7"/>
        <v>122804.35870329342</v>
      </c>
      <c r="L15" s="5">
        <f t="shared" si="7"/>
        <v>140572.18771047765</v>
      </c>
      <c r="M15" s="5">
        <f t="shared" si="7"/>
        <v>179803.93703955214</v>
      </c>
      <c r="N15" s="5">
        <f t="shared" si="7"/>
        <v>211869.00972924134</v>
      </c>
      <c r="O15" s="5">
        <f t="shared" si="7"/>
        <v>238780.36213962987</v>
      </c>
      <c r="P15" s="5">
        <f t="shared" si="7"/>
        <v>259139.77525884571</v>
      </c>
      <c r="Q15" s="5">
        <f t="shared" si="7"/>
        <v>279804.32133734395</v>
      </c>
      <c r="R15" s="5">
        <f t="shared" si="7"/>
        <v>299891.35591669386</v>
      </c>
      <c r="S15" s="5">
        <f t="shared" si="7"/>
        <v>319400.87899689545</v>
      </c>
      <c r="T15" s="5">
        <f t="shared" si="7"/>
        <v>338332.89057794883</v>
      </c>
      <c r="U15" s="5">
        <f t="shared" si="7"/>
        <v>356687.39065985393</v>
      </c>
      <c r="V15" s="5">
        <f t="shared" si="7"/>
        <v>374464.37924261077</v>
      </c>
      <c r="W15" s="5">
        <f t="shared" si="7"/>
        <v>391663.85632621945</v>
      </c>
      <c r="X15" s="5">
        <f t="shared" si="7"/>
        <v>408285.82191067957</v>
      </c>
      <c r="Y15" s="5">
        <f t="shared" si="7"/>
        <v>424330.27599599166</v>
      </c>
      <c r="Z15" s="5">
        <f t="shared" si="7"/>
        <v>439797.21858215524</v>
      </c>
      <c r="AA15" s="5">
        <f t="shared" si="7"/>
        <v>454686.64966917061</v>
      </c>
      <c r="AB15" s="5">
        <f t="shared" si="7"/>
        <v>468998.56925703777</v>
      </c>
      <c r="AC15" s="5">
        <f t="shared" si="7"/>
        <v>482732.9773457566</v>
      </c>
      <c r="AD15" s="5">
        <f t="shared" si="7"/>
        <v>495889.87393532711</v>
      </c>
      <c r="AE15" s="5">
        <f t="shared" si="7"/>
        <v>508469.25902574952</v>
      </c>
      <c r="AF15" s="5">
        <f t="shared" si="7"/>
        <v>520471.13261702337</v>
      </c>
      <c r="AG15" s="5">
        <f t="shared" si="7"/>
        <v>531895.49470914912</v>
      </c>
      <c r="AH15" s="5">
        <f t="shared" si="7"/>
        <v>542742.34530212649</v>
      </c>
      <c r="AI15" s="5">
        <f t="shared" si="7"/>
        <v>553011.68439595564</v>
      </c>
      <c r="AJ15" s="5">
        <f t="shared" si="7"/>
        <v>562703.51199063635</v>
      </c>
      <c r="AK15" s="5">
        <f t="shared" si="7"/>
        <v>582602.9456732925</v>
      </c>
      <c r="AL15" s="5">
        <f t="shared" si="7"/>
        <v>601880.53703107487</v>
      </c>
      <c r="AM15" s="5">
        <f t="shared" si="7"/>
        <v>621251.90135155502</v>
      </c>
      <c r="AN15" s="5">
        <f t="shared" si="7"/>
        <v>640630.0310643554</v>
      </c>
      <c r="AO15" s="5">
        <f t="shared" si="7"/>
        <v>659390.48043319653</v>
      </c>
      <c r="AP15" s="5">
        <f t="shared" si="7"/>
        <v>678262.26039363025</v>
      </c>
      <c r="AQ15" s="5">
        <f t="shared" si="7"/>
        <v>696447.10820239701</v>
      </c>
      <c r="AR15" s="5">
        <f t="shared" si="7"/>
        <v>714199.4578562167</v>
      </c>
      <c r="AS15" s="5">
        <f t="shared" si="7"/>
        <v>731653.92749143939</v>
      </c>
      <c r="AT15" s="5">
        <f t="shared" si="7"/>
        <v>748669.5065376102</v>
      </c>
      <c r="AU15" s="5">
        <f t="shared" si="7"/>
        <v>762174.60106006369</v>
      </c>
      <c r="AV15" s="5">
        <f t="shared" si="7"/>
        <v>775598.13970223407</v>
      </c>
      <c r="AW15" s="5">
        <f t="shared" si="7"/>
        <v>787661.84777227708</v>
      </c>
      <c r="AX15" s="5">
        <f t="shared" si="7"/>
        <v>799078.49207121728</v>
      </c>
      <c r="AY15" s="5">
        <f t="shared" si="7"/>
        <v>809119.44458145392</v>
      </c>
    </row>
    <row r="17" spans="3:17" x14ac:dyDescent="0.35">
      <c r="C17" s="10" t="s">
        <v>18</v>
      </c>
      <c r="D17" s="11">
        <f>SUM(G15:K15)</f>
        <v>305042.71269011975</v>
      </c>
      <c r="E17" s="8"/>
      <c r="F17" s="8"/>
      <c r="G17" s="8"/>
      <c r="H17" s="8"/>
      <c r="I17" s="8"/>
      <c r="J17" s="8"/>
      <c r="K17" s="6"/>
      <c r="P17" s="9"/>
    </row>
    <row r="18" spans="3:17" x14ac:dyDescent="0.35">
      <c r="C18" s="10" t="s">
        <v>19</v>
      </c>
      <c r="D18" s="11">
        <f>SUM(G15:P15)</f>
        <v>1335207.9845678664</v>
      </c>
      <c r="E18" s="6"/>
      <c r="K18" s="7"/>
    </row>
    <row r="19" spans="3:17" ht="43.5" x14ac:dyDescent="0.35">
      <c r="C19" s="17" t="s">
        <v>71</v>
      </c>
      <c r="D19" s="18">
        <f>SUM(G15:AY15)</f>
        <v>20698088.553584211</v>
      </c>
      <c r="K19" s="7"/>
      <c r="M19" s="8"/>
      <c r="N19" s="8"/>
      <c r="P19" s="6"/>
    </row>
    <row r="20" spans="3:17" x14ac:dyDescent="0.35">
      <c r="K20" s="8"/>
      <c r="L20" s="9"/>
      <c r="M20" s="8"/>
      <c r="N20" s="8"/>
      <c r="P20" s="8"/>
      <c r="Q20" s="8"/>
    </row>
    <row r="21" spans="3:17" x14ac:dyDescent="0.35">
      <c r="O21" s="6"/>
    </row>
    <row r="22" spans="3:17" x14ac:dyDescent="0.35">
      <c r="O22" s="6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A5762-75B4-4264-9CF5-ED6A45A3D7A0}">
  <dimension ref="B1:E15"/>
  <sheetViews>
    <sheetView workbookViewId="0">
      <selection activeCell="E9" sqref="E9"/>
    </sheetView>
  </sheetViews>
  <sheetFormatPr defaultRowHeight="14.5" x14ac:dyDescent="0.35"/>
  <cols>
    <col min="2" max="2" width="19.08984375" customWidth="1"/>
    <col min="3" max="3" width="17.453125" bestFit="1" customWidth="1"/>
    <col min="4" max="4" width="18.36328125" customWidth="1"/>
    <col min="5" max="5" width="16.36328125" customWidth="1"/>
  </cols>
  <sheetData>
    <row r="1" spans="2:5" ht="15" thickBot="1" x14ac:dyDescent="0.4"/>
    <row r="2" spans="2:5" ht="44" thickBot="1" x14ac:dyDescent="0.4">
      <c r="B2" s="23"/>
      <c r="C2" s="19" t="s">
        <v>57</v>
      </c>
      <c r="D2" s="19" t="s">
        <v>58</v>
      </c>
      <c r="E2" s="19" t="s">
        <v>59</v>
      </c>
    </row>
    <row r="3" spans="2:5" ht="29" x14ac:dyDescent="0.35">
      <c r="B3" s="33" t="s">
        <v>60</v>
      </c>
      <c r="C3" s="20" t="s">
        <v>61</v>
      </c>
      <c r="D3" s="20" t="s">
        <v>63</v>
      </c>
      <c r="E3" s="36"/>
    </row>
    <row r="4" spans="2:5" x14ac:dyDescent="0.35">
      <c r="B4" s="34"/>
      <c r="C4" s="20"/>
      <c r="D4" s="20"/>
      <c r="E4" s="37"/>
    </row>
    <row r="5" spans="2:5" ht="29" x14ac:dyDescent="0.35">
      <c r="B5" s="34"/>
      <c r="C5" s="20" t="s">
        <v>62</v>
      </c>
      <c r="D5" s="20" t="s">
        <v>64</v>
      </c>
      <c r="E5" s="37"/>
    </row>
    <row r="6" spans="2:5" ht="15" thickBot="1" x14ac:dyDescent="0.4">
      <c r="B6" s="35"/>
      <c r="C6" s="21"/>
      <c r="D6" s="22"/>
      <c r="E6" s="38"/>
    </row>
    <row r="7" spans="2:5" ht="15" thickBot="1" x14ac:dyDescent="0.4">
      <c r="B7" s="24" t="s">
        <v>65</v>
      </c>
      <c r="C7" s="27" t="s">
        <v>69</v>
      </c>
      <c r="D7" s="27" t="s">
        <v>73</v>
      </c>
      <c r="E7" s="27" t="s">
        <v>72</v>
      </c>
    </row>
    <row r="8" spans="2:5" ht="15" thickBot="1" x14ac:dyDescent="0.4">
      <c r="B8" s="24" t="s">
        <v>66</v>
      </c>
      <c r="C8" s="28" t="s">
        <v>67</v>
      </c>
      <c r="D8" s="27" t="s">
        <v>74</v>
      </c>
      <c r="E8" s="27" t="s">
        <v>75</v>
      </c>
    </row>
    <row r="9" spans="2:5" ht="15" thickBot="1" x14ac:dyDescent="0.4">
      <c r="B9" s="24" t="s">
        <v>68</v>
      </c>
      <c r="C9" s="27" t="s">
        <v>70</v>
      </c>
      <c r="D9" s="27" t="s">
        <v>76</v>
      </c>
      <c r="E9" s="32" t="s">
        <v>77</v>
      </c>
    </row>
    <row r="11" spans="2:5" x14ac:dyDescent="0.35">
      <c r="D11" s="25"/>
      <c r="E11" s="25"/>
    </row>
    <row r="12" spans="2:5" x14ac:dyDescent="0.35">
      <c r="D12" s="26"/>
      <c r="E12" s="26"/>
    </row>
    <row r="13" spans="2:5" x14ac:dyDescent="0.35">
      <c r="D13" s="26"/>
      <c r="E13" s="26"/>
    </row>
    <row r="14" spans="2:5" x14ac:dyDescent="0.35">
      <c r="D14" s="26"/>
      <c r="E14" s="26"/>
    </row>
    <row r="15" spans="2:5" x14ac:dyDescent="0.35">
      <c r="D15" s="25"/>
      <c r="E15" s="25"/>
    </row>
  </sheetData>
  <mergeCells count="2">
    <mergeCell ref="B3:B6"/>
    <mergeCell ref="E3:E6"/>
  </mergeCells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ble_x0020_Start_x0020_Date xmlns="631298fc-6a88-4548-b7d9-3b164918c4a3" xsi:nil="true"/>
    <_Status xmlns="http://schemas.microsoft.com/sharepoint/v3/fields">Draft</_Status>
    <Meeting_x0020_Date xmlns="631298fc-6a88-4548-b7d9-3b164918c4a3" xsi:nil="true"/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Applicable_x0020_Duration xmlns="631298fc-6a88-4548-b7d9-3b164918c4a3">-</Applicable_x0020_Duration>
    <Organisation xmlns="631298fc-6a88-4548-b7d9-3b164918c4a3">Choose an Organisation</Organisation>
    <Publication_x0020_Date_x003a_ xmlns="631298fc-6a88-4548-b7d9-3b164918c4a3">2020-09-04T16:55:02+00:00</Publication_x0020_Date_x003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54477FFB31ABA4FB5DAEF465076F809" ma:contentTypeVersion="8" ma:contentTypeDescription="Documents not produced by Ofgem" ma:contentTypeScope="" ma:versionID="1da0294cc1496dd2bf22214ea285ee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5d50939eea093ce96ff9468dbf8bf3f2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a9306fc-8436-45f0-b931-e34f519be3a3" ContentTypeId="0x010100728A6C48D06C0D459BAA78C74513A0FC" PreviousValue="true"/>
</file>

<file path=customXml/itemProps1.xml><?xml version="1.0" encoding="utf-8"?>
<ds:datastoreItem xmlns:ds="http://schemas.openxmlformats.org/officeDocument/2006/customXml" ds:itemID="{BF3E996E-4849-4A2E-A5E3-B2FC825792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5FE963-2DAB-459D-BB8E-65313D78A898}">
  <ds:schemaRefs>
    <ds:schemaRef ds:uri="http://purl.org/dc/elements/1.1/"/>
    <ds:schemaRef ds:uri="http://schemas.microsoft.com/office/2006/metadata/properties"/>
    <ds:schemaRef ds:uri="d86873e3-0a93-4195-b4d5-bf348a62e439"/>
    <ds:schemaRef ds:uri="http://purl.org/dc/terms/"/>
    <ds:schemaRef ds:uri="b9d58ee2-9cf3-4e74-9de3-ce56a8e2cd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28D5B5-6EE5-4AF3-96CC-E6A7E0C6F215}"/>
</file>

<file path=customXml/itemProps4.xml><?xml version="1.0" encoding="utf-8"?>
<ds:datastoreItem xmlns:ds="http://schemas.openxmlformats.org/officeDocument/2006/customXml" ds:itemID="{9FE4122B-4A52-423A-AC45-E6F34CD659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Benefits</vt:lpstr>
      <vt:lpstr>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MacDonald, Garry</dc:creator>
  <cp:lastModifiedBy>WL467126-local</cp:lastModifiedBy>
  <dcterms:created xsi:type="dcterms:W3CDTF">2020-08-05T07:59:47Z</dcterms:created>
  <dcterms:modified xsi:type="dcterms:W3CDTF">2020-08-31T12:53:08Z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0x010100728A6C48D06C0D459BAA78C74513A0FC00954477FFB31ABA4FB5DAEF465076F809</vt:lpwstr>
  </property>
  <property fmtid="{D5CDD505-2E9C-101B-9397-08002B2CF9AE}" pid="3" name="BJSCc5a055b0-1bed-4579_x">
    <vt:lpwstr/>
  </property>
  <property fmtid="{D5CDD505-2E9C-101B-9397-08002B2CF9AE}" pid="4" name="BJSCdd9eba61-d6b9-469b_x">
    <vt:lpwstr/>
  </property>
  <property fmtid="{D5CDD505-2E9C-101B-9397-08002B2CF9AE}" pid="5" name="BJSCSummaryMarking">
    <vt:lpwstr>This item has no classification</vt:lpwstr>
  </property>
  <property fmtid="{D5CDD505-2E9C-101B-9397-08002B2CF9AE}" pid="6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