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style1.xml" ContentType="application/vnd.ms-office.chartstyle+xml"/>
  <Override PartName="/xl/drawings/drawing1.xml" ContentType="application/vnd.openxmlformats-officedocument.drawing+xml"/>
  <Override PartName="/xl/charts/colors1.xml" ContentType="application/vnd.ms-office.chartcolorstyle+xml"/>
  <Override PartName="/xl/charts/chart1.xml" ContentType="application/vnd.openxmlformats-officedocument.drawingml.chart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comments1.xml" ContentType="application/vnd.openxmlformats-officedocument.spreadsheetml.comment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secom.sharepoint.com/teams/ssen-networks-rtbp/11 Question Responses/"/>
    </mc:Choice>
  </mc:AlternateContent>
  <xr:revisionPtr revIDLastSave="0" documentId="8_{3CF15279-6A6D-4363-8675-F44309E79ED5}" xr6:coauthVersionLast="41" xr6:coauthVersionMax="41" xr10:uidLastSave="{00000000-0000-0000-0000-000000000000}"/>
  <bookViews>
    <workbookView minimized="1" xWindow="5680" yWindow="3040" windowWidth="7500" windowHeight="6000" tabRatio="813" activeTab="3" xr2:uid="{4ED3B433-9A8B-4627-95FB-22DEE4C8E40A}"/>
  </bookViews>
  <sheets>
    <sheet name="Ref Tables" sheetId="7" r:id="rId1"/>
    <sheet name="Accelerated Connections" sheetId="19" r:id="rId2"/>
    <sheet name="Data (LOA)" sheetId="21" state="hidden" r:id="rId3"/>
    <sheet name="Front Sheet" sheetId="2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20" l="1"/>
  <c r="J8" i="20"/>
  <c r="J57" i="19" l="1"/>
  <c r="J58" i="19"/>
  <c r="J59" i="19"/>
  <c r="J60" i="19"/>
  <c r="J61" i="19"/>
  <c r="J62" i="19"/>
  <c r="J63" i="19"/>
  <c r="J64" i="19"/>
  <c r="J65" i="19"/>
  <c r="J66" i="19"/>
  <c r="J67" i="19"/>
  <c r="J68" i="19"/>
  <c r="I57" i="19"/>
  <c r="I58" i="19"/>
  <c r="I59" i="19"/>
  <c r="I60" i="19"/>
  <c r="I61" i="19"/>
  <c r="I62" i="19"/>
  <c r="I63" i="19"/>
  <c r="I64" i="19"/>
  <c r="I65" i="19"/>
  <c r="I66" i="19"/>
  <c r="I67" i="19"/>
  <c r="I68" i="19"/>
  <c r="H57" i="19"/>
  <c r="H58" i="19"/>
  <c r="H59" i="19"/>
  <c r="H60" i="19"/>
  <c r="H61" i="19"/>
  <c r="H62" i="19"/>
  <c r="H63" i="19"/>
  <c r="H64" i="19"/>
  <c r="H65" i="19"/>
  <c r="H66" i="19"/>
  <c r="H67" i="19"/>
  <c r="H68" i="19"/>
  <c r="J4" i="19" l="1"/>
  <c r="H4" i="19" l="1"/>
  <c r="I4" i="19" s="1"/>
  <c r="H5" i="19"/>
  <c r="I5" i="19" s="1"/>
  <c r="J5" i="19" s="1"/>
  <c r="H6" i="19"/>
  <c r="I6" i="19" s="1"/>
  <c r="J6" i="19" s="1"/>
  <c r="H7" i="19"/>
  <c r="I7" i="19" s="1"/>
  <c r="J7" i="19" s="1"/>
  <c r="H8" i="19"/>
  <c r="I8" i="19" s="1"/>
  <c r="J8" i="19" s="1"/>
  <c r="H9" i="19"/>
  <c r="I9" i="19" s="1"/>
  <c r="J9" i="19" s="1"/>
  <c r="H10" i="19"/>
  <c r="I10" i="19" s="1"/>
  <c r="J10" i="19" s="1"/>
  <c r="H11" i="19"/>
  <c r="I11" i="19" s="1"/>
  <c r="J11" i="19" s="1"/>
  <c r="H12" i="19"/>
  <c r="I12" i="19" s="1"/>
  <c r="J12" i="19" s="1"/>
  <c r="H13" i="19"/>
  <c r="I13" i="19" s="1"/>
  <c r="J13" i="19" s="1"/>
  <c r="H14" i="19"/>
  <c r="I14" i="19" s="1"/>
  <c r="J14" i="19" s="1"/>
  <c r="H15" i="19"/>
  <c r="I15" i="19" s="1"/>
  <c r="J15" i="19" s="1"/>
  <c r="H16" i="19"/>
  <c r="I16" i="19" s="1"/>
  <c r="J16" i="19" s="1"/>
  <c r="H17" i="19"/>
  <c r="I17" i="19" s="1"/>
  <c r="J17" i="19" s="1"/>
  <c r="H18" i="19"/>
  <c r="I18" i="19" s="1"/>
  <c r="J18" i="19" s="1"/>
  <c r="H19" i="19"/>
  <c r="I19" i="19" s="1"/>
  <c r="J19" i="19" s="1"/>
  <c r="H20" i="19"/>
  <c r="I20" i="19" s="1"/>
  <c r="J20" i="19" s="1"/>
  <c r="H21" i="19"/>
  <c r="I21" i="19" s="1"/>
  <c r="J21" i="19" s="1"/>
  <c r="H22" i="19"/>
  <c r="I22" i="19" s="1"/>
  <c r="J22" i="19" s="1"/>
  <c r="H23" i="19"/>
  <c r="I23" i="19" s="1"/>
  <c r="J23" i="19" s="1"/>
  <c r="H24" i="19"/>
  <c r="I24" i="19" s="1"/>
  <c r="J24" i="19" s="1"/>
  <c r="H25" i="19"/>
  <c r="I25" i="19" s="1"/>
  <c r="J25" i="19" s="1"/>
  <c r="H26" i="19"/>
  <c r="I26" i="19" s="1"/>
  <c r="J26" i="19" s="1"/>
  <c r="H27" i="19"/>
  <c r="I27" i="19" s="1"/>
  <c r="J27" i="19" s="1"/>
  <c r="H28" i="19"/>
  <c r="I28" i="19" s="1"/>
  <c r="J28" i="19" s="1"/>
  <c r="H29" i="19"/>
  <c r="I29" i="19" s="1"/>
  <c r="J29" i="19" s="1"/>
  <c r="H30" i="19"/>
  <c r="I30" i="19" s="1"/>
  <c r="J30" i="19" s="1"/>
  <c r="H31" i="19"/>
  <c r="H32" i="19"/>
  <c r="I32" i="19" s="1"/>
  <c r="J32" i="19" s="1"/>
  <c r="H33" i="19"/>
  <c r="I33" i="19" s="1"/>
  <c r="J33" i="19" s="1"/>
  <c r="H34" i="19"/>
  <c r="I34" i="19" s="1"/>
  <c r="J34" i="19" s="1"/>
  <c r="H35" i="19"/>
  <c r="I35" i="19" s="1"/>
  <c r="J35" i="19" s="1"/>
  <c r="H36" i="19"/>
  <c r="I36" i="19" s="1"/>
  <c r="J36" i="19" s="1"/>
  <c r="H37" i="19"/>
  <c r="I37" i="19" s="1"/>
  <c r="J37" i="19" s="1"/>
  <c r="H38" i="19"/>
  <c r="I38" i="19" s="1"/>
  <c r="J38" i="19" s="1"/>
  <c r="H39" i="19"/>
  <c r="I39" i="19" s="1"/>
  <c r="J39" i="19" s="1"/>
  <c r="H40" i="19"/>
  <c r="H41" i="19"/>
  <c r="I41" i="19" s="1"/>
  <c r="J41" i="19" s="1"/>
  <c r="H42" i="19"/>
  <c r="I42" i="19" s="1"/>
  <c r="J42" i="19" s="1"/>
  <c r="H43" i="19"/>
  <c r="I43" i="19" s="1"/>
  <c r="J43" i="19" s="1"/>
  <c r="H44" i="19"/>
  <c r="I44" i="19" s="1"/>
  <c r="J44" i="19" s="1"/>
  <c r="H45" i="19"/>
  <c r="I45" i="19" s="1"/>
  <c r="J45" i="19" s="1"/>
  <c r="H46" i="19"/>
  <c r="I46" i="19" s="1"/>
  <c r="J46" i="19" s="1"/>
  <c r="H47" i="19"/>
  <c r="I47" i="19" s="1"/>
  <c r="J47" i="19" s="1"/>
  <c r="H48" i="19"/>
  <c r="I48" i="19" s="1"/>
  <c r="J48" i="19" s="1"/>
  <c r="H49" i="19"/>
  <c r="I49" i="19" s="1"/>
  <c r="J49" i="19" s="1"/>
  <c r="H50" i="19"/>
  <c r="I50" i="19" s="1"/>
  <c r="J50" i="19" s="1"/>
  <c r="H51" i="19"/>
  <c r="I51" i="19" s="1"/>
  <c r="J51" i="19" s="1"/>
  <c r="H52" i="19"/>
  <c r="I52" i="19" s="1"/>
  <c r="J52" i="19" s="1"/>
  <c r="H53" i="19"/>
  <c r="I53" i="19" s="1"/>
  <c r="J53" i="19" s="1"/>
  <c r="H54" i="19"/>
  <c r="I54" i="19" s="1"/>
  <c r="J54" i="19" s="1"/>
  <c r="H55" i="19"/>
  <c r="I55" i="19" s="1"/>
  <c r="J55" i="19" s="1"/>
  <c r="H56" i="19"/>
  <c r="I56" i="19" s="1"/>
  <c r="J56" i="19" s="1"/>
  <c r="H3" i="19"/>
  <c r="I3" i="19" s="1"/>
  <c r="J3" i="19" s="1"/>
  <c r="I40" i="19" l="1"/>
  <c r="J40" i="19" s="1"/>
  <c r="I31" i="19"/>
  <c r="J31" i="19" s="1"/>
  <c r="E5" i="20" s="1"/>
  <c r="E6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MacDonald, Garry</author>
  </authors>
  <commentList>
    <comment ref="A13" authorId="0" shapeId="0" xr:uid="{0A1FCE3A-ADBF-498F-A10F-CA068AB561D8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Not included in ScotGov calculator - extracted from BEIS renewable load factors figures</t>
        </r>
      </text>
    </comment>
    <comment ref="A15" authorId="0" shapeId="0" xr:uid="{C0E14D26-8F5E-42BF-9CA5-CA797F62CF1E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Estimate where the mix of renewable sources is unclear/unknown</t>
        </r>
      </text>
    </comment>
    <comment ref="A16" authorId="0" shapeId="0" xr:uid="{D8799531-B9CD-4A7E-8851-A9DAF4FEBE29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Based on BEIS plant utilization factors</t>
        </r>
      </text>
    </comment>
    <comment ref="C26" authorId="0" shapeId="0" xr:uid="{B6FC8245-E470-40C1-82A6-6C0884A3A185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Assumes yearly drop in carbon intensity by 0.1%</t>
        </r>
      </text>
    </comment>
    <comment ref="D26" authorId="0" shapeId="0" xr:uid="{CE36BDBE-BF5C-4E92-95C5-882CC3190E35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Assumes yearly drop in carbon intensity by 0.001%</t>
        </r>
      </text>
    </comment>
    <comment ref="A44" authorId="0" shapeId="0" xr:uid="{C4D113FD-8A15-4CA7-BEF0-503313C8D91D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Assumed to be 70% of 2018 level</t>
        </r>
      </text>
    </comment>
    <comment ref="A64" authorId="0" shapeId="0" xr:uid="{B54534D5-23DA-483E-966A-6FFB8957FD49}">
      <text>
        <r>
          <rPr>
            <b/>
            <sz val="9"/>
            <color indexed="81"/>
            <rFont val="Tahoma"/>
            <family val="2"/>
          </rPr>
          <t>MacDonald, Garry:</t>
        </r>
        <r>
          <rPr>
            <sz val="9"/>
            <color indexed="81"/>
            <rFont val="Tahoma"/>
            <family val="2"/>
          </rPr>
          <t xml:space="preserve">
Assumed to be net zero emissions</t>
        </r>
      </text>
    </comment>
  </commentList>
</comments>
</file>

<file path=xl/sharedStrings.xml><?xml version="1.0" encoding="utf-8"?>
<sst xmlns="http://schemas.openxmlformats.org/spreadsheetml/2006/main" count="268" uniqueCount="123">
  <si>
    <t>Hydro</t>
  </si>
  <si>
    <t>Offshore Wind</t>
  </si>
  <si>
    <t>Onshore Wind</t>
  </si>
  <si>
    <t>Solar PV</t>
  </si>
  <si>
    <t>Wave/Tidal</t>
  </si>
  <si>
    <t>Technology</t>
  </si>
  <si>
    <t>Hydro (large-scale)</t>
  </si>
  <si>
    <t>Hydro (small-scale)</t>
  </si>
  <si>
    <t>Landfill gas</t>
  </si>
  <si>
    <t>Sewage Gas</t>
  </si>
  <si>
    <t>Other bioenergy (ex cofiring &amp; sewage)</t>
  </si>
  <si>
    <t>Average transmission &amp; distribution network losses in Scotland over 5 year period (2013-2017)</t>
  </si>
  <si>
    <t>Losses</t>
  </si>
  <si>
    <t>Year</t>
  </si>
  <si>
    <t>1 megaton = 1,000,000 metric tons</t>
  </si>
  <si>
    <t>1 terawatt hour = 1,000,000 megawatt hours</t>
  </si>
  <si>
    <t>1 megaton = 1,000,000,000 kg</t>
  </si>
  <si>
    <t>1 terawatt hour = 1,000,000,000 kilowatt hours</t>
  </si>
  <si>
    <t>1000 kilowatt hour = 1 megawatt hour</t>
  </si>
  <si>
    <t>1 megawatt hour = 0.001 gigawatt hours</t>
  </si>
  <si>
    <t>Load Factor - System Planning Estimates 
(June 2019)</t>
  </si>
  <si>
    <t>Mix</t>
  </si>
  <si>
    <t>Load Factor - ScotGov 
(5 year average - 2013-2017)</t>
  </si>
  <si>
    <t>Non-Renewables (Diesel &amp; Gas)</t>
  </si>
  <si>
    <t>UK Electricity
Grid Mix Factor 
(kgCO2e per MWh)</t>
  </si>
  <si>
    <t>Natural Gas 
(kgCO2e per MWh)</t>
  </si>
  <si>
    <t>Diesel - Standard Biofuel Blend (kgCO2e per MWh)</t>
  </si>
  <si>
    <t>Load factors by technology type</t>
  </si>
  <si>
    <t>BEIS GHG Conversion Factors (2013-2050)</t>
  </si>
  <si>
    <t>Conversion Reminder</t>
  </si>
  <si>
    <t>BEIS Carbon Prices (2013-2100)</t>
  </si>
  <si>
    <t>Generation Customer Scheme Type</t>
  </si>
  <si>
    <t>Generation Customer Capacity (MW)</t>
  </si>
  <si>
    <t>Example</t>
  </si>
  <si>
    <t>Connection Acceleration Time (weeks)</t>
  </si>
  <si>
    <t>Carbon Displaced due to Acceleration (tCO2)</t>
  </si>
  <si>
    <t>Additional Renewable Generation due to Acceleration (MWh)</t>
  </si>
  <si>
    <t>Carbon Cost Saving of Acceleration (£)</t>
  </si>
  <si>
    <t>Scheme Name</t>
  </si>
  <si>
    <t>Auchadaduie Stage 1 Non Firm</t>
  </si>
  <si>
    <t>Tullymurdoch Stage 1 Non Firm</t>
  </si>
  <si>
    <t>Brownieleys Stage 1</t>
  </si>
  <si>
    <t>Brotherton Stage 1 Non Firm</t>
  </si>
  <si>
    <t>Edintore - Phase 1 Non Firm</t>
  </si>
  <si>
    <t>Stronelairg (Non Firm)</t>
  </si>
  <si>
    <t>Bad a Cheo (Non Firm)</t>
  </si>
  <si>
    <t>Achlachan</t>
  </si>
  <si>
    <t>Wathegar 2</t>
  </si>
  <si>
    <t>Beinneun (Non Firm)</t>
  </si>
  <si>
    <t>Bhlaraidh (Non-Firm)</t>
  </si>
  <si>
    <t>Freasdail Wind (Non Firm)</t>
  </si>
  <si>
    <t>Srondoire</t>
  </si>
  <si>
    <t>Price Control Period</t>
  </si>
  <si>
    <t>RIIO-T1</t>
  </si>
  <si>
    <t>Firth of Forth</t>
  </si>
  <si>
    <t>Glenshero - TCA</t>
  </si>
  <si>
    <t>Moray Firth (TORL)</t>
  </si>
  <si>
    <t>Moray Offshore</t>
  </si>
  <si>
    <t>RIIO-T2 (Certain View)</t>
  </si>
  <si>
    <t>Elchies</t>
  </si>
  <si>
    <t>Sallachy</t>
  </si>
  <si>
    <t>Assumption that 50% of connection capacity achieves acceleration</t>
  </si>
  <si>
    <t>Previous Proposal</t>
  </si>
  <si>
    <t>Scope</t>
  </si>
  <si>
    <t>Actual</t>
  </si>
  <si>
    <t>New Proposal</t>
  </si>
  <si>
    <t>Accelerated Connection Time</t>
  </si>
  <si>
    <t>131 weeks (average from RIIO-T1)</t>
  </si>
  <si>
    <t>Consumer Value</t>
  </si>
  <si>
    <t>13 weeks (10% improvement only)</t>
  </si>
  <si>
    <t>Certain View Projects</t>
  </si>
  <si>
    <t>4.4 MtCO2e</t>
  </si>
  <si>
    <t>Carbon Displaced</t>
  </si>
  <si>
    <t>144 weeks (RIIO-T1 average + 10% improvement)</t>
  </si>
  <si>
    <t>Strathy Wood</t>
  </si>
  <si>
    <t>Strathy South</t>
  </si>
  <si>
    <t>Glen Ullinish</t>
  </si>
  <si>
    <t>Cloiche</t>
  </si>
  <si>
    <t>Energy Isles</t>
  </si>
  <si>
    <t>Viking</t>
  </si>
  <si>
    <t>Clashindarroch ext</t>
  </si>
  <si>
    <t>Beaw Field</t>
  </si>
  <si>
    <t>Meikle Hill windfarm</t>
  </si>
  <si>
    <t>Gordonbush ext, Brora</t>
  </si>
  <si>
    <t>Lurg Hill windfarm</t>
  </si>
  <si>
    <t>Bhlargour Windfarm</t>
  </si>
  <si>
    <t>Sheirdrim Windfarm</t>
  </si>
  <si>
    <t>Clash Gour</t>
  </si>
  <si>
    <t>Loch Luichart ext</t>
  </si>
  <si>
    <t xml:space="preserve">Cairnmorehill </t>
  </si>
  <si>
    <t>Pauls Hill II</t>
  </si>
  <si>
    <t>Bhlaraidh Ext Wind Farm</t>
  </si>
  <si>
    <t>Corriegarth II</t>
  </si>
  <si>
    <t>Hollandmey</t>
  </si>
  <si>
    <t>Meygen</t>
  </si>
  <si>
    <t>Mossy Hill windfarm</t>
  </si>
  <si>
    <t>Dunvegan GSP (Ben Sca)</t>
  </si>
  <si>
    <t>Beinn Thursuinn</t>
  </si>
  <si>
    <t>RIIO-T2 (LOA)</t>
  </si>
  <si>
    <t>CVP Value (with 50% connection assumption)</t>
  </si>
  <si>
    <t>Total Value of Displaced Carbon from the Accelerated Connection of LOA Renewable Generation Schemes in RIIO-T2</t>
  </si>
  <si>
    <t>Certain View + LOA Projects</t>
  </si>
  <si>
    <t>LOA Projects</t>
  </si>
  <si>
    <t>£313.2m</t>
  </si>
  <si>
    <t>c.£156.6m</t>
  </si>
  <si>
    <t>Moray East</t>
  </si>
  <si>
    <t>Tangy III (requires Carradale)</t>
  </si>
  <si>
    <t>Large D</t>
  </si>
  <si>
    <t>Lage D</t>
  </si>
  <si>
    <t>Hill of Towie 2</t>
  </si>
  <si>
    <t>Cogle Moss windfarm</t>
  </si>
  <si>
    <t>Fetteresso</t>
  </si>
  <si>
    <t xml:space="preserve">Golticlay </t>
  </si>
  <si>
    <t>Camster 2 (BELLA)</t>
  </si>
  <si>
    <t>Rothies III</t>
  </si>
  <si>
    <t>8.7 MtCO2e</t>
  </si>
  <si>
    <t>£626.4m</t>
  </si>
  <si>
    <t>c. £313.2m</t>
  </si>
  <si>
    <t>0.3 MtCO2e</t>
  </si>
  <si>
    <t>£25.5m</t>
  </si>
  <si>
    <t>c. £12.8m</t>
  </si>
  <si>
    <t xml:space="preserve">Actual (plus CV2B and C) </t>
  </si>
  <si>
    <t>Certain View + LOA Projects+ CVP 2 B/C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</si>
</sst>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$-C09]#,##0.0"/>
    <numFmt numFmtId="165" formatCode="_-* #,##0_-;\-* #,##0_-;_-* &quot;-&quot;??_-;_-@_-"/>
    <numFmt numFmtId="166" formatCode="_-[$£-809]* #,##0.00_-;\-[$£-809]* #,##0.00_-;_-[$£-809]* &quot;-&quot;??_-;_-@_-"/>
    <numFmt numFmtId="167" formatCode="_-[$£-809]* #,##0_-;\-[$£-809]* #,##0_-;_-[$£-809]* &quot;-&quot;??_-;_-@_-"/>
  </numFmts>
  <fonts count="12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FF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9" fontId="3" fillId="0" borderId="0" applyFont="0" applyFill="0" applyBorder="0" applyAlignment="0" applyProtection="0"/>
    <xf numFmtId="164" fontId="5" fillId="0" borderId="0" applyFont="0" applyBorder="0" applyProtection="0"/>
    <xf numFmtId="0" fontId="7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wrapText="1"/>
    </xf>
    <xf numFmtId="0" fontId="6" fillId="0" borderId="1" xfId="0" applyFont="1" applyBorder="1"/>
    <xf numFmtId="0" fontId="0" fillId="0" borderId="1" xfId="0" applyBorder="1"/>
    <xf numFmtId="9" fontId="0" fillId="0" borderId="1" xfId="1" applyFont="1" applyBorder="1"/>
    <xf numFmtId="0" fontId="6" fillId="0" borderId="1" xfId="0" applyFont="1" applyBorder="1" applyAlignment="1">
      <alignment wrapText="1"/>
    </xf>
    <xf numFmtId="9" fontId="0" fillId="0" borderId="0" xfId="1" applyFont="1" applyBorder="1"/>
    <xf numFmtId="0" fontId="0" fillId="0" borderId="1" xfId="0" applyFill="1" applyBorder="1"/>
    <xf numFmtId="0" fontId="0" fillId="0" borderId="0" xfId="0" applyFill="1" applyBorder="1"/>
    <xf numFmtId="0" fontId="4" fillId="0" borderId="1" xfId="0" applyFont="1" applyBorder="1" applyAlignment="1">
      <alignment wrapText="1"/>
    </xf>
    <xf numFmtId="10" fontId="0" fillId="0" borderId="0" xfId="1" applyNumberFormat="1" applyFont="1"/>
    <xf numFmtId="2" fontId="0" fillId="0" borderId="1" xfId="0" applyNumberFormat="1" applyBorder="1"/>
    <xf numFmtId="2" fontId="0" fillId="0" borderId="1" xfId="0" applyNumberFormat="1" applyBorder="1" applyAlignment="1">
      <alignment wrapText="1"/>
    </xf>
    <xf numFmtId="0" fontId="6" fillId="0" borderId="1" xfId="0" applyFont="1" applyFill="1" applyBorder="1" applyAlignment="1">
      <alignment wrapText="1"/>
    </xf>
    <xf numFmtId="165" fontId="0" fillId="0" borderId="1" xfId="7" applyNumberFormat="1" applyFont="1" applyBorder="1"/>
    <xf numFmtId="166" fontId="0" fillId="0" borderId="1" xfId="0" applyNumberFormat="1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11" fillId="0" borderId="1" xfId="0" applyFont="1" applyBorder="1" applyAlignment="1">
      <alignment wrapText="1"/>
    </xf>
    <xf numFmtId="166" fontId="11" fillId="0" borderId="1" xfId="0" applyNumberFormat="1" applyFont="1" applyBorder="1"/>
    <xf numFmtId="0" fontId="11" fillId="0" borderId="0" xfId="0" applyFont="1"/>
    <xf numFmtId="1" fontId="0" fillId="2" borderId="1" xfId="0" applyNumberFormat="1" applyFill="1" applyBorder="1"/>
    <xf numFmtId="0" fontId="10" fillId="2" borderId="1" xfId="0" applyFont="1" applyFill="1" applyBorder="1"/>
    <xf numFmtId="1" fontId="10" fillId="2" borderId="1" xfId="0" applyNumberFormat="1" applyFont="1" applyFill="1" applyBorder="1"/>
    <xf numFmtId="165" fontId="10" fillId="0" borderId="1" xfId="7" applyNumberFormat="1" applyFont="1" applyBorder="1"/>
    <xf numFmtId="165" fontId="0" fillId="0" borderId="2" xfId="7" applyNumberFormat="1" applyFont="1" applyBorder="1"/>
    <xf numFmtId="166" fontId="11" fillId="0" borderId="4" xfId="0" applyNumberFormat="1" applyFont="1" applyBorder="1"/>
    <xf numFmtId="166" fontId="11" fillId="0" borderId="5" xfId="0" applyNumberFormat="1" applyFont="1" applyBorder="1"/>
    <xf numFmtId="166" fontId="11" fillId="0" borderId="6" xfId="0" applyNumberFormat="1" applyFont="1" applyBorder="1"/>
    <xf numFmtId="166" fontId="11" fillId="0" borderId="7" xfId="0" applyNumberFormat="1" applyFont="1" applyBorder="1"/>
    <xf numFmtId="166" fontId="10" fillId="0" borderId="3" xfId="0" applyNumberFormat="1" applyFont="1" applyBorder="1"/>
    <xf numFmtId="166" fontId="11" fillId="0" borderId="8" xfId="0" applyNumberFormat="1" applyFont="1" applyBorder="1"/>
    <xf numFmtId="167" fontId="6" fillId="0" borderId="1" xfId="0" applyNumberFormat="1" applyFont="1" applyBorder="1"/>
    <xf numFmtId="9" fontId="0" fillId="0" borderId="0" xfId="1" applyFont="1" applyAlignment="1">
      <alignment wrapText="1"/>
    </xf>
    <xf numFmtId="0" fontId="11" fillId="2" borderId="1" xfId="0" applyFont="1" applyFill="1" applyBorder="1"/>
    <xf numFmtId="1" fontId="11" fillId="2" borderId="1" xfId="0" applyNumberFormat="1" applyFont="1" applyFill="1" applyBorder="1"/>
  </cellXfs>
  <cellStyles count="8">
    <cellStyle name="Comma" xfId="7" builtinId="3"/>
    <cellStyle name="Comma 2" xfId="6" xr:uid="{7746D65A-DA1A-4FA8-AB61-E6FAC5112046}"/>
    <cellStyle name="Hyperlink" xfId="3" xr:uid="{FBBE5E33-A57B-4354-A024-A15EC4BA5BD4}"/>
    <cellStyle name="Normal" xfId="0" builtinId="0"/>
    <cellStyle name="Normal 13" xfId="2" xr:uid="{213C093C-A40C-499F-AE5C-E431DB7B27B2}"/>
    <cellStyle name="Normal 2" xfId="4" xr:uid="{07D45989-0826-4B2B-BBA2-724C41D23863}"/>
    <cellStyle name="Percent" xfId="1" builtinId="5"/>
    <cellStyle name="Percent 2" xfId="5" xr:uid="{C2A7A11F-1B4A-4669-98DE-DBD85C4E3ED9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'Ref Tables'!$B$26</c:f>
              <c:strCache>
                <c:ptCount val="1"/>
                <c:pt idx="0">
                  <c:v>UK Electricity
Grid Mix Factor 
(kgCO2e per MWh)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'Ref Tables'!$A$27:$A$64</c:f>
              <c:numCache>
                <c:formatCode>General</c:formatCode>
                <c:ptCount val="3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  <c:pt idx="31">
                  <c:v>2044</c:v>
                </c:pt>
                <c:pt idx="32">
                  <c:v>2045</c:v>
                </c:pt>
                <c:pt idx="33">
                  <c:v>2046</c:v>
                </c:pt>
                <c:pt idx="34">
                  <c:v>2047</c:v>
                </c:pt>
                <c:pt idx="35">
                  <c:v>2048</c:v>
                </c:pt>
                <c:pt idx="36">
                  <c:v>2049</c:v>
                </c:pt>
                <c:pt idx="37">
                  <c:v>2050</c:v>
                </c:pt>
              </c:numCache>
            </c:numRef>
          </c:xVal>
          <c:yVal>
            <c:numRef>
              <c:f>'Ref Tables'!$B$27:$B$64</c:f>
              <c:numCache>
                <c:formatCode>0.00</c:formatCode>
                <c:ptCount val="38"/>
                <c:pt idx="0">
                  <c:v>445.47999999999996</c:v>
                </c:pt>
                <c:pt idx="1">
                  <c:v>494.26</c:v>
                </c:pt>
                <c:pt idx="2">
                  <c:v>462.19</c:v>
                </c:pt>
                <c:pt idx="3">
                  <c:v>412.05</c:v>
                </c:pt>
                <c:pt idx="4">
                  <c:v>351.56</c:v>
                </c:pt>
                <c:pt idx="5">
                  <c:v>283.07</c:v>
                </c:pt>
                <c:pt idx="6">
                  <c:v>266.55758333333335</c:v>
                </c:pt>
                <c:pt idx="7">
                  <c:v>250.04516666666666</c:v>
                </c:pt>
                <c:pt idx="8">
                  <c:v>233.53274999999999</c:v>
                </c:pt>
                <c:pt idx="9">
                  <c:v>217.02033333333333</c:v>
                </c:pt>
                <c:pt idx="10">
                  <c:v>200.50791666666669</c:v>
                </c:pt>
                <c:pt idx="11">
                  <c:v>183.99549999999999</c:v>
                </c:pt>
                <c:pt idx="12">
                  <c:v>167.48308333333333</c:v>
                </c:pt>
                <c:pt idx="13">
                  <c:v>150.97066666666666</c:v>
                </c:pt>
                <c:pt idx="14">
                  <c:v>134.45824999999999</c:v>
                </c:pt>
                <c:pt idx="15">
                  <c:v>117.94583333333334</c:v>
                </c:pt>
                <c:pt idx="16">
                  <c:v>101.43341666666666</c:v>
                </c:pt>
                <c:pt idx="17">
                  <c:v>84.920999999999992</c:v>
                </c:pt>
                <c:pt idx="18">
                  <c:v>80.674949999999995</c:v>
                </c:pt>
                <c:pt idx="19">
                  <c:v>76.428899999999999</c:v>
                </c:pt>
                <c:pt idx="20">
                  <c:v>72.182849999999988</c:v>
                </c:pt>
                <c:pt idx="21">
                  <c:v>67.936799999999991</c:v>
                </c:pt>
                <c:pt idx="22">
                  <c:v>63.690749999999987</c:v>
                </c:pt>
                <c:pt idx="23">
                  <c:v>59.444700000000005</c:v>
                </c:pt>
                <c:pt idx="24">
                  <c:v>55.198650000000001</c:v>
                </c:pt>
                <c:pt idx="25">
                  <c:v>50.952600000000004</c:v>
                </c:pt>
                <c:pt idx="26">
                  <c:v>46.70655</c:v>
                </c:pt>
                <c:pt idx="27">
                  <c:v>42.460499999999996</c:v>
                </c:pt>
                <c:pt idx="28">
                  <c:v>38.214449999999999</c:v>
                </c:pt>
                <c:pt idx="29">
                  <c:v>33.968400000000003</c:v>
                </c:pt>
                <c:pt idx="30">
                  <c:v>29.722350000000002</c:v>
                </c:pt>
                <c:pt idx="31">
                  <c:v>25.476300000000002</c:v>
                </c:pt>
                <c:pt idx="32">
                  <c:v>21.230250000000005</c:v>
                </c:pt>
                <c:pt idx="33">
                  <c:v>16.984200000000005</c:v>
                </c:pt>
                <c:pt idx="34">
                  <c:v>12.738150000000005</c:v>
                </c:pt>
                <c:pt idx="35">
                  <c:v>8.4921000000000024</c:v>
                </c:pt>
                <c:pt idx="36">
                  <c:v>4.2460500000000012</c:v>
                </c:pt>
                <c:pt idx="3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22-4108-8FBE-75B59117A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645848"/>
        <c:axId val="842703896"/>
      </c:scatterChart>
      <c:valAx>
        <c:axId val="208464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2703896"/>
        <c:crosses val="autoZero"/>
        <c:crossBetween val="midCat"/>
      </c:valAx>
      <c:valAx>
        <c:axId val="842703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645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7143</xdr:colOff>
      <xdr:row>35</xdr:row>
      <xdr:rowOff>159543</xdr:rowOff>
    </xdr:from>
    <xdr:to>
      <xdr:col>11</xdr:col>
      <xdr:colOff>188118</xdr:colOff>
      <xdr:row>52</xdr:row>
      <xdr:rowOff>150018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464692-F9E6-44C9-8D45-2A90402996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B277A-D38E-485B-A647-862C9A306922}">
  <dimension ref="A2:G156"/>
  <sheetViews>
    <sheetView workbookViewId="0">
      <selection activeCell="B21" sqref="B21"/>
    </sheetView>
  </sheetViews>
  <sheetFormatPr defaultRowHeight="12.5" x14ac:dyDescent="0.25"/>
  <cols>
    <col min="1" max="1" width="33.6328125" customWidth="1"/>
    <col min="2" max="2" width="25.90625" bestFit="1" customWidth="1"/>
    <col min="3" max="3" width="19" customWidth="1"/>
    <col min="4" max="4" width="17.54296875" customWidth="1"/>
    <col min="5" max="6" width="16.08984375" customWidth="1"/>
    <col min="7" max="7" width="12" customWidth="1"/>
    <col min="8" max="8" width="22.26953125" customWidth="1"/>
  </cols>
  <sheetData>
    <row r="2" spans="1:4" ht="13" x14ac:dyDescent="0.3">
      <c r="A2" s="1" t="s">
        <v>27</v>
      </c>
    </row>
    <row r="4" spans="1:4" ht="39.4" customHeight="1" x14ac:dyDescent="0.3">
      <c r="A4" s="6" t="s">
        <v>5</v>
      </c>
      <c r="B4" s="6" t="s">
        <v>20</v>
      </c>
      <c r="C4" s="6" t="s">
        <v>22</v>
      </c>
      <c r="D4" s="2"/>
    </row>
    <row r="5" spans="1:4" x14ac:dyDescent="0.25">
      <c r="A5" s="4" t="s">
        <v>2</v>
      </c>
      <c r="B5" s="5">
        <v>0.28349999999999997</v>
      </c>
      <c r="C5" s="5">
        <v>0.27047264636100649</v>
      </c>
    </row>
    <row r="6" spans="1:4" x14ac:dyDescent="0.25">
      <c r="A6" s="4" t="s">
        <v>1</v>
      </c>
      <c r="B6" s="5">
        <v>0.35349999999999998</v>
      </c>
      <c r="C6" s="5">
        <v>0.32730653153621492</v>
      </c>
    </row>
    <row r="7" spans="1:4" x14ac:dyDescent="0.25">
      <c r="A7" s="4" t="s">
        <v>3</v>
      </c>
      <c r="B7" s="5">
        <v>0.10419315718683343</v>
      </c>
      <c r="C7" s="5">
        <v>0.10419315718683343</v>
      </c>
    </row>
    <row r="8" spans="1:4" x14ac:dyDescent="0.25">
      <c r="A8" s="4" t="s">
        <v>0</v>
      </c>
      <c r="B8" s="5">
        <v>0.38089894744875863</v>
      </c>
      <c r="C8" s="5">
        <v>0.38089894744875863</v>
      </c>
    </row>
    <row r="9" spans="1:4" x14ac:dyDescent="0.25">
      <c r="A9" s="4" t="s">
        <v>6</v>
      </c>
      <c r="B9" s="5">
        <v>0.40012619836026497</v>
      </c>
      <c r="C9" s="5">
        <v>0.40012619836026514</v>
      </c>
    </row>
    <row r="10" spans="1:4" x14ac:dyDescent="0.25">
      <c r="A10" s="4" t="s">
        <v>7</v>
      </c>
      <c r="B10" s="5">
        <v>0.37764045173465038</v>
      </c>
      <c r="C10" s="5">
        <v>0.37764045173465038</v>
      </c>
    </row>
    <row r="11" spans="1:4" x14ac:dyDescent="0.25">
      <c r="A11" s="4" t="s">
        <v>8</v>
      </c>
      <c r="B11" s="5">
        <v>0.49959285577191004</v>
      </c>
      <c r="C11" s="5">
        <v>0.49959285577191004</v>
      </c>
    </row>
    <row r="12" spans="1:4" x14ac:dyDescent="0.25">
      <c r="A12" s="4" t="s">
        <v>9</v>
      </c>
      <c r="B12" s="5">
        <v>0.48065885879507003</v>
      </c>
      <c r="C12" s="5">
        <v>0.48065885879507003</v>
      </c>
    </row>
    <row r="13" spans="1:4" x14ac:dyDescent="0.25">
      <c r="A13" s="4" t="s">
        <v>4</v>
      </c>
      <c r="B13" s="5">
        <v>5.9499999999999997E-2</v>
      </c>
      <c r="C13" s="5">
        <v>5.9499999999999997E-2</v>
      </c>
    </row>
    <row r="14" spans="1:4" x14ac:dyDescent="0.25">
      <c r="A14" s="4" t="s">
        <v>10</v>
      </c>
      <c r="B14" s="5">
        <v>0.65449300146103295</v>
      </c>
      <c r="C14" s="5">
        <v>0.65449300146103295</v>
      </c>
    </row>
    <row r="15" spans="1:4" x14ac:dyDescent="0.25">
      <c r="A15" s="8" t="s">
        <v>21</v>
      </c>
      <c r="B15" s="5">
        <v>0.25</v>
      </c>
      <c r="C15" s="5">
        <v>0.25</v>
      </c>
    </row>
    <row r="16" spans="1:4" x14ac:dyDescent="0.25">
      <c r="A16" s="8" t="s">
        <v>23</v>
      </c>
      <c r="B16" s="5">
        <v>0.45300000000000001</v>
      </c>
      <c r="C16" s="5">
        <v>0.45300000000000001</v>
      </c>
    </row>
    <row r="17" spans="1:7" x14ac:dyDescent="0.25">
      <c r="A17" s="9"/>
      <c r="B17" s="7"/>
      <c r="C17" s="7"/>
    </row>
    <row r="19" spans="1:7" ht="13" x14ac:dyDescent="0.3">
      <c r="A19" s="1" t="s">
        <v>11</v>
      </c>
    </row>
    <row r="21" spans="1:7" x14ac:dyDescent="0.25">
      <c r="A21" s="4" t="s">
        <v>12</v>
      </c>
      <c r="B21" s="5">
        <v>5.0953085437913034E-2</v>
      </c>
    </row>
    <row r="24" spans="1:7" ht="13" x14ac:dyDescent="0.3">
      <c r="A24" s="1" t="s">
        <v>28</v>
      </c>
    </row>
    <row r="26" spans="1:7" ht="43.5" x14ac:dyDescent="0.35">
      <c r="A26" s="3" t="s">
        <v>13</v>
      </c>
      <c r="B26" s="14" t="s">
        <v>24</v>
      </c>
      <c r="C26" s="10" t="s">
        <v>25</v>
      </c>
      <c r="D26" s="10" t="s">
        <v>26</v>
      </c>
      <c r="G26" s="1" t="s">
        <v>29</v>
      </c>
    </row>
    <row r="27" spans="1:7" x14ac:dyDescent="0.25">
      <c r="A27" s="4">
        <v>2013</v>
      </c>
      <c r="B27" s="12">
        <v>445.47999999999996</v>
      </c>
      <c r="C27" s="12">
        <v>184.97300300000001</v>
      </c>
      <c r="D27" s="12">
        <v>246.15</v>
      </c>
      <c r="E27" s="11"/>
      <c r="G27" t="s">
        <v>14</v>
      </c>
    </row>
    <row r="28" spans="1:7" x14ac:dyDescent="0.25">
      <c r="A28" s="4">
        <v>2014</v>
      </c>
      <c r="B28" s="12">
        <v>494.26</v>
      </c>
      <c r="C28" s="12">
        <v>184.97300300000001</v>
      </c>
      <c r="D28" s="12">
        <v>246.15</v>
      </c>
      <c r="E28" s="11"/>
      <c r="G28" t="s">
        <v>16</v>
      </c>
    </row>
    <row r="29" spans="1:7" x14ac:dyDescent="0.25">
      <c r="A29" s="4">
        <v>2015</v>
      </c>
      <c r="B29" s="12">
        <v>462.19</v>
      </c>
      <c r="C29" s="12">
        <v>184.45</v>
      </c>
      <c r="D29" s="12">
        <v>244.35000000000002</v>
      </c>
      <c r="E29" s="11"/>
    </row>
    <row r="30" spans="1:7" x14ac:dyDescent="0.25">
      <c r="A30" s="4">
        <v>2016</v>
      </c>
      <c r="B30" s="12">
        <v>412.05</v>
      </c>
      <c r="C30" s="12">
        <v>183.99681818127499</v>
      </c>
      <c r="D30" s="12">
        <v>245.91577583515101</v>
      </c>
      <c r="E30" s="11"/>
      <c r="G30" t="s">
        <v>18</v>
      </c>
    </row>
    <row r="31" spans="1:7" x14ac:dyDescent="0.25">
      <c r="A31" s="4">
        <v>2017</v>
      </c>
      <c r="B31" s="12">
        <v>351.56</v>
      </c>
      <c r="C31" s="12">
        <v>184.163989077374</v>
      </c>
      <c r="D31" s="12">
        <v>245.22668732487801</v>
      </c>
      <c r="E31" s="11"/>
      <c r="G31" t="s">
        <v>15</v>
      </c>
    </row>
    <row r="32" spans="1:7" x14ac:dyDescent="0.25">
      <c r="A32" s="4">
        <v>2018</v>
      </c>
      <c r="B32" s="12">
        <v>283.07</v>
      </c>
      <c r="C32" s="12">
        <v>183.96</v>
      </c>
      <c r="D32" s="12">
        <v>247.68</v>
      </c>
      <c r="E32" s="11"/>
      <c r="G32" t="s">
        <v>17</v>
      </c>
    </row>
    <row r="33" spans="1:7" x14ac:dyDescent="0.25">
      <c r="A33" s="4">
        <v>2019</v>
      </c>
      <c r="B33" s="12">
        <v>266.55758333333335</v>
      </c>
      <c r="C33" s="12">
        <v>183.77604000000002</v>
      </c>
      <c r="D33" s="12">
        <v>247.65523199999998</v>
      </c>
      <c r="G33" t="s">
        <v>19</v>
      </c>
    </row>
    <row r="34" spans="1:7" x14ac:dyDescent="0.25">
      <c r="A34" s="4">
        <v>2020</v>
      </c>
      <c r="B34" s="12">
        <v>250.04516666666666</v>
      </c>
      <c r="C34" s="12">
        <v>183.59226396000005</v>
      </c>
      <c r="D34" s="12">
        <v>247.63046647679997</v>
      </c>
    </row>
    <row r="35" spans="1:7" x14ac:dyDescent="0.25">
      <c r="A35" s="4">
        <v>2021</v>
      </c>
      <c r="B35" s="12">
        <v>233.53274999999999</v>
      </c>
      <c r="C35" s="12">
        <v>183.40867169604007</v>
      </c>
      <c r="D35" s="12">
        <v>247.60570343015226</v>
      </c>
    </row>
    <row r="36" spans="1:7" x14ac:dyDescent="0.25">
      <c r="A36" s="4">
        <v>2022</v>
      </c>
      <c r="B36" s="12">
        <v>217.02033333333333</v>
      </c>
      <c r="C36" s="12">
        <v>183.22526302434406</v>
      </c>
      <c r="D36" s="12">
        <v>247.58094285980923</v>
      </c>
    </row>
    <row r="37" spans="1:7" x14ac:dyDescent="0.25">
      <c r="A37" s="4">
        <v>2023</v>
      </c>
      <c r="B37" s="12">
        <v>200.50791666666669</v>
      </c>
      <c r="C37" s="12">
        <v>183.04203776131973</v>
      </c>
      <c r="D37" s="12">
        <v>247.5561847655232</v>
      </c>
    </row>
    <row r="38" spans="1:7" x14ac:dyDescent="0.25">
      <c r="A38" s="4">
        <v>2024</v>
      </c>
      <c r="B38" s="12">
        <v>183.99549999999999</v>
      </c>
      <c r="C38" s="12">
        <v>182.85899572355842</v>
      </c>
      <c r="D38" s="12">
        <v>247.53142914704662</v>
      </c>
    </row>
    <row r="39" spans="1:7" x14ac:dyDescent="0.25">
      <c r="A39" s="4">
        <v>2025</v>
      </c>
      <c r="B39" s="12">
        <v>167.48308333333333</v>
      </c>
      <c r="C39" s="12">
        <v>182.67613672783489</v>
      </c>
      <c r="D39" s="12">
        <v>247.50667600413189</v>
      </c>
    </row>
    <row r="40" spans="1:7" x14ac:dyDescent="0.25">
      <c r="A40" s="4">
        <v>2026</v>
      </c>
      <c r="B40" s="12">
        <v>150.97066666666666</v>
      </c>
      <c r="C40" s="12">
        <v>182.49346059110707</v>
      </c>
      <c r="D40" s="12">
        <v>247.48192533653145</v>
      </c>
    </row>
    <row r="41" spans="1:7" x14ac:dyDescent="0.25">
      <c r="A41" s="4">
        <v>2027</v>
      </c>
      <c r="B41" s="12">
        <v>134.45824999999999</v>
      </c>
      <c r="C41" s="12">
        <v>182.31096713051599</v>
      </c>
      <c r="D41" s="12">
        <v>247.4571771439978</v>
      </c>
    </row>
    <row r="42" spans="1:7" x14ac:dyDescent="0.25">
      <c r="A42" s="4">
        <v>2028</v>
      </c>
      <c r="B42" s="12">
        <v>117.94583333333334</v>
      </c>
      <c r="C42" s="12">
        <v>182.12865616338547</v>
      </c>
      <c r="D42" s="12">
        <v>247.43243142628336</v>
      </c>
    </row>
    <row r="43" spans="1:7" x14ac:dyDescent="0.25">
      <c r="A43" s="4">
        <v>2029</v>
      </c>
      <c r="B43" s="12">
        <v>101.43341666666666</v>
      </c>
      <c r="C43" s="12">
        <v>181.9465275072221</v>
      </c>
      <c r="D43" s="12">
        <v>247.40768818314069</v>
      </c>
    </row>
    <row r="44" spans="1:7" x14ac:dyDescent="0.25">
      <c r="A44" s="4">
        <v>2030</v>
      </c>
      <c r="B44" s="13">
        <v>84.920999999999992</v>
      </c>
      <c r="C44" s="12">
        <v>181.76458097971491</v>
      </c>
      <c r="D44" s="12">
        <v>247.38294741432236</v>
      </c>
    </row>
    <row r="45" spans="1:7" x14ac:dyDescent="0.25">
      <c r="A45" s="4">
        <v>2031</v>
      </c>
      <c r="B45" s="13">
        <v>80.674949999999995</v>
      </c>
      <c r="C45" s="12">
        <v>181.58281639873522</v>
      </c>
      <c r="D45" s="12">
        <v>247.35820911958089</v>
      </c>
    </row>
    <row r="46" spans="1:7" x14ac:dyDescent="0.25">
      <c r="A46" s="4">
        <v>2032</v>
      </c>
      <c r="B46" s="13">
        <v>76.428899999999999</v>
      </c>
      <c r="C46" s="12">
        <v>181.40123358233652</v>
      </c>
      <c r="D46" s="12">
        <v>247.33347329866893</v>
      </c>
    </row>
    <row r="47" spans="1:7" x14ac:dyDescent="0.25">
      <c r="A47" s="4">
        <v>2033</v>
      </c>
      <c r="B47" s="13">
        <v>72.182849999999988</v>
      </c>
      <c r="C47" s="12">
        <v>181.21983234875418</v>
      </c>
      <c r="D47" s="12">
        <v>247.30873995133902</v>
      </c>
    </row>
    <row r="48" spans="1:7" x14ac:dyDescent="0.25">
      <c r="A48" s="4">
        <v>2034</v>
      </c>
      <c r="B48" s="13">
        <v>67.936799999999991</v>
      </c>
      <c r="C48" s="12">
        <v>181.03861251640546</v>
      </c>
      <c r="D48" s="12">
        <v>247.28400907734388</v>
      </c>
    </row>
    <row r="49" spans="1:4" x14ac:dyDescent="0.25">
      <c r="A49" s="4">
        <v>2035</v>
      </c>
      <c r="B49" s="13">
        <v>63.690749999999987</v>
      </c>
      <c r="C49" s="12">
        <v>180.85757390388906</v>
      </c>
      <c r="D49" s="12">
        <v>247.25928067643613</v>
      </c>
    </row>
    <row r="50" spans="1:4" x14ac:dyDescent="0.25">
      <c r="A50" s="4">
        <v>2036</v>
      </c>
      <c r="B50" s="13">
        <v>59.444700000000005</v>
      </c>
      <c r="C50" s="12">
        <v>180.6767163299852</v>
      </c>
      <c r="D50" s="12">
        <v>247.23455474836845</v>
      </c>
    </row>
    <row r="51" spans="1:4" x14ac:dyDescent="0.25">
      <c r="A51" s="4">
        <v>2037</v>
      </c>
      <c r="B51" s="13">
        <v>55.198650000000001</v>
      </c>
      <c r="C51" s="12">
        <v>180.49603961365523</v>
      </c>
      <c r="D51" s="12">
        <v>247.2098312928936</v>
      </c>
    </row>
    <row r="52" spans="1:4" x14ac:dyDescent="0.25">
      <c r="A52" s="4">
        <v>2038</v>
      </c>
      <c r="B52" s="13">
        <v>50.952600000000004</v>
      </c>
      <c r="C52" s="12">
        <v>180.31554357404158</v>
      </c>
      <c r="D52" s="12">
        <v>247.18511030976427</v>
      </c>
    </row>
    <row r="53" spans="1:4" x14ac:dyDescent="0.25">
      <c r="A53" s="4">
        <v>2039</v>
      </c>
      <c r="B53" s="13">
        <v>46.70655</v>
      </c>
      <c r="C53" s="12">
        <v>180.13522803046754</v>
      </c>
      <c r="D53" s="12">
        <v>247.16039179873329</v>
      </c>
    </row>
    <row r="54" spans="1:4" x14ac:dyDescent="0.25">
      <c r="A54" s="4">
        <v>2040</v>
      </c>
      <c r="B54" s="13">
        <v>42.460499999999996</v>
      </c>
      <c r="C54" s="12">
        <v>179.95509280243709</v>
      </c>
      <c r="D54" s="12">
        <v>247.13567575955338</v>
      </c>
    </row>
    <row r="55" spans="1:4" x14ac:dyDescent="0.25">
      <c r="A55" s="4">
        <v>2041</v>
      </c>
      <c r="B55" s="13">
        <v>38.214449999999999</v>
      </c>
      <c r="C55" s="12">
        <v>179.77513770963469</v>
      </c>
      <c r="D55" s="12">
        <v>247.11096219197742</v>
      </c>
    </row>
    <row r="56" spans="1:4" x14ac:dyDescent="0.25">
      <c r="A56" s="4">
        <v>2042</v>
      </c>
      <c r="B56" s="13">
        <v>33.968400000000003</v>
      </c>
      <c r="C56" s="12">
        <v>179.59536257192508</v>
      </c>
      <c r="D56" s="12">
        <v>247.0862510957582</v>
      </c>
    </row>
    <row r="57" spans="1:4" x14ac:dyDescent="0.25">
      <c r="A57" s="4">
        <v>2043</v>
      </c>
      <c r="B57" s="13">
        <v>29.722350000000002</v>
      </c>
      <c r="C57" s="12">
        <v>179.41576720935319</v>
      </c>
      <c r="D57" s="12">
        <v>247.06154247064862</v>
      </c>
    </row>
    <row r="58" spans="1:4" x14ac:dyDescent="0.25">
      <c r="A58" s="4">
        <v>2044</v>
      </c>
      <c r="B58" s="13">
        <v>25.476300000000002</v>
      </c>
      <c r="C58" s="12">
        <v>179.23635144214384</v>
      </c>
      <c r="D58" s="12">
        <v>247.03683631640152</v>
      </c>
    </row>
    <row r="59" spans="1:4" x14ac:dyDescent="0.25">
      <c r="A59" s="8">
        <v>2045</v>
      </c>
      <c r="B59" s="13">
        <v>21.230250000000005</v>
      </c>
      <c r="C59" s="12">
        <v>179.0571150907017</v>
      </c>
      <c r="D59" s="12">
        <v>247.01213263276986</v>
      </c>
    </row>
    <row r="60" spans="1:4" x14ac:dyDescent="0.25">
      <c r="A60" s="8">
        <v>2046</v>
      </c>
      <c r="B60" s="13">
        <v>16.984200000000005</v>
      </c>
      <c r="C60" s="12">
        <v>178.87805797561106</v>
      </c>
      <c r="D60" s="12">
        <v>246.98743141950655</v>
      </c>
    </row>
    <row r="61" spans="1:4" x14ac:dyDescent="0.25">
      <c r="A61" s="8">
        <v>2047</v>
      </c>
      <c r="B61" s="13">
        <v>12.738150000000005</v>
      </c>
      <c r="C61" s="12">
        <v>178.69917991763546</v>
      </c>
      <c r="D61" s="12">
        <v>246.96273267636457</v>
      </c>
    </row>
    <row r="62" spans="1:4" x14ac:dyDescent="0.25">
      <c r="A62" s="8">
        <v>2048</v>
      </c>
      <c r="B62" s="13">
        <v>8.4921000000000024</v>
      </c>
      <c r="C62" s="12">
        <v>178.52048073771783</v>
      </c>
      <c r="D62" s="12">
        <v>246.93803640309693</v>
      </c>
    </row>
    <row r="63" spans="1:4" x14ac:dyDescent="0.25">
      <c r="A63" s="8">
        <v>2049</v>
      </c>
      <c r="B63" s="13">
        <v>4.2460500000000012</v>
      </c>
      <c r="C63" s="12">
        <v>178.34196025698014</v>
      </c>
      <c r="D63" s="12">
        <v>246.91334259945657</v>
      </c>
    </row>
    <row r="64" spans="1:4" x14ac:dyDescent="0.25">
      <c r="A64" s="8">
        <v>2050</v>
      </c>
      <c r="B64" s="13">
        <v>0</v>
      </c>
      <c r="C64" s="12">
        <v>178.1636182967232</v>
      </c>
      <c r="D64" s="12">
        <v>246.88865126519661</v>
      </c>
    </row>
    <row r="67" spans="1:2" ht="13" x14ac:dyDescent="0.3">
      <c r="A67" s="1" t="s">
        <v>30</v>
      </c>
    </row>
    <row r="69" spans="1:2" x14ac:dyDescent="0.25">
      <c r="A69" s="4">
        <v>2013</v>
      </c>
      <c r="B69" s="16">
        <v>61.344751622403308</v>
      </c>
    </row>
    <row r="70" spans="1:2" x14ac:dyDescent="0.25">
      <c r="A70" s="4">
        <v>2014</v>
      </c>
      <c r="B70" s="16">
        <v>62.26492289673935</v>
      </c>
    </row>
    <row r="71" spans="1:2" x14ac:dyDescent="0.25">
      <c r="A71" s="4">
        <v>2015</v>
      </c>
      <c r="B71" s="16">
        <v>63.198896740190428</v>
      </c>
    </row>
    <row r="72" spans="1:2" x14ac:dyDescent="0.25">
      <c r="A72" s="4">
        <v>2016</v>
      </c>
      <c r="B72" s="16">
        <v>64.146880191293278</v>
      </c>
    </row>
    <row r="73" spans="1:2" x14ac:dyDescent="0.25">
      <c r="A73" s="4">
        <v>2017</v>
      </c>
      <c r="B73" s="16">
        <v>65.109083394162681</v>
      </c>
    </row>
    <row r="74" spans="1:2" x14ac:dyDescent="0.25">
      <c r="A74" s="4">
        <v>2018</v>
      </c>
      <c r="B74" s="16">
        <v>66.085719645075116</v>
      </c>
    </row>
    <row r="75" spans="1:2" x14ac:dyDescent="0.25">
      <c r="A75" s="4">
        <v>2019</v>
      </c>
      <c r="B75" s="16">
        <v>67.077005439751247</v>
      </c>
    </row>
    <row r="76" spans="1:2" x14ac:dyDescent="0.25">
      <c r="A76" s="4">
        <v>2020</v>
      </c>
      <c r="B76" s="16">
        <v>68.083160521347509</v>
      </c>
    </row>
    <row r="77" spans="1:2" x14ac:dyDescent="0.25">
      <c r="A77" s="4">
        <v>2021</v>
      </c>
      <c r="B77" s="16">
        <v>69.217879863369959</v>
      </c>
    </row>
    <row r="78" spans="1:2" x14ac:dyDescent="0.25">
      <c r="A78" s="4">
        <v>2022</v>
      </c>
      <c r="B78" s="16">
        <v>70.352599205392423</v>
      </c>
    </row>
    <row r="79" spans="1:2" x14ac:dyDescent="0.25">
      <c r="A79" s="4">
        <v>2023</v>
      </c>
      <c r="B79" s="16">
        <v>71.487318547414887</v>
      </c>
    </row>
    <row r="80" spans="1:2" x14ac:dyDescent="0.25">
      <c r="A80" s="4">
        <v>2024</v>
      </c>
      <c r="B80" s="16">
        <v>72.622037889437337</v>
      </c>
    </row>
    <row r="81" spans="1:2" x14ac:dyDescent="0.25">
      <c r="A81" s="4">
        <v>2025</v>
      </c>
      <c r="B81" s="16">
        <v>73.756757231459801</v>
      </c>
    </row>
    <row r="82" spans="1:2" x14ac:dyDescent="0.25">
      <c r="A82" s="4">
        <v>2026</v>
      </c>
      <c r="B82" s="16">
        <v>74.891476573482251</v>
      </c>
    </row>
    <row r="83" spans="1:2" x14ac:dyDescent="0.25">
      <c r="A83" s="4">
        <v>2027</v>
      </c>
      <c r="B83" s="16">
        <v>76.026195915504715</v>
      </c>
    </row>
    <row r="84" spans="1:2" x14ac:dyDescent="0.25">
      <c r="A84" s="4">
        <v>2028</v>
      </c>
      <c r="B84" s="16">
        <v>77.160915257527179</v>
      </c>
    </row>
    <row r="85" spans="1:2" x14ac:dyDescent="0.25">
      <c r="A85" s="4">
        <v>2029</v>
      </c>
      <c r="B85" s="16">
        <v>78.295634599549629</v>
      </c>
    </row>
    <row r="86" spans="1:2" x14ac:dyDescent="0.25">
      <c r="A86" s="4">
        <v>2030</v>
      </c>
      <c r="B86" s="16">
        <v>79.430353941572093</v>
      </c>
    </row>
    <row r="87" spans="1:2" x14ac:dyDescent="0.25">
      <c r="A87" s="4">
        <v>2031</v>
      </c>
      <c r="B87" s="16">
        <v>86.806029664718068</v>
      </c>
    </row>
    <row r="88" spans="1:2" x14ac:dyDescent="0.25">
      <c r="A88" s="4">
        <v>2032</v>
      </c>
      <c r="B88" s="16">
        <v>94.181705387864056</v>
      </c>
    </row>
    <row r="89" spans="1:2" x14ac:dyDescent="0.25">
      <c r="A89" s="4">
        <v>2033</v>
      </c>
      <c r="B89" s="16">
        <v>101.55738111101003</v>
      </c>
    </row>
    <row r="90" spans="1:2" x14ac:dyDescent="0.25">
      <c r="A90" s="4">
        <v>2034</v>
      </c>
      <c r="B90" s="16">
        <v>108.93305683415601</v>
      </c>
    </row>
    <row r="91" spans="1:2" x14ac:dyDescent="0.25">
      <c r="A91" s="4">
        <v>2035</v>
      </c>
      <c r="B91" s="16">
        <v>116.30873255730199</v>
      </c>
    </row>
    <row r="92" spans="1:2" x14ac:dyDescent="0.25">
      <c r="A92" s="4">
        <v>2036</v>
      </c>
      <c r="B92" s="16">
        <v>123.68440828044797</v>
      </c>
    </row>
    <row r="93" spans="1:2" x14ac:dyDescent="0.25">
      <c r="A93" s="4">
        <v>2037</v>
      </c>
      <c r="B93" s="16">
        <v>131.06008400359394</v>
      </c>
    </row>
    <row r="94" spans="1:2" x14ac:dyDescent="0.25">
      <c r="A94" s="4">
        <v>2038</v>
      </c>
      <c r="B94" s="16">
        <v>138.43575972673992</v>
      </c>
    </row>
    <row r="95" spans="1:2" x14ac:dyDescent="0.25">
      <c r="A95" s="4">
        <v>2039</v>
      </c>
      <c r="B95" s="16">
        <v>145.81143544988592</v>
      </c>
    </row>
    <row r="96" spans="1:2" x14ac:dyDescent="0.25">
      <c r="A96" s="4">
        <v>2040</v>
      </c>
      <c r="B96" s="16">
        <v>153.18711117303189</v>
      </c>
    </row>
    <row r="97" spans="1:2" x14ac:dyDescent="0.25">
      <c r="A97" s="4">
        <v>2041</v>
      </c>
      <c r="B97" s="16">
        <v>160.56278689617787</v>
      </c>
    </row>
    <row r="98" spans="1:2" x14ac:dyDescent="0.25">
      <c r="A98" s="4">
        <v>2042</v>
      </c>
      <c r="B98" s="16">
        <v>167.93846261932384</v>
      </c>
    </row>
    <row r="99" spans="1:2" x14ac:dyDescent="0.25">
      <c r="A99" s="4">
        <v>2043</v>
      </c>
      <c r="B99" s="16">
        <v>175.31413834246982</v>
      </c>
    </row>
    <row r="100" spans="1:2" x14ac:dyDescent="0.25">
      <c r="A100" s="4">
        <v>2044</v>
      </c>
      <c r="B100" s="16">
        <v>182.68981406561582</v>
      </c>
    </row>
    <row r="101" spans="1:2" x14ac:dyDescent="0.25">
      <c r="A101" s="4">
        <v>2045</v>
      </c>
      <c r="B101" s="16">
        <v>190.06548978876179</v>
      </c>
    </row>
    <row r="102" spans="1:2" x14ac:dyDescent="0.25">
      <c r="A102" s="4">
        <v>2046</v>
      </c>
      <c r="B102" s="16">
        <v>197.44116551190777</v>
      </c>
    </row>
    <row r="103" spans="1:2" x14ac:dyDescent="0.25">
      <c r="A103" s="4">
        <v>2047</v>
      </c>
      <c r="B103" s="16">
        <v>204.81684123505374</v>
      </c>
    </row>
    <row r="104" spans="1:2" x14ac:dyDescent="0.25">
      <c r="A104" s="4">
        <v>2048</v>
      </c>
      <c r="B104" s="16">
        <v>212.19251695819972</v>
      </c>
    </row>
    <row r="105" spans="1:2" x14ac:dyDescent="0.25">
      <c r="A105" s="4">
        <v>2049</v>
      </c>
      <c r="B105" s="16">
        <v>219.56819268134572</v>
      </c>
    </row>
    <row r="106" spans="1:2" x14ac:dyDescent="0.25">
      <c r="A106" s="4">
        <v>2050</v>
      </c>
      <c r="B106" s="16">
        <v>226.9438684044917</v>
      </c>
    </row>
    <row r="107" spans="1:2" x14ac:dyDescent="0.25">
      <c r="A107" s="4">
        <v>2051</v>
      </c>
      <c r="B107" s="16">
        <v>234.96950599652394</v>
      </c>
    </row>
    <row r="108" spans="1:2" x14ac:dyDescent="0.25">
      <c r="A108" s="4">
        <v>2052</v>
      </c>
      <c r="B108" s="16">
        <v>242.74434845446285</v>
      </c>
    </row>
    <row r="109" spans="1:2" x14ac:dyDescent="0.25">
      <c r="A109" s="4">
        <v>2053</v>
      </c>
      <c r="B109" s="16">
        <v>250.55701047181964</v>
      </c>
    </row>
    <row r="110" spans="1:2" x14ac:dyDescent="0.25">
      <c r="A110" s="4">
        <v>2054</v>
      </c>
      <c r="B110" s="16">
        <v>258.37240103853094</v>
      </c>
    </row>
    <row r="111" spans="1:2" x14ac:dyDescent="0.25">
      <c r="A111" s="4">
        <v>2055</v>
      </c>
      <c r="B111" s="16">
        <v>265.93867503904266</v>
      </c>
    </row>
    <row r="112" spans="1:2" x14ac:dyDescent="0.25">
      <c r="A112" s="4">
        <v>2056</v>
      </c>
      <c r="B112" s="16">
        <v>273.5498497636292</v>
      </c>
    </row>
    <row r="113" spans="1:2" x14ac:dyDescent="0.25">
      <c r="A113" s="4">
        <v>2057</v>
      </c>
      <c r="B113" s="16">
        <v>280.88397798591257</v>
      </c>
    </row>
    <row r="114" spans="1:2" x14ac:dyDescent="0.25">
      <c r="A114" s="4">
        <v>2058</v>
      </c>
      <c r="B114" s="16">
        <v>288.04367544266847</v>
      </c>
    </row>
    <row r="115" spans="1:2" x14ac:dyDescent="0.25">
      <c r="A115" s="4">
        <v>2059</v>
      </c>
      <c r="B115" s="16">
        <v>295.08323495412935</v>
      </c>
    </row>
    <row r="116" spans="1:2" x14ac:dyDescent="0.25">
      <c r="A116" s="4">
        <v>2060</v>
      </c>
      <c r="B116" s="16">
        <v>301.94578556842993</v>
      </c>
    </row>
    <row r="117" spans="1:2" x14ac:dyDescent="0.25">
      <c r="A117" s="4">
        <v>2061</v>
      </c>
      <c r="B117" s="16">
        <v>307.39252319985405</v>
      </c>
    </row>
    <row r="118" spans="1:2" x14ac:dyDescent="0.25">
      <c r="A118" s="4">
        <v>2062</v>
      </c>
      <c r="B118" s="16">
        <v>312.80636854152311</v>
      </c>
    </row>
    <row r="119" spans="1:2" x14ac:dyDescent="0.25">
      <c r="A119" s="4">
        <v>2063</v>
      </c>
      <c r="B119" s="16">
        <v>317.67178082059843</v>
      </c>
    </row>
    <row r="120" spans="1:2" x14ac:dyDescent="0.25">
      <c r="A120" s="4">
        <v>2064</v>
      </c>
      <c r="B120" s="16">
        <v>322.27622590791236</v>
      </c>
    </row>
    <row r="121" spans="1:2" x14ac:dyDescent="0.25">
      <c r="A121" s="4">
        <v>2065</v>
      </c>
      <c r="B121" s="16">
        <v>326.32584094777172</v>
      </c>
    </row>
    <row r="122" spans="1:2" x14ac:dyDescent="0.25">
      <c r="A122" s="4">
        <v>2066</v>
      </c>
      <c r="B122" s="16">
        <v>330.31968297726354</v>
      </c>
    </row>
    <row r="123" spans="1:2" x14ac:dyDescent="0.25">
      <c r="A123" s="4">
        <v>2067</v>
      </c>
      <c r="B123" s="16">
        <v>333.65416987549543</v>
      </c>
    </row>
    <row r="124" spans="1:2" x14ac:dyDescent="0.25">
      <c r="A124" s="4">
        <v>2068</v>
      </c>
      <c r="B124" s="16">
        <v>336.70350526732551</v>
      </c>
    </row>
    <row r="125" spans="1:2" x14ac:dyDescent="0.25">
      <c r="A125" s="4">
        <v>2069</v>
      </c>
      <c r="B125" s="16">
        <v>339.29004492143127</v>
      </c>
    </row>
    <row r="126" spans="1:2" x14ac:dyDescent="0.25">
      <c r="A126" s="4">
        <v>2070</v>
      </c>
      <c r="B126" s="16">
        <v>341.52080691067721</v>
      </c>
    </row>
    <row r="127" spans="1:2" x14ac:dyDescent="0.25">
      <c r="A127" s="4">
        <v>2071</v>
      </c>
      <c r="B127" s="16">
        <v>343.73658213015875</v>
      </c>
    </row>
    <row r="128" spans="1:2" x14ac:dyDescent="0.25">
      <c r="A128" s="4">
        <v>2072</v>
      </c>
      <c r="B128" s="16">
        <v>345.5729826711916</v>
      </c>
    </row>
    <row r="129" spans="1:2" x14ac:dyDescent="0.25">
      <c r="A129" s="4">
        <v>2073</v>
      </c>
      <c r="B129" s="16">
        <v>347.13245677264933</v>
      </c>
    </row>
    <row r="130" spans="1:2" x14ac:dyDescent="0.25">
      <c r="A130" s="4">
        <v>2074</v>
      </c>
      <c r="B130" s="16">
        <v>348.06748278466335</v>
      </c>
    </row>
    <row r="131" spans="1:2" x14ac:dyDescent="0.25">
      <c r="A131" s="4">
        <v>2075</v>
      </c>
      <c r="B131" s="16">
        <v>349.04938823712308</v>
      </c>
    </row>
    <row r="132" spans="1:2" x14ac:dyDescent="0.25">
      <c r="A132" s="4">
        <v>2076</v>
      </c>
      <c r="B132" s="16">
        <v>349.13336400080203</v>
      </c>
    </row>
    <row r="133" spans="1:2" x14ac:dyDescent="0.25">
      <c r="A133" s="4">
        <v>2077</v>
      </c>
      <c r="B133" s="16">
        <v>349.25895331637702</v>
      </c>
    </row>
    <row r="134" spans="1:2" x14ac:dyDescent="0.25">
      <c r="A134" s="4">
        <v>2078</v>
      </c>
      <c r="B134" s="16">
        <v>348.82396957033728</v>
      </c>
    </row>
    <row r="135" spans="1:2" x14ac:dyDescent="0.25">
      <c r="A135" s="4">
        <v>2079</v>
      </c>
      <c r="B135" s="16">
        <v>348.17999979076205</v>
      </c>
    </row>
    <row r="136" spans="1:2" x14ac:dyDescent="0.25">
      <c r="A136" s="4">
        <v>2080</v>
      </c>
      <c r="B136" s="16">
        <v>346.90746166840478</v>
      </c>
    </row>
    <row r="137" spans="1:2" x14ac:dyDescent="0.25">
      <c r="A137" s="4">
        <v>2081</v>
      </c>
      <c r="B137" s="16">
        <v>346.73194519965352</v>
      </c>
    </row>
    <row r="138" spans="1:2" x14ac:dyDescent="0.25">
      <c r="A138" s="4">
        <v>2082</v>
      </c>
      <c r="B138" s="16">
        <v>345.94736994515551</v>
      </c>
    </row>
    <row r="139" spans="1:2" x14ac:dyDescent="0.25">
      <c r="A139" s="4">
        <v>2083</v>
      </c>
      <c r="B139" s="16">
        <v>344.89997014655091</v>
      </c>
    </row>
    <row r="140" spans="1:2" x14ac:dyDescent="0.25">
      <c r="A140" s="4">
        <v>2084</v>
      </c>
      <c r="B140" s="16">
        <v>343.63419853941974</v>
      </c>
    </row>
    <row r="141" spans="1:2" x14ac:dyDescent="0.25">
      <c r="A141" s="4">
        <v>2085</v>
      </c>
      <c r="B141" s="16">
        <v>342.52073534123417</v>
      </c>
    </row>
    <row r="142" spans="1:2" x14ac:dyDescent="0.25">
      <c r="A142" s="4">
        <v>2086</v>
      </c>
      <c r="B142" s="16">
        <v>340.74182543122032</v>
      </c>
    </row>
    <row r="143" spans="1:2" x14ac:dyDescent="0.25">
      <c r="A143" s="4">
        <v>2087</v>
      </c>
      <c r="B143" s="16">
        <v>338.6929234583535</v>
      </c>
    </row>
    <row r="144" spans="1:2" x14ac:dyDescent="0.25">
      <c r="A144" s="4">
        <v>2088</v>
      </c>
      <c r="B144" s="16">
        <v>336.59064394352981</v>
      </c>
    </row>
    <row r="145" spans="1:2" x14ac:dyDescent="0.25">
      <c r="A145" s="4">
        <v>2089</v>
      </c>
      <c r="B145" s="16">
        <v>334.16785455025553</v>
      </c>
    </row>
    <row r="146" spans="1:2" x14ac:dyDescent="0.25">
      <c r="A146" s="4">
        <v>2090</v>
      </c>
      <c r="B146" s="16">
        <v>331.72191259547293</v>
      </c>
    </row>
    <row r="147" spans="1:2" x14ac:dyDescent="0.25">
      <c r="A147" s="4">
        <v>2091</v>
      </c>
      <c r="B147" s="16">
        <v>329.6548844693574</v>
      </c>
    </row>
    <row r="148" spans="1:2" x14ac:dyDescent="0.25">
      <c r="A148" s="4">
        <v>2092</v>
      </c>
      <c r="B148" s="16">
        <v>327.53125835246664</v>
      </c>
    </row>
    <row r="149" spans="1:2" x14ac:dyDescent="0.25">
      <c r="A149" s="4">
        <v>2093</v>
      </c>
      <c r="B149" s="16">
        <v>324.87698072388349</v>
      </c>
    </row>
    <row r="150" spans="1:2" x14ac:dyDescent="0.25">
      <c r="A150" s="4">
        <v>2094</v>
      </c>
      <c r="B150" s="16">
        <v>322.15769374617821</v>
      </c>
    </row>
    <row r="151" spans="1:2" x14ac:dyDescent="0.25">
      <c r="A151" s="4">
        <v>2095</v>
      </c>
      <c r="B151" s="16">
        <v>319.32521877516848</v>
      </c>
    </row>
    <row r="152" spans="1:2" x14ac:dyDescent="0.25">
      <c r="A152" s="4">
        <v>2096</v>
      </c>
      <c r="B152" s="16">
        <v>316.41830042458554</v>
      </c>
    </row>
    <row r="153" spans="1:2" x14ac:dyDescent="0.25">
      <c r="A153" s="4">
        <v>2097</v>
      </c>
      <c r="B153" s="16">
        <v>313.63413218531855</v>
      </c>
    </row>
    <row r="154" spans="1:2" x14ac:dyDescent="0.25">
      <c r="A154" s="4">
        <v>2098</v>
      </c>
      <c r="B154" s="16">
        <v>310.3457879760079</v>
      </c>
    </row>
    <row r="155" spans="1:2" x14ac:dyDescent="0.25">
      <c r="A155" s="4">
        <v>2099</v>
      </c>
      <c r="B155" s="16">
        <v>307.36569589284636</v>
      </c>
    </row>
    <row r="156" spans="1:2" x14ac:dyDescent="0.25">
      <c r="A156" s="4">
        <v>2100</v>
      </c>
      <c r="B156" s="16">
        <v>304.0737074049789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0F3FD-0900-4E56-83BE-01D90A09C08A}">
  <dimension ref="B2:J68"/>
  <sheetViews>
    <sheetView topLeftCell="A46" workbookViewId="0">
      <selection activeCell="B69" sqref="B69"/>
    </sheetView>
  </sheetViews>
  <sheetFormatPr defaultRowHeight="12.5" x14ac:dyDescent="0.25"/>
  <cols>
    <col min="2" max="2" width="20" customWidth="1"/>
    <col min="3" max="3" width="43.08984375" bestFit="1" customWidth="1"/>
    <col min="4" max="5" width="18.08984375" customWidth="1"/>
    <col min="6" max="6" width="16.08984375" customWidth="1"/>
    <col min="7" max="7" width="17.08984375" customWidth="1"/>
    <col min="8" max="8" width="21.26953125" customWidth="1"/>
    <col min="9" max="9" width="20.08984375" customWidth="1"/>
    <col min="10" max="10" width="18.08984375" style="21" customWidth="1"/>
    <col min="11" max="11" width="14.26953125" customWidth="1"/>
  </cols>
  <sheetData>
    <row r="2" spans="2:10" s="2" customFormat="1" ht="37.5" x14ac:dyDescent="0.25">
      <c r="B2" s="17" t="s">
        <v>52</v>
      </c>
      <c r="C2" s="17" t="s">
        <v>38</v>
      </c>
      <c r="D2" s="17" t="s">
        <v>31</v>
      </c>
      <c r="E2" s="17" t="s">
        <v>32</v>
      </c>
      <c r="F2" s="17" t="s">
        <v>13</v>
      </c>
      <c r="G2" s="17" t="s">
        <v>34</v>
      </c>
      <c r="H2" s="17" t="s">
        <v>36</v>
      </c>
      <c r="I2" s="17" t="s">
        <v>35</v>
      </c>
      <c r="J2" s="19" t="s">
        <v>37</v>
      </c>
    </row>
    <row r="3" spans="2:10" ht="13" thickBot="1" x14ac:dyDescent="0.3">
      <c r="B3" s="23" t="s">
        <v>33</v>
      </c>
      <c r="C3" s="23" t="s">
        <v>33</v>
      </c>
      <c r="D3" s="23" t="s">
        <v>2</v>
      </c>
      <c r="E3" s="23">
        <v>0</v>
      </c>
      <c r="F3" s="23">
        <v>0</v>
      </c>
      <c r="G3" s="24">
        <v>0</v>
      </c>
      <c r="H3" s="25">
        <f>IFERROR(E3*24*7*G3*(VLOOKUP(D3,'Ref Tables'!$A$5:$B$16,2,FALSE))*(1-'Ref Tables'!$B$21),0)</f>
        <v>0</v>
      </c>
      <c r="I3" s="25">
        <f>IFERROR((VLOOKUP(F3,'Ref Tables'!$A$27:$B$64,2,FALSE)*H3)/1000,0)</f>
        <v>0</v>
      </c>
      <c r="J3" s="31">
        <f>IFERROR((VLOOKUP(F3,'Ref Tables'!$A$69:$B$156,2,FALSE))*I3,0)</f>
        <v>0</v>
      </c>
    </row>
    <row r="4" spans="2:10" x14ac:dyDescent="0.25">
      <c r="B4" s="18" t="s">
        <v>53</v>
      </c>
      <c r="C4" s="18" t="s">
        <v>39</v>
      </c>
      <c r="D4" s="18" t="s">
        <v>2</v>
      </c>
      <c r="E4" s="18">
        <v>6.9</v>
      </c>
      <c r="F4" s="18">
        <v>2018</v>
      </c>
      <c r="G4" s="22">
        <v>104.42857142857143</v>
      </c>
      <c r="H4" s="15">
        <f>IFERROR(E4*24*7*G4*(VLOOKUP(D4,'Ref Tables'!$A$5:$B$16,2,FALSE))*(1-'Ref Tables'!$B$21),0)</f>
        <v>32570.052170975476</v>
      </c>
      <c r="I4" s="26">
        <f>IFERROR((VLOOKUP(F4,'Ref Tables'!$A$27:$B$64,2,FALSE)*H4)/1000,0)</f>
        <v>9219.6046680380277</v>
      </c>
      <c r="J4" s="28">
        <f>IFERROR((VLOOKUP(F4,'Ref Tables'!$A$69:$B$156,2,FALSE))*I4,0)</f>
        <v>609284.20933038695</v>
      </c>
    </row>
    <row r="5" spans="2:10" x14ac:dyDescent="0.25">
      <c r="B5" s="18" t="s">
        <v>53</v>
      </c>
      <c r="C5" s="18" t="s">
        <v>40</v>
      </c>
      <c r="D5" s="18" t="s">
        <v>2</v>
      </c>
      <c r="E5" s="18">
        <v>17.5</v>
      </c>
      <c r="F5" s="18">
        <v>2017</v>
      </c>
      <c r="G5" s="22">
        <v>33.142857142857146</v>
      </c>
      <c r="H5" s="15">
        <f>IFERROR(E5*24*7*G5*(VLOOKUP(D5,'Ref Tables'!$A$5:$B$16,2,FALSE))*(1-'Ref Tables'!$B$21),0)</f>
        <v>26216.699739122589</v>
      </c>
      <c r="I5" s="26">
        <f>IFERROR((VLOOKUP(F5,'Ref Tables'!$A$27:$B$64,2,FALSE)*H5)/1000,0)</f>
        <v>9216.7429602859374</v>
      </c>
      <c r="J5" s="29">
        <f>IFERROR((VLOOKUP(F5,'Ref Tables'!$A$69:$B$156,2,FALSE))*I5,0)</f>
        <v>600093.68602381891</v>
      </c>
    </row>
    <row r="6" spans="2:10" x14ac:dyDescent="0.25">
      <c r="B6" s="18" t="s">
        <v>53</v>
      </c>
      <c r="C6" s="18" t="s">
        <v>41</v>
      </c>
      <c r="D6" s="18" t="s">
        <v>2</v>
      </c>
      <c r="E6" s="18">
        <v>7.5</v>
      </c>
      <c r="F6" s="18">
        <v>2017</v>
      </c>
      <c r="G6" s="22">
        <v>187.14285714285714</v>
      </c>
      <c r="H6" s="15">
        <f>IFERROR(E6*24*7*G6*(VLOOKUP(D6,'Ref Tables'!$A$5:$B$16,2,FALSE))*(1-'Ref Tables'!$B$21),0)</f>
        <v>63443.121905635315</v>
      </c>
      <c r="I6" s="26">
        <f>IFERROR((VLOOKUP(F6,'Ref Tables'!$A$27:$B$64,2,FALSE)*H6)/1000,0)</f>
        <v>22304.063937145151</v>
      </c>
      <c r="J6" s="29">
        <f>IFERROR((VLOOKUP(F6,'Ref Tables'!$A$69:$B$156,2,FALSE))*I6,0)</f>
        <v>1452197.1589123202</v>
      </c>
    </row>
    <row r="7" spans="2:10" x14ac:dyDescent="0.25">
      <c r="B7" s="18" t="s">
        <v>53</v>
      </c>
      <c r="C7" s="18" t="s">
        <v>42</v>
      </c>
      <c r="D7" s="18" t="s">
        <v>2</v>
      </c>
      <c r="E7" s="18">
        <v>4.5999999999999996</v>
      </c>
      <c r="F7" s="18">
        <v>2017</v>
      </c>
      <c r="G7" s="22">
        <v>173.28571428571428</v>
      </c>
      <c r="H7" s="15">
        <f>IFERROR(E7*24*7*G7*(VLOOKUP(D7,'Ref Tables'!$A$5:$B$16,2,FALSE))*(1-'Ref Tables'!$B$21),0)</f>
        <v>36030.527390235511</v>
      </c>
      <c r="I7" s="26">
        <f>IFERROR((VLOOKUP(F7,'Ref Tables'!$A$27:$B$64,2,FALSE)*H7)/1000,0)</f>
        <v>12666.892209311196</v>
      </c>
      <c r="J7" s="29">
        <f>IFERROR((VLOOKUP(F7,'Ref Tables'!$A$69:$B$156,2,FALSE))*I7,0)</f>
        <v>824729.74120091228</v>
      </c>
    </row>
    <row r="8" spans="2:10" x14ac:dyDescent="0.25">
      <c r="B8" s="18" t="s">
        <v>53</v>
      </c>
      <c r="C8" s="18" t="s">
        <v>43</v>
      </c>
      <c r="D8" s="18" t="s">
        <v>2</v>
      </c>
      <c r="E8" s="18">
        <v>20.399999999999999</v>
      </c>
      <c r="F8" s="18">
        <v>2016</v>
      </c>
      <c r="G8" s="22">
        <v>226.85714285714286</v>
      </c>
      <c r="H8" s="15">
        <f>IFERROR(E8*24*7*G8*(VLOOKUP(D8,'Ref Tables'!$A$5:$B$16,2,FALSE))*(1-'Ref Tables'!$B$21),0)</f>
        <v>209186.01758345414</v>
      </c>
      <c r="I8" s="26">
        <f>IFERROR((VLOOKUP(F8,'Ref Tables'!$A$27:$B$64,2,FALSE)*H8)/1000,0)</f>
        <v>86195.09854526227</v>
      </c>
      <c r="J8" s="29">
        <f>IFERROR((VLOOKUP(F8,'Ref Tables'!$A$69:$B$156,2,FALSE))*I8,0)</f>
        <v>5529146.6594596561</v>
      </c>
    </row>
    <row r="9" spans="2:10" x14ac:dyDescent="0.25">
      <c r="B9" s="18" t="s">
        <v>53</v>
      </c>
      <c r="C9" s="18" t="s">
        <v>44</v>
      </c>
      <c r="D9" s="18" t="s">
        <v>2</v>
      </c>
      <c r="E9" s="18">
        <v>227.8</v>
      </c>
      <c r="F9" s="18">
        <v>2018</v>
      </c>
      <c r="G9" s="22">
        <v>83.142857142857139</v>
      </c>
      <c r="H9" s="15">
        <f>IFERROR(E9*24*7*G9*(VLOOKUP(D9,'Ref Tables'!$A$5:$B$16,2,FALSE))*(1-'Ref Tables'!$B$21),0)</f>
        <v>856108.26717561006</v>
      </c>
      <c r="I9" s="26">
        <f>IFERROR((VLOOKUP(F9,'Ref Tables'!$A$27:$B$64,2,FALSE)*H9)/1000,0)</f>
        <v>242338.56718939994</v>
      </c>
      <c r="J9" s="29">
        <f>IFERROR((VLOOKUP(F9,'Ref Tables'!$A$69:$B$156,2,FALSE))*I9,0)</f>
        <v>16015118.610467883</v>
      </c>
    </row>
    <row r="10" spans="2:10" x14ac:dyDescent="0.25">
      <c r="B10" s="18" t="s">
        <v>53</v>
      </c>
      <c r="C10" s="18" t="s">
        <v>45</v>
      </c>
      <c r="D10" s="18" t="s">
        <v>2</v>
      </c>
      <c r="E10" s="18">
        <v>29.9</v>
      </c>
      <c r="F10" s="18">
        <v>2018</v>
      </c>
      <c r="G10" s="22">
        <v>104.42857142857143</v>
      </c>
      <c r="H10" s="15">
        <f>IFERROR(E10*24*7*G10*(VLOOKUP(D10,'Ref Tables'!$A$5:$B$16,2,FALSE))*(1-'Ref Tables'!$B$21),0)</f>
        <v>141136.89274089367</v>
      </c>
      <c r="I10" s="26">
        <f>IFERROR((VLOOKUP(F10,'Ref Tables'!$A$27:$B$64,2,FALSE)*H10)/1000,0)</f>
        <v>39951.620228164771</v>
      </c>
      <c r="J10" s="29">
        <f>IFERROR((VLOOKUP(F10,'Ref Tables'!$A$69:$B$156,2,FALSE))*I10,0)</f>
        <v>2640231.5737650092</v>
      </c>
    </row>
    <row r="11" spans="2:10" x14ac:dyDescent="0.25">
      <c r="B11" s="18" t="s">
        <v>53</v>
      </c>
      <c r="C11" s="18" t="s">
        <v>46</v>
      </c>
      <c r="D11" s="18" t="s">
        <v>2</v>
      </c>
      <c r="E11" s="18">
        <v>20</v>
      </c>
      <c r="F11" s="18">
        <v>2018</v>
      </c>
      <c r="G11" s="22">
        <v>97.714285714285708</v>
      </c>
      <c r="H11" s="15">
        <f>IFERROR(E11*24*7*G11*(VLOOKUP(D11,'Ref Tables'!$A$5:$B$16,2,FALSE))*(1-'Ref Tables'!$B$21),0)</f>
        <v>88336.072027388407</v>
      </c>
      <c r="I11" s="26">
        <f>IFERROR((VLOOKUP(F11,'Ref Tables'!$A$27:$B$64,2,FALSE)*H11)/1000,0)</f>
        <v>25005.291908792835</v>
      </c>
      <c r="J11" s="29">
        <f>IFERROR((VLOOKUP(F11,'Ref Tables'!$A$69:$B$156,2,FALSE))*I11,0)</f>
        <v>1652492.7107277485</v>
      </c>
    </row>
    <row r="12" spans="2:10" x14ac:dyDescent="0.25">
      <c r="B12" s="18" t="s">
        <v>53</v>
      </c>
      <c r="C12" s="18" t="s">
        <v>47</v>
      </c>
      <c r="D12" s="18" t="s">
        <v>2</v>
      </c>
      <c r="E12" s="18">
        <v>22.5</v>
      </c>
      <c r="F12" s="18">
        <v>2018</v>
      </c>
      <c r="G12" s="22">
        <v>97.714285714285708</v>
      </c>
      <c r="H12" s="15">
        <f>IFERROR(E12*24*7*G12*(VLOOKUP(D12,'Ref Tables'!$A$5:$B$16,2,FALSE))*(1-'Ref Tables'!$B$21),0)</f>
        <v>99378.081030811969</v>
      </c>
      <c r="I12" s="26">
        <f>IFERROR((VLOOKUP(F12,'Ref Tables'!$A$27:$B$64,2,FALSE)*H12)/1000,0)</f>
        <v>28130.953397391946</v>
      </c>
      <c r="J12" s="29">
        <f>IFERROR((VLOOKUP(F12,'Ref Tables'!$A$69:$B$156,2,FALSE))*I12,0)</f>
        <v>1859054.2995687176</v>
      </c>
    </row>
    <row r="13" spans="2:10" x14ac:dyDescent="0.25">
      <c r="B13" s="18" t="s">
        <v>53</v>
      </c>
      <c r="C13" s="18" t="s">
        <v>48</v>
      </c>
      <c r="D13" s="18" t="s">
        <v>2</v>
      </c>
      <c r="E13" s="18">
        <v>109</v>
      </c>
      <c r="F13" s="18">
        <v>2017</v>
      </c>
      <c r="G13" s="22">
        <v>248.28571428571428</v>
      </c>
      <c r="H13" s="15">
        <f>IFERROR(E13*24*7*G13*(VLOOKUP(D13,'Ref Tables'!$A$5:$B$16,2,FALSE))*(1-'Ref Tables'!$B$21),0)</f>
        <v>1223286.7073839556</v>
      </c>
      <c r="I13" s="26">
        <f>IFERROR((VLOOKUP(F13,'Ref Tables'!$A$27:$B$64,2,FALSE)*H13)/1000,0)</f>
        <v>430058.67484790343</v>
      </c>
      <c r="J13" s="29">
        <f>IFERROR((VLOOKUP(F13,'Ref Tables'!$A$69:$B$156,2,FALSE))*I13,0)</f>
        <v>28000726.125055239</v>
      </c>
    </row>
    <row r="14" spans="2:10" x14ac:dyDescent="0.25">
      <c r="B14" s="18" t="s">
        <v>53</v>
      </c>
      <c r="C14" s="18" t="s">
        <v>49</v>
      </c>
      <c r="D14" s="18" t="s">
        <v>2</v>
      </c>
      <c r="E14" s="18">
        <v>108</v>
      </c>
      <c r="F14" s="18">
        <v>2017</v>
      </c>
      <c r="G14" s="22">
        <v>242.85714285714286</v>
      </c>
      <c r="H14" s="15">
        <f>IFERROR(E14*24*7*G14*(VLOOKUP(D14,'Ref Tables'!$A$5:$B$16,2,FALSE))*(1-'Ref Tables'!$B$21),0)</f>
        <v>1185563.0719465287</v>
      </c>
      <c r="I14" s="26">
        <f>IFERROR((VLOOKUP(F14,'Ref Tables'!$A$27:$B$64,2,FALSE)*H14)/1000,0)</f>
        <v>416796.55357352167</v>
      </c>
      <c r="J14" s="29">
        <f>IFERROR((VLOOKUP(F14,'Ref Tables'!$A$69:$B$156,2,FALSE))*I14,0)</f>
        <v>27137241.565018017</v>
      </c>
    </row>
    <row r="15" spans="2:10" x14ac:dyDescent="0.25">
      <c r="B15" s="18" t="s">
        <v>53</v>
      </c>
      <c r="C15" s="18" t="s">
        <v>50</v>
      </c>
      <c r="D15" s="18" t="s">
        <v>2</v>
      </c>
      <c r="E15" s="18">
        <v>22.5</v>
      </c>
      <c r="F15" s="18">
        <v>2017</v>
      </c>
      <c r="G15" s="22">
        <v>92</v>
      </c>
      <c r="H15" s="15">
        <f>IFERROR(E15*24*7*G15*(VLOOKUP(D15,'Ref Tables'!$A$5:$B$16,2,FALSE))*(1-'Ref Tables'!$B$21),0)</f>
        <v>93566.497344799573</v>
      </c>
      <c r="I15" s="26">
        <f>IFERROR((VLOOKUP(F15,'Ref Tables'!$A$27:$B$64,2,FALSE)*H15)/1000,0)</f>
        <v>32894.237806537734</v>
      </c>
      <c r="J15" s="29">
        <f>IFERROR((VLOOKUP(F15,'Ref Tables'!$A$69:$B$156,2,FALSE))*I15,0)</f>
        <v>2141713.6725332844</v>
      </c>
    </row>
    <row r="16" spans="2:10" ht="13" thickBot="1" x14ac:dyDescent="0.3">
      <c r="B16" s="18" t="s">
        <v>53</v>
      </c>
      <c r="C16" s="18" t="s">
        <v>51</v>
      </c>
      <c r="D16" s="18" t="s">
        <v>2</v>
      </c>
      <c r="E16" s="18">
        <v>5.9</v>
      </c>
      <c r="F16" s="18">
        <v>2015</v>
      </c>
      <c r="G16" s="22">
        <v>9.4285714285714288</v>
      </c>
      <c r="H16" s="15">
        <f>IFERROR(E16*24*7*G16*(VLOOKUP(D16,'Ref Tables'!$A$5:$B$16,2,FALSE))*(1-'Ref Tables'!$B$21),0)</f>
        <v>2514.4785414813637</v>
      </c>
      <c r="I16" s="26">
        <f>IFERROR((VLOOKUP(F16,'Ref Tables'!$A$27:$B$64,2,FALSE)*H16)/1000,0)</f>
        <v>1162.1668370872715</v>
      </c>
      <c r="J16" s="30">
        <f>IFERROR((VLOOKUP(F16,'Ref Tables'!$A$69:$B$156,2,FALSE))*I16,0)</f>
        <v>73447.661931952185</v>
      </c>
    </row>
    <row r="17" spans="2:10" ht="13" thickBot="1" x14ac:dyDescent="0.3">
      <c r="B17" s="18"/>
      <c r="C17" s="18"/>
      <c r="D17" s="18"/>
      <c r="E17" s="18"/>
      <c r="F17" s="18"/>
      <c r="G17" s="22"/>
      <c r="H17" s="15">
        <f>IFERROR(E17*24*7*G17*(VLOOKUP(D17,'Ref Tables'!$A$5:$B$16,2,FALSE))*(1-'Ref Tables'!$B$21),0)</f>
        <v>0</v>
      </c>
      <c r="I17" s="15">
        <f>IFERROR((VLOOKUP(F17,'Ref Tables'!$A$27:$B$64,2,FALSE)*H17)/1000,0)</f>
        <v>0</v>
      </c>
      <c r="J17" s="32">
        <f>IFERROR((VLOOKUP(F17,'Ref Tables'!$A$69:$B$156,2,FALSE))*I17,0)</f>
        <v>0</v>
      </c>
    </row>
    <row r="18" spans="2:10" x14ac:dyDescent="0.25">
      <c r="B18" s="18" t="s">
        <v>58</v>
      </c>
      <c r="C18" s="18" t="s">
        <v>54</v>
      </c>
      <c r="D18" s="18" t="s">
        <v>1</v>
      </c>
      <c r="E18" s="18">
        <v>1075</v>
      </c>
      <c r="F18" s="18">
        <v>2022</v>
      </c>
      <c r="G18" s="22">
        <v>131</v>
      </c>
      <c r="H18" s="15">
        <f>IFERROR(E18*24*7*G18*(VLOOKUP(D18,'Ref Tables'!$A$5:$B$16,2,FALSE))*(1-'Ref Tables'!$B$21),0)</f>
        <v>7937178.3911655117</v>
      </c>
      <c r="I18" s="26">
        <f>IFERROR((VLOOKUP(F18,'Ref Tables'!$A$27:$B$64,2,FALSE)*H18)/1000,0)</f>
        <v>1722529.1001768697</v>
      </c>
      <c r="J18" s="28">
        <f>IFERROR((VLOOKUP(F18,'Ref Tables'!$A$69:$B$156,2,FALSE))*I18,0)</f>
        <v>121184399.40436856</v>
      </c>
    </row>
    <row r="19" spans="2:10" x14ac:dyDescent="0.25">
      <c r="B19" s="18" t="s">
        <v>58</v>
      </c>
      <c r="C19" s="18" t="s">
        <v>55</v>
      </c>
      <c r="D19" s="18" t="s">
        <v>2</v>
      </c>
      <c r="E19" s="18">
        <v>168</v>
      </c>
      <c r="F19" s="18">
        <v>2022</v>
      </c>
      <c r="G19" s="22">
        <v>131</v>
      </c>
      <c r="H19" s="15">
        <f>IFERROR(E19*24*7*G19*(VLOOKUP(D19,'Ref Tables'!$A$5:$B$16,2,FALSE))*(1-'Ref Tables'!$B$21),0)</f>
        <v>994788.1514803617</v>
      </c>
      <c r="I19" s="26">
        <f>IFERROR((VLOOKUP(F19,'Ref Tables'!$A$27:$B$64,2,FALSE)*H19)/1000,0)</f>
        <v>215889.25623031857</v>
      </c>
      <c r="J19" s="29">
        <f>IFERROR((VLOOKUP(F19,'Ref Tables'!$A$69:$B$156,2,FALSE))*I19,0)</f>
        <v>15188370.316321872</v>
      </c>
    </row>
    <row r="20" spans="2:10" x14ac:dyDescent="0.25">
      <c r="B20" s="18" t="s">
        <v>58</v>
      </c>
      <c r="C20" s="18" t="s">
        <v>56</v>
      </c>
      <c r="D20" s="18" t="s">
        <v>1</v>
      </c>
      <c r="E20" s="18">
        <v>820</v>
      </c>
      <c r="F20" s="18">
        <v>2021</v>
      </c>
      <c r="G20" s="22">
        <v>131</v>
      </c>
      <c r="H20" s="15">
        <f>IFERROR(E20*24*7*G20*(VLOOKUP(D20,'Ref Tables'!$A$5:$B$16,2,FALSE))*(1-'Ref Tables'!$B$21),0)</f>
        <v>6054405.8425634606</v>
      </c>
      <c r="I20" s="26">
        <f>IFERROR((VLOOKUP(F20,'Ref Tables'!$A$27:$B$64,2,FALSE)*H20)/1000,0)</f>
        <v>1413902.0460299121</v>
      </c>
      <c r="J20" s="29">
        <f>IFERROR((VLOOKUP(F20,'Ref Tables'!$A$69:$B$156,2,FALSE))*I20,0)</f>
        <v>97867301.96067144</v>
      </c>
    </row>
    <row r="21" spans="2:10" ht="13" thickBot="1" x14ac:dyDescent="0.3">
      <c r="B21" s="18" t="s">
        <v>58</v>
      </c>
      <c r="C21" s="18" t="s">
        <v>57</v>
      </c>
      <c r="D21" s="18" t="s">
        <v>1</v>
      </c>
      <c r="E21" s="18">
        <v>800</v>
      </c>
      <c r="F21" s="18">
        <v>2024</v>
      </c>
      <c r="G21" s="22">
        <v>131</v>
      </c>
      <c r="H21" s="15">
        <f>IFERROR(E21*24*7*G21*(VLOOKUP(D21,'Ref Tables'!$A$5:$B$16,2,FALSE))*(1-'Ref Tables'!$B$21),0)</f>
        <v>5906737.4073789855</v>
      </c>
      <c r="I21" s="26">
        <f>IFERROR((VLOOKUP(F21,'Ref Tables'!$A$27:$B$64,2,FALSE)*H21)/1000,0)</f>
        <v>1086813.1026393999</v>
      </c>
      <c r="J21" s="30">
        <f>IFERROR((VLOOKUP(F21,'Ref Tables'!$A$69:$B$156,2,FALSE))*I21,0)</f>
        <v>78926582.318615451</v>
      </c>
    </row>
    <row r="22" spans="2:10" ht="13" thickBot="1" x14ac:dyDescent="0.3">
      <c r="B22" s="18"/>
      <c r="C22" s="18"/>
      <c r="D22" s="18"/>
      <c r="E22" s="18"/>
      <c r="F22" s="18"/>
      <c r="G22" s="22"/>
      <c r="H22" s="15">
        <f>IFERROR(E22*24*7*G22*(VLOOKUP(D22,'Ref Tables'!$A$5:$B$16,2,FALSE))*(1-'Ref Tables'!$B$21),0)</f>
        <v>0</v>
      </c>
      <c r="I22" s="15">
        <f>IFERROR((VLOOKUP(F22,'Ref Tables'!$A$27:$B$64,2,FALSE)*H22)/1000,0)</f>
        <v>0</v>
      </c>
      <c r="J22" s="32">
        <f>IFERROR((VLOOKUP(F22,'Ref Tables'!$A$69:$B$156,2,FALSE))*I22,0)</f>
        <v>0</v>
      </c>
    </row>
    <row r="23" spans="2:10" x14ac:dyDescent="0.25">
      <c r="B23" s="18" t="s">
        <v>98</v>
      </c>
      <c r="C23" s="18" t="s">
        <v>74</v>
      </c>
      <c r="D23" s="35" t="s">
        <v>2</v>
      </c>
      <c r="E23" s="35">
        <v>54.4</v>
      </c>
      <c r="F23" s="35">
        <v>2025</v>
      </c>
      <c r="G23" s="36">
        <v>13</v>
      </c>
      <c r="H23" s="15">
        <f>IFERROR(E23*24*7*G23*(VLOOKUP(D23,'Ref Tables'!$A$5:$B$16,2,FALSE))*(1-'Ref Tables'!$B$21),0)</f>
        <v>31966.293199150845</v>
      </c>
      <c r="I23" s="26">
        <f>IFERROR((VLOOKUP(F23,'Ref Tables'!$A$27:$B$64,2,FALSE)*H23)/1000,0)</f>
        <v>5353.8133477311467</v>
      </c>
      <c r="J23" s="28">
        <f>IFERROR((VLOOKUP(F23,'Ref Tables'!$A$69:$B$156,2,FALSE))*I23,0)</f>
        <v>394879.91135115526</v>
      </c>
    </row>
    <row r="24" spans="2:10" x14ac:dyDescent="0.25">
      <c r="B24" s="18" t="s">
        <v>98</v>
      </c>
      <c r="C24" s="18" t="s">
        <v>75</v>
      </c>
      <c r="D24" s="35" t="s">
        <v>2</v>
      </c>
      <c r="E24" s="35">
        <v>207.6</v>
      </c>
      <c r="F24" s="35">
        <v>2025</v>
      </c>
      <c r="G24" s="36">
        <v>13</v>
      </c>
      <c r="H24" s="15">
        <f>IFERROR(E24*24*7*G24*(VLOOKUP(D24,'Ref Tables'!$A$5:$B$16,2,FALSE))*(1-'Ref Tables'!$B$21),0)</f>
        <v>121989.01595852418</v>
      </c>
      <c r="I24" s="26">
        <f>IFERROR((VLOOKUP(F24,'Ref Tables'!$A$27:$B$64,2,FALSE)*H24)/1000,0)</f>
        <v>20431.096525532834</v>
      </c>
      <c r="J24" s="29">
        <f>IFERROR((VLOOKUP(F24,'Ref Tables'!$A$69:$B$156,2,FALSE))*I24,0)</f>
        <v>1506931.4264062471</v>
      </c>
    </row>
    <row r="25" spans="2:10" x14ac:dyDescent="0.25">
      <c r="B25" s="18" t="s">
        <v>98</v>
      </c>
      <c r="C25" s="18" t="s">
        <v>76</v>
      </c>
      <c r="D25" s="35" t="s">
        <v>2</v>
      </c>
      <c r="E25" s="35">
        <v>49.9</v>
      </c>
      <c r="F25" s="35">
        <v>2026</v>
      </c>
      <c r="G25" s="36">
        <v>13</v>
      </c>
      <c r="H25" s="15">
        <f>IFERROR(E25*24*7*G25*(VLOOKUP(D25,'Ref Tables'!$A$5:$B$16,2,FALSE))*(1-'Ref Tables'!$B$21),0)</f>
        <v>29322.022622015207</v>
      </c>
      <c r="I25" s="26">
        <f>IFERROR((VLOOKUP(F25,'Ref Tables'!$A$27:$B$64,2,FALSE)*H25)/1000,0)</f>
        <v>4426.7653032607168</v>
      </c>
      <c r="J25" s="29">
        <f>IFERROR((VLOOKUP(F25,'Ref Tables'!$A$69:$B$156,2,FALSE))*I25,0)</f>
        <v>331526.99000545405</v>
      </c>
    </row>
    <row r="26" spans="2:10" x14ac:dyDescent="0.25">
      <c r="B26" s="18" t="s">
        <v>98</v>
      </c>
      <c r="C26" s="18" t="s">
        <v>77</v>
      </c>
      <c r="D26" s="35" t="s">
        <v>2</v>
      </c>
      <c r="E26" s="35">
        <v>200</v>
      </c>
      <c r="F26" s="35">
        <v>2026</v>
      </c>
      <c r="G26" s="36">
        <v>13</v>
      </c>
      <c r="H26" s="15">
        <f>IFERROR(E26*24*7*G26*(VLOOKUP(D26,'Ref Tables'!$A$5:$B$16,2,FALSE))*(1-'Ref Tables'!$B$21),0)</f>
        <v>117523.136761584</v>
      </c>
      <c r="I26" s="26">
        <f>IFERROR((VLOOKUP(F26,'Ref Tables'!$A$27:$B$64,2,FALSE)*H26)/1000,0)</f>
        <v>17742.546305654174</v>
      </c>
      <c r="J26" s="29">
        <f>IFERROR((VLOOKUP(F26,'Ref Tables'!$A$69:$B$156,2,FALSE))*I26,0)</f>
        <v>1328765.4910038237</v>
      </c>
    </row>
    <row r="27" spans="2:10" x14ac:dyDescent="0.25">
      <c r="B27" s="18" t="s">
        <v>98</v>
      </c>
      <c r="C27" s="18" t="s">
        <v>78</v>
      </c>
      <c r="D27" s="35" t="s">
        <v>2</v>
      </c>
      <c r="E27" s="35">
        <v>120</v>
      </c>
      <c r="F27" s="35">
        <v>2025</v>
      </c>
      <c r="G27" s="36">
        <v>13</v>
      </c>
      <c r="H27" s="15">
        <f>IFERROR(E27*24*7*G27*(VLOOKUP(D27,'Ref Tables'!$A$5:$B$16,2,FALSE))*(1-'Ref Tables'!$B$21),0)</f>
        <v>70513.882056950402</v>
      </c>
      <c r="I27" s="26">
        <f>IFERROR((VLOOKUP(F27,'Ref Tables'!$A$27:$B$64,2,FALSE)*H27)/1000,0)</f>
        <v>11809.882384701063</v>
      </c>
      <c r="J27" s="29">
        <f>IFERROR((VLOOKUP(F27,'Ref Tables'!$A$69:$B$156,2,FALSE))*I27,0)</f>
        <v>871058.62798048987</v>
      </c>
    </row>
    <row r="28" spans="2:10" x14ac:dyDescent="0.25">
      <c r="B28" s="18" t="s">
        <v>98</v>
      </c>
      <c r="C28" s="18" t="s">
        <v>79</v>
      </c>
      <c r="D28" s="35" t="s">
        <v>2</v>
      </c>
      <c r="E28" s="35">
        <v>457</v>
      </c>
      <c r="F28" s="35">
        <v>2025</v>
      </c>
      <c r="G28" s="36">
        <v>13</v>
      </c>
      <c r="H28" s="15">
        <f>IFERROR(E28*24*7*G28*(VLOOKUP(D28,'Ref Tables'!$A$5:$B$16,2,FALSE))*(1-'Ref Tables'!$B$21),0)</f>
        <v>268540.36750021944</v>
      </c>
      <c r="I28" s="26">
        <f>IFERROR((VLOOKUP(F28,'Ref Tables'!$A$27:$B$64,2,FALSE)*H28)/1000,0)</f>
        <v>44975.968748403204</v>
      </c>
      <c r="J28" s="29">
        <f>IFERROR((VLOOKUP(F28,'Ref Tables'!$A$69:$B$156,2,FALSE))*I28,0)</f>
        <v>3317281.6082256981</v>
      </c>
    </row>
    <row r="29" spans="2:10" x14ac:dyDescent="0.25">
      <c r="B29" s="18" t="s">
        <v>98</v>
      </c>
      <c r="C29" s="18" t="s">
        <v>80</v>
      </c>
      <c r="D29" s="35" t="s">
        <v>2</v>
      </c>
      <c r="E29" s="35">
        <v>37.5</v>
      </c>
      <c r="F29" s="35">
        <v>2024</v>
      </c>
      <c r="G29" s="36">
        <v>13</v>
      </c>
      <c r="H29" s="15">
        <f>IFERROR(E29*24*7*G29*(VLOOKUP(D29,'Ref Tables'!$A$5:$B$16,2,FALSE))*(1-'Ref Tables'!$B$21),0)</f>
        <v>22035.588142796998</v>
      </c>
      <c r="I29" s="26">
        <f>IFERROR((VLOOKUP(F29,'Ref Tables'!$A$27:$B$64,2,FALSE)*H29)/1000,0)</f>
        <v>4054.4490581280047</v>
      </c>
      <c r="J29" s="29">
        <f>IFERROR((VLOOKUP(F29,'Ref Tables'!$A$69:$B$156,2,FALSE))*I29,0)</f>
        <v>294442.35312016547</v>
      </c>
    </row>
    <row r="30" spans="2:10" x14ac:dyDescent="0.25">
      <c r="B30" s="18" t="s">
        <v>98</v>
      </c>
      <c r="C30" s="18" t="s">
        <v>81</v>
      </c>
      <c r="D30" s="35" t="s">
        <v>2</v>
      </c>
      <c r="E30" s="35">
        <v>72</v>
      </c>
      <c r="F30" s="35">
        <v>2025</v>
      </c>
      <c r="G30" s="36">
        <v>13</v>
      </c>
      <c r="H30" s="15">
        <f>IFERROR(E30*24*7*G30*(VLOOKUP(D30,'Ref Tables'!$A$5:$B$16,2,FALSE))*(1-'Ref Tables'!$B$21),0)</f>
        <v>42308.32923417024</v>
      </c>
      <c r="I30" s="26">
        <f>IFERROR((VLOOKUP(F30,'Ref Tables'!$A$27:$B$64,2,FALSE)*H30)/1000,0)</f>
        <v>7085.9294308206363</v>
      </c>
      <c r="J30" s="29">
        <f>IFERROR((VLOOKUP(F30,'Ref Tables'!$A$69:$B$156,2,FALSE))*I30,0)</f>
        <v>522635.17678829381</v>
      </c>
    </row>
    <row r="31" spans="2:10" x14ac:dyDescent="0.25">
      <c r="B31" s="35" t="s">
        <v>98</v>
      </c>
      <c r="C31" s="18" t="s">
        <v>105</v>
      </c>
      <c r="D31" s="35" t="s">
        <v>1</v>
      </c>
      <c r="E31" s="35">
        <v>800</v>
      </c>
      <c r="F31" s="35">
        <v>2026</v>
      </c>
      <c r="G31" s="36">
        <v>13</v>
      </c>
      <c r="H31" s="15">
        <f>IFERROR(E31*24*7*G31*(VLOOKUP(D31,'Ref Tables'!$A$5:$B$16,2,FALSE))*(1-'Ref Tables'!$B$21),0)</f>
        <v>586164.7808849375</v>
      </c>
      <c r="I31" s="26">
        <f>IFERROR((VLOOKUP(F31,'Ref Tables'!$A$27:$B$64,2,FALSE)*H31)/1000,0)</f>
        <v>88493.687746719603</v>
      </c>
      <c r="J31" s="29">
        <f>IFERROR((VLOOKUP(F31,'Ref Tables'!$A$69:$B$156,2,FALSE))*I31,0)</f>
        <v>6627422.942784504</v>
      </c>
    </row>
    <row r="32" spans="2:10" x14ac:dyDescent="0.25">
      <c r="B32" s="18" t="s">
        <v>98</v>
      </c>
      <c r="C32" s="18" t="s">
        <v>106</v>
      </c>
      <c r="D32" s="18" t="s">
        <v>2</v>
      </c>
      <c r="E32" s="18">
        <v>39.1</v>
      </c>
      <c r="F32" s="18">
        <v>2024</v>
      </c>
      <c r="G32" s="36">
        <v>13</v>
      </c>
      <c r="H32" s="15">
        <f>IFERROR(E32*24*7*G32*(VLOOKUP(D32,'Ref Tables'!$A$5:$B$16,2,FALSE))*(1-'Ref Tables'!$B$21),0)</f>
        <v>22975.773236889672</v>
      </c>
      <c r="I32" s="26">
        <f>IFERROR((VLOOKUP(F32,'Ref Tables'!$A$27:$B$64,2,FALSE)*H32)/1000,0)</f>
        <v>4227.4388846081338</v>
      </c>
      <c r="J32" s="29">
        <f>IFERROR((VLOOKUP(F32,'Ref Tables'!$A$69:$B$156,2,FALSE))*I32,0)</f>
        <v>307005.22685329261</v>
      </c>
    </row>
    <row r="33" spans="2:10" x14ac:dyDescent="0.25">
      <c r="B33" s="35" t="s">
        <v>98</v>
      </c>
      <c r="C33" s="18" t="s">
        <v>82</v>
      </c>
      <c r="D33" s="35" t="s">
        <v>2</v>
      </c>
      <c r="E33" s="35">
        <v>23</v>
      </c>
      <c r="F33" s="35">
        <v>2023</v>
      </c>
      <c r="G33" s="36">
        <v>13</v>
      </c>
      <c r="H33" s="15">
        <f>IFERROR(E33*24*7*G33*(VLOOKUP(D33,'Ref Tables'!$A$5:$B$16,2,FALSE))*(1-'Ref Tables'!$B$21),0)</f>
        <v>13515.160727582161</v>
      </c>
      <c r="I33" s="26">
        <f>IFERROR((VLOOKUP(F33,'Ref Tables'!$A$27:$B$64,2,FALSE)*H33)/1000,0)</f>
        <v>2709.89672090265</v>
      </c>
      <c r="J33" s="29">
        <f>IFERROR((VLOOKUP(F33,'Ref Tables'!$A$69:$B$156,2,FALSE))*I33,0)</f>
        <v>193723.2501177628</v>
      </c>
    </row>
    <row r="34" spans="2:10" x14ac:dyDescent="0.25">
      <c r="B34" s="18" t="s">
        <v>98</v>
      </c>
      <c r="C34" s="18" t="s">
        <v>83</v>
      </c>
      <c r="D34" s="18" t="s">
        <v>2</v>
      </c>
      <c r="E34" s="18">
        <v>38</v>
      </c>
      <c r="F34" s="18">
        <v>2022</v>
      </c>
      <c r="G34" s="36">
        <v>13</v>
      </c>
      <c r="H34" s="15">
        <f>IFERROR(E34*24*7*G34*(VLOOKUP(D34,'Ref Tables'!$A$5:$B$16,2,FALSE))*(1-'Ref Tables'!$B$21),0)</f>
        <v>22329.395984700957</v>
      </c>
      <c r="I34" s="26">
        <f>IFERROR((VLOOKUP(F34,'Ref Tables'!$A$27:$B$64,2,FALSE)*H34)/1000,0)</f>
        <v>4845.9329597317965</v>
      </c>
      <c r="J34" s="29">
        <f>IFERROR((VLOOKUP(F34,'Ref Tables'!$A$69:$B$156,2,FALSE))*I34,0)</f>
        <v>340923.97929221211</v>
      </c>
    </row>
    <row r="35" spans="2:10" x14ac:dyDescent="0.25">
      <c r="B35" s="18" t="s">
        <v>98</v>
      </c>
      <c r="C35" s="18" t="s">
        <v>84</v>
      </c>
      <c r="D35" s="18" t="s">
        <v>2</v>
      </c>
      <c r="E35" s="18">
        <v>15</v>
      </c>
      <c r="F35" s="18">
        <v>2025</v>
      </c>
      <c r="G35" s="36">
        <v>13</v>
      </c>
      <c r="H35" s="15">
        <f>IFERROR(E35*24*7*G35*(VLOOKUP(D35,'Ref Tables'!$A$5:$B$16,2,FALSE))*(1-'Ref Tables'!$B$21),0)</f>
        <v>8814.2352571188003</v>
      </c>
      <c r="I35" s="26">
        <f>IFERROR((VLOOKUP(F35,'Ref Tables'!$A$27:$B$64,2,FALSE)*H35)/1000,0)</f>
        <v>1476.2352980876328</v>
      </c>
      <c r="J35" s="29">
        <f>IFERROR((VLOOKUP(F35,'Ref Tables'!$A$69:$B$156,2,FALSE))*I35,0)</f>
        <v>108882.32849756123</v>
      </c>
    </row>
    <row r="36" spans="2:10" x14ac:dyDescent="0.25">
      <c r="B36" s="18" t="s">
        <v>98</v>
      </c>
      <c r="C36" s="18" t="s">
        <v>109</v>
      </c>
      <c r="D36" s="18" t="s">
        <v>2</v>
      </c>
      <c r="E36" s="18">
        <v>36</v>
      </c>
      <c r="F36" s="18">
        <v>2026</v>
      </c>
      <c r="G36" s="36">
        <v>13</v>
      </c>
      <c r="H36" s="15">
        <f>IFERROR(E36*24*7*G36*(VLOOKUP(D36,'Ref Tables'!$A$5:$B$16,2,FALSE))*(1-'Ref Tables'!$B$21),0)</f>
        <v>21154.16461708512</v>
      </c>
      <c r="I36" s="26">
        <f>IFERROR((VLOOKUP(F36,'Ref Tables'!$A$27:$B$64,2,FALSE)*H36)/1000,0)</f>
        <v>3193.6583350177521</v>
      </c>
      <c r="J36" s="29">
        <f>IFERROR((VLOOKUP(F36,'Ref Tables'!$A$69:$B$156,2,FALSE))*I36,0)</f>
        <v>239177.78838068832</v>
      </c>
    </row>
    <row r="37" spans="2:10" x14ac:dyDescent="0.25">
      <c r="B37" s="18" t="s">
        <v>98</v>
      </c>
      <c r="C37" s="18" t="s">
        <v>110</v>
      </c>
      <c r="D37" s="18" t="s">
        <v>2</v>
      </c>
      <c r="E37" s="18">
        <v>36</v>
      </c>
      <c r="F37" s="18">
        <v>2026</v>
      </c>
      <c r="G37" s="36">
        <v>13</v>
      </c>
      <c r="H37" s="15">
        <f>IFERROR(E37*24*7*G37*(VLOOKUP(D37,'Ref Tables'!$A$5:$B$16,2,FALSE))*(1-'Ref Tables'!$B$21),0)</f>
        <v>21154.16461708512</v>
      </c>
      <c r="I37" s="26">
        <f>IFERROR((VLOOKUP(F37,'Ref Tables'!$A$27:$B$64,2,FALSE)*H37)/1000,0)</f>
        <v>3193.6583350177521</v>
      </c>
      <c r="J37" s="29">
        <f>IFERROR((VLOOKUP(F37,'Ref Tables'!$A$69:$B$156,2,FALSE))*I37,0)</f>
        <v>239177.78838068832</v>
      </c>
    </row>
    <row r="38" spans="2:10" x14ac:dyDescent="0.25">
      <c r="B38" s="18" t="s">
        <v>98</v>
      </c>
      <c r="C38" s="18" t="s">
        <v>85</v>
      </c>
      <c r="D38" s="18" t="s">
        <v>2</v>
      </c>
      <c r="E38" s="18">
        <v>73.099999999999994</v>
      </c>
      <c r="F38" s="18">
        <v>2026</v>
      </c>
      <c r="G38" s="36">
        <v>13</v>
      </c>
      <c r="H38" s="15">
        <f>IFERROR(E38*24*7*G38*(VLOOKUP(D38,'Ref Tables'!$A$5:$B$16,2,FALSE))*(1-'Ref Tables'!$B$21),0)</f>
        <v>42954.706486358955</v>
      </c>
      <c r="I38" s="26">
        <f>IFERROR((VLOOKUP(F38,'Ref Tables'!$A$27:$B$64,2,FALSE)*H38)/1000,0)</f>
        <v>6484.9006747166022</v>
      </c>
      <c r="J38" s="29">
        <f>IFERROR((VLOOKUP(F38,'Ref Tables'!$A$69:$B$156,2,FALSE))*I38,0)</f>
        <v>485663.78696189768</v>
      </c>
    </row>
    <row r="39" spans="2:10" x14ac:dyDescent="0.25">
      <c r="B39" s="18" t="s">
        <v>98</v>
      </c>
      <c r="C39" s="18" t="s">
        <v>86</v>
      </c>
      <c r="D39" s="18" t="s">
        <v>2</v>
      </c>
      <c r="E39" s="18">
        <v>84</v>
      </c>
      <c r="F39" s="18">
        <v>2026</v>
      </c>
      <c r="G39" s="36">
        <v>13</v>
      </c>
      <c r="H39" s="15">
        <f>IFERROR(E39*24*7*G39*(VLOOKUP(D39,'Ref Tables'!$A$5:$B$16,2,FALSE))*(1-'Ref Tables'!$B$21),0)</f>
        <v>49359.717439865279</v>
      </c>
      <c r="I39" s="26">
        <f>IFERROR((VLOOKUP(F39,'Ref Tables'!$A$27:$B$64,2,FALSE)*H39)/1000,0)</f>
        <v>7451.869448374754</v>
      </c>
      <c r="J39" s="29">
        <f>IFERROR((VLOOKUP(F39,'Ref Tables'!$A$69:$B$156,2,FALSE))*I39,0)</f>
        <v>558081.50622160605</v>
      </c>
    </row>
    <row r="40" spans="2:10" x14ac:dyDescent="0.25">
      <c r="B40" s="18" t="s">
        <v>98</v>
      </c>
      <c r="C40" s="18" t="s">
        <v>87</v>
      </c>
      <c r="D40" s="18" t="s">
        <v>2</v>
      </c>
      <c r="E40" s="18">
        <v>210</v>
      </c>
      <c r="F40" s="18">
        <v>2025</v>
      </c>
      <c r="G40" s="36">
        <v>13</v>
      </c>
      <c r="H40" s="15">
        <f>IFERROR(E40*24*7*G40*(VLOOKUP(D40,'Ref Tables'!$A$5:$B$16,2,FALSE))*(1-'Ref Tables'!$B$21),0)</f>
        <v>123399.2935996632</v>
      </c>
      <c r="I40" s="26">
        <f>IFERROR((VLOOKUP(F40,'Ref Tables'!$A$27:$B$64,2,FALSE)*H40)/1000,0)</f>
        <v>20667.294173226855</v>
      </c>
      <c r="J40" s="29">
        <f>IFERROR((VLOOKUP(F40,'Ref Tables'!$A$69:$B$156,2,FALSE))*I40,0)</f>
        <v>1524352.5989658569</v>
      </c>
    </row>
    <row r="41" spans="2:10" x14ac:dyDescent="0.25">
      <c r="B41" s="18" t="s">
        <v>98</v>
      </c>
      <c r="C41" s="18" t="s">
        <v>88</v>
      </c>
      <c r="D41" s="18" t="s">
        <v>2</v>
      </c>
      <c r="E41" s="18">
        <v>36</v>
      </c>
      <c r="F41" s="18">
        <v>2025</v>
      </c>
      <c r="G41" s="36">
        <v>13</v>
      </c>
      <c r="H41" s="15">
        <f>IFERROR(E41*24*7*G41*(VLOOKUP(D41,'Ref Tables'!$A$5:$B$16,2,FALSE))*(1-'Ref Tables'!$B$21),0)</f>
        <v>21154.16461708512</v>
      </c>
      <c r="I41" s="26">
        <f>IFERROR((VLOOKUP(F41,'Ref Tables'!$A$27:$B$64,2,FALSE)*H41)/1000,0)</f>
        <v>3542.9647154103181</v>
      </c>
      <c r="J41" s="29">
        <f>IFERROR((VLOOKUP(F41,'Ref Tables'!$A$69:$B$156,2,FALSE))*I41,0)</f>
        <v>261317.58839414691</v>
      </c>
    </row>
    <row r="42" spans="2:10" x14ac:dyDescent="0.25">
      <c r="B42" s="18" t="s">
        <v>98</v>
      </c>
      <c r="C42" s="18" t="s">
        <v>111</v>
      </c>
      <c r="D42" s="18" t="s">
        <v>2</v>
      </c>
      <c r="E42" s="18">
        <v>37</v>
      </c>
      <c r="F42" s="18">
        <v>2023</v>
      </c>
      <c r="G42" s="36">
        <v>13</v>
      </c>
      <c r="H42" s="15">
        <f>IFERROR(E42*24*7*G42*(VLOOKUP(D42,'Ref Tables'!$A$5:$B$16,2,FALSE))*(1-'Ref Tables'!$B$21),0)</f>
        <v>21741.780300893042</v>
      </c>
      <c r="I42" s="26">
        <f>IFERROR((VLOOKUP(F42,'Ref Tables'!$A$27:$B$64,2,FALSE)*H42)/1000,0)</f>
        <v>4359.3990727564378</v>
      </c>
      <c r="J42" s="29">
        <f>IFERROR((VLOOKUP(F42,'Ref Tables'!$A$69:$B$156,2,FALSE))*I42,0)</f>
        <v>311641.75018944457</v>
      </c>
    </row>
    <row r="43" spans="2:10" x14ac:dyDescent="0.25">
      <c r="B43" s="18" t="s">
        <v>98</v>
      </c>
      <c r="C43" s="18" t="s">
        <v>112</v>
      </c>
      <c r="D43" s="18" t="s">
        <v>2</v>
      </c>
      <c r="E43" s="18">
        <v>50.7</v>
      </c>
      <c r="F43" s="18">
        <v>2023</v>
      </c>
      <c r="G43" s="36">
        <v>13</v>
      </c>
      <c r="H43" s="15">
        <f>IFERROR(E43*24*7*G43*(VLOOKUP(D43,'Ref Tables'!$A$5:$B$16,2,FALSE))*(1-'Ref Tables'!$B$21),0)</f>
        <v>29792.115169061552</v>
      </c>
      <c r="I43" s="26">
        <f>IFERROR((VLOOKUP(F43,'Ref Tables'!$A$27:$B$64,2,FALSE)*H43)/1000,0)</f>
        <v>5973.5549456419303</v>
      </c>
      <c r="J43" s="29">
        <f>IFERROR((VLOOKUP(F43,'Ref Tables'!$A$69:$B$156,2,FALSE))*I43,0)</f>
        <v>427033.42525959027</v>
      </c>
    </row>
    <row r="44" spans="2:10" x14ac:dyDescent="0.25">
      <c r="B44" s="18" t="s">
        <v>98</v>
      </c>
      <c r="C44" s="18" t="s">
        <v>113</v>
      </c>
      <c r="D44" s="18" t="s">
        <v>2</v>
      </c>
      <c r="E44" s="18">
        <v>38</v>
      </c>
      <c r="F44" s="18">
        <v>2025</v>
      </c>
      <c r="G44" s="36">
        <v>13</v>
      </c>
      <c r="H44" s="15">
        <f>IFERROR(E44*24*7*G44*(VLOOKUP(D44,'Ref Tables'!$A$5:$B$16,2,FALSE))*(1-'Ref Tables'!$B$21),0)</f>
        <v>22329.395984700957</v>
      </c>
      <c r="I44" s="26">
        <f>IFERROR((VLOOKUP(F44,'Ref Tables'!$A$27:$B$64,2,FALSE)*H44)/1000,0)</f>
        <v>3739.7960884886693</v>
      </c>
      <c r="J44" s="29">
        <f>IFERROR((VLOOKUP(F44,'Ref Tables'!$A$69:$B$156,2,FALSE))*I44,0)</f>
        <v>275835.23219382175</v>
      </c>
    </row>
    <row r="45" spans="2:10" x14ac:dyDescent="0.25">
      <c r="B45" s="18" t="s">
        <v>98</v>
      </c>
      <c r="C45" s="18" t="s">
        <v>114</v>
      </c>
      <c r="D45" s="18" t="s">
        <v>2</v>
      </c>
      <c r="E45" s="18">
        <v>23</v>
      </c>
      <c r="F45" s="18">
        <v>2024</v>
      </c>
      <c r="G45" s="36">
        <v>13</v>
      </c>
      <c r="H45" s="15">
        <f>IFERROR(E45*24*7*G45*(VLOOKUP(D45,'Ref Tables'!$A$5:$B$16,2,FALSE))*(1-'Ref Tables'!$B$21),0)</f>
        <v>13515.160727582161</v>
      </c>
      <c r="I45" s="26">
        <f>IFERROR((VLOOKUP(F45,'Ref Tables'!$A$27:$B$64,2,FALSE)*H45)/1000,0)</f>
        <v>2486.7287556518431</v>
      </c>
      <c r="J45" s="29">
        <f>IFERROR((VLOOKUP(F45,'Ref Tables'!$A$69:$B$156,2,FALSE))*I45,0)</f>
        <v>180591.30991370152</v>
      </c>
    </row>
    <row r="46" spans="2:10" x14ac:dyDescent="0.25">
      <c r="B46" s="18" t="s">
        <v>98</v>
      </c>
      <c r="C46" s="18" t="s">
        <v>89</v>
      </c>
      <c r="D46" s="18" t="s">
        <v>2</v>
      </c>
      <c r="E46" s="18">
        <v>46</v>
      </c>
      <c r="F46" s="18">
        <v>2025</v>
      </c>
      <c r="G46" s="36">
        <v>13</v>
      </c>
      <c r="H46" s="15">
        <f>IFERROR(E46*24*7*G46*(VLOOKUP(D46,'Ref Tables'!$A$5:$B$16,2,FALSE))*(1-'Ref Tables'!$B$21),0)</f>
        <v>27030.321455164321</v>
      </c>
      <c r="I46" s="26">
        <f>IFERROR((VLOOKUP(F46,'Ref Tables'!$A$27:$B$64,2,FALSE)*H46)/1000,0)</f>
        <v>4527.1215808020734</v>
      </c>
      <c r="J46" s="29">
        <f>IFERROR((VLOOKUP(F46,'Ref Tables'!$A$69:$B$156,2,FALSE))*I46,0)</f>
        <v>333905.80739252106</v>
      </c>
    </row>
    <row r="47" spans="2:10" x14ac:dyDescent="0.25">
      <c r="B47" s="18" t="s">
        <v>98</v>
      </c>
      <c r="C47" s="18" t="s">
        <v>90</v>
      </c>
      <c r="D47" s="18" t="s">
        <v>2</v>
      </c>
      <c r="E47" s="18">
        <v>21</v>
      </c>
      <c r="F47" s="18">
        <v>2024</v>
      </c>
      <c r="G47" s="36">
        <v>13</v>
      </c>
      <c r="H47" s="15">
        <f>IFERROR(E47*24*7*G47*(VLOOKUP(D47,'Ref Tables'!$A$5:$B$16,2,FALSE))*(1-'Ref Tables'!$B$21),0)</f>
        <v>12339.92935996632</v>
      </c>
      <c r="I47" s="26">
        <f>IFERROR((VLOOKUP(F47,'Ref Tables'!$A$27:$B$64,2,FALSE)*H47)/1000,0)</f>
        <v>2270.4914725516828</v>
      </c>
      <c r="J47" s="29">
        <f>IFERROR((VLOOKUP(F47,'Ref Tables'!$A$69:$B$156,2,FALSE))*I47,0)</f>
        <v>164887.71774729269</v>
      </c>
    </row>
    <row r="48" spans="2:10" x14ac:dyDescent="0.25">
      <c r="B48" s="18" t="s">
        <v>98</v>
      </c>
      <c r="C48" s="18" t="s">
        <v>59</v>
      </c>
      <c r="D48" s="18" t="s">
        <v>2</v>
      </c>
      <c r="E48" s="18">
        <v>99</v>
      </c>
      <c r="F48" s="18">
        <v>2025</v>
      </c>
      <c r="G48" s="36">
        <v>13</v>
      </c>
      <c r="H48" s="15">
        <f>IFERROR(E48*24*7*G48*(VLOOKUP(D48,'Ref Tables'!$A$5:$B$16,2,FALSE))*(1-'Ref Tables'!$B$21),0)</f>
        <v>58173.952696984081</v>
      </c>
      <c r="I48" s="26">
        <f>IFERROR((VLOOKUP(F48,'Ref Tables'!$A$27:$B$64,2,FALSE)*H48)/1000,0)</f>
        <v>9743.1529673783753</v>
      </c>
      <c r="J48" s="29">
        <f>IFERROR((VLOOKUP(F48,'Ref Tables'!$A$69:$B$156,2,FALSE))*I48,0)</f>
        <v>718623.36808390403</v>
      </c>
    </row>
    <row r="49" spans="2:10" x14ac:dyDescent="0.25">
      <c r="B49" s="18" t="s">
        <v>98</v>
      </c>
      <c r="C49" s="18" t="s">
        <v>91</v>
      </c>
      <c r="D49" s="18" t="s">
        <v>2</v>
      </c>
      <c r="E49" s="18">
        <v>100.8</v>
      </c>
      <c r="F49" s="18">
        <v>2025</v>
      </c>
      <c r="G49" s="36">
        <v>13</v>
      </c>
      <c r="H49" s="15">
        <f>IFERROR(E49*24*7*G49*(VLOOKUP(D49,'Ref Tables'!$A$5:$B$16,2,FALSE))*(1-'Ref Tables'!$B$21),0)</f>
        <v>59231.660927838326</v>
      </c>
      <c r="I49" s="26">
        <f>IFERROR((VLOOKUP(F49,'Ref Tables'!$A$27:$B$64,2,FALSE)*H49)/1000,0)</f>
        <v>9920.3012031488906</v>
      </c>
      <c r="J49" s="29">
        <f>IFERROR((VLOOKUP(F49,'Ref Tables'!$A$69:$B$156,2,FALSE))*I49,0)</f>
        <v>731689.24750361126</v>
      </c>
    </row>
    <row r="50" spans="2:10" x14ac:dyDescent="0.25">
      <c r="B50" s="18" t="s">
        <v>98</v>
      </c>
      <c r="C50" s="18" t="s">
        <v>92</v>
      </c>
      <c r="D50" s="18" t="s">
        <v>2</v>
      </c>
      <c r="E50" s="18">
        <v>96</v>
      </c>
      <c r="F50" s="18">
        <v>2025</v>
      </c>
      <c r="G50" s="36">
        <v>13</v>
      </c>
      <c r="H50" s="15">
        <f>IFERROR(E50*24*7*G50*(VLOOKUP(D50,'Ref Tables'!$A$5:$B$16,2,FALSE))*(1-'Ref Tables'!$B$21),0)</f>
        <v>56411.105645560317</v>
      </c>
      <c r="I50" s="26">
        <f>IFERROR((VLOOKUP(F50,'Ref Tables'!$A$27:$B$64,2,FALSE)*H50)/1000,0)</f>
        <v>9447.905907760849</v>
      </c>
      <c r="J50" s="29">
        <f>IFERROR((VLOOKUP(F50,'Ref Tables'!$A$69:$B$156,2,FALSE))*I50,0)</f>
        <v>696846.90238439175</v>
      </c>
    </row>
    <row r="51" spans="2:10" x14ac:dyDescent="0.25">
      <c r="B51" s="18" t="s">
        <v>98</v>
      </c>
      <c r="C51" s="18" t="s">
        <v>93</v>
      </c>
      <c r="D51" s="18" t="s">
        <v>2</v>
      </c>
      <c r="E51" s="18">
        <v>49.5</v>
      </c>
      <c r="F51" s="18">
        <v>2026</v>
      </c>
      <c r="G51" s="36">
        <v>13</v>
      </c>
      <c r="H51" s="15">
        <f>IFERROR(E51*24*7*G51*(VLOOKUP(D51,'Ref Tables'!$A$5:$B$16,2,FALSE))*(1-'Ref Tables'!$B$21),0)</f>
        <v>29086.97634849204</v>
      </c>
      <c r="I51" s="26">
        <f>IFERROR((VLOOKUP(F51,'Ref Tables'!$A$27:$B$64,2,FALSE)*H51)/1000,0)</f>
        <v>4391.2802106494082</v>
      </c>
      <c r="J51" s="29">
        <f>IFERROR((VLOOKUP(F51,'Ref Tables'!$A$69:$B$156,2,FALSE))*I51,0)</f>
        <v>328869.45902344637</v>
      </c>
    </row>
    <row r="52" spans="2:10" x14ac:dyDescent="0.25">
      <c r="B52" s="35" t="s">
        <v>98</v>
      </c>
      <c r="C52" s="18" t="s">
        <v>94</v>
      </c>
      <c r="D52" s="35" t="s">
        <v>4</v>
      </c>
      <c r="E52" s="35">
        <v>237</v>
      </c>
      <c r="F52" s="35">
        <v>2026</v>
      </c>
      <c r="G52" s="36">
        <v>13</v>
      </c>
      <c r="H52" s="15">
        <f>IFERROR(E52*24*7*G52*(VLOOKUP(D52,'Ref Tables'!$A$5:$B$16,2,FALSE))*(1-'Ref Tables'!$B$21),0)</f>
        <v>29228.439383482837</v>
      </c>
      <c r="I52" s="26">
        <f>IFERROR((VLOOKUP(F52,'Ref Tables'!$A$27:$B$64,2,FALSE)*H52)/1000,0)</f>
        <v>4412.6369793506592</v>
      </c>
      <c r="J52" s="29">
        <f>IFERROR((VLOOKUP(F52,'Ref Tables'!$A$69:$B$156,2,FALSE))*I52,0)</f>
        <v>330468.89896632137</v>
      </c>
    </row>
    <row r="53" spans="2:10" x14ac:dyDescent="0.25">
      <c r="B53" s="18" t="s">
        <v>98</v>
      </c>
      <c r="C53" s="18" t="s">
        <v>60</v>
      </c>
      <c r="D53" s="18" t="s">
        <v>2</v>
      </c>
      <c r="E53" s="18">
        <v>50</v>
      </c>
      <c r="F53" s="18">
        <v>2025</v>
      </c>
      <c r="G53" s="36">
        <v>13</v>
      </c>
      <c r="H53" s="15">
        <f>IFERROR(E53*24*7*G53*(VLOOKUP(D53,'Ref Tables'!$A$5:$B$16,2,FALSE))*(1-'Ref Tables'!$B$21),0)</f>
        <v>29380.784190396</v>
      </c>
      <c r="I53" s="26">
        <f>IFERROR((VLOOKUP(F53,'Ref Tables'!$A$27:$B$64,2,FALSE)*H53)/1000,0)</f>
        <v>4920.7843269587756</v>
      </c>
      <c r="J53" s="29">
        <f>IFERROR((VLOOKUP(F53,'Ref Tables'!$A$69:$B$156,2,FALSE))*I53,0)</f>
        <v>362941.09499187075</v>
      </c>
    </row>
    <row r="54" spans="2:10" x14ac:dyDescent="0.25">
      <c r="B54" s="18" t="s">
        <v>98</v>
      </c>
      <c r="C54" s="18" t="s">
        <v>95</v>
      </c>
      <c r="D54" s="18" t="s">
        <v>2</v>
      </c>
      <c r="E54" s="18">
        <v>49.9</v>
      </c>
      <c r="F54" s="18">
        <v>2025</v>
      </c>
      <c r="G54" s="36">
        <v>13</v>
      </c>
      <c r="H54" s="15">
        <f>IFERROR(E54*24*7*G54*(VLOOKUP(D54,'Ref Tables'!$A$5:$B$16,2,FALSE))*(1-'Ref Tables'!$B$21),0)</f>
        <v>29322.022622015207</v>
      </c>
      <c r="I54" s="26">
        <f>IFERROR((VLOOKUP(F54,'Ref Tables'!$A$27:$B$64,2,FALSE)*H54)/1000,0)</f>
        <v>4910.9427583048573</v>
      </c>
      <c r="J54" s="29">
        <f>IFERROR((VLOOKUP(F54,'Ref Tables'!$A$69:$B$156,2,FALSE))*I54,0)</f>
        <v>362215.2128018869</v>
      </c>
    </row>
    <row r="55" spans="2:10" x14ac:dyDescent="0.25">
      <c r="B55" s="18" t="s">
        <v>98</v>
      </c>
      <c r="C55" s="18" t="s">
        <v>96</v>
      </c>
      <c r="D55" s="18" t="s">
        <v>2</v>
      </c>
      <c r="E55" s="18">
        <v>75</v>
      </c>
      <c r="F55" s="18">
        <v>2026</v>
      </c>
      <c r="G55" s="36">
        <v>13</v>
      </c>
      <c r="H55" s="15">
        <f>IFERROR(E55*24*7*G55*(VLOOKUP(D55,'Ref Tables'!$A$5:$B$16,2,FALSE))*(1-'Ref Tables'!$B$21),0)</f>
        <v>44071.176285593996</v>
      </c>
      <c r="I55" s="26">
        <f>IFERROR((VLOOKUP(F55,'Ref Tables'!$A$27:$B$64,2,FALSE)*H55)/1000,0)</f>
        <v>6653.4548646203157</v>
      </c>
      <c r="J55" s="29">
        <f>IFERROR((VLOOKUP(F55,'Ref Tables'!$A$69:$B$156,2,FALSE))*I55,0)</f>
        <v>498287.05912643392</v>
      </c>
    </row>
    <row r="56" spans="2:10" ht="13" thickBot="1" x14ac:dyDescent="0.3">
      <c r="B56" s="18" t="s">
        <v>98</v>
      </c>
      <c r="C56" s="18" t="s">
        <v>97</v>
      </c>
      <c r="D56" s="18" t="s">
        <v>2</v>
      </c>
      <c r="E56" s="18">
        <v>44.8</v>
      </c>
      <c r="F56" s="18">
        <v>2026</v>
      </c>
      <c r="G56" s="36">
        <v>13</v>
      </c>
      <c r="H56" s="15">
        <f>IFERROR(E56*24*7*G56*(VLOOKUP(D56,'Ref Tables'!$A$5:$B$16,2,FALSE))*(1-'Ref Tables'!$B$21),0)</f>
        <v>26325.18263459481</v>
      </c>
      <c r="I56" s="26">
        <f>IFERROR((VLOOKUP(F56,'Ref Tables'!$A$27:$B$64,2,FALSE)*H56)/1000,0)</f>
        <v>3974.3303724665348</v>
      </c>
      <c r="J56" s="30">
        <f>IFERROR((VLOOKUP(F56,'Ref Tables'!$A$69:$B$156,2,FALSE))*I56,0)</f>
        <v>297643.46998485649</v>
      </c>
    </row>
    <row r="57" spans="2:10" x14ac:dyDescent="0.25">
      <c r="B57" s="18"/>
      <c r="C57" s="18"/>
      <c r="D57" s="18"/>
      <c r="E57" s="18"/>
      <c r="F57" s="18"/>
      <c r="G57" s="22"/>
      <c r="H57" s="15">
        <f>IFERROR(E57*24*7*G57*(VLOOKUP(D57,'Ref Tables'!$A$5:$B$16,2,FALSE))*(1-'Ref Tables'!$B$21),0)</f>
        <v>0</v>
      </c>
      <c r="I57" s="15">
        <f>IFERROR((VLOOKUP(F57,'Ref Tables'!$A$27:$B$64,2,FALSE)*H57)/1000,0)</f>
        <v>0</v>
      </c>
      <c r="J57" s="27">
        <f>IFERROR((VLOOKUP(F57,'Ref Tables'!$A$69:$B$156,2,FALSE))*I57,0)</f>
        <v>0</v>
      </c>
    </row>
    <row r="58" spans="2:10" x14ac:dyDescent="0.25">
      <c r="B58" s="18"/>
      <c r="C58" s="18"/>
      <c r="D58" s="18"/>
      <c r="E58" s="18"/>
      <c r="F58" s="18"/>
      <c r="G58" s="22"/>
      <c r="H58" s="15">
        <f>IFERROR(E58*24*7*G58*(VLOOKUP(D58,'Ref Tables'!$A$5:$B$16,2,FALSE))*(1-'Ref Tables'!$B$21),0)</f>
        <v>0</v>
      </c>
      <c r="I58" s="15">
        <f>IFERROR((VLOOKUP(F58,'Ref Tables'!$A$27:$B$64,2,FALSE)*H58)/1000,0)</f>
        <v>0</v>
      </c>
      <c r="J58" s="20">
        <f>IFERROR((VLOOKUP(F58,'Ref Tables'!$A$69:$B$156,2,FALSE))*I58,0)</f>
        <v>0</v>
      </c>
    </row>
    <row r="59" spans="2:10" x14ac:dyDescent="0.25">
      <c r="B59" s="18"/>
      <c r="C59" s="18"/>
      <c r="D59" s="18"/>
      <c r="E59" s="18"/>
      <c r="F59" s="18"/>
      <c r="G59" s="22"/>
      <c r="H59" s="15">
        <f>IFERROR(E59*24*7*G59*(VLOOKUP(D59,'Ref Tables'!$A$5:$B$16,2,FALSE))*(1-'Ref Tables'!$B$21),0)</f>
        <v>0</v>
      </c>
      <c r="I59" s="15">
        <f>IFERROR((VLOOKUP(F59,'Ref Tables'!$A$27:$B$64,2,FALSE)*H59)/1000,0)</f>
        <v>0</v>
      </c>
      <c r="J59" s="20">
        <f>IFERROR((VLOOKUP(F59,'Ref Tables'!$A$69:$B$156,2,FALSE))*I59,0)</f>
        <v>0</v>
      </c>
    </row>
    <row r="60" spans="2:10" x14ac:dyDescent="0.25">
      <c r="B60" s="18"/>
      <c r="C60" s="18"/>
      <c r="D60" s="18"/>
      <c r="E60" s="18"/>
      <c r="F60" s="18"/>
      <c r="G60" s="22"/>
      <c r="H60" s="15">
        <f>IFERROR(E60*24*7*G60*(VLOOKUP(D60,'Ref Tables'!$A$5:$B$16,2,FALSE))*(1-'Ref Tables'!$B$21),0)</f>
        <v>0</v>
      </c>
      <c r="I60" s="15">
        <f>IFERROR((VLOOKUP(F60,'Ref Tables'!$A$27:$B$64,2,FALSE)*H60)/1000,0)</f>
        <v>0</v>
      </c>
      <c r="J60" s="20">
        <f>IFERROR((VLOOKUP(F60,'Ref Tables'!$A$69:$B$156,2,FALSE))*I60,0)</f>
        <v>0</v>
      </c>
    </row>
    <row r="61" spans="2:10" x14ac:dyDescent="0.25">
      <c r="B61" s="18"/>
      <c r="C61" s="18"/>
      <c r="D61" s="18"/>
      <c r="E61" s="18"/>
      <c r="F61" s="18"/>
      <c r="G61" s="22"/>
      <c r="H61" s="15">
        <f>IFERROR(E61*24*7*G61*(VLOOKUP(D61,'Ref Tables'!$A$5:$B$16,2,FALSE))*(1-'Ref Tables'!$B$21),0)</f>
        <v>0</v>
      </c>
      <c r="I61" s="15">
        <f>IFERROR((VLOOKUP(F61,'Ref Tables'!$A$27:$B$64,2,FALSE)*H61)/1000,0)</f>
        <v>0</v>
      </c>
      <c r="J61" s="20">
        <f>IFERROR((VLOOKUP(F61,'Ref Tables'!$A$69:$B$156,2,FALSE))*I61,0)</f>
        <v>0</v>
      </c>
    </row>
    <row r="62" spans="2:10" x14ac:dyDescent="0.25">
      <c r="B62" s="18"/>
      <c r="C62" s="18"/>
      <c r="D62" s="18"/>
      <c r="E62" s="18"/>
      <c r="F62" s="18"/>
      <c r="G62" s="22"/>
      <c r="H62" s="15">
        <f>IFERROR(E62*24*7*G62*(VLOOKUP(D62,'Ref Tables'!$A$5:$B$16,2,FALSE))*(1-'Ref Tables'!$B$21),0)</f>
        <v>0</v>
      </c>
      <c r="I62" s="15">
        <f>IFERROR((VLOOKUP(F62,'Ref Tables'!$A$27:$B$64,2,FALSE)*H62)/1000,0)</f>
        <v>0</v>
      </c>
      <c r="J62" s="20">
        <f>IFERROR((VLOOKUP(F62,'Ref Tables'!$A$69:$B$156,2,FALSE))*I62,0)</f>
        <v>0</v>
      </c>
    </row>
    <row r="63" spans="2:10" x14ac:dyDescent="0.25">
      <c r="B63" s="18"/>
      <c r="C63" s="18"/>
      <c r="D63" s="18"/>
      <c r="E63" s="18"/>
      <c r="F63" s="18"/>
      <c r="G63" s="22"/>
      <c r="H63" s="15">
        <f>IFERROR(E63*24*7*G63*(VLOOKUP(D63,'Ref Tables'!$A$5:$B$16,2,FALSE))*(1-'Ref Tables'!$B$21),0)</f>
        <v>0</v>
      </c>
      <c r="I63" s="15">
        <f>IFERROR((VLOOKUP(F63,'Ref Tables'!$A$27:$B$64,2,FALSE)*H63)/1000,0)</f>
        <v>0</v>
      </c>
      <c r="J63" s="20">
        <f>IFERROR((VLOOKUP(F63,'Ref Tables'!$A$69:$B$156,2,FALSE))*I63,0)</f>
        <v>0</v>
      </c>
    </row>
    <row r="64" spans="2:10" x14ac:dyDescent="0.25">
      <c r="B64" s="18"/>
      <c r="C64" s="18"/>
      <c r="D64" s="18"/>
      <c r="E64" s="18"/>
      <c r="F64" s="18"/>
      <c r="G64" s="22"/>
      <c r="H64" s="15">
        <f>IFERROR(E64*24*7*G64*(VLOOKUP(D64,'Ref Tables'!$A$5:$B$16,2,FALSE))*(1-'Ref Tables'!$B$21),0)</f>
        <v>0</v>
      </c>
      <c r="I64" s="15">
        <f>IFERROR((VLOOKUP(F64,'Ref Tables'!$A$27:$B$64,2,FALSE)*H64)/1000,0)</f>
        <v>0</v>
      </c>
      <c r="J64" s="20">
        <f>IFERROR((VLOOKUP(F64,'Ref Tables'!$A$69:$B$156,2,FALSE))*I64,0)</f>
        <v>0</v>
      </c>
    </row>
    <row r="65" spans="2:10" x14ac:dyDescent="0.25">
      <c r="B65" s="18"/>
      <c r="C65" s="18"/>
      <c r="D65" s="18"/>
      <c r="E65" s="18"/>
      <c r="F65" s="18"/>
      <c r="G65" s="22"/>
      <c r="H65" s="15">
        <f>IFERROR(E65*24*7*G65*(VLOOKUP(D65,'Ref Tables'!$A$5:$B$16,2,FALSE))*(1-'Ref Tables'!$B$21),0)</f>
        <v>0</v>
      </c>
      <c r="I65" s="15">
        <f>IFERROR((VLOOKUP(F65,'Ref Tables'!$A$27:$B$64,2,FALSE)*H65)/1000,0)</f>
        <v>0</v>
      </c>
      <c r="J65" s="20">
        <f>IFERROR((VLOOKUP(F65,'Ref Tables'!$A$69:$B$156,2,FALSE))*I65,0)</f>
        <v>0</v>
      </c>
    </row>
    <row r="66" spans="2:10" x14ac:dyDescent="0.25">
      <c r="B66" s="18"/>
      <c r="C66" s="18"/>
      <c r="D66" s="18"/>
      <c r="E66" s="18"/>
      <c r="F66" s="18"/>
      <c r="G66" s="22"/>
      <c r="H66" s="15">
        <f>IFERROR(E66*24*7*G66*(VLOOKUP(D66,'Ref Tables'!$A$5:$B$16,2,FALSE))*(1-'Ref Tables'!$B$21),0)</f>
        <v>0</v>
      </c>
      <c r="I66" s="15">
        <f>IFERROR((VLOOKUP(F66,'Ref Tables'!$A$27:$B$64,2,FALSE)*H66)/1000,0)</f>
        <v>0</v>
      </c>
      <c r="J66" s="20">
        <f>IFERROR((VLOOKUP(F66,'Ref Tables'!$A$69:$B$156,2,FALSE))*I66,0)</f>
        <v>0</v>
      </c>
    </row>
    <row r="67" spans="2:10" x14ac:dyDescent="0.25">
      <c r="B67" s="18"/>
      <c r="C67" s="18"/>
      <c r="D67" s="18"/>
      <c r="E67" s="18"/>
      <c r="F67" s="18"/>
      <c r="G67" s="22"/>
      <c r="H67" s="15">
        <f>IFERROR(E67*24*7*G67*(VLOOKUP(D67,'Ref Tables'!$A$5:$B$16,2,FALSE))*(1-'Ref Tables'!$B$21),0)</f>
        <v>0</v>
      </c>
      <c r="I67" s="15">
        <f>IFERROR((VLOOKUP(F67,'Ref Tables'!$A$27:$B$64,2,FALSE)*H67)/1000,0)</f>
        <v>0</v>
      </c>
      <c r="J67" s="20">
        <f>IFERROR((VLOOKUP(F67,'Ref Tables'!$A$69:$B$156,2,FALSE))*I67,0)</f>
        <v>0</v>
      </c>
    </row>
    <row r="68" spans="2:10" x14ac:dyDescent="0.25">
      <c r="B68" s="18"/>
      <c r="C68" s="18"/>
      <c r="D68" s="18"/>
      <c r="E68" s="18"/>
      <c r="F68" s="18"/>
      <c r="G68" s="22"/>
      <c r="H68" s="15">
        <f>IFERROR(E68*24*7*G68*(VLOOKUP(D68,'Ref Tables'!$A$5:$B$16,2,FALSE))*(1-'Ref Tables'!$B$21),0)</f>
        <v>0</v>
      </c>
      <c r="I68" s="15">
        <f>IFERROR((VLOOKUP(F68,'Ref Tables'!$A$27:$B$64,2,FALSE)*H68)/1000,0)</f>
        <v>0</v>
      </c>
      <c r="J68" s="20">
        <f>IFERROR((VLOOKUP(F68,'Ref Tables'!$A$69:$B$156,2,FALSE))*I68,0)</f>
        <v>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9A8E31-1C3C-42EE-8841-DEAF9A609D30}">
          <x14:formula1>
            <xm:f>'Ref Tables'!$A$5:$A$15</xm:f>
          </x14:formula1>
          <xm:sqref>D3:D68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556FC-D53E-4121-8C7A-129E450822BC}">
  <dimension ref="A2:E35"/>
  <sheetViews>
    <sheetView topLeftCell="A3" workbookViewId="0">
      <selection activeCell="L14" sqref="L14"/>
    </sheetView>
  </sheetViews>
  <sheetFormatPr defaultRowHeight="12.5" x14ac:dyDescent="0.25"/>
  <cols>
    <col min="2" max="2" width="24.81640625" bestFit="1" customWidth="1"/>
  </cols>
  <sheetData>
    <row r="2" spans="1:5" x14ac:dyDescent="0.25">
      <c r="B2" t="s">
        <v>74</v>
      </c>
      <c r="D2">
        <v>54.4</v>
      </c>
      <c r="E2">
        <v>2025</v>
      </c>
    </row>
    <row r="3" spans="1:5" x14ac:dyDescent="0.25">
      <c r="B3" t="s">
        <v>75</v>
      </c>
      <c r="D3">
        <v>207.6</v>
      </c>
      <c r="E3">
        <v>2025</v>
      </c>
    </row>
    <row r="4" spans="1:5" x14ac:dyDescent="0.25">
      <c r="B4" t="s">
        <v>76</v>
      </c>
      <c r="D4">
        <v>49.9</v>
      </c>
      <c r="E4">
        <v>2026</v>
      </c>
    </row>
    <row r="5" spans="1:5" x14ac:dyDescent="0.25">
      <c r="B5" t="s">
        <v>77</v>
      </c>
      <c r="D5">
        <v>200</v>
      </c>
      <c r="E5">
        <v>2026</v>
      </c>
    </row>
    <row r="6" spans="1:5" x14ac:dyDescent="0.25">
      <c r="B6" t="s">
        <v>78</v>
      </c>
      <c r="D6">
        <v>120</v>
      </c>
      <c r="E6">
        <v>2025</v>
      </c>
    </row>
    <row r="7" spans="1:5" x14ac:dyDescent="0.25">
      <c r="B7" t="s">
        <v>79</v>
      </c>
      <c r="D7">
        <v>457</v>
      </c>
      <c r="E7">
        <v>2025</v>
      </c>
    </row>
    <row r="8" spans="1:5" x14ac:dyDescent="0.25">
      <c r="B8" t="s">
        <v>80</v>
      </c>
      <c r="D8">
        <v>37.5</v>
      </c>
      <c r="E8">
        <v>2024</v>
      </c>
    </row>
    <row r="9" spans="1:5" x14ac:dyDescent="0.25">
      <c r="B9" t="s">
        <v>81</v>
      </c>
      <c r="D9">
        <v>72</v>
      </c>
      <c r="E9">
        <v>2025</v>
      </c>
    </row>
    <row r="10" spans="1:5" x14ac:dyDescent="0.25">
      <c r="B10" t="s">
        <v>105</v>
      </c>
      <c r="D10">
        <v>800</v>
      </c>
      <c r="E10">
        <v>2026</v>
      </c>
    </row>
    <row r="11" spans="1:5" x14ac:dyDescent="0.25">
      <c r="A11" t="s">
        <v>107</v>
      </c>
      <c r="B11" t="s">
        <v>106</v>
      </c>
      <c r="D11">
        <v>39.1</v>
      </c>
      <c r="E11">
        <v>2024</v>
      </c>
    </row>
    <row r="12" spans="1:5" x14ac:dyDescent="0.25">
      <c r="A12" t="s">
        <v>107</v>
      </c>
      <c r="B12" t="s">
        <v>82</v>
      </c>
      <c r="D12">
        <v>23</v>
      </c>
      <c r="E12">
        <v>2023</v>
      </c>
    </row>
    <row r="13" spans="1:5" x14ac:dyDescent="0.25">
      <c r="B13" t="s">
        <v>83</v>
      </c>
      <c r="D13">
        <v>38</v>
      </c>
      <c r="E13">
        <v>2022</v>
      </c>
    </row>
    <row r="14" spans="1:5" x14ac:dyDescent="0.25">
      <c r="A14" t="s">
        <v>107</v>
      </c>
      <c r="B14" t="s">
        <v>84</v>
      </c>
      <c r="D14">
        <v>15</v>
      </c>
      <c r="E14">
        <v>2025</v>
      </c>
    </row>
    <row r="15" spans="1:5" x14ac:dyDescent="0.25">
      <c r="A15" t="s">
        <v>108</v>
      </c>
      <c r="B15" t="s">
        <v>109</v>
      </c>
      <c r="D15">
        <v>36</v>
      </c>
      <c r="E15">
        <v>2026</v>
      </c>
    </row>
    <row r="16" spans="1:5" x14ac:dyDescent="0.25">
      <c r="A16" t="s">
        <v>107</v>
      </c>
      <c r="B16" t="s">
        <v>110</v>
      </c>
      <c r="D16">
        <v>36</v>
      </c>
      <c r="E16">
        <v>2026</v>
      </c>
    </row>
    <row r="17" spans="1:5" x14ac:dyDescent="0.25">
      <c r="B17" t="s">
        <v>85</v>
      </c>
      <c r="D17">
        <v>73.099999999999994</v>
      </c>
      <c r="E17">
        <v>2026</v>
      </c>
    </row>
    <row r="18" spans="1:5" x14ac:dyDescent="0.25">
      <c r="B18" t="s">
        <v>86</v>
      </c>
      <c r="D18">
        <v>84</v>
      </c>
      <c r="E18">
        <v>2026</v>
      </c>
    </row>
    <row r="19" spans="1:5" x14ac:dyDescent="0.25">
      <c r="B19" t="s">
        <v>87</v>
      </c>
      <c r="D19">
        <v>210</v>
      </c>
      <c r="E19">
        <v>2025</v>
      </c>
    </row>
    <row r="20" spans="1:5" x14ac:dyDescent="0.25">
      <c r="B20" t="s">
        <v>88</v>
      </c>
      <c r="D20">
        <v>36</v>
      </c>
      <c r="E20">
        <v>2025</v>
      </c>
    </row>
    <row r="21" spans="1:5" x14ac:dyDescent="0.25">
      <c r="A21" t="s">
        <v>107</v>
      </c>
      <c r="B21" t="s">
        <v>111</v>
      </c>
      <c r="D21">
        <v>37</v>
      </c>
      <c r="E21">
        <v>2023</v>
      </c>
    </row>
    <row r="22" spans="1:5" x14ac:dyDescent="0.25">
      <c r="A22" t="s">
        <v>107</v>
      </c>
      <c r="B22" t="s">
        <v>112</v>
      </c>
      <c r="D22">
        <v>50.7</v>
      </c>
      <c r="E22">
        <v>2023</v>
      </c>
    </row>
    <row r="23" spans="1:5" x14ac:dyDescent="0.25">
      <c r="A23" t="s">
        <v>107</v>
      </c>
      <c r="B23" t="s">
        <v>113</v>
      </c>
      <c r="D23">
        <v>38</v>
      </c>
      <c r="E23">
        <v>2025</v>
      </c>
    </row>
    <row r="24" spans="1:5" x14ac:dyDescent="0.25">
      <c r="A24" t="s">
        <v>107</v>
      </c>
      <c r="B24" t="s">
        <v>114</v>
      </c>
      <c r="D24">
        <v>23</v>
      </c>
      <c r="E24">
        <v>2024</v>
      </c>
    </row>
    <row r="25" spans="1:5" x14ac:dyDescent="0.25">
      <c r="A25" t="s">
        <v>107</v>
      </c>
      <c r="B25" t="s">
        <v>89</v>
      </c>
      <c r="D25">
        <v>46</v>
      </c>
      <c r="E25">
        <v>2025</v>
      </c>
    </row>
    <row r="26" spans="1:5" x14ac:dyDescent="0.25">
      <c r="A26" t="s">
        <v>107</v>
      </c>
      <c r="B26" t="s">
        <v>90</v>
      </c>
      <c r="D26">
        <v>21</v>
      </c>
      <c r="E26">
        <v>2024</v>
      </c>
    </row>
    <row r="27" spans="1:5" x14ac:dyDescent="0.25">
      <c r="B27" t="s">
        <v>59</v>
      </c>
      <c r="D27">
        <v>99</v>
      </c>
      <c r="E27">
        <v>2025</v>
      </c>
    </row>
    <row r="28" spans="1:5" x14ac:dyDescent="0.25">
      <c r="B28" t="s">
        <v>91</v>
      </c>
      <c r="D28">
        <v>100.8</v>
      </c>
      <c r="E28">
        <v>2025</v>
      </c>
    </row>
    <row r="29" spans="1:5" x14ac:dyDescent="0.25">
      <c r="B29" t="s">
        <v>92</v>
      </c>
      <c r="D29">
        <v>96</v>
      </c>
      <c r="E29">
        <v>2025</v>
      </c>
    </row>
    <row r="30" spans="1:5" x14ac:dyDescent="0.25">
      <c r="B30" t="s">
        <v>93</v>
      </c>
      <c r="D30">
        <v>49.5</v>
      </c>
      <c r="E30">
        <v>2026</v>
      </c>
    </row>
    <row r="31" spans="1:5" x14ac:dyDescent="0.25">
      <c r="B31" t="s">
        <v>94</v>
      </c>
      <c r="D31">
        <v>237</v>
      </c>
      <c r="E31">
        <v>2026</v>
      </c>
    </row>
    <row r="32" spans="1:5" x14ac:dyDescent="0.25">
      <c r="B32" t="s">
        <v>60</v>
      </c>
      <c r="D32">
        <v>50</v>
      </c>
      <c r="E32">
        <v>2025</v>
      </c>
    </row>
    <row r="33" spans="2:5" x14ac:dyDescent="0.25">
      <c r="B33" t="s">
        <v>95</v>
      </c>
      <c r="D33">
        <v>49.9</v>
      </c>
      <c r="E33">
        <v>2025</v>
      </c>
    </row>
    <row r="34" spans="2:5" x14ac:dyDescent="0.25">
      <c r="B34" t="s">
        <v>96</v>
      </c>
      <c r="D34">
        <v>75</v>
      </c>
      <c r="E34">
        <v>2026</v>
      </c>
    </row>
    <row r="35" spans="2:5" x14ac:dyDescent="0.25">
      <c r="B35" t="s">
        <v>97</v>
      </c>
      <c r="D35">
        <v>44.8</v>
      </c>
      <c r="E35">
        <v>2026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80D7B-6910-4DE8-B3AE-ECF0F6F70FC2}">
  <dimension ref="D4:K17"/>
  <sheetViews>
    <sheetView tabSelected="1" topLeftCell="C1" workbookViewId="0">
      <selection activeCell="J9" sqref="J9"/>
    </sheetView>
  </sheetViews>
  <sheetFormatPr defaultRowHeight="12.5" x14ac:dyDescent="0.25"/>
  <cols>
    <col min="4" max="4" width="38.81640625" style="2" customWidth="1"/>
    <col min="5" max="5" width="14.6328125" bestFit="1" customWidth="1"/>
    <col min="7" max="11" width="19.453125" style="2" customWidth="1"/>
  </cols>
  <sheetData>
    <row r="4" spans="4:11" ht="26" x14ac:dyDescent="0.3">
      <c r="G4" s="17"/>
      <c r="H4" s="6" t="s">
        <v>62</v>
      </c>
      <c r="I4" s="6" t="s">
        <v>64</v>
      </c>
      <c r="J4" s="6" t="s">
        <v>121</v>
      </c>
      <c r="K4" s="6" t="s">
        <v>65</v>
      </c>
    </row>
    <row r="5" spans="4:11" ht="38" x14ac:dyDescent="0.3">
      <c r="D5" s="17" t="s">
        <v>100</v>
      </c>
      <c r="E5" s="33">
        <f>SUM('Accelerated Connections'!J23:J56)</f>
        <v>25474730.32529464</v>
      </c>
      <c r="G5" s="17" t="s">
        <v>63</v>
      </c>
      <c r="H5" s="17" t="s">
        <v>70</v>
      </c>
      <c r="I5" s="17" t="s">
        <v>101</v>
      </c>
      <c r="J5" s="17" t="s">
        <v>122</v>
      </c>
      <c r="K5" s="17" t="s">
        <v>102</v>
      </c>
    </row>
    <row r="6" spans="4:11" ht="38" x14ac:dyDescent="0.3">
      <c r="D6" s="17" t="s">
        <v>61</v>
      </c>
      <c r="E6" s="33">
        <f>E5*50%</f>
        <v>12737365.16264732</v>
      </c>
      <c r="G6" s="17" t="s">
        <v>66</v>
      </c>
      <c r="H6" s="17" t="s">
        <v>67</v>
      </c>
      <c r="I6" s="17" t="s">
        <v>73</v>
      </c>
      <c r="J6" s="17"/>
      <c r="K6" s="17" t="s">
        <v>69</v>
      </c>
    </row>
    <row r="7" spans="4:11" x14ac:dyDescent="0.25">
      <c r="G7" s="17" t="s">
        <v>72</v>
      </c>
      <c r="H7" s="17" t="s">
        <v>71</v>
      </c>
      <c r="I7" s="17" t="s">
        <v>115</v>
      </c>
      <c r="J7" s="17"/>
      <c r="K7" s="17" t="s">
        <v>118</v>
      </c>
    </row>
    <row r="8" spans="4:11" x14ac:dyDescent="0.25">
      <c r="G8" s="17" t="s">
        <v>68</v>
      </c>
      <c r="H8" s="17" t="s">
        <v>103</v>
      </c>
      <c r="I8" s="17" t="s">
        <v>116</v>
      </c>
      <c r="J8" s="17">
        <f>626.4+5+6.6</f>
        <v>638</v>
      </c>
      <c r="K8" s="17" t="s">
        <v>119</v>
      </c>
    </row>
    <row r="9" spans="4:11" ht="37.5" x14ac:dyDescent="0.25">
      <c r="G9" s="17" t="s">
        <v>99</v>
      </c>
      <c r="H9" s="19" t="s">
        <v>104</v>
      </c>
      <c r="I9" s="17" t="s">
        <v>117</v>
      </c>
      <c r="J9" s="17">
        <f>J8/2</f>
        <v>319</v>
      </c>
      <c r="K9" s="17" t="s">
        <v>120</v>
      </c>
    </row>
    <row r="17" spans="7:7" x14ac:dyDescent="0.25">
      <c r="G17" s="3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ble_x0020_Start_x0020_Date xmlns="631298fc-6a88-4548-b7d9-3b164918c4a3" xsi:nil="true"/>
    <_Status xmlns="http://schemas.microsoft.com/sharepoint/v3/fields">Draft</_Status>
    <Meeting_x0020_Date xmlns="631298fc-6a88-4548-b7d9-3b164918c4a3" xsi:nil="true"/>
    <Ref_x0020_No xmlns="631298fc-6a88-4548-b7d9-3b164918c4a3" xsi:nil="true"/>
    <Descriptor xmlns="631298fc-6a88-4548-b7d9-3b164918c4a3" xsi:nil="true"/>
    <_x003a_ xmlns="631298fc-6a88-4548-b7d9-3b164918c4a3" xsi:nil="true"/>
    <Classification xmlns="631298fc-6a88-4548-b7d9-3b164918c4a3">Unclassified</Classification>
    <_x003a__x003a_ xmlns="631298fc-6a88-4548-b7d9-3b164918c4a3">-Main Document</_x003a__x003a_>
    <Applicable_x0020_Duration xmlns="631298fc-6a88-4548-b7d9-3b164918c4a3">-</Applicable_x0020_Duration>
    <Organisation xmlns="631298fc-6a88-4548-b7d9-3b164918c4a3">Choose an Organisation</Organisation>
    <Publication_x0020_Date_x003a_ xmlns="631298fc-6a88-4548-b7d9-3b164918c4a3">2020-09-04T16:54:57+00:00</Publication_x0020_Date_x003a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954477FFB31ABA4FB5DAEF465076F809" ma:contentTypeVersion="8" ma:contentTypeDescription="Documents not produced by Ofgem" ma:contentTypeScope="" ma:versionID="1da0294cc1496dd2bf22214ea285ee7d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5d50939eea093ce96ff9468dbf8bf3f2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 minOccurs="0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scription="Enter the date as DD/MM/YYYY" ma:format="DateOnly" ma:internalName="Meeting_x0020_Date">
      <xsd:simpleType>
        <xsd:restriction base="dms:DateTime"/>
      </xsd:simpleType>
    </xsd:element>
    <xsd:element name="Classification" ma:index="18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a9306fc-8436-45f0-b931-e34f519be3a3" ContentTypeId="0x010100728A6C48D06C0D459BAA78C74513A0FC" PreviousValue="true"/>
</file>

<file path=customXml/itemProps1.xml><?xml version="1.0" encoding="utf-8"?>
<ds:datastoreItem xmlns:ds="http://schemas.openxmlformats.org/officeDocument/2006/customXml" ds:itemID="{0FEC4BF4-CC71-4E40-9C6F-6AC5953ECC48}">
  <ds:schemaRefs>
    <ds:schemaRef ds:uri="d86873e3-0a93-4195-b4d5-bf348a62e439"/>
    <ds:schemaRef ds:uri="http://purl.org/dc/terms/"/>
    <ds:schemaRef ds:uri="b9d58ee2-9cf3-4e74-9de3-ce56a8e2cdb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8E71080-AD23-45C5-B182-09CDE563F6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46DE48-C206-4964-A847-D4E61E7DD275}"/>
</file>

<file path=customXml/itemProps4.xml><?xml version="1.0" encoding="utf-8"?>
<ds:datastoreItem xmlns:ds="http://schemas.openxmlformats.org/officeDocument/2006/customXml" ds:itemID="{A0B4A93E-757F-4236-9F41-E019D2ED32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Ref Tables</vt:lpstr>
      <vt:lpstr>Accelerated Connections</vt:lpstr>
      <vt:lpstr>Data (LOA)</vt:lpstr>
      <vt:lpstr>Front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MacDonald, Garry</dc:creator>
  <cp:lastModifiedBy>WL467126-local</cp:lastModifiedBy>
  <dcterms:created xsi:type="dcterms:W3CDTF">2019-04-25T09:58:19Z</dcterms:created>
  <dcterms:modified xsi:type="dcterms:W3CDTF">2020-08-31T11:50:20Z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bbdab50-b622-4a89-b2f3-2dc9b27fe77a_Enabled">
    <vt:lpwstr>True</vt:lpwstr>
  </property>
  <property fmtid="{D5CDD505-2E9C-101B-9397-08002B2CF9AE}" pid="3" name="MSIP_Label_4bbdab50-b622-4a89-b2f3-2dc9b27fe77a_SiteId">
    <vt:lpwstr>953b0f83-1ce6-45c3-82c9-1d847e372339</vt:lpwstr>
  </property>
  <property fmtid="{D5CDD505-2E9C-101B-9397-08002B2CF9AE}" pid="4" name="MSIP_Label_4bbdab50-b622-4a89-b2f3-2dc9b27fe77a_Owner">
    <vt:lpwstr>Garry.MacDonald2@sse.com</vt:lpwstr>
  </property>
  <property fmtid="{D5CDD505-2E9C-101B-9397-08002B2CF9AE}" pid="5" name="MSIP_Label_4bbdab50-b622-4a89-b2f3-2dc9b27fe77a_SetDate">
    <vt:lpwstr>2019-04-26T07:22:29.6707532Z</vt:lpwstr>
  </property>
  <property fmtid="{D5CDD505-2E9C-101B-9397-08002B2CF9AE}" pid="6" name="MSIP_Label_4bbdab50-b622-4a89-b2f3-2dc9b27fe77a_Name">
    <vt:lpwstr>Internal</vt:lpwstr>
  </property>
  <property fmtid="{D5CDD505-2E9C-101B-9397-08002B2CF9AE}" pid="7" name="MSIP_Label_4bbdab50-b622-4a89-b2f3-2dc9b27fe77a_Application">
    <vt:lpwstr>Microsoft Azure Information Protection</vt:lpwstr>
  </property>
  <property fmtid="{D5CDD505-2E9C-101B-9397-08002B2CF9AE}" pid="8" name="MSIP_Label_4bbdab50-b622-4a89-b2f3-2dc9b27fe77a_Extended_MSFT_Method">
    <vt:lpwstr>Manual</vt:lpwstr>
  </property>
  <property fmtid="{D5CDD505-2E9C-101B-9397-08002B2CF9AE}" pid="9" name="Sensitivity">
    <vt:lpwstr>Internal</vt:lpwstr>
  </property>
  <property fmtid="{D5CDD505-2E9C-101B-9397-08002B2CF9AE}" pid="10" name="ContentTypeId">
    <vt:lpwstr>0x010100728A6C48D06C0D459BAA78C74513A0FC00954477FFB31ABA4FB5DAEF465076F809</vt:lpwstr>
  </property>
  <property fmtid="{D5CDD505-2E9C-101B-9397-08002B2CF9AE}" pid="11" name="BJSCc5a055b0-1bed-4579_x">
    <vt:lpwstr/>
  </property>
  <property fmtid="{D5CDD505-2E9C-101B-9397-08002B2CF9AE}" pid="12" name="BJSCdd9eba61-d6b9-469b_x">
    <vt:lpwstr/>
  </property>
  <property fmtid="{D5CDD505-2E9C-101B-9397-08002B2CF9AE}" pid="13" name="BJSCSummaryMarking">
    <vt:lpwstr>This item has no classification</vt:lpwstr>
  </property>
  <property fmtid="{D5CDD505-2E9C-101B-9397-08002B2CF9AE}" pid="14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</Properties>
</file>