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secom-my.sharepoint.com/personal/sharron_gordon_sse_com/Documents/"/>
    </mc:Choice>
  </mc:AlternateContent>
  <xr:revisionPtr revIDLastSave="0" documentId="8_{0D837E78-0EA9-40CC-905A-A46F35D00FB2}" xr6:coauthVersionLast="41" xr6:coauthVersionMax="41" xr10:uidLastSave="{00000000-0000-0000-0000-000000000000}"/>
  <bookViews>
    <workbookView xWindow="-28920" yWindow="-120" windowWidth="29040" windowHeight="15840" xr2:uid="{BF1534FC-4DE5-4C4C-B069-E1D7EA8EDDD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7" i="1" l="1"/>
  <c r="T32" i="1" l="1"/>
  <c r="X9" i="1"/>
  <c r="X14" i="1" s="1"/>
  <c r="X20" i="1" s="1"/>
  <c r="W9" i="1"/>
  <c r="W14" i="1" s="1"/>
  <c r="V9" i="1"/>
  <c r="U9" i="1"/>
  <c r="T9" i="1"/>
  <c r="O7" i="1"/>
  <c r="N7" i="1"/>
  <c r="M7" i="1"/>
  <c r="M9" i="1" s="1"/>
  <c r="M32" i="1"/>
  <c r="P14" i="1"/>
  <c r="P20" i="1" s="1"/>
  <c r="Q9" i="1"/>
  <c r="P9" i="1"/>
  <c r="O9" i="1"/>
  <c r="O14" i="1" s="1"/>
  <c r="N9" i="1"/>
  <c r="F32" i="1"/>
  <c r="J14" i="1"/>
  <c r="J15" i="1" s="1"/>
  <c r="J17" i="1" s="1"/>
  <c r="J31" i="1" s="1"/>
  <c r="I14" i="1"/>
  <c r="I15" i="1" s="1"/>
  <c r="I17" i="1" s="1"/>
  <c r="I31" i="1" s="1"/>
  <c r="H14" i="1"/>
  <c r="H15" i="1" s="1"/>
  <c r="H17" i="1" s="1"/>
  <c r="H31" i="1" s="1"/>
  <c r="G14" i="1"/>
  <c r="G15" i="1" s="1"/>
  <c r="G17" i="1" s="1"/>
  <c r="G31" i="1" s="1"/>
  <c r="F14" i="1"/>
  <c r="F20" i="1" s="1"/>
  <c r="J9" i="1"/>
  <c r="I9" i="1"/>
  <c r="H9" i="1"/>
  <c r="G9" i="1"/>
  <c r="F9" i="1"/>
  <c r="H7" i="1"/>
  <c r="G20" i="1" l="1"/>
  <c r="H20" i="1"/>
  <c r="I20" i="1"/>
  <c r="J21" i="1" s="1"/>
  <c r="J32" i="1" s="1"/>
  <c r="J20" i="1"/>
  <c r="H21" i="1"/>
  <c r="H32" i="1" s="1"/>
  <c r="G21" i="1"/>
  <c r="G32" i="1" s="1"/>
  <c r="F22" i="1"/>
  <c r="I21" i="1"/>
  <c r="I32" i="1" s="1"/>
  <c r="F15" i="1"/>
  <c r="F17" i="1" s="1"/>
  <c r="F31" i="1" s="1"/>
  <c r="W20" i="1"/>
  <c r="W15" i="1"/>
  <c r="W17" i="1" s="1"/>
  <c r="W31" i="1" s="1"/>
  <c r="T14" i="1"/>
  <c r="T20" i="1" s="1"/>
  <c r="U14" i="1"/>
  <c r="U20" i="1" s="1"/>
  <c r="X15" i="1"/>
  <c r="X17" i="1" s="1"/>
  <c r="X31" i="1" s="1"/>
  <c r="V14" i="1"/>
  <c r="V20" i="1" s="1"/>
  <c r="O20" i="1"/>
  <c r="O15" i="1"/>
  <c r="O17" i="1" s="1"/>
  <c r="O31" i="1" s="1"/>
  <c r="M14" i="1"/>
  <c r="M20" i="1" s="1"/>
  <c r="Q14" i="1"/>
  <c r="Q20" i="1" s="1"/>
  <c r="P15" i="1"/>
  <c r="P17" i="1" s="1"/>
  <c r="P31" i="1" s="1"/>
  <c r="N14" i="1"/>
  <c r="N20" i="1" s="1"/>
  <c r="G19" i="1" l="1"/>
  <c r="F24" i="1"/>
  <c r="F26" i="1" s="1"/>
  <c r="F30" i="1" s="1"/>
  <c r="F33" i="1" s="1"/>
  <c r="V15" i="1"/>
  <c r="V17" i="1" s="1"/>
  <c r="V31" i="1" s="1"/>
  <c r="X21" i="1"/>
  <c r="X32" i="1" s="1"/>
  <c r="U21" i="1"/>
  <c r="U32" i="1" s="1"/>
  <c r="W21" i="1"/>
  <c r="W32" i="1" s="1"/>
  <c r="V21" i="1"/>
  <c r="V32" i="1" s="1"/>
  <c r="T22" i="1"/>
  <c r="T15" i="1"/>
  <c r="T17" i="1" s="1"/>
  <c r="T31" i="1" s="1"/>
  <c r="U15" i="1"/>
  <c r="U17" i="1" s="1"/>
  <c r="U31" i="1" s="1"/>
  <c r="N15" i="1"/>
  <c r="N17" i="1" s="1"/>
  <c r="N31" i="1" s="1"/>
  <c r="P21" i="1"/>
  <c r="P32" i="1" s="1"/>
  <c r="O21" i="1"/>
  <c r="O32" i="1" s="1"/>
  <c r="M22" i="1"/>
  <c r="N21" i="1"/>
  <c r="N32" i="1" s="1"/>
  <c r="Q21" i="1"/>
  <c r="Q32" i="1" s="1"/>
  <c r="M15" i="1"/>
  <c r="M17" i="1" s="1"/>
  <c r="M31" i="1" s="1"/>
  <c r="Q15" i="1"/>
  <c r="Q17" i="1" s="1"/>
  <c r="Q31" i="1" s="1"/>
  <c r="G22" i="1" l="1"/>
  <c r="H19" i="1" s="1"/>
  <c r="U19" i="1"/>
  <c r="T24" i="1"/>
  <c r="T26" i="1" s="1"/>
  <c r="T30" i="1" s="1"/>
  <c r="T33" i="1" s="1"/>
  <c r="M24" i="1"/>
  <c r="M26" i="1" s="1"/>
  <c r="M30" i="1" s="1"/>
  <c r="M33" i="1" s="1"/>
  <c r="N19" i="1"/>
  <c r="G24" i="1" l="1"/>
  <c r="G26" i="1" s="1"/>
  <c r="G30" i="1" s="1"/>
  <c r="G33" i="1" s="1"/>
  <c r="H22" i="1"/>
  <c r="I19" i="1" s="1"/>
  <c r="U22" i="1"/>
  <c r="V19" i="1" s="1"/>
  <c r="N22" i="1"/>
  <c r="O19" i="1" s="1"/>
  <c r="I22" i="1" l="1"/>
  <c r="J19" i="1" s="1"/>
  <c r="H24" i="1"/>
  <c r="H26" i="1" s="1"/>
  <c r="H30" i="1" s="1"/>
  <c r="H33" i="1" s="1"/>
  <c r="U24" i="1"/>
  <c r="U26" i="1" s="1"/>
  <c r="U30" i="1" s="1"/>
  <c r="U33" i="1" s="1"/>
  <c r="V22" i="1"/>
  <c r="W19" i="1" s="1"/>
  <c r="N24" i="1"/>
  <c r="N26" i="1" s="1"/>
  <c r="N30" i="1" s="1"/>
  <c r="N33" i="1" s="1"/>
  <c r="O22" i="1"/>
  <c r="P19" i="1" s="1"/>
  <c r="I24" i="1" l="1"/>
  <c r="I26" i="1" s="1"/>
  <c r="I30" i="1" s="1"/>
  <c r="I33" i="1" s="1"/>
  <c r="J22" i="1"/>
  <c r="J24" i="1" s="1"/>
  <c r="J26" i="1" s="1"/>
  <c r="J30" i="1" s="1"/>
  <c r="J33" i="1" s="1"/>
  <c r="F36" i="1" s="1"/>
  <c r="W22" i="1"/>
  <c r="X19" i="1" s="1"/>
  <c r="V24" i="1"/>
  <c r="V26" i="1" s="1"/>
  <c r="V30" i="1" s="1"/>
  <c r="V33" i="1" s="1"/>
  <c r="O24" i="1"/>
  <c r="O26" i="1" s="1"/>
  <c r="O30" i="1" s="1"/>
  <c r="O33" i="1" s="1"/>
  <c r="P22" i="1"/>
  <c r="Q19" i="1" s="1"/>
  <c r="W24" i="1" l="1"/>
  <c r="W26" i="1" s="1"/>
  <c r="W30" i="1" s="1"/>
  <c r="W33" i="1" s="1"/>
  <c r="X22" i="1"/>
  <c r="X24" i="1" s="1"/>
  <c r="X26" i="1" s="1"/>
  <c r="X30" i="1" s="1"/>
  <c r="X33" i="1" s="1"/>
  <c r="Q22" i="1"/>
  <c r="Q24" i="1" s="1"/>
  <c r="Q26" i="1" s="1"/>
  <c r="Q30" i="1" s="1"/>
  <c r="Q33" i="1" s="1"/>
  <c r="P24" i="1"/>
  <c r="P26" i="1" s="1"/>
  <c r="P30" i="1" s="1"/>
  <c r="P33" i="1" s="1"/>
  <c r="M36" i="1" s="1"/>
  <c r="T36" i="1" l="1"/>
</calcChain>
</file>

<file path=xl/sharedStrings.xml><?xml version="1.0" encoding="utf-8"?>
<sst xmlns="http://schemas.openxmlformats.org/spreadsheetml/2006/main" count="77" uniqueCount="28">
  <si>
    <t>Allowance</t>
  </si>
  <si>
    <t>Expenditure</t>
  </si>
  <si>
    <t>Difference</t>
  </si>
  <si>
    <t>Sharing Factor</t>
  </si>
  <si>
    <t>RAV impact</t>
  </si>
  <si>
    <t>Fast Money impact</t>
  </si>
  <si>
    <t>Fast Money</t>
  </si>
  <si>
    <t>Opening RAV</t>
  </si>
  <si>
    <t>Additions</t>
  </si>
  <si>
    <t>Depreciation</t>
  </si>
  <si>
    <t>Closing RAV</t>
  </si>
  <si>
    <t>NPV Neutral RAV</t>
  </si>
  <si>
    <t>Return on RAV</t>
  </si>
  <si>
    <t>Return</t>
  </si>
  <si>
    <t>Capitalisation Rate</t>
  </si>
  <si>
    <t>Revenue</t>
  </si>
  <si>
    <t>Total</t>
  </si>
  <si>
    <t>Year</t>
  </si>
  <si>
    <t>Difference in allowance</t>
  </si>
  <si>
    <t>No difference in allowance</t>
  </si>
  <si>
    <t>NPV</t>
  </si>
  <si>
    <t>Social Discount Rate</t>
  </si>
  <si>
    <t>Delay but deliveried within period</t>
  </si>
  <si>
    <t>SHET plc</t>
  </si>
  <si>
    <t>Scenarios for re-profiling impact</t>
  </si>
  <si>
    <t>Base Case</t>
  </si>
  <si>
    <t>Difference to Base Case</t>
  </si>
  <si>
    <t>Delayed costs but still delivered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</si>
</sst>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£&quot;#,##0.00;[Red]\-&quot;£&quot;#,##0.00"/>
    <numFmt numFmtId="43" formatCode="_-* #,##0.00_-;\-* #,##0.00_-;_-* &quot;-&quot;??_-;_-@_-"/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9" fontId="0" fillId="0" borderId="0" xfId="0" applyNumberFormat="1"/>
    <xf numFmtId="0" fontId="2" fillId="0" borderId="0" xfId="0" applyFont="1"/>
    <xf numFmtId="164" fontId="0" fillId="0" borderId="0" xfId="0" applyNumberFormat="1"/>
    <xf numFmtId="10" fontId="0" fillId="0" borderId="0" xfId="0" applyNumberFormat="1"/>
    <xf numFmtId="164" fontId="2" fillId="0" borderId="0" xfId="0" applyNumberFormat="1" applyFont="1"/>
    <xf numFmtId="0" fontId="0" fillId="0" borderId="0" xfId="0" applyFont="1"/>
    <xf numFmtId="8" fontId="0" fillId="0" borderId="0" xfId="0" applyNumberFormat="1"/>
    <xf numFmtId="8" fontId="2" fillId="0" borderId="0" xfId="0" applyNumberFormat="1" applyFont="1"/>
    <xf numFmtId="0" fontId="0" fillId="0" borderId="0" xfId="0" applyAlignment="1">
      <alignment horizontal="center"/>
    </xf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A39FA-709B-43C9-9C38-9C1F8A1A6C58}">
  <dimension ref="A1:AE45"/>
  <sheetViews>
    <sheetView tabSelected="1" workbookViewId="0">
      <selection activeCell="J21" sqref="J21"/>
    </sheetView>
  </sheetViews>
  <sheetFormatPr defaultRowHeight="14.4" x14ac:dyDescent="0.55000000000000004"/>
  <cols>
    <col min="5" max="5" width="31.734375" customWidth="1"/>
    <col min="9" max="10" width="9.578125" bestFit="1" customWidth="1"/>
    <col min="12" max="12" width="30.734375" customWidth="1"/>
    <col min="19" max="19" width="32.41796875" bestFit="1" customWidth="1"/>
  </cols>
  <sheetData>
    <row r="1" spans="1:31" x14ac:dyDescent="0.55000000000000004">
      <c r="A1" s="2" t="s">
        <v>23</v>
      </c>
    </row>
    <row r="2" spans="1:31" x14ac:dyDescent="0.55000000000000004">
      <c r="A2" s="2" t="s">
        <v>24</v>
      </c>
    </row>
    <row r="4" spans="1:31" x14ac:dyDescent="0.55000000000000004">
      <c r="E4" s="2" t="s">
        <v>18</v>
      </c>
      <c r="L4" s="2" t="s">
        <v>19</v>
      </c>
      <c r="S4" s="2" t="s">
        <v>22</v>
      </c>
      <c r="Z4" s="2"/>
    </row>
    <row r="5" spans="1:31" x14ac:dyDescent="0.55000000000000004">
      <c r="E5" s="2" t="s">
        <v>17</v>
      </c>
      <c r="F5" s="2">
        <v>1</v>
      </c>
      <c r="G5" s="2">
        <v>2</v>
      </c>
      <c r="H5" s="2">
        <v>3</v>
      </c>
      <c r="I5" s="2">
        <v>4</v>
      </c>
      <c r="J5" s="2">
        <v>5</v>
      </c>
      <c r="K5" s="6"/>
      <c r="L5" s="2" t="s">
        <v>17</v>
      </c>
      <c r="M5" s="2">
        <v>1</v>
      </c>
      <c r="N5" s="2">
        <v>2</v>
      </c>
      <c r="O5" s="2">
        <v>3</v>
      </c>
      <c r="P5" s="2">
        <v>4</v>
      </c>
      <c r="Q5" s="2">
        <v>5</v>
      </c>
      <c r="S5" s="2" t="s">
        <v>17</v>
      </c>
      <c r="T5" s="2">
        <v>1</v>
      </c>
      <c r="U5" s="2">
        <v>2</v>
      </c>
      <c r="V5" s="2">
        <v>3</v>
      </c>
      <c r="W5" s="2">
        <v>4</v>
      </c>
      <c r="X5" s="2">
        <v>5</v>
      </c>
      <c r="Z5" s="2"/>
      <c r="AA5" s="2"/>
      <c r="AB5" s="2"/>
      <c r="AC5" s="2"/>
      <c r="AD5" s="2"/>
      <c r="AE5" s="2"/>
    </row>
    <row r="6" spans="1:31" x14ac:dyDescent="0.55000000000000004">
      <c r="E6" t="s">
        <v>0</v>
      </c>
      <c r="F6">
        <v>100</v>
      </c>
      <c r="G6">
        <v>100</v>
      </c>
      <c r="H6">
        <v>100</v>
      </c>
      <c r="I6">
        <v>0</v>
      </c>
      <c r="J6">
        <v>0</v>
      </c>
      <c r="L6" t="s">
        <v>0</v>
      </c>
      <c r="M6">
        <v>100</v>
      </c>
      <c r="N6">
        <v>100</v>
      </c>
      <c r="O6">
        <v>100</v>
      </c>
      <c r="P6">
        <v>0</v>
      </c>
      <c r="Q6">
        <v>0</v>
      </c>
      <c r="S6" t="s">
        <v>0</v>
      </c>
      <c r="T6">
        <v>100</v>
      </c>
      <c r="U6">
        <v>100</v>
      </c>
      <c r="V6">
        <v>100</v>
      </c>
      <c r="W6">
        <v>0</v>
      </c>
      <c r="X6">
        <v>0</v>
      </c>
    </row>
    <row r="7" spans="1:31" x14ac:dyDescent="0.55000000000000004">
      <c r="E7" t="s">
        <v>1</v>
      </c>
      <c r="F7">
        <v>70</v>
      </c>
      <c r="G7">
        <v>70</v>
      </c>
      <c r="H7">
        <f>300-70-70</f>
        <v>160</v>
      </c>
      <c r="I7">
        <v>0</v>
      </c>
      <c r="J7">
        <v>0</v>
      </c>
      <c r="L7" t="s">
        <v>1</v>
      </c>
      <c r="M7">
        <f>M6</f>
        <v>100</v>
      </c>
      <c r="N7">
        <f>N6</f>
        <v>100</v>
      </c>
      <c r="O7">
        <f>O6</f>
        <v>100</v>
      </c>
      <c r="P7">
        <v>0</v>
      </c>
      <c r="Q7">
        <v>0</v>
      </c>
      <c r="S7" t="s">
        <v>1</v>
      </c>
      <c r="T7">
        <v>0</v>
      </c>
      <c r="U7">
        <v>0</v>
      </c>
      <c r="V7">
        <v>100</v>
      </c>
      <c r="W7">
        <v>100</v>
      </c>
      <c r="X7">
        <v>100</v>
      </c>
    </row>
    <row r="9" spans="1:31" x14ac:dyDescent="0.55000000000000004">
      <c r="E9" s="2" t="s">
        <v>2</v>
      </c>
      <c r="F9" s="2">
        <f>F7-F6</f>
        <v>-30</v>
      </c>
      <c r="G9" s="2">
        <f t="shared" ref="G9:J9" si="0">G7-G6</f>
        <v>-30</v>
      </c>
      <c r="H9" s="2">
        <f t="shared" si="0"/>
        <v>60</v>
      </c>
      <c r="I9" s="2">
        <f t="shared" si="0"/>
        <v>0</v>
      </c>
      <c r="J9" s="2">
        <f t="shared" si="0"/>
        <v>0</v>
      </c>
      <c r="L9" s="2" t="s">
        <v>2</v>
      </c>
      <c r="M9" s="2">
        <f>M7-M6</f>
        <v>0</v>
      </c>
      <c r="N9" s="2">
        <f t="shared" ref="N9:Q9" si="1">N7-N6</f>
        <v>0</v>
      </c>
      <c r="O9" s="2">
        <f t="shared" si="1"/>
        <v>0</v>
      </c>
      <c r="P9" s="2">
        <f t="shared" si="1"/>
        <v>0</v>
      </c>
      <c r="Q9" s="2">
        <f t="shared" si="1"/>
        <v>0</v>
      </c>
      <c r="S9" s="2" t="s">
        <v>2</v>
      </c>
      <c r="T9" s="2">
        <f>T7-T6</f>
        <v>-100</v>
      </c>
      <c r="U9" s="2">
        <f t="shared" ref="U9:X9" si="2">U7-U6</f>
        <v>-100</v>
      </c>
      <c r="V9" s="2">
        <f t="shared" si="2"/>
        <v>0</v>
      </c>
      <c r="W9" s="2">
        <f t="shared" si="2"/>
        <v>100</v>
      </c>
      <c r="X9" s="2">
        <f t="shared" si="2"/>
        <v>100</v>
      </c>
      <c r="Z9" s="2"/>
      <c r="AA9" s="2"/>
      <c r="AB9" s="2"/>
      <c r="AC9" s="2"/>
      <c r="AD9" s="2"/>
      <c r="AE9" s="2"/>
    </row>
    <row r="11" spans="1:31" x14ac:dyDescent="0.55000000000000004">
      <c r="E11" t="s">
        <v>3</v>
      </c>
      <c r="F11" s="1">
        <v>0.7</v>
      </c>
      <c r="G11" s="1">
        <v>0.7</v>
      </c>
      <c r="H11" s="1">
        <v>0.7</v>
      </c>
      <c r="I11" s="1">
        <v>0.7</v>
      </c>
      <c r="J11" s="1">
        <v>0.7</v>
      </c>
      <c r="L11" t="s">
        <v>3</v>
      </c>
      <c r="M11" s="1">
        <v>0.7</v>
      </c>
      <c r="N11" s="1">
        <v>0.7</v>
      </c>
      <c r="O11" s="1">
        <v>0.7</v>
      </c>
      <c r="P11" s="1">
        <v>0.7</v>
      </c>
      <c r="Q11" s="1">
        <v>0.7</v>
      </c>
      <c r="S11" t="s">
        <v>3</v>
      </c>
      <c r="T11" s="1">
        <v>0.7</v>
      </c>
      <c r="U11" s="1">
        <v>0.7</v>
      </c>
      <c r="V11" s="1">
        <v>0.7</v>
      </c>
      <c r="W11" s="1">
        <v>0.7</v>
      </c>
      <c r="X11" s="1">
        <v>0.7</v>
      </c>
      <c r="AA11" s="1"/>
      <c r="AB11" s="1"/>
      <c r="AC11" s="1"/>
      <c r="AD11" s="1"/>
      <c r="AE11" s="1"/>
    </row>
    <row r="12" spans="1:31" x14ac:dyDescent="0.55000000000000004">
      <c r="F12" s="1"/>
      <c r="G12" s="1"/>
      <c r="H12" s="1"/>
      <c r="I12" s="1"/>
      <c r="J12" s="1"/>
      <c r="M12" s="1"/>
      <c r="N12" s="1"/>
      <c r="O12" s="1"/>
      <c r="P12" s="1"/>
      <c r="Q12" s="1"/>
      <c r="T12" s="1"/>
      <c r="U12" s="1"/>
      <c r="V12" s="1"/>
      <c r="W12" s="1"/>
      <c r="X12" s="1"/>
      <c r="AA12" s="1"/>
      <c r="AB12" s="1"/>
      <c r="AC12" s="1"/>
      <c r="AD12" s="1"/>
      <c r="AE12" s="1"/>
    </row>
    <row r="13" spans="1:31" x14ac:dyDescent="0.55000000000000004">
      <c r="E13" t="s">
        <v>14</v>
      </c>
      <c r="F13" s="1">
        <v>0.88</v>
      </c>
      <c r="G13" s="1">
        <v>0.88</v>
      </c>
      <c r="H13" s="1">
        <v>0.88</v>
      </c>
      <c r="I13" s="1">
        <v>0.88</v>
      </c>
      <c r="J13" s="1">
        <v>0.88</v>
      </c>
      <c r="L13" t="s">
        <v>14</v>
      </c>
      <c r="M13" s="1">
        <v>0.88</v>
      </c>
      <c r="N13" s="1">
        <v>0.88</v>
      </c>
      <c r="O13" s="1">
        <v>0.88</v>
      </c>
      <c r="P13" s="1">
        <v>0.88</v>
      </c>
      <c r="Q13" s="1">
        <v>0.88</v>
      </c>
      <c r="S13" t="s">
        <v>14</v>
      </c>
      <c r="T13" s="1">
        <v>0.88</v>
      </c>
      <c r="U13" s="1">
        <v>0.88</v>
      </c>
      <c r="V13" s="1">
        <v>0.88</v>
      </c>
      <c r="W13" s="1">
        <v>0.88</v>
      </c>
      <c r="X13" s="1">
        <v>0.88</v>
      </c>
      <c r="AA13" s="1"/>
      <c r="AB13" s="1"/>
      <c r="AC13" s="1"/>
      <c r="AD13" s="1"/>
      <c r="AE13" s="1"/>
    </row>
    <row r="14" spans="1:31" x14ac:dyDescent="0.55000000000000004">
      <c r="E14" t="s">
        <v>4</v>
      </c>
      <c r="F14" s="3">
        <f>F9*F11*F13</f>
        <v>-18.48</v>
      </c>
      <c r="G14" s="3">
        <f t="shared" ref="G14:J14" si="3">G9*G11*G13</f>
        <v>-18.48</v>
      </c>
      <c r="H14" s="3">
        <f t="shared" si="3"/>
        <v>36.96</v>
      </c>
      <c r="I14" s="3">
        <f t="shared" si="3"/>
        <v>0</v>
      </c>
      <c r="J14" s="3">
        <f t="shared" si="3"/>
        <v>0</v>
      </c>
      <c r="K14" s="3"/>
      <c r="L14" s="3" t="s">
        <v>4</v>
      </c>
      <c r="M14" s="3">
        <f>M9*M11*M13</f>
        <v>0</v>
      </c>
      <c r="N14" s="3">
        <f t="shared" ref="N14" si="4">N9*N11*N13</f>
        <v>0</v>
      </c>
      <c r="O14" s="3">
        <f t="shared" ref="O14" si="5">O9*O11*O13</f>
        <v>0</v>
      </c>
      <c r="P14" s="3">
        <f t="shared" ref="P14" si="6">P9*P11*P13</f>
        <v>0</v>
      </c>
      <c r="Q14" s="3">
        <f t="shared" ref="Q14" si="7">Q9*Q11*Q13</f>
        <v>0</v>
      </c>
      <c r="R14" s="3"/>
      <c r="S14" s="3" t="s">
        <v>4</v>
      </c>
      <c r="T14" s="3">
        <f>T9*T11*T13</f>
        <v>-61.6</v>
      </c>
      <c r="U14" s="3">
        <f t="shared" ref="U14" si="8">U9*U11*U13</f>
        <v>-61.6</v>
      </c>
      <c r="V14" s="3">
        <f t="shared" ref="V14" si="9">V9*V11*V13</f>
        <v>0</v>
      </c>
      <c r="W14" s="3">
        <f t="shared" ref="W14" si="10">W9*W11*W13</f>
        <v>61.6</v>
      </c>
      <c r="X14" s="3">
        <f t="shared" ref="X14" si="11">X9*X11*X13</f>
        <v>61.6</v>
      </c>
    </row>
    <row r="15" spans="1:31" x14ac:dyDescent="0.55000000000000004">
      <c r="E15" t="s">
        <v>5</v>
      </c>
      <c r="F15" s="3">
        <f>F9*F11-F14</f>
        <v>-2.5199999999999996</v>
      </c>
      <c r="G15" s="3">
        <f t="shared" ref="G15:J15" si="12">G9*G11-G14</f>
        <v>-2.5199999999999996</v>
      </c>
      <c r="H15" s="3">
        <f t="shared" si="12"/>
        <v>5.0399999999999991</v>
      </c>
      <c r="I15" s="3">
        <f t="shared" si="12"/>
        <v>0</v>
      </c>
      <c r="J15" s="3">
        <f t="shared" si="12"/>
        <v>0</v>
      </c>
      <c r="K15" s="3"/>
      <c r="L15" s="3" t="s">
        <v>5</v>
      </c>
      <c r="M15" s="3">
        <f>M9*M11-M14</f>
        <v>0</v>
      </c>
      <c r="N15" s="3">
        <f t="shared" ref="N15" si="13">N9*N11-N14</f>
        <v>0</v>
      </c>
      <c r="O15" s="3">
        <f t="shared" ref="O15" si="14">O9*O11-O14</f>
        <v>0</v>
      </c>
      <c r="P15" s="3">
        <f t="shared" ref="P15" si="15">P9*P11-P14</f>
        <v>0</v>
      </c>
      <c r="Q15" s="3">
        <f t="shared" ref="Q15" si="16">Q9*Q11-Q14</f>
        <v>0</v>
      </c>
      <c r="R15" s="3"/>
      <c r="S15" s="3" t="s">
        <v>5</v>
      </c>
      <c r="T15" s="3">
        <f>T9*T11-T14</f>
        <v>-8.3999999999999986</v>
      </c>
      <c r="U15" s="3">
        <f t="shared" ref="U15" si="17">U9*U11-U14</f>
        <v>-8.3999999999999986</v>
      </c>
      <c r="V15" s="3">
        <f t="shared" ref="V15" si="18">V9*V11-V14</f>
        <v>0</v>
      </c>
      <c r="W15" s="3">
        <f t="shared" ref="W15" si="19">W9*W11-W14</f>
        <v>8.3999999999999986</v>
      </c>
      <c r="X15" s="3">
        <f t="shared" ref="X15" si="20">X9*X11-X14</f>
        <v>8.3999999999999986</v>
      </c>
    </row>
    <row r="16" spans="1:31" x14ac:dyDescent="0.55000000000000004"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5:31" x14ac:dyDescent="0.55000000000000004">
      <c r="E17" t="s">
        <v>6</v>
      </c>
      <c r="F17" s="3">
        <f>F6*(1-F13)+F15</f>
        <v>9.48</v>
      </c>
      <c r="G17" s="3">
        <f t="shared" ref="G17:J17" si="21">G6*(1-G13)+G15</f>
        <v>9.48</v>
      </c>
      <c r="H17" s="3">
        <f t="shared" si="21"/>
        <v>17.04</v>
      </c>
      <c r="I17" s="3">
        <f t="shared" si="21"/>
        <v>0</v>
      </c>
      <c r="J17" s="3">
        <f t="shared" si="21"/>
        <v>0</v>
      </c>
      <c r="K17" s="3"/>
      <c r="L17" s="3" t="s">
        <v>6</v>
      </c>
      <c r="M17" s="3">
        <f>M6*(1-M13)+M15</f>
        <v>12</v>
      </c>
      <c r="N17" s="3">
        <f t="shared" ref="N17:Q17" si="22">N6*(1-N13)+N15</f>
        <v>12</v>
      </c>
      <c r="O17" s="3">
        <f t="shared" si="22"/>
        <v>12</v>
      </c>
      <c r="P17" s="3">
        <f t="shared" si="22"/>
        <v>0</v>
      </c>
      <c r="Q17" s="3">
        <f t="shared" si="22"/>
        <v>0</v>
      </c>
      <c r="R17" s="3"/>
      <c r="S17" s="3" t="s">
        <v>6</v>
      </c>
      <c r="T17" s="3">
        <f>T6*(1-T13)+T15</f>
        <v>3.6000000000000014</v>
      </c>
      <c r="U17" s="3">
        <f t="shared" ref="U17:X17" si="23">U6*(1-U13)+U15</f>
        <v>3.6000000000000014</v>
      </c>
      <c r="V17" s="3">
        <f t="shared" si="23"/>
        <v>12</v>
      </c>
      <c r="W17" s="3">
        <f t="shared" si="23"/>
        <v>8.3999999999999986</v>
      </c>
      <c r="X17" s="3">
        <f t="shared" si="23"/>
        <v>8.3999999999999986</v>
      </c>
    </row>
    <row r="18" spans="5:31" x14ac:dyDescent="0.55000000000000004"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5:31" x14ac:dyDescent="0.55000000000000004">
      <c r="E19" t="s">
        <v>7</v>
      </c>
      <c r="F19" s="3">
        <v>0</v>
      </c>
      <c r="G19" s="3">
        <f>F22</f>
        <v>69.52</v>
      </c>
      <c r="H19" s="3">
        <f>G22</f>
        <v>137.4951111111111</v>
      </c>
      <c r="I19" s="3">
        <f>H22</f>
        <v>259.36533333333335</v>
      </c>
      <c r="J19" s="3">
        <f>I22</f>
        <v>253.49866666666668</v>
      </c>
      <c r="K19" s="3"/>
      <c r="L19" s="3" t="s">
        <v>7</v>
      </c>
      <c r="M19" s="3">
        <v>0</v>
      </c>
      <c r="N19" s="3">
        <f>M22</f>
        <v>88</v>
      </c>
      <c r="O19" s="3">
        <f>N22</f>
        <v>168.17777777777778</v>
      </c>
      <c r="P19" s="3">
        <f>O22</f>
        <v>246.40000000000003</v>
      </c>
      <c r="Q19" s="3">
        <f>P22</f>
        <v>234.66666666666671</v>
      </c>
      <c r="R19" s="3"/>
      <c r="S19" s="3" t="s">
        <v>7</v>
      </c>
      <c r="T19" s="3">
        <v>0</v>
      </c>
      <c r="U19" s="3">
        <f>T22</f>
        <v>26.4</v>
      </c>
      <c r="V19" s="3">
        <f>U22</f>
        <v>40.479999999999997</v>
      </c>
      <c r="W19" s="3">
        <f>V22</f>
        <v>115.57333333333332</v>
      </c>
      <c r="X19" s="3">
        <f>W22</f>
        <v>162.3111111111111</v>
      </c>
    </row>
    <row r="20" spans="5:31" x14ac:dyDescent="0.55000000000000004">
      <c r="E20" t="s">
        <v>8</v>
      </c>
      <c r="F20" s="3">
        <f>F6*F13+F14</f>
        <v>69.52</v>
      </c>
      <c r="G20" s="3">
        <f t="shared" ref="G20:J20" si="24">G6*G13+G14</f>
        <v>69.52</v>
      </c>
      <c r="H20" s="3">
        <f t="shared" si="24"/>
        <v>124.96000000000001</v>
      </c>
      <c r="I20" s="3">
        <f t="shared" si="24"/>
        <v>0</v>
      </c>
      <c r="J20" s="3">
        <f t="shared" si="24"/>
        <v>0</v>
      </c>
      <c r="K20" s="3"/>
      <c r="L20" s="3" t="s">
        <v>8</v>
      </c>
      <c r="M20" s="3">
        <f>M6*M13+M14</f>
        <v>88</v>
      </c>
      <c r="N20" s="3">
        <f t="shared" ref="N20:Q20" si="25">N6*N13+N14</f>
        <v>88</v>
      </c>
      <c r="O20" s="3">
        <f t="shared" si="25"/>
        <v>88</v>
      </c>
      <c r="P20" s="3">
        <f t="shared" si="25"/>
        <v>0</v>
      </c>
      <c r="Q20" s="3">
        <f t="shared" si="25"/>
        <v>0</v>
      </c>
      <c r="R20" s="3"/>
      <c r="S20" s="3" t="s">
        <v>8</v>
      </c>
      <c r="T20" s="3">
        <f>T6*T13+T14</f>
        <v>26.4</v>
      </c>
      <c r="U20" s="3">
        <f t="shared" ref="U20:X20" si="26">U6*U13+U14</f>
        <v>26.4</v>
      </c>
      <c r="V20" s="3">
        <f t="shared" si="26"/>
        <v>88</v>
      </c>
      <c r="W20" s="3">
        <f t="shared" si="26"/>
        <v>61.6</v>
      </c>
      <c r="X20" s="3">
        <f t="shared" si="26"/>
        <v>61.6</v>
      </c>
    </row>
    <row r="21" spans="5:31" x14ac:dyDescent="0.55000000000000004">
      <c r="E21" t="s">
        <v>9</v>
      </c>
      <c r="F21" s="3">
        <v>0</v>
      </c>
      <c r="G21" s="3">
        <f>-SUM($F$20:F20)/45</f>
        <v>-1.5448888888888888</v>
      </c>
      <c r="H21" s="3">
        <f>-SUM($F$20:G20)/45</f>
        <v>-3.0897777777777775</v>
      </c>
      <c r="I21" s="3">
        <f>-SUM($F$20:H20)/45</f>
        <v>-5.8666666666666663</v>
      </c>
      <c r="J21" s="3">
        <f>-SUM($F$20:I20)/45</f>
        <v>-5.8666666666666663</v>
      </c>
      <c r="K21" s="3"/>
      <c r="L21" s="3" t="s">
        <v>9</v>
      </c>
      <c r="M21" s="3">
        <v>0</v>
      </c>
      <c r="N21" s="3">
        <f>-SUM($F$20:M20)/45</f>
        <v>-7.822222222222222</v>
      </c>
      <c r="O21" s="3">
        <f>-SUM($F$20:N20)/45</f>
        <v>-9.7777777777777786</v>
      </c>
      <c r="P21" s="3">
        <f>-SUM($F$20:O20)/45</f>
        <v>-11.733333333333333</v>
      </c>
      <c r="Q21" s="3">
        <f>-SUM($F$20:P20)/45</f>
        <v>-11.733333333333333</v>
      </c>
      <c r="R21" s="3"/>
      <c r="S21" s="3" t="s">
        <v>9</v>
      </c>
      <c r="T21" s="3">
        <v>0</v>
      </c>
      <c r="U21" s="3">
        <f>-SUM($F$20:T20)/45</f>
        <v>-12.32</v>
      </c>
      <c r="V21" s="3">
        <f>-SUM($F$20:U20)/45</f>
        <v>-12.906666666666666</v>
      </c>
      <c r="W21" s="3">
        <f>-SUM($F$20:V20)/45</f>
        <v>-14.862222222222222</v>
      </c>
      <c r="X21" s="3">
        <f>-SUM($F$20:W20)/45</f>
        <v>-16.231111111111112</v>
      </c>
    </row>
    <row r="22" spans="5:31" x14ac:dyDescent="0.55000000000000004">
      <c r="E22" t="s">
        <v>10</v>
      </c>
      <c r="F22" s="3">
        <f>SUM(F19:F21)</f>
        <v>69.52</v>
      </c>
      <c r="G22" s="3">
        <f t="shared" ref="G22:J22" si="27">SUM(G19:G21)</f>
        <v>137.4951111111111</v>
      </c>
      <c r="H22" s="3">
        <f t="shared" si="27"/>
        <v>259.36533333333335</v>
      </c>
      <c r="I22" s="3">
        <f t="shared" si="27"/>
        <v>253.49866666666668</v>
      </c>
      <c r="J22" s="3">
        <f t="shared" si="27"/>
        <v>247.63200000000001</v>
      </c>
      <c r="K22" s="3"/>
      <c r="L22" s="3" t="s">
        <v>10</v>
      </c>
      <c r="M22" s="3">
        <f>SUM(M19:M21)</f>
        <v>88</v>
      </c>
      <c r="N22" s="3">
        <f t="shared" ref="N22" si="28">SUM(N19:N21)</f>
        <v>168.17777777777778</v>
      </c>
      <c r="O22" s="3">
        <f t="shared" ref="O22" si="29">SUM(O19:O21)</f>
        <v>246.40000000000003</v>
      </c>
      <c r="P22" s="3">
        <f t="shared" ref="P22" si="30">SUM(P19:P21)</f>
        <v>234.66666666666671</v>
      </c>
      <c r="Q22" s="3">
        <f t="shared" ref="Q22" si="31">SUM(Q19:Q21)</f>
        <v>222.93333333333339</v>
      </c>
      <c r="R22" s="3"/>
      <c r="S22" s="3" t="s">
        <v>10</v>
      </c>
      <c r="T22" s="3">
        <f>SUM(T19:T21)</f>
        <v>26.4</v>
      </c>
      <c r="U22" s="3">
        <f t="shared" ref="U22" si="32">SUM(U19:U21)</f>
        <v>40.479999999999997</v>
      </c>
      <c r="V22" s="3">
        <f t="shared" ref="V22" si="33">SUM(V19:V21)</f>
        <v>115.57333333333332</v>
      </c>
      <c r="W22" s="3">
        <f t="shared" ref="W22" si="34">SUM(W19:W21)</f>
        <v>162.3111111111111</v>
      </c>
      <c r="X22" s="3">
        <f t="shared" ref="X22" si="35">SUM(X19:X21)</f>
        <v>207.67999999999998</v>
      </c>
      <c r="AD22" s="3"/>
      <c r="AE22" s="3"/>
    </row>
    <row r="23" spans="5:31" x14ac:dyDescent="0.55000000000000004"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5:31" x14ac:dyDescent="0.55000000000000004">
      <c r="E24" t="s">
        <v>11</v>
      </c>
      <c r="F24" s="3">
        <f>(F19+(F22/(1+F27)))/2</f>
        <v>33.786936236391917</v>
      </c>
      <c r="G24" s="3">
        <f t="shared" ref="G24:J24" si="36">(G19+(G22/(1+G27)))/2</f>
        <v>101.58305166753067</v>
      </c>
      <c r="H24" s="3">
        <f t="shared" si="36"/>
        <v>194.79991429065149</v>
      </c>
      <c r="I24" s="3">
        <f t="shared" si="36"/>
        <v>252.88380715396579</v>
      </c>
      <c r="J24" s="3">
        <f t="shared" si="36"/>
        <v>247.09925557283569</v>
      </c>
      <c r="K24" s="3"/>
      <c r="L24" s="3" t="s">
        <v>11</v>
      </c>
      <c r="M24" s="3">
        <f>(M19+(M22/(1+M27)))/2</f>
        <v>42.768273716951789</v>
      </c>
      <c r="N24" s="3">
        <f t="shared" ref="N24:Q24" si="37">(N19+(N22/(1+N27)))/2</f>
        <v>125.73492310350787</v>
      </c>
      <c r="O24" s="3">
        <f t="shared" si="37"/>
        <v>203.84005529635391</v>
      </c>
      <c r="P24" s="3">
        <f t="shared" si="37"/>
        <v>237.24872991187146</v>
      </c>
      <c r="Q24" s="3">
        <f t="shared" si="37"/>
        <v>225.67962674961126</v>
      </c>
      <c r="R24" s="3"/>
      <c r="S24" s="3" t="s">
        <v>11</v>
      </c>
      <c r="T24" s="3">
        <f>(T19+(T22/(1+T27)))/2</f>
        <v>12.830482115085537</v>
      </c>
      <c r="U24" s="3">
        <f t="shared" ref="U24:X24" si="38">(U19+(U22/(1+U27)))/2</f>
        <v>32.873405909797825</v>
      </c>
      <c r="V24" s="3">
        <f t="shared" si="38"/>
        <v>76.40899948159668</v>
      </c>
      <c r="W24" s="3">
        <f t="shared" si="38"/>
        <v>136.67037152237774</v>
      </c>
      <c r="X24" s="3">
        <f t="shared" si="38"/>
        <v>182.08868152756179</v>
      </c>
      <c r="AA24" s="3"/>
      <c r="AB24" s="3"/>
      <c r="AC24" s="3"/>
      <c r="AD24" s="3"/>
      <c r="AE24" s="3"/>
    </row>
    <row r="25" spans="5:31" x14ac:dyDescent="0.55000000000000004"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5:31" x14ac:dyDescent="0.55000000000000004">
      <c r="E26" t="s">
        <v>12</v>
      </c>
      <c r="F26" s="3">
        <f>F24*F27</f>
        <v>0.97306376360808722</v>
      </c>
      <c r="G26" s="3">
        <f t="shared" ref="G26:J26" si="39">G24*G27</f>
        <v>2.9255918880248832</v>
      </c>
      <c r="H26" s="3">
        <f t="shared" si="39"/>
        <v>5.6102375315707622</v>
      </c>
      <c r="I26" s="3">
        <f t="shared" si="39"/>
        <v>7.2830536460342143</v>
      </c>
      <c r="J26" s="3">
        <f t="shared" si="39"/>
        <v>7.1164585604976676</v>
      </c>
      <c r="K26" s="3"/>
      <c r="L26" s="3" t="s">
        <v>12</v>
      </c>
      <c r="M26" s="3">
        <f>M24*M27</f>
        <v>1.2317262830482114</v>
      </c>
      <c r="N26" s="3">
        <f t="shared" ref="N26" si="40">N24*N27</f>
        <v>3.6211657853810264</v>
      </c>
      <c r="O26" s="3">
        <f t="shared" ref="O26" si="41">O24*O27</f>
        <v>5.8705935925349921</v>
      </c>
      <c r="P26" s="3">
        <f t="shared" ref="P26" si="42">P24*P27</f>
        <v>6.8327634214618982</v>
      </c>
      <c r="Q26" s="3">
        <f t="shared" ref="Q26" si="43">Q24*Q27</f>
        <v>6.4995732503888037</v>
      </c>
      <c r="R26" s="3"/>
      <c r="S26" s="3" t="s">
        <v>12</v>
      </c>
      <c r="T26" s="3">
        <f>T24*T27</f>
        <v>0.36951788491446347</v>
      </c>
      <c r="U26" s="3">
        <f t="shared" ref="U26" si="44">U24*U27</f>
        <v>0.94675409020217738</v>
      </c>
      <c r="V26" s="3">
        <f t="shared" ref="V26" si="45">V24*V27</f>
        <v>2.2005791850699845</v>
      </c>
      <c r="W26" s="3">
        <f t="shared" ref="W26" si="46">W24*W27</f>
        <v>3.9361066998444785</v>
      </c>
      <c r="X26" s="3">
        <f t="shared" ref="X26" si="47">X24*X27</f>
        <v>5.2441540279937797</v>
      </c>
      <c r="AA26" s="3"/>
      <c r="AB26" s="3"/>
      <c r="AC26" s="3"/>
      <c r="AD26" s="3"/>
      <c r="AE26" s="3"/>
    </row>
    <row r="27" spans="5:31" x14ac:dyDescent="0.55000000000000004">
      <c r="E27" t="s">
        <v>13</v>
      </c>
      <c r="F27" s="4">
        <v>2.8799999999999999E-2</v>
      </c>
      <c r="G27" s="4">
        <v>2.8799999999999999E-2</v>
      </c>
      <c r="H27" s="4">
        <v>2.8799999999999999E-2</v>
      </c>
      <c r="I27" s="4">
        <v>2.8799999999999999E-2</v>
      </c>
      <c r="J27" s="4">
        <v>2.8799999999999999E-2</v>
      </c>
      <c r="L27" t="s">
        <v>13</v>
      </c>
      <c r="M27" s="4">
        <v>2.8799999999999999E-2</v>
      </c>
      <c r="N27" s="4">
        <v>2.8799999999999999E-2</v>
      </c>
      <c r="O27" s="4">
        <v>2.8799999999999999E-2</v>
      </c>
      <c r="P27" s="4">
        <v>2.8799999999999999E-2</v>
      </c>
      <c r="Q27" s="4">
        <v>2.8799999999999999E-2</v>
      </c>
      <c r="S27" t="s">
        <v>13</v>
      </c>
      <c r="T27" s="4">
        <v>2.8799999999999999E-2</v>
      </c>
      <c r="U27" s="4">
        <v>2.8799999999999999E-2</v>
      </c>
      <c r="V27" s="4">
        <v>2.8799999999999999E-2</v>
      </c>
      <c r="W27" s="4">
        <v>2.8799999999999999E-2</v>
      </c>
      <c r="X27" s="4">
        <v>2.8799999999999999E-2</v>
      </c>
      <c r="AA27" s="4"/>
      <c r="AB27" s="4"/>
      <c r="AC27" s="4"/>
      <c r="AD27" s="4"/>
      <c r="AE27" s="4"/>
    </row>
    <row r="29" spans="5:31" x14ac:dyDescent="0.55000000000000004">
      <c r="E29" s="2" t="s">
        <v>15</v>
      </c>
      <c r="L29" s="2" t="s">
        <v>15</v>
      </c>
      <c r="S29" s="2" t="s">
        <v>15</v>
      </c>
      <c r="Z29" s="2"/>
    </row>
    <row r="30" spans="5:31" x14ac:dyDescent="0.55000000000000004">
      <c r="E30" t="s">
        <v>12</v>
      </c>
      <c r="F30" s="3">
        <f>F26</f>
        <v>0.97306376360808722</v>
      </c>
      <c r="G30" s="3">
        <f t="shared" ref="G30:J30" si="48">G26</f>
        <v>2.9255918880248832</v>
      </c>
      <c r="H30" s="3">
        <f t="shared" si="48"/>
        <v>5.6102375315707622</v>
      </c>
      <c r="I30" s="3">
        <f t="shared" si="48"/>
        <v>7.2830536460342143</v>
      </c>
      <c r="J30" s="3">
        <f t="shared" si="48"/>
        <v>7.1164585604976676</v>
      </c>
      <c r="K30" s="3"/>
      <c r="L30" s="3" t="s">
        <v>12</v>
      </c>
      <c r="M30" s="3">
        <f>M26</f>
        <v>1.2317262830482114</v>
      </c>
      <c r="N30" s="3">
        <f t="shared" ref="N30:Q30" si="49">N26</f>
        <v>3.6211657853810264</v>
      </c>
      <c r="O30" s="3">
        <f t="shared" si="49"/>
        <v>5.8705935925349921</v>
      </c>
      <c r="P30" s="3">
        <f t="shared" si="49"/>
        <v>6.8327634214618982</v>
      </c>
      <c r="Q30" s="3">
        <f t="shared" si="49"/>
        <v>6.4995732503888037</v>
      </c>
      <c r="R30" s="3"/>
      <c r="S30" s="3" t="s">
        <v>12</v>
      </c>
      <c r="T30" s="3">
        <f>T26</f>
        <v>0.36951788491446347</v>
      </c>
      <c r="U30" s="3">
        <f t="shared" ref="U30:X30" si="50">U26</f>
        <v>0.94675409020217738</v>
      </c>
      <c r="V30" s="3">
        <f t="shared" si="50"/>
        <v>2.2005791850699845</v>
      </c>
      <c r="W30" s="3">
        <f t="shared" si="50"/>
        <v>3.9361066998444785</v>
      </c>
      <c r="X30" s="3">
        <f t="shared" si="50"/>
        <v>5.2441540279937797</v>
      </c>
      <c r="AA30" s="3"/>
      <c r="AB30" s="3"/>
      <c r="AC30" s="3"/>
      <c r="AD30" s="3"/>
      <c r="AE30" s="3"/>
    </row>
    <row r="31" spans="5:31" x14ac:dyDescent="0.55000000000000004">
      <c r="E31" t="s">
        <v>6</v>
      </c>
      <c r="F31" s="3">
        <f>F17</f>
        <v>9.48</v>
      </c>
      <c r="G31" s="3">
        <f t="shared" ref="G31:J31" si="51">G17</f>
        <v>9.48</v>
      </c>
      <c r="H31" s="3">
        <f t="shared" si="51"/>
        <v>17.04</v>
      </c>
      <c r="I31" s="3">
        <f t="shared" si="51"/>
        <v>0</v>
      </c>
      <c r="J31" s="3">
        <f t="shared" si="51"/>
        <v>0</v>
      </c>
      <c r="K31" s="3"/>
      <c r="L31" s="3" t="s">
        <v>6</v>
      </c>
      <c r="M31" s="3">
        <f>M17</f>
        <v>12</v>
      </c>
      <c r="N31" s="3">
        <f t="shared" ref="N31:Q31" si="52">N17</f>
        <v>12</v>
      </c>
      <c r="O31" s="3">
        <f t="shared" si="52"/>
        <v>12</v>
      </c>
      <c r="P31" s="3">
        <f t="shared" si="52"/>
        <v>0</v>
      </c>
      <c r="Q31" s="3">
        <f t="shared" si="52"/>
        <v>0</v>
      </c>
      <c r="R31" s="3"/>
      <c r="S31" s="3" t="s">
        <v>6</v>
      </c>
      <c r="T31" s="3">
        <f>T17</f>
        <v>3.6000000000000014</v>
      </c>
      <c r="U31" s="3">
        <f t="shared" ref="U31:X31" si="53">U17</f>
        <v>3.6000000000000014</v>
      </c>
      <c r="V31" s="3">
        <f t="shared" si="53"/>
        <v>12</v>
      </c>
      <c r="W31" s="3">
        <f t="shared" si="53"/>
        <v>8.3999999999999986</v>
      </c>
      <c r="X31" s="3">
        <f t="shared" si="53"/>
        <v>8.3999999999999986</v>
      </c>
    </row>
    <row r="32" spans="5:31" x14ac:dyDescent="0.55000000000000004">
      <c r="E32" t="s">
        <v>9</v>
      </c>
      <c r="F32" s="3">
        <f>-F21</f>
        <v>0</v>
      </c>
      <c r="G32" s="3">
        <f t="shared" ref="G32:J32" si="54">-G21</f>
        <v>1.5448888888888888</v>
      </c>
      <c r="H32" s="3">
        <f t="shared" si="54"/>
        <v>3.0897777777777775</v>
      </c>
      <c r="I32" s="3">
        <f t="shared" si="54"/>
        <v>5.8666666666666663</v>
      </c>
      <c r="J32" s="3">
        <f t="shared" si="54"/>
        <v>5.8666666666666663</v>
      </c>
      <c r="K32" s="3"/>
      <c r="L32" s="3" t="s">
        <v>9</v>
      </c>
      <c r="M32" s="3">
        <f>-M21</f>
        <v>0</v>
      </c>
      <c r="N32" s="3">
        <f t="shared" ref="N32:Q32" si="55">-N21</f>
        <v>7.822222222222222</v>
      </c>
      <c r="O32" s="3">
        <f t="shared" si="55"/>
        <v>9.7777777777777786</v>
      </c>
      <c r="P32" s="3">
        <f t="shared" si="55"/>
        <v>11.733333333333333</v>
      </c>
      <c r="Q32" s="3">
        <f t="shared" si="55"/>
        <v>11.733333333333333</v>
      </c>
      <c r="R32" s="3"/>
      <c r="S32" s="3" t="s">
        <v>9</v>
      </c>
      <c r="T32" s="3">
        <f>-T21</f>
        <v>0</v>
      </c>
      <c r="U32" s="3">
        <f t="shared" ref="U32:X32" si="56">-U21</f>
        <v>12.32</v>
      </c>
      <c r="V32" s="3">
        <f t="shared" si="56"/>
        <v>12.906666666666666</v>
      </c>
      <c r="W32" s="3">
        <f t="shared" si="56"/>
        <v>14.862222222222222</v>
      </c>
      <c r="X32" s="3">
        <f t="shared" si="56"/>
        <v>16.231111111111112</v>
      </c>
    </row>
    <row r="33" spans="5:31" x14ac:dyDescent="0.55000000000000004">
      <c r="E33" s="2" t="s">
        <v>16</v>
      </c>
      <c r="F33" s="5">
        <f>SUM(F30:F32)</f>
        <v>10.453063763608087</v>
      </c>
      <c r="G33" s="5">
        <f t="shared" ref="G33:J33" si="57">SUM(G30:G32)</f>
        <v>13.950480776913771</v>
      </c>
      <c r="H33" s="5">
        <f t="shared" si="57"/>
        <v>25.740015309348536</v>
      </c>
      <c r="I33" s="5">
        <f t="shared" si="57"/>
        <v>13.149720312700881</v>
      </c>
      <c r="J33" s="5">
        <f t="shared" si="57"/>
        <v>12.983125227164333</v>
      </c>
      <c r="L33" s="2" t="s">
        <v>16</v>
      </c>
      <c r="M33" s="5">
        <f>SUM(M30:M32)</f>
        <v>13.231726283048211</v>
      </c>
      <c r="N33" s="5">
        <f t="shared" ref="N33" si="58">SUM(N30:N32)</f>
        <v>23.44338800760325</v>
      </c>
      <c r="O33" s="5">
        <f t="shared" ref="O33" si="59">SUM(O30:O32)</f>
        <v>27.64837137031277</v>
      </c>
      <c r="P33" s="5">
        <f t="shared" ref="P33" si="60">SUM(P30:P32)</f>
        <v>18.566096754795232</v>
      </c>
      <c r="Q33" s="5">
        <f t="shared" ref="Q33" si="61">SUM(Q30:Q32)</f>
        <v>18.232906583722137</v>
      </c>
      <c r="S33" s="2" t="s">
        <v>16</v>
      </c>
      <c r="T33" s="5">
        <f>SUM(T30:T32)</f>
        <v>3.969517884914465</v>
      </c>
      <c r="U33" s="5">
        <f t="shared" ref="U33" si="62">SUM(U30:U32)</f>
        <v>16.866754090202178</v>
      </c>
      <c r="V33" s="5">
        <f t="shared" ref="V33" si="63">SUM(V30:V32)</f>
        <v>27.10724585173665</v>
      </c>
      <c r="W33" s="5">
        <f t="shared" ref="W33" si="64">SUM(W30:W32)</f>
        <v>27.1983289220667</v>
      </c>
      <c r="X33" s="5">
        <f t="shared" ref="X33" si="65">SUM(X30:X32)</f>
        <v>29.87526513910489</v>
      </c>
      <c r="Z33" s="2"/>
      <c r="AA33" s="5"/>
      <c r="AB33" s="5"/>
      <c r="AC33" s="5"/>
      <c r="AD33" s="5"/>
      <c r="AE33" s="5"/>
    </row>
    <row r="35" spans="5:31" x14ac:dyDescent="0.55000000000000004">
      <c r="E35" t="s">
        <v>21</v>
      </c>
      <c r="F35" s="4">
        <v>3.5000000000000003E-2</v>
      </c>
      <c r="G35" s="4"/>
      <c r="H35" s="4"/>
      <c r="I35" s="4"/>
      <c r="J35" s="4"/>
      <c r="L35" t="s">
        <v>21</v>
      </c>
      <c r="M35" s="4">
        <v>3.5000000000000003E-2</v>
      </c>
      <c r="S35" t="s">
        <v>21</v>
      </c>
      <c r="T35" s="4">
        <v>3.5000000000000003E-2</v>
      </c>
      <c r="AA35" s="4"/>
    </row>
    <row r="36" spans="5:31" x14ac:dyDescent="0.55000000000000004">
      <c r="E36" s="2" t="s">
        <v>20</v>
      </c>
      <c r="F36" s="8">
        <f>NPV(F35,F33:J33)</f>
        <v>68.729185274267891</v>
      </c>
      <c r="L36" s="2" t="s">
        <v>20</v>
      </c>
      <c r="M36" s="8">
        <f>NPV(M35,M33:Q33)</f>
        <v>91.137075853970359</v>
      </c>
      <c r="S36" s="2" t="s">
        <v>20</v>
      </c>
      <c r="T36" s="8">
        <f>NPV(T35,T33:X33)</f>
        <v>92.885705016404359</v>
      </c>
      <c r="Z36" s="2"/>
      <c r="AA36" s="8"/>
    </row>
    <row r="37" spans="5:31" x14ac:dyDescent="0.55000000000000004">
      <c r="F37" t="s">
        <v>27</v>
      </c>
      <c r="M37" t="s">
        <v>25</v>
      </c>
      <c r="S37" t="s">
        <v>26</v>
      </c>
      <c r="T37" s="10">
        <f>T36-M36</f>
        <v>1.7486291624339998</v>
      </c>
    </row>
    <row r="38" spans="5:31" x14ac:dyDescent="0.55000000000000004">
      <c r="F38" s="7"/>
      <c r="M38" s="7"/>
    </row>
    <row r="45" spans="5:31" x14ac:dyDescent="0.55000000000000004">
      <c r="P45" s="9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plicable_x0020_Start_x0020_Date xmlns="631298fc-6a88-4548-b7d9-3b164918c4a3" xsi:nil="true"/>
    <_Status xmlns="http://schemas.microsoft.com/sharepoint/v3/fields">Draft</_Status>
    <Meeting_x0020_Date xmlns="631298fc-6a88-4548-b7d9-3b164918c4a3" xsi:nil="true"/>
    <Ref_x0020_No xmlns="631298fc-6a88-4548-b7d9-3b164918c4a3" xsi:nil="true"/>
    <Descriptor xmlns="631298fc-6a88-4548-b7d9-3b164918c4a3" xsi:nil="true"/>
    <_x003a_ xmlns="631298fc-6a88-4548-b7d9-3b164918c4a3" xsi:nil="true"/>
    <Classification xmlns="631298fc-6a88-4548-b7d9-3b164918c4a3">Unclassified</Classification>
    <_x003a__x003a_ xmlns="631298fc-6a88-4548-b7d9-3b164918c4a3">-Main Document</_x003a__x003a_>
    <Applicable_x0020_Duration xmlns="631298fc-6a88-4548-b7d9-3b164918c4a3">-</Applicable_x0020_Duration>
    <Organisation xmlns="631298fc-6a88-4548-b7d9-3b164918c4a3">Choose an Organisation</Organisation>
    <Publication_x0020_Date_x003a_ xmlns="631298fc-6a88-4548-b7d9-3b164918c4a3">2020-09-04T16:55:20+00:00</Publication_x0020_Date_x003a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ternal Document" ma:contentTypeID="0x010100728A6C48D06C0D459BAA78C74513A0FC00954477FFB31ABA4FB5DAEF465076F809" ma:contentTypeVersion="8" ma:contentTypeDescription="Documents not produced by Ofgem" ma:contentTypeScope="" ma:versionID="1da0294cc1496dd2bf22214ea285ee7d">
  <xsd:schema xmlns:xsd="http://www.w3.org/2001/XMLSchema" xmlns:xs="http://www.w3.org/2001/XMLSchema" xmlns:p="http://schemas.microsoft.com/office/2006/metadata/properties" xmlns:ns2="631298fc-6a88-4548-b7d9-3b164918c4a3" xmlns:ns3="http://schemas.microsoft.com/sharepoint/v3/fields" targetNamespace="http://schemas.microsoft.com/office/2006/metadata/properties" ma:root="true" ma:fieldsID="5d50939eea093ce96ff9468dbf8bf3f2" ns2:_="" ns3:_="">
    <xsd:import namespace="631298fc-6a88-4548-b7d9-3b164918c4a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Organisation" minOccurs="0"/>
                <xsd:element ref="ns3:_Status" minOccurs="0"/>
                <xsd:element ref="ns2:Ref_x0020_No" minOccurs="0"/>
                <xsd:element ref="ns2:Publication_x0020_Date_x003a_" minOccurs="0"/>
                <xsd:element ref="ns2:_x003a_" minOccurs="0"/>
                <xsd:element ref="ns2:_x003a__x003a_" minOccurs="0"/>
                <xsd:element ref="ns2:Applicable_x0020_Start_x0020_Date" minOccurs="0"/>
                <xsd:element ref="ns2:Applicable_x0020_Duration" minOccurs="0"/>
                <xsd:element ref="ns2:Meeting_x0020_Date" minOccurs="0"/>
                <xsd:element ref="ns2:Classification" minOccurs="0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298fc-6a88-4548-b7d9-3b164918c4a3" elementFormDefault="qualified">
    <xsd:import namespace="http://schemas.microsoft.com/office/2006/documentManagement/types"/>
    <xsd:import namespace="http://schemas.microsoft.com/office/infopath/2007/PartnerControls"/>
    <xsd:element name="Organisation" ma:index="8" nillable="true" ma:displayName="Organisation" ma:default="Choose an Organisation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Ref_x0020_No" ma:index="11" nillable="true" ma:displayName="Ref No" ma:internalName="Ref_x0020_No">
      <xsd:simpleType>
        <xsd:restriction base="dms:Text">
          <xsd:maxLength value="255"/>
        </xsd:restriction>
      </xsd:simpleType>
    </xsd:element>
    <xsd:element name="Publication_x0020_Date_x003a_" ma:index="12" nillable="true" ma:displayName="Publication Date:" ma:default="[today]" ma:description="The Publication Date" ma:format="DateOnly" ma:internalName="Publication_x0020_Date_x003A_">
      <xsd:simpleType>
        <xsd:restriction base="dms:DateTime"/>
      </xsd:simpleType>
    </xsd:element>
    <xsd:element name="_x003a_" ma:index="13" nillable="true" ma:displayName=":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_x003a__x003a_" ma:index="14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Applicable_x0020_Start_x0020_Date" ma:index="15" nillable="true" ma:displayName="Applicable Start Date" ma:description="The Starting Date for the work - format is DD/MM/YYYY" ma:format="DateOnly" ma:internalName="Applicable_x0020_Start_x0020_Date">
      <xsd:simpleType>
        <xsd:restriction base="dms:DateTime"/>
      </xsd:simpleType>
    </xsd:element>
    <xsd:element name="Applicable_x0020_Duration" ma:index="16" nillable="true" ma:displayName="Applicable Duration" ma:default="-" ma:description="For how long is this document applicable, from the Applicable Start Date?" ma:format="Dropdown" ma:internalName="Applicable_x0020_Duration">
      <xsd:simpleType>
        <xsd:restriction base="dms:Choice">
          <xsd:enumeration value="-"/>
          <xsd:enumeration value="Day"/>
          <xsd:enumeration value="Week"/>
          <xsd:enumeration value="Month"/>
          <xsd:enumeration value="Quarter"/>
          <xsd:enumeration value="6 Months"/>
          <xsd:enumeration value="Winter"/>
          <xsd:enumeration value="Summer"/>
          <xsd:enumeration value="1 Year"/>
          <xsd:enumeration value="2 Years"/>
          <xsd:enumeration value="3 Years"/>
          <xsd:enumeration value="5 Years"/>
          <xsd:enumeration value="6 - 10 Years"/>
          <xsd:enumeration value="Enduring"/>
        </xsd:restriction>
      </xsd:simpleType>
    </xsd:element>
    <xsd:element name="Meeting_x0020_Date" ma:index="17" nillable="true" ma:displayName="Meeting Date" ma:description="Enter the date as DD/MM/YYYY" ma:format="DateOnly" ma:internalName="Meeting_x0020_Date">
      <xsd:simpleType>
        <xsd:restriction base="dms:DateTime"/>
      </xsd:simpleType>
    </xsd:element>
    <xsd:element name="Classification" ma:index="18" nillable="true" ma:displayName="Classification" ma:default="Unclassified" ma:format="Dropdown" ma:hidden="true" ma:internalName="Classification" ma:readOnly="false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9" nillable="true" ma:displayName="Descriptor" ma:format="Dropdown" ma:hidden="true" ma:internalName="Descriptor" ma:readOnly="false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0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 ma:index="9" ma:displayName="Subject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ca9306fc-8436-45f0-b931-e34f519be3a3" ContentTypeId="0x010100728A6C48D06C0D459BAA78C74513A0FC" PreviousValue="true"/>
</file>

<file path=customXml/itemProps1.xml><?xml version="1.0" encoding="utf-8"?>
<ds:datastoreItem xmlns:ds="http://schemas.openxmlformats.org/officeDocument/2006/customXml" ds:itemID="{B64A98F8-F599-4555-977F-9DD3534E8CDA}">
  <ds:schemaRefs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fa417ae9-5428-4c98-b714-8c6d9d0df586"/>
    <ds:schemaRef ds:uri="http://schemas.openxmlformats.org/package/2006/metadata/core-properties"/>
    <ds:schemaRef ds:uri="8f272d0e-9c5b-44c9-bc3d-e7dfe872c40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3CE76F7-E929-420C-BBB4-E5F223552DAE}"/>
</file>

<file path=customXml/itemProps3.xml><?xml version="1.0" encoding="utf-8"?>
<ds:datastoreItem xmlns:ds="http://schemas.openxmlformats.org/officeDocument/2006/customXml" ds:itemID="{909221DE-A80E-4E66-833B-AF241785831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6B69B06-E152-4CEF-9252-DE4C2C36F7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Alkirwi, Maz</dc:creator>
  <cp:lastModifiedBy>Gordon, Sharron</cp:lastModifiedBy>
  <dcterms:created xsi:type="dcterms:W3CDTF">2020-02-21T11:03:04Z</dcterms:created>
  <dcterms:modified xsi:type="dcterms:W3CDTF">2020-09-03T08:42:23Z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0x010100728A6C48D06C0D459BAA78C74513A0FC00954477FFB31ABA4FB5DAEF465076F809</vt:lpwstr>
  </property>
  <property fmtid="{D5CDD505-2E9C-101B-9397-08002B2CF9AE}" pid="3" name="BJSCc5a055b0-1bed-4579_x">
    <vt:lpwstr/>
  </property>
  <property fmtid="{D5CDD505-2E9C-101B-9397-08002B2CF9AE}" pid="4" name="BJSCdd9eba61-d6b9-469b_x">
    <vt:lpwstr/>
  </property>
  <property fmtid="{D5CDD505-2E9C-101B-9397-08002B2CF9AE}" pid="5" name="BJSCSummaryMarking">
    <vt:lpwstr>This item has no classification</vt:lpwstr>
  </property>
  <property fmtid="{D5CDD505-2E9C-101B-9397-08002B2CF9AE}" pid="6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xmlns="http://www.boldonjames.com/2008/01/sie/internal/label" /&gt;</vt:lpwstr>
  </property>
</Properties>
</file>