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41114\Desktop\"/>
    </mc:Choice>
  </mc:AlternateContent>
  <xr:revisionPtr revIDLastSave="0" documentId="13_ncr:1_{A70800CF-0EAB-4625-9839-65F884E3482A}" xr6:coauthVersionLast="41" xr6:coauthVersionMax="41" xr10:uidLastSave="{00000000-0000-0000-0000-000000000000}"/>
  <bookViews>
    <workbookView xWindow="2385" yWindow="0" windowWidth="25470" windowHeight="15600" xr2:uid="{EA0CC13E-F356-4AA4-8929-A3FF6DB8B58D}"/>
  </bookViews>
  <sheets>
    <sheet name="Master Sheet " sheetId="1" r:id="rId1"/>
    <sheet name="Cost Breakdow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8" i="1" l="1"/>
  <c r="C112" i="1"/>
  <c r="C102" i="1"/>
  <c r="C93" i="1"/>
  <c r="C89" i="1"/>
  <c r="C85" i="1"/>
  <c r="C74" i="1"/>
  <c r="C71" i="1"/>
  <c r="C60" i="1"/>
  <c r="C59" i="1"/>
  <c r="C36" i="1"/>
  <c r="C31" i="1"/>
  <c r="C30" i="1"/>
  <c r="C28" i="1"/>
  <c r="C19" i="1"/>
  <c r="C12" i="1"/>
  <c r="C142" i="1" l="1"/>
  <c r="C144" i="1" l="1"/>
  <c r="H30" i="2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C143" i="1" l="1"/>
  <c r="C140" i="1"/>
  <c r="C145" i="1" s="1"/>
  <c r="C141" i="1"/>
</calcChain>
</file>

<file path=xl/sharedStrings.xml><?xml version="1.0" encoding="utf-8"?>
<sst xmlns="http://schemas.openxmlformats.org/spreadsheetml/2006/main" count="250" uniqueCount="224">
  <si>
    <t xml:space="preserve">Site Name </t>
  </si>
  <si>
    <t xml:space="preserve">Transport Cost (£) </t>
  </si>
  <si>
    <t>Transport Description</t>
  </si>
  <si>
    <t xml:space="preserve">Mux Cost (£) </t>
  </si>
  <si>
    <t>Data Cost (£)</t>
  </si>
  <si>
    <t>Management Cost (£)</t>
  </si>
  <si>
    <t>Site Infrastructure Cost (£)</t>
  </si>
  <si>
    <t xml:space="preserve">Total Cost Per Site (£) </t>
  </si>
  <si>
    <t>Aditional Comments</t>
  </si>
  <si>
    <t>ABERNETHY GRID</t>
  </si>
  <si>
    <t xml:space="preserve">16km OPGW to Burghmuir </t>
  </si>
  <si>
    <t>AIGAS GRID</t>
  </si>
  <si>
    <t>ALNESS GRID</t>
  </si>
  <si>
    <t>AN SUIDHE GRID</t>
  </si>
  <si>
    <t>ARBROATH GRID</t>
  </si>
  <si>
    <t>Cost assosiated with transport from tower to substation</t>
  </si>
  <si>
    <t>ARDKINGLAS GRID</t>
  </si>
  <si>
    <t xml:space="preserve">7.5km ADSS to Inveraray </t>
  </si>
  <si>
    <t>ARDMORE GRID</t>
  </si>
  <si>
    <t>BEAULY GRID</t>
  </si>
  <si>
    <t xml:space="preserve">BEINNEUN </t>
  </si>
  <si>
    <t>IRU cost added 5 year term. 3km to Millenium WF</t>
  </si>
  <si>
    <t xml:space="preserve">BERRYBURN </t>
  </si>
  <si>
    <t>BHLARAIDH</t>
  </si>
  <si>
    <t>BLACKHILLOCK GRID</t>
  </si>
  <si>
    <t>BOAT OF GARTEN GRID</t>
  </si>
  <si>
    <t>BRACO GRID</t>
  </si>
  <si>
    <t>BRACO WEST GRID</t>
  </si>
  <si>
    <t>BRECHIN GRID</t>
  </si>
  <si>
    <t>IRU cost added 5 year term. 35km to Tealing</t>
  </si>
  <si>
    <t>BRIDGE OF DUN GRID</t>
  </si>
  <si>
    <t>BROADFORD GRID</t>
  </si>
  <si>
    <t>BRORA GRID</t>
  </si>
  <si>
    <t xml:space="preserve">28km OPGW to Loch Buidhe  </t>
  </si>
  <si>
    <t>BURGHMUIR GRID</t>
  </si>
  <si>
    <t>CLUNIE DAM GRID</t>
  </si>
  <si>
    <t>CAIRNFORD GRID</t>
  </si>
  <si>
    <t>CARRADALE GRID</t>
  </si>
  <si>
    <t>CASSLEY GRID</t>
  </si>
  <si>
    <t>CEANNACROC GRID</t>
  </si>
  <si>
    <t>IRU cost added 5 year term. 1km to Beinnuin</t>
  </si>
  <si>
    <t>CHARLESTON GRID</t>
  </si>
  <si>
    <t>CLACHAN GRID</t>
  </si>
  <si>
    <t>IRU cost added 5 year term. 14.5km to sloy</t>
  </si>
  <si>
    <t>CLAYHILLS GRID</t>
  </si>
  <si>
    <t>IRU cost added 5 year term. 6km to Redmoss</t>
  </si>
  <si>
    <t>CONNAGILL</t>
  </si>
  <si>
    <t>CORRIEGARTH GRID</t>
  </si>
  <si>
    <t>CORRIEMOILLIE GRID</t>
  </si>
  <si>
    <t xml:space="preserve">10km OPGW to Luichart </t>
  </si>
  <si>
    <t>COUPAR ANGUS GRID</t>
  </si>
  <si>
    <t>CRAIGIEBUCKLER GRID</t>
  </si>
  <si>
    <t xml:space="preserve">IRU cost added 5 year term. 100km to Tealing </t>
  </si>
  <si>
    <t>CRARAE GRID</t>
  </si>
  <si>
    <t>CROSSAIG GRID</t>
  </si>
  <si>
    <t>CULLIGRAN GRID</t>
  </si>
  <si>
    <t>DALLAS GRID</t>
  </si>
  <si>
    <t>DEANIE GRID</t>
  </si>
  <si>
    <t>DORENELL GRID</t>
  </si>
  <si>
    <t>DOUNREAY 275/132 SUPERGRID(ACT</t>
  </si>
  <si>
    <t>DUDHOPE GRID</t>
  </si>
  <si>
    <t>DUNBEATH GRID</t>
  </si>
  <si>
    <t xml:space="preserve">21km OPGW to Mybster </t>
  </si>
  <si>
    <t>DUNMAGLASS GRID</t>
  </si>
  <si>
    <t>DUNMORE CABLE COMPOUND</t>
  </si>
  <si>
    <t>DUNOON GRID</t>
  </si>
  <si>
    <t xml:space="preserve">No Transport Solution - Islanded </t>
  </si>
  <si>
    <t xml:space="preserve">DUNVEGAN GRID </t>
  </si>
  <si>
    <t>DYCE GRID</t>
  </si>
  <si>
    <t>EDINBANE</t>
  </si>
  <si>
    <t>ELGIN GRID</t>
  </si>
  <si>
    <t>ERROCHTY GRID</t>
  </si>
  <si>
    <t>FARIGAIG GRID</t>
  </si>
  <si>
    <t>FARR GRID</t>
  </si>
  <si>
    <t>FASNAKYLE GRID</t>
  </si>
  <si>
    <t>FERNOCH GRID</t>
  </si>
  <si>
    <t xml:space="preserve">6km OPGW to Nant </t>
  </si>
  <si>
    <t>FETTERESSO GRID</t>
  </si>
  <si>
    <t>FIDDES GRID</t>
  </si>
  <si>
    <t>IRU cost added 5 year term. 61km to Brechin/Redmoss</t>
  </si>
  <si>
    <t>FINLARIG GRID</t>
  </si>
  <si>
    <t>IRU cost added 5 year term. 2.5km to Killin</t>
  </si>
  <si>
    <t>FORT AUGUSTUS GRID</t>
  </si>
  <si>
    <t xml:space="preserve">LT91 </t>
  </si>
  <si>
    <t>FORT WILLIAM GRID</t>
  </si>
  <si>
    <t>FOYERS GRID</t>
  </si>
  <si>
    <t>FRASERBURGH GRID</t>
  </si>
  <si>
    <t>16.5km OPGW to St Fergus SW Ctr</t>
  </si>
  <si>
    <t>FYRISH</t>
  </si>
  <si>
    <t>GLENAGNES GRID</t>
  </si>
  <si>
    <t>1.5km Dig to Charleston</t>
  </si>
  <si>
    <t>GLENDOE</t>
  </si>
  <si>
    <t>GLENFARCLAS GRID</t>
  </si>
  <si>
    <t xml:space="preserve">16km OPGW to tower 79 - 500m dig from tower 79 to tower 85 on Dorenell route </t>
  </si>
  <si>
    <t>GLENMORISTON GRID</t>
  </si>
  <si>
    <t>IRU added 5 year term. 12km to Fort Augustus</t>
  </si>
  <si>
    <t>GORDONBUSH WIND GRID</t>
  </si>
  <si>
    <t>GRIFFIN GRID</t>
  </si>
  <si>
    <t>IRU cost added 5 year term. 68km to Perth and Errochty</t>
  </si>
  <si>
    <t>GRUDIE BRIDGE GRID</t>
  </si>
  <si>
    <t>3km OPGW to Mossord</t>
  </si>
  <si>
    <t>HARRIS GRID</t>
  </si>
  <si>
    <t>2x new IP radio links to Scoval then on to Ardmore, pick up mainland fibre at Ardmore</t>
  </si>
  <si>
    <t>INVERARAY GRID</t>
  </si>
  <si>
    <t>IRU added 5 year term. 9km to Clachan</t>
  </si>
  <si>
    <t>INVERARNAN GRID</t>
  </si>
  <si>
    <t>INVERGARRY GRID</t>
  </si>
  <si>
    <t>INVERNESS GRID</t>
  </si>
  <si>
    <t>KEITH GRID</t>
  </si>
  <si>
    <t>KILLIN GRID</t>
  </si>
  <si>
    <t>37km OPGW to Errochty</t>
  </si>
  <si>
    <t>KILMORACK GRID</t>
  </si>
  <si>
    <t xml:space="preserve">KINLOCHLEVEN GRID </t>
  </si>
  <si>
    <t>KINTORE GRID</t>
  </si>
  <si>
    <t>KNOCKNAGAEL</t>
  </si>
  <si>
    <t xml:space="preserve">LAIRG GRID </t>
  </si>
  <si>
    <t>LOCHAY GRID</t>
  </si>
  <si>
    <t>IRU added 5 year term. 2.5km to Killin</t>
  </si>
  <si>
    <t>LOCH BUIDHE</t>
  </si>
  <si>
    <t>LUICHART GRID</t>
  </si>
  <si>
    <t xml:space="preserve">5km OPGW to Orin </t>
  </si>
  <si>
    <t>LUNANHEAD GRID</t>
  </si>
  <si>
    <t>18km to Tealing</t>
  </si>
  <si>
    <t>LYNDHURST GRID</t>
  </si>
  <si>
    <t>2km - check with Mark as o/h</t>
  </si>
  <si>
    <t>MACDUFF GRID</t>
  </si>
  <si>
    <t>37km route Keith - MacDuff</t>
  </si>
  <si>
    <t>MELGARVE</t>
  </si>
  <si>
    <t>MILLENNIUM WIND GRID</t>
  </si>
  <si>
    <t>MILTON OF CRAIGIE GRID</t>
  </si>
  <si>
    <t>MOSSFORD GRID</t>
  </si>
  <si>
    <t>2.5km to Corriemollie</t>
  </si>
  <si>
    <t>MYBSTER GRID</t>
  </si>
  <si>
    <t>NAIRN GRID</t>
  </si>
  <si>
    <t>NANT GRID</t>
  </si>
  <si>
    <t xml:space="preserve">20km OPGW to Inveraray </t>
  </si>
  <si>
    <t>NEW DEER</t>
  </si>
  <si>
    <t>ORRIN GRID</t>
  </si>
  <si>
    <t xml:space="preserve">14km OPGW to Beauly </t>
  </si>
  <si>
    <t>PERSLEY GRID</t>
  </si>
  <si>
    <t>PETERHEAD GRANGE GRID</t>
  </si>
  <si>
    <t>PETERHEAD GRID</t>
  </si>
  <si>
    <t>IRU cost added 5 year term. 60km to Dyce</t>
  </si>
  <si>
    <t>PETERHEAD POWER STATION GRID</t>
  </si>
  <si>
    <t>PETERHEAD SHELL GRID</t>
  </si>
  <si>
    <t>PORT ANN GRID</t>
  </si>
  <si>
    <t>QUOICH GRID</t>
  </si>
  <si>
    <t>QUOICH TEE GRID</t>
  </si>
  <si>
    <t>RANNOCH GRID</t>
  </si>
  <si>
    <t>REDMOSS GRID</t>
  </si>
  <si>
    <t>ROTHIENORMAN</t>
  </si>
  <si>
    <t>SHIN GRID</t>
  </si>
  <si>
    <t>SLOY GRID SWITCHING STN</t>
  </si>
  <si>
    <t>IRU cost added 5 year term. 12km to Inverarnan</t>
  </si>
  <si>
    <t>SPITTAL</t>
  </si>
  <si>
    <t>ST FERGUS GAS TERMINAL GRID</t>
  </si>
  <si>
    <t>ST FERGUS MOBIL GRID</t>
  </si>
  <si>
    <t>ST FERGUS SWITCHING STN GRID</t>
  </si>
  <si>
    <t>ST FERGUS VSD GRID</t>
  </si>
  <si>
    <t>ST FILLANS GRID</t>
  </si>
  <si>
    <t>22km 5 year IRU to Killin</t>
  </si>
  <si>
    <t>STONEYWOOD</t>
  </si>
  <si>
    <t>STRATHY WIND</t>
  </si>
  <si>
    <t xml:space="preserve">STRONELAIRG </t>
  </si>
  <si>
    <t>STORNOWAY GRID</t>
  </si>
  <si>
    <t>STRATHBRORA WINDFARM</t>
  </si>
  <si>
    <t>STRICHEN GRID</t>
  </si>
  <si>
    <t>8km OPGW to Tee point</t>
  </si>
  <si>
    <t>TARLAND GRID</t>
  </si>
  <si>
    <t>40km OPGW to cragiebuckler</t>
  </si>
  <si>
    <t>TAYNUILT GRID</t>
  </si>
  <si>
    <t>TEALING GRID</t>
  </si>
  <si>
    <t>THURSO GRID</t>
  </si>
  <si>
    <t>TOMATIN</t>
  </si>
  <si>
    <t>TUMMEL 275/132KV</t>
  </si>
  <si>
    <t>TUMMEL BRIDGE GRID</t>
  </si>
  <si>
    <t>WILLOWDALE GRID</t>
  </si>
  <si>
    <t>WOODHILL GRID</t>
  </si>
  <si>
    <t>New 4km dig required to willowdale</t>
  </si>
  <si>
    <t xml:space="preserve">Total Costs </t>
  </si>
  <si>
    <t xml:space="preserve">Transport </t>
  </si>
  <si>
    <t xml:space="preserve">MUX/Protection Comms </t>
  </si>
  <si>
    <t xml:space="preserve">Corporate/OTN Data Stack </t>
  </si>
  <si>
    <t>Remote Management</t>
  </si>
  <si>
    <t xml:space="preserve">Site Infrastructure Cost </t>
  </si>
  <si>
    <t>Technology Unit Costs</t>
  </si>
  <si>
    <t>Fibre</t>
  </si>
  <si>
    <t>Description</t>
  </si>
  <si>
    <t>Unit</t>
  </si>
  <si>
    <t>Unit Cost (£)</t>
  </si>
  <si>
    <t>Underground - Rural</t>
  </si>
  <si>
    <t>per Km</t>
  </si>
  <si>
    <t>Underground - Semi Urban</t>
  </si>
  <si>
    <t>Underground - Urban</t>
  </si>
  <si>
    <t>OHL - ADSS</t>
  </si>
  <si>
    <t>OHL - OPGW</t>
  </si>
  <si>
    <t>OHL - Wrap</t>
  </si>
  <si>
    <t>Radio</t>
  </si>
  <si>
    <t xml:space="preserve">PS Added </t>
  </si>
  <si>
    <t xml:space="preserve">Total </t>
  </si>
  <si>
    <t>1+1 Radio link (full system)</t>
  </si>
  <si>
    <t>per link</t>
  </si>
  <si>
    <t>Plus 20% PS</t>
  </si>
  <si>
    <t>Multiplexer</t>
  </si>
  <si>
    <t>Mux with line and service cards</t>
  </si>
  <si>
    <t>per device</t>
  </si>
  <si>
    <t>plus 20% PS</t>
  </si>
  <si>
    <t>Management</t>
  </si>
  <si>
    <t>Management - DCN device</t>
  </si>
  <si>
    <t>Data</t>
  </si>
  <si>
    <t>Full OTN Data Stack</t>
  </si>
  <si>
    <t xml:space="preserve">Per Stack </t>
  </si>
  <si>
    <t>Corporate Network Stack</t>
  </si>
  <si>
    <t xml:space="preserve">Per Site </t>
  </si>
  <si>
    <t>Site Racks and Wiring</t>
  </si>
  <si>
    <t xml:space="preserve">Cost assosiated with termination of existing fibre </t>
  </si>
  <si>
    <t>18km IRU to Charelston/Tealing</t>
  </si>
  <si>
    <t xml:space="preserve">37km OPGW to Keith </t>
  </si>
  <si>
    <t xml:space="preserve">9.5km IRU to Tealing </t>
  </si>
  <si>
    <t>4km dig to Stonewood</t>
  </si>
  <si>
    <t>Fibre IRU over 5 years between S-Way and Harris</t>
  </si>
  <si>
    <t>6.5km OPGW to Fernoch</t>
  </si>
  <si>
    <t>RIIO-T2 TCU Appendix A - Responsible Operator Option</t>
  </si>
  <si>
    <t>Total Overall (Without Contingency)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</si>
</sst>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44" formatCode="_-&quot;£&quot;* #,##0.00_-;\-&quot;£&quot;* #,##0.00_-;_-&quot;£&quot;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44" fontId="0" fillId="0" borderId="0" xfId="0" applyNumberFormat="1"/>
    <xf numFmtId="0" fontId="0" fillId="0" borderId="2" xfId="0" applyBorder="1"/>
    <xf numFmtId="44" fontId="0" fillId="0" borderId="3" xfId="0" applyNumberFormat="1" applyBorder="1"/>
    <xf numFmtId="0" fontId="2" fillId="0" borderId="0" xfId="0" applyFont="1"/>
    <xf numFmtId="0" fontId="1" fillId="0" borderId="0" xfId="0" applyFont="1"/>
    <xf numFmtId="0" fontId="3" fillId="0" borderId="0" xfId="0" applyFont="1"/>
    <xf numFmtId="6" fontId="0" fillId="0" borderId="0" xfId="0" applyNumberFormat="1"/>
    <xf numFmtId="0" fontId="4" fillId="0" borderId="0" xfId="0" applyFont="1"/>
    <xf numFmtId="0" fontId="1" fillId="0" borderId="0" xfId="0" applyFont="1" applyBorder="1"/>
    <xf numFmtId="44" fontId="1" fillId="0" borderId="0" xfId="0" applyNumberFormat="1" applyFont="1" applyBorder="1"/>
    <xf numFmtId="44" fontId="0" fillId="0" borderId="0" xfId="0" applyNumberFormat="1" applyAlignment="1">
      <alignment wrapText="1"/>
    </xf>
    <xf numFmtId="44" fontId="0" fillId="2" borderId="3" xfId="0" applyNumberFormat="1" applyFill="1" applyBorder="1"/>
    <xf numFmtId="44" fontId="0" fillId="2" borderId="0" xfId="0" applyNumberFormat="1" applyFill="1"/>
    <xf numFmtId="44" fontId="0" fillId="0" borderId="3" xfId="0" applyNumberFormat="1" applyBorder="1" applyAlignment="1">
      <alignment wrapText="1"/>
    </xf>
    <xf numFmtId="0" fontId="0" fillId="2" borderId="1" xfId="0" applyFill="1" applyBorder="1"/>
    <xf numFmtId="44" fontId="0" fillId="2" borderId="3" xfId="0" applyNumberFormat="1" applyFill="1" applyBorder="1" applyAlignment="1">
      <alignment wrapText="1"/>
    </xf>
    <xf numFmtId="44" fontId="0" fillId="0" borderId="4" xfId="0" applyNumberFormat="1" applyBorder="1" applyAlignment="1">
      <alignment wrapText="1"/>
    </xf>
    <xf numFmtId="0" fontId="0" fillId="3" borderId="1" xfId="0" applyFill="1" applyBorder="1"/>
    <xf numFmtId="44" fontId="0" fillId="3" borderId="0" xfId="0" applyNumberFormat="1" applyFill="1"/>
    <xf numFmtId="44" fontId="0" fillId="3" borderId="3" xfId="0" applyNumberFormat="1" applyFill="1" applyBorder="1"/>
    <xf numFmtId="0" fontId="5" fillId="0" borderId="0" xfId="0" applyFont="1" applyFill="1"/>
    <xf numFmtId="44" fontId="0" fillId="0" borderId="0" xfId="0" applyNumberFormat="1" applyFill="1"/>
    <xf numFmtId="0" fontId="0" fillId="0" borderId="0" xfId="0" applyFill="1"/>
    <xf numFmtId="44" fontId="0" fillId="0" borderId="3" xfId="0" applyNumberFormat="1" applyFill="1" applyBorder="1"/>
    <xf numFmtId="44" fontId="0" fillId="0" borderId="3" xfId="0" applyNumberFormat="1" applyFill="1" applyBorder="1" applyAlignment="1">
      <alignment wrapText="1"/>
    </xf>
    <xf numFmtId="44" fontId="6" fillId="0" borderId="0" xfId="0" applyNumberFormat="1" applyFont="1" applyFill="1"/>
    <xf numFmtId="6" fontId="1" fillId="0" borderId="0" xfId="0" applyNumberFormat="1" applyFont="1"/>
    <xf numFmtId="9" fontId="0" fillId="0" borderId="0" xfId="0" applyNumberFormat="1"/>
    <xf numFmtId="6" fontId="7" fillId="0" borderId="0" xfId="0" applyNumberFormat="1" applyFont="1"/>
    <xf numFmtId="44" fontId="0" fillId="0" borderId="0" xfId="0" applyNumberFormat="1" applyFill="1" applyAlignment="1">
      <alignment wrapText="1"/>
    </xf>
    <xf numFmtId="0" fontId="6" fillId="0" borderId="0" xfId="0" applyFont="1" applyFill="1"/>
    <xf numFmtId="44" fontId="1" fillId="0" borderId="0" xfId="0" applyNumberFormat="1" applyFont="1"/>
    <xf numFmtId="0" fontId="0" fillId="0" borderId="0" xfId="0" applyBorder="1"/>
    <xf numFmtId="44" fontId="0" fillId="0" borderId="0" xfId="0" applyNumberFormat="1" applyBorder="1" applyAlignment="1">
      <alignment wrapText="1"/>
    </xf>
    <xf numFmtId="44" fontId="0" fillId="0" borderId="0" xfId="0" applyNumberFormat="1" applyFont="1" applyFill="1"/>
    <xf numFmtId="44" fontId="0" fillId="0" borderId="0" xfId="0" applyNumberFormat="1" applyFont="1"/>
    <xf numFmtId="44" fontId="0" fillId="2" borderId="0" xfId="0" applyNumberFormat="1" applyFont="1" applyFill="1"/>
    <xf numFmtId="44" fontId="0" fillId="3" borderId="0" xfId="0" applyNumberFormat="1" applyFont="1" applyFill="1"/>
    <xf numFmtId="0" fontId="8" fillId="0" borderId="1" xfId="0" applyFont="1" applyFill="1" applyBorder="1"/>
    <xf numFmtId="44" fontId="8" fillId="0" borderId="0" xfId="0" applyNumberFormat="1" applyFont="1" applyFill="1"/>
    <xf numFmtId="44" fontId="8" fillId="0" borderId="3" xfId="0" applyNumberFormat="1" applyFont="1" applyFill="1" applyBorder="1" applyAlignment="1"/>
    <xf numFmtId="44" fontId="8" fillId="0" borderId="0" xfId="0" applyNumberFormat="1" applyFont="1"/>
  </cellXfs>
  <cellStyles count="1">
    <cellStyle name="Normal" xfId="0" builtinId="0"/>
  </cellStyles>
  <dxfs count="8">
    <dxf>
      <numFmt numFmtId="34" formatCode="_-&quot;£&quot;* #,##0.00_-;\-&quot;£&quot;* #,##0.00_-;_-&quot;£&quot;* &quot;-&quot;??_-;_-@_-"/>
    </dxf>
    <dxf>
      <font>
        <b val="0"/>
      </font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  <fill>
        <patternFill patternType="none">
          <fgColor indexed="64"/>
          <bgColor indexed="65"/>
        </patternFill>
      </fill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4" formatCode="_-&quot;£&quot;* #,##0.00_-;\-&quot;£&quot;* #,##0.00_-;_-&quot;£&quot;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AE426C-D9ED-400A-B94E-2B33E2DA9986}" name="Table1" displayName="Table1" ref="B3:J133" totalsRowShown="0">
  <autoFilter ref="B3:J133" xr:uid="{BE0CA2BD-9A2C-4040-AD8C-FEB1141C6094}"/>
  <tableColumns count="9">
    <tableColumn id="1" xr3:uid="{403ACDBE-2706-47A1-926F-AD625D06ABFB}" name="Site Name "/>
    <tableColumn id="5" xr3:uid="{7B8B2C10-4C67-4B11-9687-92A64B733474}" name="Transport Cost (£) " dataDxfId="7"/>
    <tableColumn id="4" xr3:uid="{FA069AEE-19FF-4F37-8696-F304B030209D}" name="Transport Description" dataDxfId="6"/>
    <tableColumn id="6" xr3:uid="{38CCC93A-94F9-4F1F-B3B9-54B14A89AB2D}" name="Mux Cost (£) " dataDxfId="5"/>
    <tableColumn id="7" xr3:uid="{34D410AD-5B8D-4344-A504-F51EF84C1C37}" name="Data Cost (£)" dataDxfId="4"/>
    <tableColumn id="9" xr3:uid="{F27BDCB4-BFE7-44F2-AA2B-17DB6ACB1F30}" name="Management Cost (£)" dataDxfId="3"/>
    <tableColumn id="3" xr3:uid="{F61F2C91-8498-4492-8044-374839D01DEF}" name="Site Infrastructure Cost (£)" dataDxfId="2"/>
    <tableColumn id="10" xr3:uid="{E9A2A1C9-045A-4DCD-AB49-4613B58D9449}" name="Total Cost Per Site (£) " dataDxfId="1">
      <calculatedColumnFormula>SUM(C4:H4)</calculatedColumnFormula>
    </tableColumn>
    <tableColumn id="2" xr3:uid="{2FE89ADC-86A4-4639-97C4-121065F6BD8A}" name="Aditional Comment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D099-F65B-4A27-9721-977E83B96BC2}">
  <dimension ref="A1:K151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C150" sqref="C150"/>
    </sheetView>
  </sheetViews>
  <sheetFormatPr defaultRowHeight="15" x14ac:dyDescent="0.25"/>
  <cols>
    <col min="1" max="1" width="23.85546875" customWidth="1"/>
    <col min="2" max="2" width="33.28515625" bestFit="1" customWidth="1"/>
    <col min="3" max="3" width="21.7109375" bestFit="1" customWidth="1"/>
    <col min="4" max="4" width="31.7109375" bestFit="1" customWidth="1"/>
    <col min="5" max="5" width="16" bestFit="1" customWidth="1"/>
    <col min="6" max="6" width="20.5703125" bestFit="1" customWidth="1"/>
    <col min="7" max="7" width="23.85546875" bestFit="1" customWidth="1"/>
    <col min="8" max="8" width="27.85546875" bestFit="1" customWidth="1"/>
    <col min="9" max="9" width="23" bestFit="1" customWidth="1"/>
    <col min="10" max="10" width="35.85546875" bestFit="1" customWidth="1"/>
    <col min="11" max="11" width="39.28515625" bestFit="1" customWidth="1"/>
    <col min="12" max="12" width="32.140625" bestFit="1" customWidth="1"/>
  </cols>
  <sheetData>
    <row r="1" spans="1:10" ht="23.25" x14ac:dyDescent="0.35">
      <c r="A1" s="7"/>
      <c r="B1" s="7" t="s">
        <v>222</v>
      </c>
      <c r="C1" s="7"/>
      <c r="D1" s="7"/>
    </row>
    <row r="2" spans="1:10" x14ac:dyDescent="0.25">
      <c r="B2" s="1"/>
    </row>
    <row r="3" spans="1:10" x14ac:dyDescent="0.25">
      <c r="B3" s="1" t="s">
        <v>0</v>
      </c>
      <c r="C3" t="s">
        <v>1</v>
      </c>
      <c r="D3" s="5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</row>
    <row r="4" spans="1:10" s="26" customFormat="1" x14ac:dyDescent="0.25">
      <c r="B4" s="3" t="s">
        <v>9</v>
      </c>
      <c r="C4" s="25">
        <v>688000</v>
      </c>
      <c r="D4" s="27" t="s">
        <v>10</v>
      </c>
      <c r="E4" s="25">
        <v>30000</v>
      </c>
      <c r="F4" s="4">
        <v>32400</v>
      </c>
      <c r="G4" s="25">
        <v>6000</v>
      </c>
      <c r="H4" s="25">
        <v>6600</v>
      </c>
      <c r="I4" s="38">
        <f t="shared" ref="I4:I35" si="0">SUM(C4:H4)</f>
        <v>763000</v>
      </c>
      <c r="J4" s="25"/>
    </row>
    <row r="5" spans="1:10" x14ac:dyDescent="0.25">
      <c r="B5" s="2" t="s">
        <v>11</v>
      </c>
      <c r="C5" s="4">
        <v>0</v>
      </c>
      <c r="D5" s="4"/>
      <c r="E5" s="25">
        <v>30000</v>
      </c>
      <c r="F5" s="4">
        <v>32400</v>
      </c>
      <c r="G5" s="25">
        <v>6000</v>
      </c>
      <c r="H5" s="25">
        <v>6600</v>
      </c>
      <c r="I5" s="39">
        <f t="shared" si="0"/>
        <v>75000</v>
      </c>
      <c r="J5" s="4"/>
    </row>
    <row r="6" spans="1:10" x14ac:dyDescent="0.25">
      <c r="B6" s="2" t="s">
        <v>12</v>
      </c>
      <c r="C6" s="4">
        <v>0</v>
      </c>
      <c r="D6" s="6"/>
      <c r="E6" s="25">
        <v>30000</v>
      </c>
      <c r="F6" s="4">
        <v>32400</v>
      </c>
      <c r="G6" s="25">
        <v>6000</v>
      </c>
      <c r="H6" s="25">
        <v>6600</v>
      </c>
      <c r="I6" s="39">
        <f t="shared" si="0"/>
        <v>75000</v>
      </c>
      <c r="J6" s="4"/>
    </row>
    <row r="7" spans="1:10" x14ac:dyDescent="0.25">
      <c r="B7" s="2" t="s">
        <v>13</v>
      </c>
      <c r="C7" s="4">
        <v>0</v>
      </c>
      <c r="D7" s="15"/>
      <c r="E7" s="25">
        <v>30000</v>
      </c>
      <c r="F7" s="4">
        <v>32400</v>
      </c>
      <c r="G7" s="25">
        <v>6000</v>
      </c>
      <c r="H7" s="25">
        <v>6600</v>
      </c>
      <c r="I7" s="39">
        <f t="shared" si="0"/>
        <v>75000</v>
      </c>
      <c r="J7" s="14"/>
    </row>
    <row r="8" spans="1:10" ht="30" x14ac:dyDescent="0.25">
      <c r="B8" s="2" t="s">
        <v>14</v>
      </c>
      <c r="C8" s="4">
        <v>50000</v>
      </c>
      <c r="D8" s="17" t="s">
        <v>15</v>
      </c>
      <c r="E8" s="25">
        <v>30000</v>
      </c>
      <c r="F8" s="4">
        <v>32400</v>
      </c>
      <c r="G8" s="25">
        <v>6000</v>
      </c>
      <c r="H8" s="25">
        <v>6600</v>
      </c>
      <c r="I8" s="39">
        <f t="shared" si="0"/>
        <v>125000</v>
      </c>
      <c r="J8" s="14"/>
    </row>
    <row r="9" spans="1:10" s="26" customFormat="1" x14ac:dyDescent="0.25">
      <c r="B9" s="3" t="s">
        <v>16</v>
      </c>
      <c r="C9" s="25">
        <v>270000</v>
      </c>
      <c r="D9" s="27" t="s">
        <v>17</v>
      </c>
      <c r="E9" s="25">
        <v>30000</v>
      </c>
      <c r="F9" s="4">
        <v>32400</v>
      </c>
      <c r="G9" s="25">
        <v>6000</v>
      </c>
      <c r="H9" s="25">
        <v>6600</v>
      </c>
      <c r="I9" s="38">
        <f t="shared" si="0"/>
        <v>345000</v>
      </c>
      <c r="J9" s="25"/>
    </row>
    <row r="10" spans="1:10" x14ac:dyDescent="0.25">
      <c r="B10" s="2" t="s">
        <v>18</v>
      </c>
      <c r="C10" s="4">
        <v>0</v>
      </c>
      <c r="D10" s="17"/>
      <c r="E10" s="25">
        <v>30000</v>
      </c>
      <c r="F10" s="4">
        <v>32400</v>
      </c>
      <c r="G10" s="25">
        <v>6000</v>
      </c>
      <c r="H10" s="25">
        <v>6600</v>
      </c>
      <c r="I10" s="39">
        <f t="shared" si="0"/>
        <v>75000</v>
      </c>
      <c r="J10" s="4"/>
    </row>
    <row r="11" spans="1:10" x14ac:dyDescent="0.25">
      <c r="B11" s="2" t="s">
        <v>19</v>
      </c>
      <c r="C11" s="4">
        <v>0</v>
      </c>
      <c r="D11" s="6"/>
      <c r="E11" s="25">
        <v>30000</v>
      </c>
      <c r="F11" s="4">
        <v>32400</v>
      </c>
      <c r="G11" s="25">
        <v>6000</v>
      </c>
      <c r="H11" s="25">
        <v>6600</v>
      </c>
      <c r="I11" s="39">
        <f t="shared" si="0"/>
        <v>75000</v>
      </c>
      <c r="J11" s="4"/>
    </row>
    <row r="12" spans="1:10" ht="30" x14ac:dyDescent="0.25">
      <c r="B12" s="2" t="s">
        <v>20</v>
      </c>
      <c r="C12" s="4">
        <f>(3000*0.2)*5</f>
        <v>3000</v>
      </c>
      <c r="D12" s="17" t="s">
        <v>21</v>
      </c>
      <c r="E12" s="4">
        <v>0</v>
      </c>
      <c r="F12" s="4">
        <v>0</v>
      </c>
      <c r="G12" s="4">
        <v>0</v>
      </c>
      <c r="H12" s="4"/>
      <c r="I12" s="39">
        <f t="shared" si="0"/>
        <v>3000</v>
      </c>
      <c r="J12" s="4"/>
    </row>
    <row r="13" spans="1:10" x14ac:dyDescent="0.25">
      <c r="B13" s="2" t="s">
        <v>22</v>
      </c>
      <c r="C13" s="4">
        <v>0</v>
      </c>
      <c r="D13" s="6"/>
      <c r="E13" s="4">
        <v>0</v>
      </c>
      <c r="F13" s="4">
        <v>0</v>
      </c>
      <c r="G13" s="4">
        <v>0</v>
      </c>
      <c r="H13" s="4"/>
      <c r="I13" s="39">
        <f t="shared" si="0"/>
        <v>0</v>
      </c>
      <c r="J13" s="4"/>
    </row>
    <row r="14" spans="1:10" x14ac:dyDescent="0.25">
      <c r="B14" s="2" t="s">
        <v>23</v>
      </c>
      <c r="C14" s="4">
        <v>0</v>
      </c>
      <c r="D14" s="6"/>
      <c r="E14" s="4">
        <v>0</v>
      </c>
      <c r="F14" s="4">
        <v>32400</v>
      </c>
      <c r="G14" s="4">
        <v>0</v>
      </c>
      <c r="H14" s="4"/>
      <c r="I14" s="39">
        <f t="shared" si="0"/>
        <v>32400</v>
      </c>
      <c r="J14" s="4"/>
    </row>
    <row r="15" spans="1:10" x14ac:dyDescent="0.25">
      <c r="B15" s="2" t="s">
        <v>24</v>
      </c>
      <c r="C15" s="4">
        <v>0</v>
      </c>
      <c r="D15" s="6"/>
      <c r="E15" s="4">
        <v>0</v>
      </c>
      <c r="F15" s="4">
        <v>0</v>
      </c>
      <c r="G15" s="4">
        <v>0</v>
      </c>
      <c r="H15" s="4"/>
      <c r="I15" s="39">
        <f t="shared" si="0"/>
        <v>0</v>
      </c>
      <c r="J15" s="4"/>
    </row>
    <row r="16" spans="1:10" x14ac:dyDescent="0.25">
      <c r="B16" s="3" t="s">
        <v>25</v>
      </c>
      <c r="C16" s="4">
        <v>0</v>
      </c>
      <c r="D16" s="6"/>
      <c r="E16" s="25">
        <v>30000</v>
      </c>
      <c r="F16" s="4">
        <v>32400</v>
      </c>
      <c r="G16" s="25">
        <v>6000</v>
      </c>
      <c r="H16" s="25">
        <v>6600</v>
      </c>
      <c r="I16" s="39">
        <f t="shared" si="0"/>
        <v>75000</v>
      </c>
      <c r="J16" s="4"/>
    </row>
    <row r="17" spans="2:10" x14ac:dyDescent="0.25">
      <c r="B17" s="3" t="s">
        <v>26</v>
      </c>
      <c r="C17" s="4">
        <v>0</v>
      </c>
      <c r="D17" s="6"/>
      <c r="E17" s="25">
        <v>30000</v>
      </c>
      <c r="F17" s="4">
        <v>32400</v>
      </c>
      <c r="G17" s="25">
        <v>6000</v>
      </c>
      <c r="H17" s="25">
        <v>6600</v>
      </c>
      <c r="I17" s="39">
        <f t="shared" si="0"/>
        <v>75000</v>
      </c>
      <c r="J17" s="4"/>
    </row>
    <row r="18" spans="2:10" x14ac:dyDescent="0.25">
      <c r="B18" s="3" t="s">
        <v>27</v>
      </c>
      <c r="C18" s="4">
        <v>0</v>
      </c>
      <c r="D18" s="6"/>
      <c r="E18" s="25">
        <v>30000</v>
      </c>
      <c r="F18" s="4">
        <v>32400</v>
      </c>
      <c r="G18" s="25">
        <v>6000</v>
      </c>
      <c r="H18" s="25">
        <v>6600</v>
      </c>
      <c r="I18" s="39">
        <f t="shared" si="0"/>
        <v>75000</v>
      </c>
      <c r="J18" s="4"/>
    </row>
    <row r="19" spans="2:10" ht="30" x14ac:dyDescent="0.25">
      <c r="B19" s="3" t="s">
        <v>28</v>
      </c>
      <c r="C19" s="4">
        <f>(35000*0.2)*5</f>
        <v>35000</v>
      </c>
      <c r="D19" s="17" t="s">
        <v>29</v>
      </c>
      <c r="E19" s="25">
        <v>30000</v>
      </c>
      <c r="F19" s="4">
        <v>32400</v>
      </c>
      <c r="G19" s="25">
        <v>6000</v>
      </c>
      <c r="H19" s="25">
        <v>6600</v>
      </c>
      <c r="I19" s="39">
        <f t="shared" si="0"/>
        <v>110000</v>
      </c>
      <c r="J19" s="4"/>
    </row>
    <row r="20" spans="2:10" ht="30" x14ac:dyDescent="0.25">
      <c r="B20" s="3" t="s">
        <v>30</v>
      </c>
      <c r="C20" s="4">
        <v>100000</v>
      </c>
      <c r="D20" s="17" t="s">
        <v>15</v>
      </c>
      <c r="E20" s="25">
        <v>30000</v>
      </c>
      <c r="F20" s="4">
        <v>32400</v>
      </c>
      <c r="G20" s="25">
        <v>6000</v>
      </c>
      <c r="H20" s="25">
        <v>6600</v>
      </c>
      <c r="I20" s="39">
        <f t="shared" si="0"/>
        <v>175000</v>
      </c>
      <c r="J20" s="14"/>
    </row>
    <row r="21" spans="2:10" x14ac:dyDescent="0.25">
      <c r="B21" s="3" t="s">
        <v>31</v>
      </c>
      <c r="C21" s="4">
        <v>0</v>
      </c>
      <c r="D21" s="6"/>
      <c r="E21" s="25">
        <v>30000</v>
      </c>
      <c r="F21" s="4">
        <v>32400</v>
      </c>
      <c r="G21" s="25">
        <v>6000</v>
      </c>
      <c r="H21" s="25">
        <v>6600</v>
      </c>
      <c r="I21" s="39">
        <f t="shared" si="0"/>
        <v>75000</v>
      </c>
      <c r="J21" s="14"/>
    </row>
    <row r="22" spans="2:10" s="26" customFormat="1" x14ac:dyDescent="0.25">
      <c r="B22" s="3" t="s">
        <v>32</v>
      </c>
      <c r="C22" s="25">
        <v>1204000</v>
      </c>
      <c r="D22" s="27" t="s">
        <v>33</v>
      </c>
      <c r="E22" s="25">
        <v>30000</v>
      </c>
      <c r="F22" s="25">
        <v>32400</v>
      </c>
      <c r="G22" s="25">
        <v>6000</v>
      </c>
      <c r="H22" s="25">
        <v>6600</v>
      </c>
      <c r="I22" s="38">
        <f t="shared" si="0"/>
        <v>1279000</v>
      </c>
      <c r="J22" s="25"/>
    </row>
    <row r="23" spans="2:10" x14ac:dyDescent="0.25">
      <c r="B23" s="3" t="s">
        <v>34</v>
      </c>
      <c r="C23" s="4">
        <v>0</v>
      </c>
      <c r="D23" s="6"/>
      <c r="E23" s="25">
        <v>30000</v>
      </c>
      <c r="F23" s="4">
        <v>32400</v>
      </c>
      <c r="G23" s="25">
        <v>6000</v>
      </c>
      <c r="H23" s="25">
        <v>6600</v>
      </c>
      <c r="I23" s="39">
        <f t="shared" si="0"/>
        <v>75000</v>
      </c>
      <c r="J23" s="4"/>
    </row>
    <row r="24" spans="2:10" x14ac:dyDescent="0.25">
      <c r="B24" s="3" t="s">
        <v>35</v>
      </c>
      <c r="C24" s="4">
        <v>0</v>
      </c>
      <c r="D24" s="6"/>
      <c r="E24" s="25">
        <v>30000</v>
      </c>
      <c r="F24" s="4">
        <v>32400</v>
      </c>
      <c r="G24" s="25">
        <v>6000</v>
      </c>
      <c r="H24" s="25">
        <v>6600</v>
      </c>
      <c r="I24" s="39">
        <f t="shared" si="0"/>
        <v>75000</v>
      </c>
      <c r="J24" s="4"/>
    </row>
    <row r="25" spans="2:10" x14ac:dyDescent="0.25">
      <c r="B25" s="3" t="s">
        <v>36</v>
      </c>
      <c r="C25" s="4">
        <v>0</v>
      </c>
      <c r="D25" s="6"/>
      <c r="E25" s="25">
        <v>30000</v>
      </c>
      <c r="F25" s="4">
        <v>0</v>
      </c>
      <c r="G25" s="25">
        <v>6000</v>
      </c>
      <c r="H25" s="25">
        <v>6600</v>
      </c>
      <c r="I25" s="39">
        <f t="shared" si="0"/>
        <v>42600</v>
      </c>
      <c r="J25" s="4"/>
    </row>
    <row r="26" spans="2:10" x14ac:dyDescent="0.25">
      <c r="B26" s="3" t="s">
        <v>37</v>
      </c>
      <c r="C26" s="4">
        <v>0</v>
      </c>
      <c r="D26" s="6"/>
      <c r="E26" s="25">
        <v>30000</v>
      </c>
      <c r="F26" s="4">
        <v>32400</v>
      </c>
      <c r="G26" s="25">
        <v>6000</v>
      </c>
      <c r="H26" s="25">
        <v>6600</v>
      </c>
      <c r="I26" s="39">
        <f t="shared" si="0"/>
        <v>75000</v>
      </c>
      <c r="J26" s="4"/>
    </row>
    <row r="27" spans="2:10" x14ac:dyDescent="0.25">
      <c r="B27" s="3" t="s">
        <v>38</v>
      </c>
      <c r="C27" s="4">
        <v>0</v>
      </c>
      <c r="D27" s="6"/>
      <c r="E27" s="25">
        <v>30000</v>
      </c>
      <c r="F27" s="4">
        <v>32400</v>
      </c>
      <c r="G27" s="25">
        <v>6000</v>
      </c>
      <c r="H27" s="25">
        <v>6600</v>
      </c>
      <c r="I27" s="39">
        <f t="shared" si="0"/>
        <v>75000</v>
      </c>
      <c r="J27" s="4"/>
    </row>
    <row r="28" spans="2:10" ht="30" x14ac:dyDescent="0.25">
      <c r="B28" s="2" t="s">
        <v>39</v>
      </c>
      <c r="C28" s="4">
        <f>(1000*0.2)*5</f>
        <v>1000</v>
      </c>
      <c r="D28" s="17" t="s">
        <v>40</v>
      </c>
      <c r="E28" s="25">
        <v>30000</v>
      </c>
      <c r="F28" s="4">
        <v>32400</v>
      </c>
      <c r="G28" s="25">
        <v>6000</v>
      </c>
      <c r="H28" s="25">
        <v>6600</v>
      </c>
      <c r="I28" s="39">
        <f t="shared" si="0"/>
        <v>76000</v>
      </c>
      <c r="J28" s="4"/>
    </row>
    <row r="29" spans="2:10" x14ac:dyDescent="0.25">
      <c r="B29" s="2" t="s">
        <v>41</v>
      </c>
      <c r="C29" s="4">
        <v>0</v>
      </c>
      <c r="D29" s="17"/>
      <c r="E29" s="25">
        <v>30000</v>
      </c>
      <c r="F29" s="4">
        <v>32400</v>
      </c>
      <c r="G29" s="25">
        <v>6000</v>
      </c>
      <c r="H29" s="25">
        <v>6600</v>
      </c>
      <c r="I29" s="39">
        <f t="shared" si="0"/>
        <v>75000</v>
      </c>
      <c r="J29" s="4"/>
    </row>
    <row r="30" spans="2:10" ht="59.25" customHeight="1" x14ac:dyDescent="0.25">
      <c r="B30" s="2" t="s">
        <v>42</v>
      </c>
      <c r="C30" s="4">
        <f>(14500*0.2)*5</f>
        <v>14500</v>
      </c>
      <c r="D30" s="17" t="s">
        <v>43</v>
      </c>
      <c r="E30" s="25">
        <v>30000</v>
      </c>
      <c r="F30" s="4">
        <v>32400</v>
      </c>
      <c r="G30" s="25">
        <v>6000</v>
      </c>
      <c r="H30" s="25">
        <v>6600</v>
      </c>
      <c r="I30" s="39">
        <f t="shared" si="0"/>
        <v>89500</v>
      </c>
      <c r="J30" s="14"/>
    </row>
    <row r="31" spans="2:10" ht="30" x14ac:dyDescent="0.25">
      <c r="B31" s="2" t="s">
        <v>44</v>
      </c>
      <c r="C31" s="4">
        <f>(6000*0.2)*5</f>
        <v>6000</v>
      </c>
      <c r="D31" s="17" t="s">
        <v>45</v>
      </c>
      <c r="E31" s="25">
        <v>30000</v>
      </c>
      <c r="F31" s="4">
        <v>32400</v>
      </c>
      <c r="G31" s="25">
        <v>6000</v>
      </c>
      <c r="H31" s="25">
        <v>6600</v>
      </c>
      <c r="I31" s="39">
        <f t="shared" si="0"/>
        <v>81000</v>
      </c>
      <c r="J31" s="14"/>
    </row>
    <row r="32" spans="2:10" x14ac:dyDescent="0.25">
      <c r="B32" s="2" t="s">
        <v>46</v>
      </c>
      <c r="C32" s="4">
        <v>0</v>
      </c>
      <c r="D32" s="6"/>
      <c r="E32" s="25">
        <v>30000</v>
      </c>
      <c r="F32" s="4">
        <v>0</v>
      </c>
      <c r="G32" s="4">
        <v>0</v>
      </c>
      <c r="H32" s="4"/>
      <c r="I32" s="39">
        <f t="shared" si="0"/>
        <v>30000</v>
      </c>
      <c r="J32" s="4"/>
    </row>
    <row r="33" spans="2:10" x14ac:dyDescent="0.25">
      <c r="B33" s="2" t="s">
        <v>47</v>
      </c>
      <c r="C33" s="4">
        <v>0</v>
      </c>
      <c r="D33" s="6"/>
      <c r="E33" s="25">
        <v>30000</v>
      </c>
      <c r="F33" s="4">
        <v>0</v>
      </c>
      <c r="G33" s="4">
        <v>0</v>
      </c>
      <c r="H33" s="4"/>
      <c r="I33" s="39">
        <f t="shared" si="0"/>
        <v>30000</v>
      </c>
      <c r="J33" s="4"/>
    </row>
    <row r="34" spans="2:10" s="26" customFormat="1" x14ac:dyDescent="0.25">
      <c r="B34" s="3" t="s">
        <v>48</v>
      </c>
      <c r="C34" s="25">
        <v>430000</v>
      </c>
      <c r="D34" s="27" t="s">
        <v>49</v>
      </c>
      <c r="E34" s="25">
        <v>30000</v>
      </c>
      <c r="F34" s="4">
        <v>32400</v>
      </c>
      <c r="G34" s="25">
        <v>6000</v>
      </c>
      <c r="H34" s="25">
        <v>6600</v>
      </c>
      <c r="I34" s="38">
        <f t="shared" si="0"/>
        <v>505000</v>
      </c>
      <c r="J34" s="25"/>
    </row>
    <row r="35" spans="2:10" x14ac:dyDescent="0.25">
      <c r="B35" s="2" t="s">
        <v>50</v>
      </c>
      <c r="C35" s="4">
        <v>0</v>
      </c>
      <c r="D35" s="6"/>
      <c r="E35" s="25">
        <v>30000</v>
      </c>
      <c r="F35" s="4">
        <v>32400</v>
      </c>
      <c r="G35" s="25">
        <v>6000</v>
      </c>
      <c r="H35" s="25">
        <v>6600</v>
      </c>
      <c r="I35" s="39">
        <f t="shared" si="0"/>
        <v>75000</v>
      </c>
      <c r="J35" s="4"/>
    </row>
    <row r="36" spans="2:10" ht="30" x14ac:dyDescent="0.25">
      <c r="B36" s="2" t="s">
        <v>51</v>
      </c>
      <c r="C36" s="4">
        <f>(100000*0.2)*5</f>
        <v>100000</v>
      </c>
      <c r="D36" s="17" t="s">
        <v>52</v>
      </c>
      <c r="E36" s="25">
        <v>30000</v>
      </c>
      <c r="F36" s="4">
        <v>32400</v>
      </c>
      <c r="G36" s="25">
        <v>6000</v>
      </c>
      <c r="H36" s="25">
        <v>6600</v>
      </c>
      <c r="I36" s="39">
        <f t="shared" ref="I36:I67" si="1">SUM(C36:H36)</f>
        <v>175000</v>
      </c>
      <c r="J36" s="14"/>
    </row>
    <row r="37" spans="2:10" x14ac:dyDescent="0.25">
      <c r="B37" s="2" t="s">
        <v>53</v>
      </c>
      <c r="C37" s="4">
        <v>0</v>
      </c>
      <c r="D37" s="17"/>
      <c r="E37" s="25">
        <v>30000</v>
      </c>
      <c r="F37" s="4">
        <v>32400</v>
      </c>
      <c r="G37" s="25">
        <v>6000</v>
      </c>
      <c r="H37" s="25">
        <v>6600</v>
      </c>
      <c r="I37" s="39">
        <f t="shared" si="1"/>
        <v>75000</v>
      </c>
      <c r="J37" s="4"/>
    </row>
    <row r="38" spans="2:10" x14ac:dyDescent="0.25">
      <c r="B38" s="2" t="s">
        <v>54</v>
      </c>
      <c r="C38" s="4">
        <v>0</v>
      </c>
      <c r="D38" s="6"/>
      <c r="E38" s="25">
        <v>30000</v>
      </c>
      <c r="F38" s="4">
        <v>32400</v>
      </c>
      <c r="G38" s="25">
        <v>6000</v>
      </c>
      <c r="H38" s="25">
        <v>6600</v>
      </c>
      <c r="I38" s="39">
        <f t="shared" si="1"/>
        <v>75000</v>
      </c>
      <c r="J38" s="4"/>
    </row>
    <row r="39" spans="2:10" x14ac:dyDescent="0.25">
      <c r="B39" s="2" t="s">
        <v>55</v>
      </c>
      <c r="C39" s="4">
        <v>0</v>
      </c>
      <c r="D39" s="28"/>
      <c r="E39" s="4">
        <v>0</v>
      </c>
      <c r="F39" s="4">
        <v>0</v>
      </c>
      <c r="G39" s="4">
        <v>0</v>
      </c>
      <c r="H39" s="4"/>
      <c r="I39" s="39">
        <f t="shared" si="1"/>
        <v>0</v>
      </c>
      <c r="J39" s="4"/>
    </row>
    <row r="40" spans="2:10" x14ac:dyDescent="0.25">
      <c r="B40" s="2" t="s">
        <v>56</v>
      </c>
      <c r="C40" s="4">
        <v>0</v>
      </c>
      <c r="D40" s="6"/>
      <c r="E40" s="4">
        <v>0</v>
      </c>
      <c r="F40" s="4">
        <v>0</v>
      </c>
      <c r="G40" s="4">
        <v>0</v>
      </c>
      <c r="H40" s="4"/>
      <c r="I40" s="39">
        <f t="shared" si="1"/>
        <v>0</v>
      </c>
      <c r="J40" s="4"/>
    </row>
    <row r="41" spans="2:10" x14ac:dyDescent="0.25">
      <c r="B41" s="2" t="s">
        <v>57</v>
      </c>
      <c r="C41" s="4">
        <v>0</v>
      </c>
      <c r="D41" s="28"/>
      <c r="E41" s="25">
        <v>30000</v>
      </c>
      <c r="F41" s="4">
        <v>32400</v>
      </c>
      <c r="G41" s="25">
        <v>6000</v>
      </c>
      <c r="H41" s="25">
        <v>6600</v>
      </c>
      <c r="I41" s="39">
        <f t="shared" si="1"/>
        <v>75000</v>
      </c>
      <c r="J41" s="4"/>
    </row>
    <row r="42" spans="2:10" x14ac:dyDescent="0.25">
      <c r="B42" s="2" t="s">
        <v>58</v>
      </c>
      <c r="C42" s="4">
        <v>0</v>
      </c>
      <c r="D42" s="6"/>
      <c r="E42" s="4">
        <v>0</v>
      </c>
      <c r="F42" s="4">
        <v>0</v>
      </c>
      <c r="G42" s="4">
        <v>0</v>
      </c>
      <c r="H42" s="4"/>
      <c r="I42" s="39">
        <f t="shared" si="1"/>
        <v>0</v>
      </c>
      <c r="J42" s="4"/>
    </row>
    <row r="43" spans="2:10" x14ac:dyDescent="0.25">
      <c r="B43" s="2" t="s">
        <v>59</v>
      </c>
      <c r="C43" s="4">
        <v>0</v>
      </c>
      <c r="D43" s="6"/>
      <c r="E43" s="4">
        <v>0</v>
      </c>
      <c r="F43" s="4">
        <v>0</v>
      </c>
      <c r="G43" s="4">
        <v>0</v>
      </c>
      <c r="H43" s="4"/>
      <c r="I43" s="39">
        <f t="shared" si="1"/>
        <v>0</v>
      </c>
      <c r="J43" s="4"/>
    </row>
    <row r="44" spans="2:10" ht="30" x14ac:dyDescent="0.25">
      <c r="B44" s="2" t="s">
        <v>60</v>
      </c>
      <c r="C44" s="4">
        <v>10000</v>
      </c>
      <c r="D44" s="17" t="s">
        <v>215</v>
      </c>
      <c r="E44" s="4">
        <v>0</v>
      </c>
      <c r="F44" s="4">
        <v>0</v>
      </c>
      <c r="G44" s="4">
        <v>0</v>
      </c>
      <c r="H44" s="4"/>
      <c r="I44" s="39">
        <f t="shared" si="1"/>
        <v>10000</v>
      </c>
      <c r="J44" s="4"/>
    </row>
    <row r="45" spans="2:10" s="26" customFormat="1" x14ac:dyDescent="0.25">
      <c r="B45" s="3" t="s">
        <v>61</v>
      </c>
      <c r="C45" s="25">
        <v>903000</v>
      </c>
      <c r="D45" s="27" t="s">
        <v>62</v>
      </c>
      <c r="E45" s="25">
        <v>30000</v>
      </c>
      <c r="F45" s="25">
        <v>32400</v>
      </c>
      <c r="G45" s="25">
        <v>6000</v>
      </c>
      <c r="H45" s="25">
        <v>6600</v>
      </c>
      <c r="I45" s="38">
        <f t="shared" si="1"/>
        <v>978000</v>
      </c>
      <c r="J45" s="25"/>
    </row>
    <row r="46" spans="2:10" x14ac:dyDescent="0.25">
      <c r="B46" s="3" t="s">
        <v>63</v>
      </c>
      <c r="C46" s="4">
        <v>0</v>
      </c>
      <c r="D46" s="6"/>
      <c r="E46" s="25">
        <v>30000</v>
      </c>
      <c r="F46" s="4">
        <v>32400</v>
      </c>
      <c r="G46" s="25">
        <v>6000</v>
      </c>
      <c r="H46" s="25">
        <v>6600</v>
      </c>
      <c r="I46" s="39">
        <f t="shared" si="1"/>
        <v>75000</v>
      </c>
      <c r="J46" s="4"/>
    </row>
    <row r="47" spans="2:10" x14ac:dyDescent="0.25">
      <c r="B47" s="3" t="s">
        <v>64</v>
      </c>
      <c r="C47" s="4">
        <v>0</v>
      </c>
      <c r="D47" s="6"/>
      <c r="E47" s="4">
        <v>0</v>
      </c>
      <c r="F47" s="4">
        <v>0</v>
      </c>
      <c r="G47" s="4">
        <v>0</v>
      </c>
      <c r="H47" s="4"/>
      <c r="I47" s="39">
        <f t="shared" si="1"/>
        <v>0</v>
      </c>
      <c r="J47" s="4"/>
    </row>
    <row r="48" spans="2:10" s="34" customFormat="1" x14ac:dyDescent="0.25">
      <c r="B48" s="42" t="s">
        <v>65</v>
      </c>
      <c r="C48" s="43">
        <v>0</v>
      </c>
      <c r="D48" s="44" t="s">
        <v>66</v>
      </c>
      <c r="E48" s="43">
        <v>30000</v>
      </c>
      <c r="F48" s="45">
        <v>32400</v>
      </c>
      <c r="G48" s="43">
        <v>6000</v>
      </c>
      <c r="H48" s="43">
        <v>6600</v>
      </c>
      <c r="I48" s="43">
        <f t="shared" si="1"/>
        <v>75000</v>
      </c>
      <c r="J48" s="29"/>
    </row>
    <row r="49" spans="2:10" x14ac:dyDescent="0.25">
      <c r="B49" s="3" t="s">
        <v>67</v>
      </c>
      <c r="C49" s="4">
        <v>0</v>
      </c>
      <c r="D49" s="6"/>
      <c r="E49" s="25">
        <v>30000</v>
      </c>
      <c r="F49" s="4">
        <v>32400</v>
      </c>
      <c r="G49" s="25">
        <v>6000</v>
      </c>
      <c r="H49" s="25">
        <v>6600</v>
      </c>
      <c r="I49" s="39">
        <f t="shared" si="1"/>
        <v>75000</v>
      </c>
      <c r="J49" s="4"/>
    </row>
    <row r="50" spans="2:10" x14ac:dyDescent="0.25">
      <c r="B50" s="3" t="s">
        <v>68</v>
      </c>
      <c r="C50" s="4">
        <v>0</v>
      </c>
      <c r="D50" s="6"/>
      <c r="E50" s="4">
        <v>0</v>
      </c>
      <c r="F50" s="4">
        <v>0</v>
      </c>
      <c r="G50" s="4">
        <v>0</v>
      </c>
      <c r="H50" s="4"/>
      <c r="I50" s="39">
        <f t="shared" si="1"/>
        <v>0</v>
      </c>
      <c r="J50" s="4"/>
    </row>
    <row r="51" spans="2:10" x14ac:dyDescent="0.25">
      <c r="B51" s="3" t="s">
        <v>69</v>
      </c>
      <c r="C51" s="4">
        <v>0</v>
      </c>
      <c r="D51" s="6"/>
      <c r="E51" s="25">
        <v>30000</v>
      </c>
      <c r="F51" s="4">
        <v>32400</v>
      </c>
      <c r="G51" s="25">
        <v>6000</v>
      </c>
      <c r="H51" s="25">
        <v>6600</v>
      </c>
      <c r="I51" s="39">
        <f t="shared" si="1"/>
        <v>75000</v>
      </c>
      <c r="J51" s="4"/>
    </row>
    <row r="52" spans="2:10" x14ac:dyDescent="0.25">
      <c r="B52" s="3" t="s">
        <v>70</v>
      </c>
      <c r="C52" s="4">
        <v>0</v>
      </c>
      <c r="D52" s="6"/>
      <c r="E52" s="25">
        <v>30000</v>
      </c>
      <c r="F52" s="4">
        <v>32400</v>
      </c>
      <c r="G52" s="25">
        <v>6000</v>
      </c>
      <c r="H52" s="25">
        <v>6600</v>
      </c>
      <c r="I52" s="39">
        <f t="shared" si="1"/>
        <v>75000</v>
      </c>
      <c r="J52" s="4"/>
    </row>
    <row r="53" spans="2:10" x14ac:dyDescent="0.25">
      <c r="B53" s="3" t="s">
        <v>71</v>
      </c>
      <c r="C53" s="4">
        <v>0</v>
      </c>
      <c r="D53" s="6"/>
      <c r="E53" s="4">
        <v>0</v>
      </c>
      <c r="F53" s="4">
        <v>0</v>
      </c>
      <c r="G53" s="4">
        <v>0</v>
      </c>
      <c r="H53" s="4"/>
      <c r="I53" s="39">
        <f t="shared" si="1"/>
        <v>0</v>
      </c>
      <c r="J53" s="4"/>
    </row>
    <row r="54" spans="2:10" x14ac:dyDescent="0.25">
      <c r="B54" s="3" t="s">
        <v>72</v>
      </c>
      <c r="C54" s="4">
        <v>0</v>
      </c>
      <c r="D54" s="6"/>
      <c r="E54" s="4">
        <v>0</v>
      </c>
      <c r="F54" s="4">
        <v>0</v>
      </c>
      <c r="G54" s="4">
        <v>0</v>
      </c>
      <c r="H54" s="4"/>
      <c r="I54" s="39">
        <f t="shared" si="1"/>
        <v>0</v>
      </c>
      <c r="J54" s="4"/>
    </row>
    <row r="55" spans="2:10" x14ac:dyDescent="0.25">
      <c r="B55" s="3" t="s">
        <v>73</v>
      </c>
      <c r="C55" s="4">
        <v>0</v>
      </c>
      <c r="D55" s="6"/>
      <c r="E55" s="25">
        <v>30000</v>
      </c>
      <c r="F55" s="4">
        <v>32400</v>
      </c>
      <c r="G55" s="25">
        <v>6000</v>
      </c>
      <c r="H55" s="25">
        <v>6600</v>
      </c>
      <c r="I55" s="39">
        <f t="shared" si="1"/>
        <v>75000</v>
      </c>
      <c r="J55" s="4"/>
    </row>
    <row r="56" spans="2:10" x14ac:dyDescent="0.25">
      <c r="B56" s="3" t="s">
        <v>74</v>
      </c>
      <c r="C56" s="4">
        <v>0</v>
      </c>
      <c r="D56" s="6"/>
      <c r="E56" s="25">
        <v>30000</v>
      </c>
      <c r="F56" s="4">
        <v>32400</v>
      </c>
      <c r="G56" s="25">
        <v>6000</v>
      </c>
      <c r="H56" s="25">
        <v>6600</v>
      </c>
      <c r="I56" s="39">
        <f t="shared" si="1"/>
        <v>75000</v>
      </c>
      <c r="J56" s="4"/>
    </row>
    <row r="57" spans="2:10" s="26" customFormat="1" x14ac:dyDescent="0.25">
      <c r="B57" s="3" t="s">
        <v>75</v>
      </c>
      <c r="C57" s="25">
        <v>258000</v>
      </c>
      <c r="D57" s="27" t="s">
        <v>76</v>
      </c>
      <c r="E57" s="25">
        <v>30000</v>
      </c>
      <c r="F57" s="4">
        <v>32400</v>
      </c>
      <c r="G57" s="25">
        <v>6000</v>
      </c>
      <c r="H57" s="25">
        <v>6600</v>
      </c>
      <c r="I57" s="38">
        <f t="shared" si="1"/>
        <v>333000</v>
      </c>
      <c r="J57" s="25"/>
    </row>
    <row r="58" spans="2:10" x14ac:dyDescent="0.25">
      <c r="B58" s="3" t="s">
        <v>77</v>
      </c>
      <c r="C58" s="4">
        <v>0</v>
      </c>
      <c r="D58" s="6"/>
      <c r="E58" s="4">
        <v>0</v>
      </c>
      <c r="F58" s="4">
        <v>0</v>
      </c>
      <c r="G58" s="4">
        <v>0</v>
      </c>
      <c r="H58" s="4"/>
      <c r="I58" s="39">
        <f t="shared" si="1"/>
        <v>0</v>
      </c>
      <c r="J58" s="4"/>
    </row>
    <row r="59" spans="2:10" ht="30" x14ac:dyDescent="0.25">
      <c r="B59" s="3" t="s">
        <v>78</v>
      </c>
      <c r="C59" s="4">
        <f>(61000*0.2)*5</f>
        <v>61000</v>
      </c>
      <c r="D59" s="17" t="s">
        <v>79</v>
      </c>
      <c r="E59" s="25">
        <v>30000</v>
      </c>
      <c r="F59" s="4">
        <v>32400</v>
      </c>
      <c r="G59" s="25">
        <v>6000</v>
      </c>
      <c r="H59" s="25">
        <v>6600</v>
      </c>
      <c r="I59" s="39">
        <f t="shared" si="1"/>
        <v>136000</v>
      </c>
      <c r="J59" s="14"/>
    </row>
    <row r="60" spans="2:10" ht="30" x14ac:dyDescent="0.25">
      <c r="B60" s="3" t="s">
        <v>80</v>
      </c>
      <c r="C60" s="4">
        <f>(2500*0.2)*5</f>
        <v>2500</v>
      </c>
      <c r="D60" s="17" t="s">
        <v>81</v>
      </c>
      <c r="E60" s="25">
        <v>30000</v>
      </c>
      <c r="F60" s="4">
        <v>32400</v>
      </c>
      <c r="G60" s="25">
        <v>6000</v>
      </c>
      <c r="H60" s="25">
        <v>6600</v>
      </c>
      <c r="I60" s="39">
        <f t="shared" si="1"/>
        <v>77500</v>
      </c>
      <c r="J60" s="4"/>
    </row>
    <row r="61" spans="2:10" x14ac:dyDescent="0.25">
      <c r="B61" s="3" t="s">
        <v>82</v>
      </c>
      <c r="C61" s="4">
        <v>0</v>
      </c>
      <c r="D61" s="6" t="s">
        <v>83</v>
      </c>
      <c r="E61" s="25">
        <v>30000</v>
      </c>
      <c r="F61" s="4">
        <v>32400</v>
      </c>
      <c r="G61" s="25">
        <v>6000</v>
      </c>
      <c r="H61" s="25">
        <v>6600</v>
      </c>
      <c r="I61" s="39">
        <f t="shared" si="1"/>
        <v>75000</v>
      </c>
      <c r="J61" s="4"/>
    </row>
    <row r="62" spans="2:10" x14ac:dyDescent="0.25">
      <c r="B62" s="3" t="s">
        <v>84</v>
      </c>
      <c r="C62" s="4">
        <v>0</v>
      </c>
      <c r="D62" s="6"/>
      <c r="E62" s="4">
        <v>0</v>
      </c>
      <c r="F62" s="4">
        <v>0</v>
      </c>
      <c r="G62" s="4">
        <v>0</v>
      </c>
      <c r="H62" s="4"/>
      <c r="I62" s="39">
        <f t="shared" si="1"/>
        <v>0</v>
      </c>
      <c r="J62" s="4"/>
    </row>
    <row r="63" spans="2:10" x14ac:dyDescent="0.25">
      <c r="B63" s="3" t="s">
        <v>85</v>
      </c>
      <c r="C63" s="4">
        <v>0</v>
      </c>
      <c r="D63" s="6"/>
      <c r="E63" s="4">
        <v>0</v>
      </c>
      <c r="F63" s="4">
        <v>0</v>
      </c>
      <c r="G63" s="4">
        <v>0</v>
      </c>
      <c r="H63" s="4"/>
      <c r="I63" s="39">
        <f t="shared" si="1"/>
        <v>0</v>
      </c>
      <c r="J63" s="4"/>
    </row>
    <row r="64" spans="2:10" x14ac:dyDescent="0.25">
      <c r="B64" s="3" t="s">
        <v>86</v>
      </c>
      <c r="C64" s="4">
        <v>709500</v>
      </c>
      <c r="D64" s="17" t="s">
        <v>87</v>
      </c>
      <c r="E64" s="25">
        <v>30000</v>
      </c>
      <c r="F64" s="4">
        <v>32400</v>
      </c>
      <c r="G64" s="25">
        <v>6000</v>
      </c>
      <c r="H64" s="25">
        <v>6600</v>
      </c>
      <c r="I64" s="39">
        <f t="shared" si="1"/>
        <v>784500</v>
      </c>
      <c r="J64" s="14"/>
    </row>
    <row r="65" spans="2:10" x14ac:dyDescent="0.25">
      <c r="B65" s="3" t="s">
        <v>88</v>
      </c>
      <c r="C65" s="4">
        <v>0</v>
      </c>
      <c r="D65" s="6"/>
      <c r="E65" s="4">
        <v>0</v>
      </c>
      <c r="F65" s="4">
        <v>0</v>
      </c>
      <c r="G65" s="4">
        <v>0</v>
      </c>
      <c r="H65" s="4"/>
      <c r="I65" s="39">
        <f t="shared" si="1"/>
        <v>0</v>
      </c>
      <c r="J65" s="4"/>
    </row>
    <row r="66" spans="2:10" x14ac:dyDescent="0.25">
      <c r="B66" s="3" t="s">
        <v>89</v>
      </c>
      <c r="C66" s="4">
        <v>170000</v>
      </c>
      <c r="D66" s="6" t="s">
        <v>90</v>
      </c>
      <c r="E66" s="4">
        <v>0</v>
      </c>
      <c r="F66" s="4">
        <v>0</v>
      </c>
      <c r="G66" s="4">
        <v>0</v>
      </c>
      <c r="H66" s="4"/>
      <c r="I66" s="39">
        <f t="shared" si="1"/>
        <v>170000</v>
      </c>
      <c r="J66" s="14"/>
    </row>
    <row r="67" spans="2:10" x14ac:dyDescent="0.25">
      <c r="B67" s="3" t="s">
        <v>91</v>
      </c>
      <c r="C67" s="4">
        <v>0</v>
      </c>
      <c r="D67" s="6"/>
      <c r="E67" s="4">
        <v>0</v>
      </c>
      <c r="F67" s="4">
        <v>0</v>
      </c>
      <c r="G67" s="4">
        <v>0</v>
      </c>
      <c r="H67" s="4"/>
      <c r="I67" s="39">
        <f t="shared" si="1"/>
        <v>0</v>
      </c>
      <c r="J67" s="4"/>
    </row>
    <row r="68" spans="2:10" s="26" customFormat="1" ht="45" x14ac:dyDescent="0.25">
      <c r="B68" s="3" t="s">
        <v>92</v>
      </c>
      <c r="C68" s="25">
        <v>738000</v>
      </c>
      <c r="D68" s="28" t="s">
        <v>93</v>
      </c>
      <c r="E68" s="25">
        <v>30000</v>
      </c>
      <c r="F68" s="4">
        <v>32400</v>
      </c>
      <c r="G68" s="25">
        <v>6000</v>
      </c>
      <c r="H68" s="25">
        <v>6600</v>
      </c>
      <c r="I68" s="38">
        <f t="shared" ref="I68:I99" si="2">SUM(C68:H68)</f>
        <v>813000</v>
      </c>
      <c r="J68" s="25"/>
    </row>
    <row r="69" spans="2:10" ht="30" x14ac:dyDescent="0.25">
      <c r="B69" s="3" t="s">
        <v>94</v>
      </c>
      <c r="C69" s="4">
        <v>0</v>
      </c>
      <c r="D69" s="17" t="s">
        <v>95</v>
      </c>
      <c r="E69" s="25">
        <v>30000</v>
      </c>
      <c r="F69" s="4">
        <v>32400</v>
      </c>
      <c r="G69" s="25">
        <v>6000</v>
      </c>
      <c r="H69" s="25">
        <v>6600</v>
      </c>
      <c r="I69" s="39">
        <f t="shared" si="2"/>
        <v>75000</v>
      </c>
      <c r="J69" s="4"/>
    </row>
    <row r="70" spans="2:10" x14ac:dyDescent="0.25">
      <c r="B70" s="3" t="s">
        <v>96</v>
      </c>
      <c r="C70" s="4">
        <v>0</v>
      </c>
      <c r="D70" s="6"/>
      <c r="E70" s="25">
        <v>30000</v>
      </c>
      <c r="F70" s="4">
        <v>32400</v>
      </c>
      <c r="G70" s="25">
        <v>6000</v>
      </c>
      <c r="H70" s="25">
        <v>6600</v>
      </c>
      <c r="I70" s="39">
        <f t="shared" si="2"/>
        <v>75000</v>
      </c>
      <c r="J70" s="4"/>
    </row>
    <row r="71" spans="2:10" ht="30" x14ac:dyDescent="0.25">
      <c r="B71" s="3" t="s">
        <v>97</v>
      </c>
      <c r="C71" s="4">
        <f>(0.2*68000)*5</f>
        <v>68000</v>
      </c>
      <c r="D71" s="17" t="s">
        <v>98</v>
      </c>
      <c r="E71" s="25">
        <v>30000</v>
      </c>
      <c r="F71" s="4">
        <v>32400</v>
      </c>
      <c r="G71" s="25">
        <v>6000</v>
      </c>
      <c r="H71" s="25">
        <v>6600</v>
      </c>
      <c r="I71" s="39">
        <f t="shared" si="2"/>
        <v>143000</v>
      </c>
      <c r="J71" s="14"/>
    </row>
    <row r="72" spans="2:10" s="26" customFormat="1" x14ac:dyDescent="0.25">
      <c r="B72" s="3" t="s">
        <v>99</v>
      </c>
      <c r="C72" s="25">
        <v>129000</v>
      </c>
      <c r="D72" s="27" t="s">
        <v>100</v>
      </c>
      <c r="E72" s="25">
        <v>30000</v>
      </c>
      <c r="F72" s="4">
        <v>32400</v>
      </c>
      <c r="G72" s="25">
        <v>6000</v>
      </c>
      <c r="H72" s="25">
        <v>6600</v>
      </c>
      <c r="I72" s="38">
        <f t="shared" si="2"/>
        <v>204000</v>
      </c>
      <c r="J72" s="25"/>
    </row>
    <row r="73" spans="2:10" s="26" customFormat="1" ht="45" x14ac:dyDescent="0.25">
      <c r="B73" s="3" t="s">
        <v>101</v>
      </c>
      <c r="C73" s="25">
        <v>162000</v>
      </c>
      <c r="D73" s="33" t="s">
        <v>102</v>
      </c>
      <c r="E73" s="25">
        <v>30000</v>
      </c>
      <c r="F73" s="25">
        <v>32400</v>
      </c>
      <c r="G73" s="25">
        <v>6000</v>
      </c>
      <c r="H73" s="25">
        <v>6600</v>
      </c>
      <c r="I73" s="38">
        <f t="shared" si="2"/>
        <v>237000</v>
      </c>
      <c r="J73" s="25"/>
    </row>
    <row r="74" spans="2:10" ht="30" x14ac:dyDescent="0.25">
      <c r="B74" s="3" t="s">
        <v>103</v>
      </c>
      <c r="C74" s="4">
        <f>(0.2*9000)*5</f>
        <v>9000</v>
      </c>
      <c r="D74" s="17" t="s">
        <v>104</v>
      </c>
      <c r="E74" s="25">
        <v>30000</v>
      </c>
      <c r="F74" s="4">
        <v>32400</v>
      </c>
      <c r="G74" s="25">
        <v>6000</v>
      </c>
      <c r="H74" s="25">
        <v>6600</v>
      </c>
      <c r="I74" s="39">
        <f t="shared" si="2"/>
        <v>84000</v>
      </c>
      <c r="J74" s="4"/>
    </row>
    <row r="75" spans="2:10" x14ac:dyDescent="0.25">
      <c r="B75" s="3" t="s">
        <v>105</v>
      </c>
      <c r="C75" s="4">
        <v>0</v>
      </c>
      <c r="D75" s="17"/>
      <c r="E75" s="25">
        <v>30000</v>
      </c>
      <c r="F75" s="4">
        <v>32400</v>
      </c>
      <c r="G75" s="25">
        <v>6000</v>
      </c>
      <c r="H75" s="25">
        <v>6600</v>
      </c>
      <c r="I75" s="39">
        <f t="shared" si="2"/>
        <v>75000</v>
      </c>
      <c r="J75" s="4"/>
    </row>
    <row r="76" spans="2:10" x14ac:dyDescent="0.25">
      <c r="B76" s="3" t="s">
        <v>106</v>
      </c>
      <c r="C76" s="4">
        <v>0</v>
      </c>
      <c r="D76" s="6"/>
      <c r="E76" s="25">
        <v>30000</v>
      </c>
      <c r="F76" s="4">
        <v>32400</v>
      </c>
      <c r="G76" s="25">
        <v>6000</v>
      </c>
      <c r="H76" s="25">
        <v>6600</v>
      </c>
      <c r="I76" s="39">
        <f t="shared" si="2"/>
        <v>75000</v>
      </c>
      <c r="J76" s="4"/>
    </row>
    <row r="77" spans="2:10" x14ac:dyDescent="0.25">
      <c r="B77" s="3" t="s">
        <v>107</v>
      </c>
      <c r="C77" s="4">
        <v>0</v>
      </c>
      <c r="D77" s="6"/>
      <c r="E77" s="25">
        <v>30000</v>
      </c>
      <c r="F77" s="4">
        <v>32400</v>
      </c>
      <c r="G77" s="25">
        <v>6000</v>
      </c>
      <c r="H77" s="25">
        <v>6600</v>
      </c>
      <c r="I77" s="39">
        <f t="shared" si="2"/>
        <v>75000</v>
      </c>
      <c r="J77" s="4"/>
    </row>
    <row r="78" spans="2:10" x14ac:dyDescent="0.25">
      <c r="B78" s="3" t="s">
        <v>108</v>
      </c>
      <c r="C78" s="4">
        <v>0</v>
      </c>
      <c r="D78" s="6"/>
      <c r="E78" s="25">
        <v>30000</v>
      </c>
      <c r="F78" s="4">
        <v>32400</v>
      </c>
      <c r="G78" s="25">
        <v>6000</v>
      </c>
      <c r="H78" s="25">
        <v>6600</v>
      </c>
      <c r="I78" s="39">
        <f t="shared" si="2"/>
        <v>75000</v>
      </c>
      <c r="J78" s="4"/>
    </row>
    <row r="79" spans="2:10" x14ac:dyDescent="0.25">
      <c r="B79" s="3" t="s">
        <v>109</v>
      </c>
      <c r="C79" s="4">
        <v>1591000</v>
      </c>
      <c r="D79" s="6" t="s">
        <v>110</v>
      </c>
      <c r="E79" s="25">
        <v>30000</v>
      </c>
      <c r="F79" s="4">
        <v>32400</v>
      </c>
      <c r="G79" s="25">
        <v>6000</v>
      </c>
      <c r="H79" s="25">
        <v>6600</v>
      </c>
      <c r="I79" s="39">
        <f t="shared" si="2"/>
        <v>1666000</v>
      </c>
      <c r="J79" s="4"/>
    </row>
    <row r="80" spans="2:10" x14ac:dyDescent="0.25">
      <c r="B80" s="3" t="s">
        <v>111</v>
      </c>
      <c r="C80" s="4">
        <v>0</v>
      </c>
      <c r="D80" s="6"/>
      <c r="E80" s="25">
        <v>30000</v>
      </c>
      <c r="F80" s="4">
        <v>32400</v>
      </c>
      <c r="G80" s="25">
        <v>6000</v>
      </c>
      <c r="H80" s="25">
        <v>6600</v>
      </c>
      <c r="I80" s="39">
        <f t="shared" si="2"/>
        <v>75000</v>
      </c>
      <c r="J80" s="4"/>
    </row>
    <row r="81" spans="2:10" x14ac:dyDescent="0.25">
      <c r="B81" s="3" t="s">
        <v>112</v>
      </c>
      <c r="C81" s="4">
        <v>0</v>
      </c>
      <c r="D81" s="6"/>
      <c r="E81" s="25">
        <v>30000</v>
      </c>
      <c r="F81" s="4">
        <v>32400</v>
      </c>
      <c r="G81" s="25">
        <v>6000</v>
      </c>
      <c r="H81" s="25">
        <v>6600</v>
      </c>
      <c r="I81" s="39">
        <f t="shared" si="2"/>
        <v>75000</v>
      </c>
      <c r="J81" s="4"/>
    </row>
    <row r="82" spans="2:10" x14ac:dyDescent="0.25">
      <c r="B82" s="3" t="s">
        <v>113</v>
      </c>
      <c r="C82" s="4">
        <v>0</v>
      </c>
      <c r="D82" s="6"/>
      <c r="E82" s="4">
        <v>0</v>
      </c>
      <c r="F82" s="4">
        <v>0</v>
      </c>
      <c r="G82" s="4">
        <v>0</v>
      </c>
      <c r="H82" s="25">
        <v>6600</v>
      </c>
      <c r="I82" s="39">
        <f t="shared" si="2"/>
        <v>6600</v>
      </c>
      <c r="J82" s="4"/>
    </row>
    <row r="83" spans="2:10" x14ac:dyDescent="0.25">
      <c r="B83" s="3" t="s">
        <v>114</v>
      </c>
      <c r="C83" s="4">
        <v>0</v>
      </c>
      <c r="D83" s="6"/>
      <c r="E83" s="4">
        <v>0</v>
      </c>
      <c r="F83" s="4">
        <v>0</v>
      </c>
      <c r="G83" s="4">
        <v>0</v>
      </c>
      <c r="H83" s="25">
        <v>6600</v>
      </c>
      <c r="I83" s="39">
        <f t="shared" si="2"/>
        <v>6600</v>
      </c>
      <c r="J83" s="4"/>
    </row>
    <row r="84" spans="2:10" x14ac:dyDescent="0.25">
      <c r="B84" s="3" t="s">
        <v>115</v>
      </c>
      <c r="C84" s="4">
        <v>0</v>
      </c>
      <c r="D84" s="6"/>
      <c r="E84" s="25">
        <v>30000</v>
      </c>
      <c r="F84" s="4">
        <v>32400</v>
      </c>
      <c r="G84" s="25">
        <v>6000</v>
      </c>
      <c r="H84" s="25">
        <v>6600</v>
      </c>
      <c r="I84" s="39">
        <f t="shared" si="2"/>
        <v>75000</v>
      </c>
      <c r="J84" s="4"/>
    </row>
    <row r="85" spans="2:10" ht="30" x14ac:dyDescent="0.25">
      <c r="B85" s="3" t="s">
        <v>116</v>
      </c>
      <c r="C85" s="4">
        <f>(2500*0.2)*5</f>
        <v>2500</v>
      </c>
      <c r="D85" s="17" t="s">
        <v>117</v>
      </c>
      <c r="E85" s="25">
        <v>30000</v>
      </c>
      <c r="F85" s="4">
        <v>32400</v>
      </c>
      <c r="G85" s="25">
        <v>6000</v>
      </c>
      <c r="H85" s="25">
        <v>6600</v>
      </c>
      <c r="I85" s="39">
        <f t="shared" si="2"/>
        <v>77500</v>
      </c>
      <c r="J85" s="6"/>
    </row>
    <row r="86" spans="2:10" x14ac:dyDescent="0.25">
      <c r="B86" s="3" t="s">
        <v>118</v>
      </c>
      <c r="C86" s="4">
        <v>0</v>
      </c>
      <c r="D86" s="6"/>
      <c r="E86" s="4">
        <v>0</v>
      </c>
      <c r="F86" s="4">
        <v>0</v>
      </c>
      <c r="G86" s="4">
        <v>0</v>
      </c>
      <c r="H86" s="25">
        <v>6600</v>
      </c>
      <c r="I86" s="39">
        <f t="shared" si="2"/>
        <v>6600</v>
      </c>
      <c r="J86" s="4"/>
    </row>
    <row r="87" spans="2:10" s="26" customFormat="1" x14ac:dyDescent="0.25">
      <c r="B87" s="3" t="s">
        <v>119</v>
      </c>
      <c r="C87" s="25">
        <v>215000</v>
      </c>
      <c r="D87" s="27" t="s">
        <v>120</v>
      </c>
      <c r="E87" s="25">
        <v>30000</v>
      </c>
      <c r="F87" s="4">
        <v>32400</v>
      </c>
      <c r="G87" s="25">
        <v>6000</v>
      </c>
      <c r="H87" s="25">
        <v>6600</v>
      </c>
      <c r="I87" s="38">
        <f t="shared" si="2"/>
        <v>290000</v>
      </c>
      <c r="J87" s="25"/>
    </row>
    <row r="88" spans="2:10" x14ac:dyDescent="0.25">
      <c r="B88" s="18" t="s">
        <v>121</v>
      </c>
      <c r="C88" s="16">
        <v>774000</v>
      </c>
      <c r="D88" s="15" t="s">
        <v>122</v>
      </c>
      <c r="E88" s="25">
        <v>30000</v>
      </c>
      <c r="F88" s="4">
        <v>32400</v>
      </c>
      <c r="G88" s="25">
        <v>6000</v>
      </c>
      <c r="H88" s="25">
        <v>6600</v>
      </c>
      <c r="I88" s="40">
        <f t="shared" si="2"/>
        <v>849000</v>
      </c>
      <c r="J88" s="16"/>
    </row>
    <row r="89" spans="2:10" x14ac:dyDescent="0.25">
      <c r="B89" s="21" t="s">
        <v>123</v>
      </c>
      <c r="C89" s="4">
        <f>(18000*0.2)*5</f>
        <v>18000</v>
      </c>
      <c r="D89" s="23" t="s">
        <v>216</v>
      </c>
      <c r="E89" s="25">
        <v>30000</v>
      </c>
      <c r="F89" s="4">
        <v>32400</v>
      </c>
      <c r="G89" s="25">
        <v>6000</v>
      </c>
      <c r="H89" s="25">
        <v>6600</v>
      </c>
      <c r="I89" s="41">
        <f t="shared" si="2"/>
        <v>93000</v>
      </c>
      <c r="J89" s="22" t="s">
        <v>124</v>
      </c>
    </row>
    <row r="90" spans="2:10" x14ac:dyDescent="0.25">
      <c r="B90" s="21" t="s">
        <v>125</v>
      </c>
      <c r="C90" s="22">
        <v>1591000</v>
      </c>
      <c r="D90" s="23" t="s">
        <v>217</v>
      </c>
      <c r="E90" s="25">
        <v>30000</v>
      </c>
      <c r="F90" s="4">
        <v>32400</v>
      </c>
      <c r="G90" s="25">
        <v>6000</v>
      </c>
      <c r="H90" s="25">
        <v>6600</v>
      </c>
      <c r="I90" s="41">
        <f t="shared" si="2"/>
        <v>1666000</v>
      </c>
      <c r="J90" s="22" t="s">
        <v>126</v>
      </c>
    </row>
    <row r="91" spans="2:10" x14ac:dyDescent="0.25">
      <c r="B91" s="3" t="s">
        <v>127</v>
      </c>
      <c r="C91" s="4">
        <v>0</v>
      </c>
      <c r="D91" s="6"/>
      <c r="E91" s="4">
        <v>0</v>
      </c>
      <c r="F91" s="4">
        <v>0</v>
      </c>
      <c r="G91" s="4">
        <v>0</v>
      </c>
      <c r="H91" s="25"/>
      <c r="I91" s="39">
        <f t="shared" si="2"/>
        <v>0</v>
      </c>
      <c r="J91" s="4"/>
    </row>
    <row r="92" spans="2:10" x14ac:dyDescent="0.25">
      <c r="B92" s="18" t="s">
        <v>128</v>
      </c>
      <c r="C92" s="16">
        <v>0</v>
      </c>
      <c r="D92" s="19"/>
      <c r="E92" s="25">
        <v>30000</v>
      </c>
      <c r="F92" s="4">
        <v>32400</v>
      </c>
      <c r="G92" s="25">
        <v>6000</v>
      </c>
      <c r="H92" s="25">
        <v>6600</v>
      </c>
      <c r="I92" s="40">
        <f t="shared" si="2"/>
        <v>75000</v>
      </c>
      <c r="J92" s="16"/>
    </row>
    <row r="93" spans="2:10" x14ac:dyDescent="0.25">
      <c r="B93" s="3" t="s">
        <v>129</v>
      </c>
      <c r="C93" s="4">
        <f>(9500*0.2)*5</f>
        <v>9500</v>
      </c>
      <c r="D93" s="6" t="s">
        <v>218</v>
      </c>
      <c r="E93" s="25">
        <v>30000</v>
      </c>
      <c r="F93" s="4">
        <v>32400</v>
      </c>
      <c r="G93" s="25">
        <v>6000</v>
      </c>
      <c r="H93" s="25">
        <v>6600</v>
      </c>
      <c r="I93" s="39">
        <f t="shared" si="2"/>
        <v>84500</v>
      </c>
      <c r="J93" s="4"/>
    </row>
    <row r="94" spans="2:10" s="26" customFormat="1" x14ac:dyDescent="0.25">
      <c r="B94" s="3" t="s">
        <v>130</v>
      </c>
      <c r="C94" s="25">
        <v>107500</v>
      </c>
      <c r="D94" s="27" t="s">
        <v>131</v>
      </c>
      <c r="E94" s="25">
        <v>30000</v>
      </c>
      <c r="F94" s="4">
        <v>32400</v>
      </c>
      <c r="G94" s="25">
        <v>6000</v>
      </c>
      <c r="H94" s="25">
        <v>6600</v>
      </c>
      <c r="I94" s="38">
        <f t="shared" si="2"/>
        <v>182500</v>
      </c>
      <c r="J94" s="25"/>
    </row>
    <row r="95" spans="2:10" x14ac:dyDescent="0.25">
      <c r="B95" s="3" t="s">
        <v>132</v>
      </c>
      <c r="C95" s="4">
        <v>0</v>
      </c>
      <c r="D95" s="6"/>
      <c r="E95" s="4">
        <v>0</v>
      </c>
      <c r="F95" s="4">
        <v>0</v>
      </c>
      <c r="G95" s="4">
        <v>0</v>
      </c>
      <c r="H95" s="4"/>
      <c r="I95" s="39">
        <f t="shared" si="2"/>
        <v>0</v>
      </c>
      <c r="J95" s="4"/>
    </row>
    <row r="96" spans="2:10" x14ac:dyDescent="0.25">
      <c r="B96" s="3" t="s">
        <v>133</v>
      </c>
      <c r="C96" s="4">
        <v>0</v>
      </c>
      <c r="D96" s="6"/>
      <c r="E96" s="25">
        <v>30000</v>
      </c>
      <c r="F96" s="4">
        <v>32400</v>
      </c>
      <c r="G96" s="25">
        <v>6000</v>
      </c>
      <c r="H96" s="25">
        <v>6600</v>
      </c>
      <c r="I96" s="39">
        <f t="shared" si="2"/>
        <v>75000</v>
      </c>
      <c r="J96" s="4"/>
    </row>
    <row r="97" spans="2:10" s="26" customFormat="1" x14ac:dyDescent="0.25">
      <c r="B97" s="3" t="s">
        <v>134</v>
      </c>
      <c r="C97" s="25">
        <v>860000</v>
      </c>
      <c r="D97" s="27" t="s">
        <v>135</v>
      </c>
      <c r="E97" s="25">
        <v>30000</v>
      </c>
      <c r="F97" s="4">
        <v>32400</v>
      </c>
      <c r="G97" s="25">
        <v>6000</v>
      </c>
      <c r="H97" s="25">
        <v>6600</v>
      </c>
      <c r="I97" s="38">
        <f t="shared" si="2"/>
        <v>935000</v>
      </c>
      <c r="J97" s="25"/>
    </row>
    <row r="98" spans="2:10" x14ac:dyDescent="0.25">
      <c r="B98" s="3" t="s">
        <v>136</v>
      </c>
      <c r="C98" s="4">
        <v>0</v>
      </c>
      <c r="D98" s="6"/>
      <c r="E98" s="4">
        <v>0</v>
      </c>
      <c r="F98" s="4">
        <v>0</v>
      </c>
      <c r="G98" s="4">
        <v>0</v>
      </c>
      <c r="H98" s="4"/>
      <c r="I98" s="39">
        <f t="shared" si="2"/>
        <v>0</v>
      </c>
      <c r="J98" s="4"/>
    </row>
    <row r="99" spans="2:10" s="26" customFormat="1" x14ac:dyDescent="0.25">
      <c r="B99" s="3" t="s">
        <v>137</v>
      </c>
      <c r="C99" s="25">
        <v>602000</v>
      </c>
      <c r="D99" s="27" t="s">
        <v>138</v>
      </c>
      <c r="E99" s="25">
        <v>30000</v>
      </c>
      <c r="F99" s="4">
        <v>32400</v>
      </c>
      <c r="G99" s="25">
        <v>6000</v>
      </c>
      <c r="H99" s="25">
        <v>6600</v>
      </c>
      <c r="I99" s="38">
        <f t="shared" si="2"/>
        <v>677000</v>
      </c>
      <c r="J99" s="25"/>
    </row>
    <row r="100" spans="2:10" x14ac:dyDescent="0.25">
      <c r="B100" s="3" t="s">
        <v>139</v>
      </c>
      <c r="C100" s="4">
        <v>560000</v>
      </c>
      <c r="D100" s="6" t="s">
        <v>219</v>
      </c>
      <c r="E100" s="25">
        <v>30000</v>
      </c>
      <c r="F100" s="4">
        <v>32400</v>
      </c>
      <c r="G100" s="25">
        <v>6000</v>
      </c>
      <c r="H100" s="25">
        <v>6600</v>
      </c>
      <c r="I100" s="39">
        <f t="shared" ref="I100:I131" si="3">SUM(C100:H100)</f>
        <v>635000</v>
      </c>
      <c r="J100" s="4"/>
    </row>
    <row r="101" spans="2:10" x14ac:dyDescent="0.25">
      <c r="B101" s="3" t="s">
        <v>140</v>
      </c>
      <c r="C101" s="4">
        <v>0</v>
      </c>
      <c r="D101" s="6"/>
      <c r="E101" s="25">
        <v>30000</v>
      </c>
      <c r="F101" s="4">
        <v>32400</v>
      </c>
      <c r="G101" s="25">
        <v>6000</v>
      </c>
      <c r="H101" s="25">
        <v>6600</v>
      </c>
      <c r="I101" s="39">
        <f t="shared" si="3"/>
        <v>75000</v>
      </c>
      <c r="J101" s="4"/>
    </row>
    <row r="102" spans="2:10" ht="30" x14ac:dyDescent="0.25">
      <c r="B102" s="3" t="s">
        <v>141</v>
      </c>
      <c r="C102" s="4">
        <f>(60000*0.2)*5</f>
        <v>60000</v>
      </c>
      <c r="D102" s="17" t="s">
        <v>142</v>
      </c>
      <c r="E102" s="4">
        <v>0</v>
      </c>
      <c r="F102" s="4">
        <v>0</v>
      </c>
      <c r="G102" s="4">
        <v>0</v>
      </c>
      <c r="H102" s="4"/>
      <c r="I102" s="39">
        <f t="shared" si="3"/>
        <v>60000</v>
      </c>
      <c r="J102" s="14"/>
    </row>
    <row r="103" spans="2:10" x14ac:dyDescent="0.25">
      <c r="B103" s="3" t="s">
        <v>143</v>
      </c>
      <c r="C103" s="4">
        <v>0</v>
      </c>
      <c r="D103" s="6"/>
      <c r="E103" s="25">
        <v>30000</v>
      </c>
      <c r="F103" s="4">
        <v>32400</v>
      </c>
      <c r="G103" s="25">
        <v>6000</v>
      </c>
      <c r="H103" s="25">
        <v>6600</v>
      </c>
      <c r="I103" s="39">
        <f t="shared" si="3"/>
        <v>75000</v>
      </c>
      <c r="J103" s="4"/>
    </row>
    <row r="104" spans="2:10" x14ac:dyDescent="0.25">
      <c r="B104" s="3" t="s">
        <v>144</v>
      </c>
      <c r="C104" s="4">
        <v>0</v>
      </c>
      <c r="D104" s="6"/>
      <c r="E104" s="25">
        <v>30000</v>
      </c>
      <c r="F104" s="4">
        <v>32400</v>
      </c>
      <c r="G104" s="25">
        <v>6000</v>
      </c>
      <c r="H104" s="25">
        <v>6600</v>
      </c>
      <c r="I104" s="39">
        <f t="shared" si="3"/>
        <v>75000</v>
      </c>
      <c r="J104" s="4"/>
    </row>
    <row r="105" spans="2:10" x14ac:dyDescent="0.25">
      <c r="B105" s="3" t="s">
        <v>145</v>
      </c>
      <c r="C105" s="4">
        <v>0</v>
      </c>
      <c r="D105" s="6"/>
      <c r="E105" s="25">
        <v>30000</v>
      </c>
      <c r="F105" s="4">
        <v>32400</v>
      </c>
      <c r="G105" s="25">
        <v>6000</v>
      </c>
      <c r="H105" s="25">
        <v>6600</v>
      </c>
      <c r="I105" s="39">
        <f t="shared" si="3"/>
        <v>75000</v>
      </c>
      <c r="J105" s="4"/>
    </row>
    <row r="106" spans="2:10" x14ac:dyDescent="0.25">
      <c r="B106" s="3" t="s">
        <v>146</v>
      </c>
      <c r="C106" s="4">
        <v>0</v>
      </c>
      <c r="D106" s="6"/>
      <c r="E106" s="4"/>
      <c r="F106" s="4"/>
      <c r="G106" s="4"/>
      <c r="H106" s="4"/>
      <c r="I106" s="39">
        <f t="shared" si="3"/>
        <v>0</v>
      </c>
      <c r="J106" s="4"/>
    </row>
    <row r="107" spans="2:10" x14ac:dyDescent="0.25">
      <c r="B107" s="3" t="s">
        <v>147</v>
      </c>
      <c r="C107" s="4">
        <v>0</v>
      </c>
      <c r="D107" s="6"/>
      <c r="E107" s="4">
        <v>0</v>
      </c>
      <c r="F107" s="4">
        <v>0</v>
      </c>
      <c r="G107" s="4">
        <v>0</v>
      </c>
      <c r="H107" s="4"/>
      <c r="I107" s="39">
        <f t="shared" si="3"/>
        <v>0</v>
      </c>
      <c r="J107" s="4"/>
    </row>
    <row r="108" spans="2:10" x14ac:dyDescent="0.25">
      <c r="B108" s="3" t="s">
        <v>148</v>
      </c>
      <c r="C108" s="4">
        <v>0</v>
      </c>
      <c r="D108" s="6"/>
      <c r="E108" s="25">
        <v>30000</v>
      </c>
      <c r="F108" s="4">
        <v>32400</v>
      </c>
      <c r="G108" s="25">
        <v>6000</v>
      </c>
      <c r="H108" s="25">
        <v>6600</v>
      </c>
      <c r="I108" s="39">
        <f t="shared" si="3"/>
        <v>75000</v>
      </c>
      <c r="J108" s="4"/>
    </row>
    <row r="109" spans="2:10" x14ac:dyDescent="0.25">
      <c r="B109" s="3" t="s">
        <v>149</v>
      </c>
      <c r="C109" s="4">
        <v>0</v>
      </c>
      <c r="D109" s="6"/>
      <c r="E109" s="25">
        <v>30000</v>
      </c>
      <c r="F109" s="4">
        <v>32400</v>
      </c>
      <c r="G109" s="25">
        <v>6000</v>
      </c>
      <c r="H109" s="25">
        <v>6600</v>
      </c>
      <c r="I109" s="39">
        <f t="shared" si="3"/>
        <v>75000</v>
      </c>
      <c r="J109" s="4"/>
    </row>
    <row r="110" spans="2:10" x14ac:dyDescent="0.25">
      <c r="B110" s="3" t="s">
        <v>150</v>
      </c>
      <c r="C110" s="4"/>
      <c r="D110" s="17"/>
      <c r="E110" s="4">
        <v>0</v>
      </c>
      <c r="F110" s="4">
        <v>0</v>
      </c>
      <c r="G110" s="4">
        <v>0</v>
      </c>
      <c r="H110" s="4"/>
      <c r="I110" s="39">
        <f t="shared" si="3"/>
        <v>0</v>
      </c>
      <c r="J110" s="4"/>
    </row>
    <row r="111" spans="2:10" x14ac:dyDescent="0.25">
      <c r="B111" s="3" t="s">
        <v>151</v>
      </c>
      <c r="C111" s="4">
        <v>0</v>
      </c>
      <c r="D111" s="6"/>
      <c r="E111" s="25">
        <v>30000</v>
      </c>
      <c r="F111" s="4">
        <v>32400</v>
      </c>
      <c r="G111" s="25">
        <v>6000</v>
      </c>
      <c r="H111" s="25">
        <v>6600</v>
      </c>
      <c r="I111" s="39">
        <f t="shared" si="3"/>
        <v>75000</v>
      </c>
      <c r="J111" s="4"/>
    </row>
    <row r="112" spans="2:10" ht="30" x14ac:dyDescent="0.25">
      <c r="B112" s="3" t="s">
        <v>152</v>
      </c>
      <c r="C112" s="4">
        <f>(12000*0.2)*5</f>
        <v>12000</v>
      </c>
      <c r="D112" s="17" t="s">
        <v>153</v>
      </c>
      <c r="E112" s="25">
        <v>30000</v>
      </c>
      <c r="F112" s="4">
        <v>32400</v>
      </c>
      <c r="G112" s="25">
        <v>6000</v>
      </c>
      <c r="H112" s="25">
        <v>6600</v>
      </c>
      <c r="I112" s="39">
        <f t="shared" si="3"/>
        <v>87000</v>
      </c>
      <c r="J112" s="4"/>
    </row>
    <row r="113" spans="2:10" x14ac:dyDescent="0.25">
      <c r="B113" s="3" t="s">
        <v>154</v>
      </c>
      <c r="C113" s="4">
        <v>0</v>
      </c>
      <c r="D113" s="6"/>
      <c r="E113" s="4">
        <v>0</v>
      </c>
      <c r="F113" s="4">
        <v>0</v>
      </c>
      <c r="G113" s="4">
        <v>0</v>
      </c>
      <c r="H113" s="4"/>
      <c r="I113" s="39">
        <f t="shared" si="3"/>
        <v>0</v>
      </c>
      <c r="J113" s="4"/>
    </row>
    <row r="114" spans="2:10" x14ac:dyDescent="0.25">
      <c r="B114" s="3" t="s">
        <v>155</v>
      </c>
      <c r="C114" s="4">
        <v>0</v>
      </c>
      <c r="D114" s="6"/>
      <c r="E114" s="4">
        <v>0</v>
      </c>
      <c r="F114" s="4">
        <v>0</v>
      </c>
      <c r="G114" s="4">
        <v>0</v>
      </c>
      <c r="H114" s="4"/>
      <c r="I114" s="39">
        <f t="shared" si="3"/>
        <v>0</v>
      </c>
      <c r="J114" s="4"/>
    </row>
    <row r="115" spans="2:10" x14ac:dyDescent="0.25">
      <c r="B115" s="3" t="s">
        <v>156</v>
      </c>
      <c r="C115" s="4">
        <v>0</v>
      </c>
      <c r="D115" s="6"/>
      <c r="E115" s="25">
        <v>30000</v>
      </c>
      <c r="F115" s="4">
        <v>32400</v>
      </c>
      <c r="G115" s="25">
        <v>6000</v>
      </c>
      <c r="H115" s="25">
        <v>6600</v>
      </c>
      <c r="I115" s="39">
        <f t="shared" si="3"/>
        <v>75000</v>
      </c>
      <c r="J115" s="4"/>
    </row>
    <row r="116" spans="2:10" x14ac:dyDescent="0.25">
      <c r="B116" s="3" t="s">
        <v>157</v>
      </c>
      <c r="C116" s="4">
        <v>0</v>
      </c>
      <c r="D116" s="17"/>
      <c r="E116" s="25">
        <v>30000</v>
      </c>
      <c r="F116" s="4">
        <v>32400</v>
      </c>
      <c r="G116" s="25">
        <v>6000</v>
      </c>
      <c r="H116" s="25">
        <v>6600</v>
      </c>
      <c r="I116" s="39">
        <f t="shared" si="3"/>
        <v>75000</v>
      </c>
      <c r="J116" s="4"/>
    </row>
    <row r="117" spans="2:10" x14ac:dyDescent="0.25">
      <c r="B117" s="3" t="s">
        <v>158</v>
      </c>
      <c r="C117" s="4">
        <v>0</v>
      </c>
      <c r="D117" s="6"/>
      <c r="E117" s="25">
        <v>30000</v>
      </c>
      <c r="F117" s="4">
        <v>32400</v>
      </c>
      <c r="G117" s="25">
        <v>6000</v>
      </c>
      <c r="H117" s="25">
        <v>6600</v>
      </c>
      <c r="I117" s="39">
        <f t="shared" si="3"/>
        <v>75000</v>
      </c>
      <c r="J117" s="4"/>
    </row>
    <row r="118" spans="2:10" x14ac:dyDescent="0.25">
      <c r="B118" s="3" t="s">
        <v>159</v>
      </c>
      <c r="C118" s="4">
        <f>(22000*0.2)*5</f>
        <v>22000</v>
      </c>
      <c r="D118" s="6" t="s">
        <v>160</v>
      </c>
      <c r="E118" s="25">
        <v>30000</v>
      </c>
      <c r="F118" s="4">
        <v>32400</v>
      </c>
      <c r="G118" s="25">
        <v>6000</v>
      </c>
      <c r="H118" s="25">
        <v>6600</v>
      </c>
      <c r="I118" s="39">
        <f t="shared" si="3"/>
        <v>97000</v>
      </c>
      <c r="J118" s="4"/>
    </row>
    <row r="119" spans="2:10" x14ac:dyDescent="0.25">
      <c r="B119" s="3" t="s">
        <v>161</v>
      </c>
      <c r="C119" s="4">
        <v>0</v>
      </c>
      <c r="D119" s="6"/>
      <c r="E119" s="4">
        <v>0</v>
      </c>
      <c r="F119" s="4">
        <v>0</v>
      </c>
      <c r="G119" s="4">
        <v>0</v>
      </c>
      <c r="H119" s="4"/>
      <c r="I119" s="39">
        <f t="shared" si="3"/>
        <v>0</v>
      </c>
      <c r="J119" s="4"/>
    </row>
    <row r="120" spans="2:10" x14ac:dyDescent="0.25">
      <c r="B120" s="3" t="s">
        <v>162</v>
      </c>
      <c r="C120" s="4">
        <v>0</v>
      </c>
      <c r="D120" s="6"/>
      <c r="E120" s="4">
        <v>0</v>
      </c>
      <c r="F120" s="4">
        <v>0</v>
      </c>
      <c r="G120" s="4">
        <v>0</v>
      </c>
      <c r="H120" s="4"/>
      <c r="I120" s="39">
        <f t="shared" si="3"/>
        <v>0</v>
      </c>
      <c r="J120" s="4"/>
    </row>
    <row r="121" spans="2:10" x14ac:dyDescent="0.25">
      <c r="B121" s="3" t="s">
        <v>163</v>
      </c>
      <c r="C121" s="4">
        <v>0</v>
      </c>
      <c r="D121" s="6"/>
      <c r="E121" s="4">
        <v>0</v>
      </c>
      <c r="F121" s="4">
        <v>0</v>
      </c>
      <c r="G121" s="4">
        <v>0</v>
      </c>
      <c r="H121" s="4"/>
      <c r="I121" s="39">
        <f t="shared" si="3"/>
        <v>0</v>
      </c>
      <c r="J121" s="4"/>
    </row>
    <row r="122" spans="2:10" s="26" customFormat="1" ht="30" x14ac:dyDescent="0.25">
      <c r="B122" s="3" t="s">
        <v>164</v>
      </c>
      <c r="C122" s="25">
        <v>300000</v>
      </c>
      <c r="D122" s="33" t="s">
        <v>220</v>
      </c>
      <c r="E122" s="25">
        <v>30000</v>
      </c>
      <c r="F122" s="25">
        <v>32400</v>
      </c>
      <c r="G122" s="25">
        <v>6000</v>
      </c>
      <c r="H122" s="25">
        <v>6600</v>
      </c>
      <c r="I122" s="38">
        <f t="shared" si="3"/>
        <v>375000</v>
      </c>
      <c r="J122" s="33"/>
    </row>
    <row r="123" spans="2:10" x14ac:dyDescent="0.25">
      <c r="B123" s="3" t="s">
        <v>165</v>
      </c>
      <c r="C123" s="4">
        <v>0</v>
      </c>
      <c r="D123" s="6"/>
      <c r="E123" s="4">
        <v>0</v>
      </c>
      <c r="F123" s="4">
        <v>0</v>
      </c>
      <c r="G123" s="4">
        <v>0</v>
      </c>
      <c r="H123" s="4"/>
      <c r="I123" s="39">
        <f t="shared" si="3"/>
        <v>0</v>
      </c>
      <c r="J123" s="4"/>
    </row>
    <row r="124" spans="2:10" x14ac:dyDescent="0.25">
      <c r="B124" s="3" t="s">
        <v>166</v>
      </c>
      <c r="C124" s="4">
        <v>344000</v>
      </c>
      <c r="D124" s="17" t="s">
        <v>167</v>
      </c>
      <c r="E124" s="25">
        <v>30000</v>
      </c>
      <c r="F124" s="4">
        <v>32400</v>
      </c>
      <c r="G124" s="25">
        <v>6000</v>
      </c>
      <c r="H124" s="25">
        <v>6600</v>
      </c>
      <c r="I124" s="39">
        <f t="shared" si="3"/>
        <v>419000</v>
      </c>
      <c r="J124" s="4"/>
    </row>
    <row r="125" spans="2:10" ht="32.25" customHeight="1" x14ac:dyDescent="0.25">
      <c r="B125" s="2" t="s">
        <v>168</v>
      </c>
      <c r="C125" s="4">
        <v>1720000</v>
      </c>
      <c r="D125" s="17" t="s">
        <v>169</v>
      </c>
      <c r="E125" s="25">
        <v>30000</v>
      </c>
      <c r="F125" s="4">
        <v>32400</v>
      </c>
      <c r="G125" s="25">
        <v>6000</v>
      </c>
      <c r="H125" s="25">
        <v>6600</v>
      </c>
      <c r="I125" s="39">
        <f t="shared" si="3"/>
        <v>1795000</v>
      </c>
      <c r="J125" s="4"/>
    </row>
    <row r="126" spans="2:10" s="26" customFormat="1" x14ac:dyDescent="0.25">
      <c r="B126" s="3" t="s">
        <v>170</v>
      </c>
      <c r="C126" s="25">
        <v>279500</v>
      </c>
      <c r="D126" s="27" t="s">
        <v>221</v>
      </c>
      <c r="E126" s="25">
        <v>30000</v>
      </c>
      <c r="F126" s="4">
        <v>32400</v>
      </c>
      <c r="G126" s="25">
        <v>6000</v>
      </c>
      <c r="H126" s="25">
        <v>6600</v>
      </c>
      <c r="I126" s="38">
        <f t="shared" si="3"/>
        <v>354500</v>
      </c>
      <c r="J126" s="25"/>
    </row>
    <row r="127" spans="2:10" x14ac:dyDescent="0.25">
      <c r="B127" s="2" t="s">
        <v>171</v>
      </c>
      <c r="C127" s="4">
        <v>0</v>
      </c>
      <c r="D127" s="6"/>
      <c r="E127" s="4">
        <v>0</v>
      </c>
      <c r="F127" s="4">
        <v>0</v>
      </c>
      <c r="G127" s="4">
        <v>0</v>
      </c>
      <c r="H127" s="4"/>
      <c r="I127" s="39">
        <f t="shared" si="3"/>
        <v>0</v>
      </c>
      <c r="J127" s="4"/>
    </row>
    <row r="128" spans="2:10" x14ac:dyDescent="0.25">
      <c r="B128" s="2" t="s">
        <v>172</v>
      </c>
      <c r="C128" s="4">
        <v>0</v>
      </c>
      <c r="D128" s="6"/>
      <c r="E128" s="4">
        <v>0</v>
      </c>
      <c r="F128" s="4">
        <v>0</v>
      </c>
      <c r="G128" s="4">
        <v>0</v>
      </c>
      <c r="H128" s="4"/>
      <c r="I128" s="39">
        <f t="shared" si="3"/>
        <v>0</v>
      </c>
      <c r="J128" s="4"/>
    </row>
    <row r="129" spans="2:11" x14ac:dyDescent="0.25">
      <c r="B129" s="3" t="s">
        <v>173</v>
      </c>
      <c r="C129" s="4">
        <v>0</v>
      </c>
      <c r="D129" s="6"/>
      <c r="E129" s="4">
        <v>0</v>
      </c>
      <c r="F129" s="4">
        <v>0</v>
      </c>
      <c r="G129" s="4">
        <v>0</v>
      </c>
      <c r="H129" s="4"/>
      <c r="I129" s="39">
        <f t="shared" si="3"/>
        <v>0</v>
      </c>
      <c r="J129" s="4"/>
    </row>
    <row r="130" spans="2:11" x14ac:dyDescent="0.25">
      <c r="B130" s="2" t="s">
        <v>174</v>
      </c>
      <c r="C130" s="4">
        <v>0</v>
      </c>
      <c r="D130" s="6"/>
      <c r="E130" s="4">
        <v>0</v>
      </c>
      <c r="F130" s="4">
        <v>0</v>
      </c>
      <c r="G130" s="4">
        <v>0</v>
      </c>
      <c r="H130" s="4"/>
      <c r="I130" s="39">
        <f t="shared" si="3"/>
        <v>0</v>
      </c>
      <c r="J130" s="4"/>
    </row>
    <row r="131" spans="2:11" x14ac:dyDescent="0.25">
      <c r="B131" s="2" t="s">
        <v>175</v>
      </c>
      <c r="C131" s="4">
        <v>0</v>
      </c>
      <c r="D131" s="6"/>
      <c r="E131" s="25">
        <v>30000</v>
      </c>
      <c r="F131" s="4">
        <v>32400</v>
      </c>
      <c r="G131" s="25">
        <v>6000</v>
      </c>
      <c r="H131" s="25">
        <v>6600</v>
      </c>
      <c r="I131" s="39">
        <f t="shared" si="3"/>
        <v>75000</v>
      </c>
      <c r="J131" s="4"/>
    </row>
    <row r="132" spans="2:11" x14ac:dyDescent="0.25">
      <c r="B132" s="2" t="s">
        <v>176</v>
      </c>
      <c r="C132" s="4">
        <v>0</v>
      </c>
      <c r="D132" s="6"/>
      <c r="E132" s="25">
        <v>30000</v>
      </c>
      <c r="F132" s="4">
        <v>32400</v>
      </c>
      <c r="G132" s="25">
        <v>6000</v>
      </c>
      <c r="H132" s="25">
        <v>6600</v>
      </c>
      <c r="I132" s="39">
        <f t="shared" ref="I132:I133" si="4">SUM(C132:H132)</f>
        <v>75000</v>
      </c>
      <c r="J132" s="4"/>
    </row>
    <row r="133" spans="2:11" ht="30" x14ac:dyDescent="0.25">
      <c r="B133" s="2" t="s">
        <v>177</v>
      </c>
      <c r="C133" s="4">
        <v>560000</v>
      </c>
      <c r="D133" s="20" t="s">
        <v>178</v>
      </c>
      <c r="E133" s="25">
        <v>30000</v>
      </c>
      <c r="F133" s="4">
        <v>32400</v>
      </c>
      <c r="G133" s="25">
        <v>6000</v>
      </c>
      <c r="H133" s="25">
        <v>6600</v>
      </c>
      <c r="I133" s="39">
        <f t="shared" si="4"/>
        <v>635000</v>
      </c>
      <c r="J133" s="4"/>
    </row>
    <row r="134" spans="2:11" x14ac:dyDescent="0.25">
      <c r="B134" s="36"/>
      <c r="C134" s="4"/>
      <c r="D134" s="37"/>
      <c r="E134" s="25"/>
      <c r="F134" s="4"/>
      <c r="G134" s="25"/>
      <c r="H134" s="25"/>
      <c r="I134" s="35"/>
      <c r="J134" s="4"/>
    </row>
    <row r="135" spans="2:11" x14ac:dyDescent="0.25">
      <c r="B135" s="36"/>
      <c r="C135" s="4"/>
      <c r="D135" s="37"/>
      <c r="E135" s="25"/>
      <c r="F135" s="4"/>
      <c r="G135" s="25"/>
      <c r="H135" s="25"/>
      <c r="I135" s="35"/>
      <c r="J135" s="4"/>
    </row>
    <row r="136" spans="2:11" x14ac:dyDescent="0.25">
      <c r="B136" s="36"/>
      <c r="C136" s="4"/>
      <c r="D136" s="37"/>
      <c r="E136" s="25"/>
      <c r="F136" s="4"/>
      <c r="G136" s="25"/>
      <c r="H136" s="25"/>
      <c r="I136" s="35"/>
      <c r="J136" s="4"/>
    </row>
    <row r="137" spans="2:11" x14ac:dyDescent="0.25">
      <c r="B137" s="36"/>
      <c r="C137" s="4"/>
      <c r="D137" s="37"/>
      <c r="E137" s="25"/>
      <c r="F137" s="4"/>
      <c r="G137" s="25"/>
      <c r="H137" s="25"/>
      <c r="I137" s="35"/>
      <c r="J137" s="4"/>
    </row>
    <row r="138" spans="2:11" x14ac:dyDescent="0.25">
      <c r="J138" s="12"/>
      <c r="K138" s="13"/>
    </row>
    <row r="139" spans="2:11" x14ac:dyDescent="0.25">
      <c r="B139" s="9" t="s">
        <v>179</v>
      </c>
    </row>
    <row r="140" spans="2:11" x14ac:dyDescent="0.25">
      <c r="B140" t="s">
        <v>180</v>
      </c>
      <c r="C140" s="4">
        <f>SUM(C4:C133)</f>
        <v>15749500</v>
      </c>
      <c r="D140" s="4"/>
      <c r="E140" s="4"/>
    </row>
    <row r="141" spans="2:11" x14ac:dyDescent="0.25">
      <c r="B141" t="s">
        <v>181</v>
      </c>
      <c r="C141" s="4">
        <f>SUM(E4:E133)</f>
        <v>2730000</v>
      </c>
      <c r="D141" s="4"/>
      <c r="E141" s="4"/>
    </row>
    <row r="142" spans="2:11" x14ac:dyDescent="0.25">
      <c r="B142" t="s">
        <v>182</v>
      </c>
      <c r="C142" s="4">
        <f>SUM(F4:F133)</f>
        <v>2883600</v>
      </c>
      <c r="D142" s="4"/>
    </row>
    <row r="143" spans="2:11" x14ac:dyDescent="0.25">
      <c r="B143" t="s">
        <v>183</v>
      </c>
      <c r="C143" s="4">
        <f>SUM(G4:G133)</f>
        <v>534000</v>
      </c>
      <c r="D143" s="4"/>
    </row>
    <row r="144" spans="2:11" x14ac:dyDescent="0.25">
      <c r="B144" t="s">
        <v>184</v>
      </c>
      <c r="C144" s="4">
        <f>SUM(H4:H133)</f>
        <v>607200</v>
      </c>
    </row>
    <row r="145" spans="2:4" x14ac:dyDescent="0.25">
      <c r="B145" s="9" t="s">
        <v>223</v>
      </c>
      <c r="C145" s="35">
        <f>SUM(C140:C144)</f>
        <v>22504300</v>
      </c>
      <c r="D145" s="4"/>
    </row>
    <row r="151" spans="2:4" x14ac:dyDescent="0.25">
      <c r="B151" s="2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D87B4-97C7-446B-899C-4F4AA82A2A96}">
  <dimension ref="B3:H32"/>
  <sheetViews>
    <sheetView topLeftCell="A7" workbookViewId="0">
      <selection activeCell="D10" sqref="D10"/>
    </sheetView>
  </sheetViews>
  <sheetFormatPr defaultRowHeight="15" x14ac:dyDescent="0.25"/>
  <cols>
    <col min="2" max="2" width="63" bestFit="1" customWidth="1"/>
    <col min="3" max="3" width="15" bestFit="1" customWidth="1"/>
    <col min="4" max="4" width="12.85546875" bestFit="1" customWidth="1"/>
    <col min="6" max="6" width="11.28515625" bestFit="1" customWidth="1"/>
  </cols>
  <sheetData>
    <row r="3" spans="2:8" ht="23.25" x14ac:dyDescent="0.35">
      <c r="B3" s="11" t="s">
        <v>185</v>
      </c>
    </row>
    <row r="5" spans="2:8" x14ac:dyDescent="0.25">
      <c r="B5" s="9" t="s">
        <v>186</v>
      </c>
    </row>
    <row r="6" spans="2:8" x14ac:dyDescent="0.25">
      <c r="B6" s="8" t="s">
        <v>187</v>
      </c>
      <c r="C6" s="8" t="s">
        <v>188</v>
      </c>
      <c r="D6" s="8" t="s">
        <v>189</v>
      </c>
    </row>
    <row r="7" spans="2:8" x14ac:dyDescent="0.25">
      <c r="B7" t="s">
        <v>190</v>
      </c>
      <c r="C7" t="s">
        <v>191</v>
      </c>
      <c r="D7" s="10">
        <v>100000</v>
      </c>
    </row>
    <row r="8" spans="2:8" x14ac:dyDescent="0.25">
      <c r="B8" t="s">
        <v>192</v>
      </c>
      <c r="C8" t="s">
        <v>191</v>
      </c>
      <c r="D8" s="10">
        <v>140000</v>
      </c>
    </row>
    <row r="9" spans="2:8" x14ac:dyDescent="0.25">
      <c r="B9" t="s">
        <v>193</v>
      </c>
      <c r="C9" t="s">
        <v>191</v>
      </c>
      <c r="D9" s="10">
        <v>200000</v>
      </c>
    </row>
    <row r="10" spans="2:8" x14ac:dyDescent="0.25">
      <c r="B10" t="s">
        <v>194</v>
      </c>
      <c r="C10" t="s">
        <v>191</v>
      </c>
      <c r="D10" s="10">
        <v>36000</v>
      </c>
    </row>
    <row r="11" spans="2:8" x14ac:dyDescent="0.25">
      <c r="B11" t="s">
        <v>195</v>
      </c>
      <c r="C11" t="s">
        <v>191</v>
      </c>
      <c r="D11" s="10">
        <v>43000</v>
      </c>
    </row>
    <row r="12" spans="2:8" x14ac:dyDescent="0.25">
      <c r="B12" t="s">
        <v>196</v>
      </c>
      <c r="C12" t="s">
        <v>191</v>
      </c>
      <c r="D12" s="10">
        <v>48000</v>
      </c>
    </row>
    <row r="14" spans="2:8" x14ac:dyDescent="0.25">
      <c r="B14" s="9" t="s">
        <v>197</v>
      </c>
    </row>
    <row r="15" spans="2:8" x14ac:dyDescent="0.25">
      <c r="B15" s="8" t="s">
        <v>187</v>
      </c>
      <c r="C15" s="8" t="s">
        <v>188</v>
      </c>
      <c r="D15" s="8" t="s">
        <v>189</v>
      </c>
      <c r="F15" s="8" t="s">
        <v>198</v>
      </c>
      <c r="H15" s="8" t="s">
        <v>199</v>
      </c>
    </row>
    <row r="16" spans="2:8" x14ac:dyDescent="0.25">
      <c r="B16" t="s">
        <v>200</v>
      </c>
      <c r="C16" t="s">
        <v>201</v>
      </c>
      <c r="D16" s="10">
        <v>64800</v>
      </c>
      <c r="F16" t="s">
        <v>202</v>
      </c>
      <c r="G16" s="10"/>
      <c r="H16" s="30">
        <v>81000</v>
      </c>
    </row>
    <row r="18" spans="2:8" x14ac:dyDescent="0.25">
      <c r="B18" s="9" t="s">
        <v>203</v>
      </c>
    </row>
    <row r="19" spans="2:8" x14ac:dyDescent="0.25">
      <c r="B19" s="8" t="s">
        <v>187</v>
      </c>
      <c r="C19" s="8" t="s">
        <v>188</v>
      </c>
      <c r="D19" s="8" t="s">
        <v>189</v>
      </c>
    </row>
    <row r="20" spans="2:8" x14ac:dyDescent="0.25">
      <c r="B20" t="s">
        <v>204</v>
      </c>
      <c r="C20" t="s">
        <v>205</v>
      </c>
      <c r="D20" s="10">
        <v>30000</v>
      </c>
      <c r="F20" s="31" t="s">
        <v>206</v>
      </c>
      <c r="G20" s="10"/>
      <c r="H20" s="30">
        <v>36000</v>
      </c>
    </row>
    <row r="22" spans="2:8" x14ac:dyDescent="0.25">
      <c r="B22" s="9" t="s">
        <v>207</v>
      </c>
    </row>
    <row r="23" spans="2:8" x14ac:dyDescent="0.25">
      <c r="B23" s="8" t="s">
        <v>187</v>
      </c>
      <c r="C23" s="8" t="s">
        <v>188</v>
      </c>
      <c r="D23" s="8" t="s">
        <v>189</v>
      </c>
    </row>
    <row r="24" spans="2:8" x14ac:dyDescent="0.25">
      <c r="B24" t="s">
        <v>208</v>
      </c>
      <c r="C24" t="s">
        <v>205</v>
      </c>
      <c r="D24" s="10">
        <v>5000</v>
      </c>
      <c r="F24" t="s">
        <v>202</v>
      </c>
      <c r="G24" s="10"/>
      <c r="H24" s="30">
        <v>6000</v>
      </c>
    </row>
    <row r="26" spans="2:8" x14ac:dyDescent="0.25">
      <c r="B26" s="9" t="s">
        <v>209</v>
      </c>
    </row>
    <row r="27" spans="2:8" x14ac:dyDescent="0.25">
      <c r="B27" s="8" t="s">
        <v>187</v>
      </c>
      <c r="C27" s="8" t="s">
        <v>188</v>
      </c>
      <c r="D27" s="8" t="s">
        <v>189</v>
      </c>
    </row>
    <row r="28" spans="2:8" x14ac:dyDescent="0.25">
      <c r="B28" t="s">
        <v>210</v>
      </c>
      <c r="C28" t="s">
        <v>211</v>
      </c>
      <c r="D28" s="10">
        <v>20000</v>
      </c>
      <c r="F28" t="s">
        <v>202</v>
      </c>
      <c r="H28" s="32">
        <v>24000</v>
      </c>
    </row>
    <row r="29" spans="2:8" x14ac:dyDescent="0.25">
      <c r="B29" t="s">
        <v>212</v>
      </c>
      <c r="C29" t="s">
        <v>211</v>
      </c>
      <c r="D29" s="10">
        <v>7000</v>
      </c>
      <c r="F29" t="s">
        <v>202</v>
      </c>
      <c r="H29" s="32">
        <v>8400</v>
      </c>
    </row>
    <row r="30" spans="2:8" x14ac:dyDescent="0.25">
      <c r="D30" s="10"/>
      <c r="H30" s="30">
        <f>SUM(H28:H29)</f>
        <v>32400</v>
      </c>
    </row>
    <row r="31" spans="2:8" x14ac:dyDescent="0.25">
      <c r="B31" s="9" t="s">
        <v>213</v>
      </c>
      <c r="C31" s="8" t="s">
        <v>188</v>
      </c>
      <c r="D31" s="30" t="s">
        <v>189</v>
      </c>
    </row>
    <row r="32" spans="2:8" x14ac:dyDescent="0.25">
      <c r="B32" t="s">
        <v>214</v>
      </c>
      <c r="D32" s="10">
        <v>5500</v>
      </c>
      <c r="F32" t="s">
        <v>202</v>
      </c>
      <c r="H32" s="30">
        <v>6600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ble_x0020_Start_x0020_Date xmlns="631298fc-6a88-4548-b7d9-3b164918c4a3" xsi:nil="true"/>
    <_Status xmlns="http://schemas.microsoft.com/sharepoint/v3/fields">Draft</_Status>
    <Meeting_x0020_Date xmlns="631298fc-6a88-4548-b7d9-3b164918c4a3" xsi:nil="true"/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Applicable_x0020_Duration xmlns="631298fc-6a88-4548-b7d9-3b164918c4a3">-</Applicable_x0020_Duration>
    <Organisation xmlns="631298fc-6a88-4548-b7d9-3b164918c4a3">Choose an Organisation</Organisation>
    <Publication_x0020_Date_x003a_ xmlns="631298fc-6a88-4548-b7d9-3b164918c4a3">2020-09-04T16:55:27+00:00</Publication_x0020_Date_x003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54477FFB31ABA4FB5DAEF465076F809" ma:contentTypeVersion="8" ma:contentTypeDescription="Documents not produced by Ofgem" ma:contentTypeScope="" ma:versionID="1da0294cc1496dd2bf22214ea285ee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5d50939eea093ce96ff9468dbf8bf3f2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a9306fc-8436-45f0-b931-e34f519be3a3" ContentTypeId="0x010100728A6C48D06C0D459BAA78C74513A0FC" PreviousValue="true"/>
</file>

<file path=customXml/itemProps1.xml><?xml version="1.0" encoding="utf-8"?>
<ds:datastoreItem xmlns:ds="http://schemas.openxmlformats.org/officeDocument/2006/customXml" ds:itemID="{BD32F628-4E44-4512-90D3-45AF54420DA2}">
  <ds:schemaRefs>
    <ds:schemaRef ds:uri="http://schemas.microsoft.com/office/2006/metadata/properties"/>
    <ds:schemaRef ds:uri="http://schemas.microsoft.com/office/2006/documentManagement/types"/>
    <ds:schemaRef ds:uri="7d741ecb-e231-43ef-b3ff-f08cd91e0003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fb52e0f8-8843-4b30-bc4a-8a3187a8f1d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300012A-0711-4CD4-B27C-E770626455F8}"/>
</file>

<file path=customXml/itemProps3.xml><?xml version="1.0" encoding="utf-8"?>
<ds:datastoreItem xmlns:ds="http://schemas.openxmlformats.org/officeDocument/2006/customXml" ds:itemID="{04F32111-E2E0-4CEE-9E6E-C966FDDFDC4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18C705-89DE-4F23-86F8-A8CC116D92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 Sheet </vt:lpstr>
      <vt:lpstr>Cost Breakdown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Dunn, Mark</dc:creator>
  <cp:keywords/>
  <dc:description/>
  <cp:lastModifiedBy>Dunn, Mark</cp:lastModifiedBy>
  <cp:revision/>
  <dcterms:created xsi:type="dcterms:W3CDTF">2019-09-24T13:26:31Z</dcterms:created>
  <dcterms:modified xsi:type="dcterms:W3CDTF">2020-08-11T14:16:09Z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0x010100728A6C48D06C0D459BAA78C74513A0FC00954477FFB31ABA4FB5DAEF465076F809</vt:lpwstr>
  </property>
  <property fmtid="{D5CDD505-2E9C-101B-9397-08002B2CF9AE}" pid="3" name="Reviewer">
    <vt:lpwstr/>
  </property>
  <property fmtid="{D5CDD505-2E9C-101B-9397-08002B2CF9AE}" pid="4" name="Sentby">
    <vt:lpwstr/>
  </property>
  <property fmtid="{D5CDD505-2E9C-101B-9397-08002B2CF9AE}" pid="8" name="Owner">
    <vt:lpwstr/>
  </property>
  <property fmtid="{D5CDD505-2E9C-101B-9397-08002B2CF9AE}" pid="9" name="BJSCc5a055b0-1bed-4579_x">
    <vt:lpwstr/>
  </property>
  <property fmtid="{D5CDD505-2E9C-101B-9397-08002B2CF9AE}" pid="10" name="BJSCdd9eba61-d6b9-469b_x">
    <vt:lpwstr/>
  </property>
  <property fmtid="{D5CDD505-2E9C-101B-9397-08002B2CF9AE}" pid="11" name="BJSCSummaryMarking">
    <vt:lpwstr>This item has no classification</vt:lpwstr>
  </property>
  <property fmtid="{D5CDD505-2E9C-101B-9397-08002B2CF9AE}" pid="12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