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gngas.sharepoint.com@SSL\DavWWWRoot\sites\RIIOPriceControl\Shared Documents\RIIO-GD2\Draft Determination\4. DD Submission\b. Supportng docs\"/>
    </mc:Choice>
  </mc:AlternateContent>
  <xr:revisionPtr revIDLastSave="6" documentId="8_{6516B4A4-4825-4445-AD10-A6C418DA7C51}" xr6:coauthVersionLast="44" xr6:coauthVersionMax="44" xr10:uidLastSave="{B8C4DB76-2DB1-48D6-85BB-BB9AA4C09EA3}"/>
  <bookViews>
    <workbookView xWindow="20370" yWindow="-120" windowWidth="29040" windowHeight="16440" xr2:uid="{4EDE84D1-665A-4377-872D-40B996F4C8DA}"/>
  </bookViews>
  <sheets>
    <sheet name="SC DEMAND" sheetId="1" r:id="rId1"/>
    <sheet name="SE DEMAND" sheetId="2" r:id="rId2"/>
    <sheet name="SO DEMAND" sheetId="3" r:id="rId3"/>
    <sheet name="Historical 7Y Average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3" i="4" l="1"/>
  <c r="B40" i="4"/>
  <c r="B29" i="4"/>
  <c r="E45" i="4"/>
  <c r="E48" i="4"/>
  <c r="E47" i="4"/>
  <c r="S36" i="4"/>
  <c r="S35" i="4"/>
  <c r="K36" i="4"/>
  <c r="K35" i="4"/>
  <c r="C36" i="4"/>
  <c r="C35" i="4"/>
  <c r="S29" i="4"/>
  <c r="K29" i="4"/>
  <c r="C29" i="4"/>
  <c r="R29" i="4"/>
  <c r="J29" i="4"/>
  <c r="L3" i="3"/>
  <c r="L3" i="2"/>
  <c r="L3" i="1"/>
  <c r="F27" i="2"/>
  <c r="F11" i="2"/>
  <c r="F36" i="2"/>
  <c r="F27" i="3"/>
  <c r="F11" i="3"/>
  <c r="F15" i="3"/>
  <c r="G15" i="3"/>
  <c r="M45" i="4"/>
  <c r="F27" i="1"/>
  <c r="F11" i="1"/>
  <c r="F36" i="1"/>
  <c r="U45" i="4"/>
  <c r="C34" i="4"/>
  <c r="C43" i="4"/>
  <c r="K34" i="4"/>
  <c r="J43" i="4"/>
  <c r="K43" i="4"/>
  <c r="S34" i="4"/>
  <c r="T36" i="4"/>
  <c r="B25" i="2"/>
  <c r="C25" i="2"/>
  <c r="B34" i="2"/>
  <c r="C34" i="2"/>
  <c r="B25" i="1"/>
  <c r="C25" i="1"/>
  <c r="B34" i="1"/>
  <c r="C34" i="1"/>
  <c r="B25" i="3"/>
  <c r="C25" i="3"/>
  <c r="B35" i="3"/>
  <c r="C35" i="3"/>
  <c r="E9" i="3"/>
  <c r="D9" i="3"/>
  <c r="E8" i="3"/>
  <c r="D8" i="3"/>
  <c r="E9" i="2"/>
  <c r="D9" i="2"/>
  <c r="E8" i="2"/>
  <c r="D8" i="2"/>
  <c r="E9" i="1"/>
  <c r="D9" i="1"/>
  <c r="E8" i="1"/>
  <c r="D8" i="1"/>
  <c r="F13" i="3"/>
  <c r="G13" i="3"/>
  <c r="F13" i="2"/>
  <c r="G13" i="2"/>
  <c r="F13" i="1"/>
  <c r="G13" i="1"/>
  <c r="F37" i="3"/>
  <c r="F39" i="3"/>
  <c r="F40" i="3"/>
  <c r="G40" i="3"/>
  <c r="F42" i="3"/>
  <c r="F29" i="3"/>
  <c r="F30" i="3"/>
  <c r="F29" i="2"/>
  <c r="F30" i="2"/>
  <c r="F15" i="2"/>
  <c r="G15" i="2"/>
  <c r="F38" i="2"/>
  <c r="F39" i="2"/>
  <c r="G39" i="2"/>
  <c r="F29" i="1"/>
  <c r="F30" i="1"/>
  <c r="F38" i="1"/>
  <c r="F39" i="1"/>
  <c r="G39" i="1"/>
  <c r="F41" i="1"/>
  <c r="F15" i="1"/>
  <c r="G15" i="1"/>
  <c r="M48" i="4"/>
  <c r="O48" i="4"/>
  <c r="T35" i="4"/>
  <c r="R43" i="4"/>
  <c r="S43" i="4"/>
  <c r="U48" i="4"/>
  <c r="W48" i="4"/>
  <c r="R40" i="4"/>
  <c r="S40" i="4"/>
  <c r="U47" i="4"/>
  <c r="W47" i="4"/>
  <c r="L36" i="4"/>
  <c r="L35" i="4"/>
  <c r="J40" i="4"/>
  <c r="K40" i="4"/>
  <c r="M47" i="4"/>
  <c r="O47" i="4"/>
  <c r="M50" i="4"/>
  <c r="D35" i="4"/>
  <c r="C40" i="4"/>
  <c r="D36" i="4"/>
  <c r="G48" i="4"/>
  <c r="G47" i="4"/>
  <c r="E50" i="4"/>
  <c r="F41" i="2"/>
  <c r="U50" i="4"/>
  <c r="E5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Wainwright, Colin</author>
  </authors>
  <commentList>
    <comment ref="F27" authorId="0" shapeId="0" xr:uid="{23F87EAD-6B00-47FF-B309-5301A237FBAF}">
      <text>
        <r>
          <rPr>
            <b/>
            <sz val="9"/>
            <color indexed="81"/>
            <rFont val="Tahoma"/>
            <family val="2"/>
          </rPr>
          <t>Difference between 3-Year Average Pressure and Design Temperature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9" authorId="0" shapeId="0" xr:uid="{B5AA303F-9C7D-4FBE-93FC-1888A325640E}">
      <text>
        <r>
          <rPr>
            <b/>
            <sz val="9"/>
            <color indexed="81"/>
            <rFont val="Tahoma"/>
            <family val="2"/>
          </rPr>
          <t>Average Pressure Differential * Square of % Demand Diff.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0" authorId="0" shapeId="0" xr:uid="{401B1198-A8E5-4B15-81E7-77887C702CB8}">
      <text>
        <r>
          <rPr>
            <b/>
            <sz val="9"/>
            <color indexed="81"/>
            <rFont val="Tahoma"/>
            <family val="2"/>
          </rPr>
          <t>Cold Deadband Pressure Differential - Average Pressure Differential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<sst xmlns="http://schemas.openxmlformats.org/spreadsheetml/2006/main" count="275" uniqueCount="78">
  <si>
    <t>SNT</t>
  </si>
  <si>
    <t>Cold</t>
  </si>
  <si>
    <t>Warm</t>
  </si>
  <si>
    <t>Average Annual Demand (mscm)</t>
  </si>
  <si>
    <t>% Difference</t>
  </si>
  <si>
    <t>Minimum Design Pressure (mbar)</t>
  </si>
  <si>
    <t>Cold Deadband Pressure (mbar)</t>
  </si>
  <si>
    <t>Available Pressure Differential (mbar)</t>
  </si>
  <si>
    <t>Warm Deadband Pressure (mbar)</t>
  </si>
  <si>
    <t>mbar</t>
  </si>
  <si>
    <t>% Demand Diff</t>
  </si>
  <si>
    <t>Square</t>
  </si>
  <si>
    <t>SC 2017/18</t>
  </si>
  <si>
    <t>Actual Firm Peak Hour</t>
  </si>
  <si>
    <t>SC 2018/19</t>
  </si>
  <si>
    <t>SC 2019/20</t>
  </si>
  <si>
    <t>SC 2016/17</t>
  </si>
  <si>
    <t>Minimum Design Pressure</t>
  </si>
  <si>
    <t>SCOTLAND</t>
  </si>
  <si>
    <t>SOUTH-EAST</t>
  </si>
  <si>
    <t>SE 2016/17</t>
  </si>
  <si>
    <t>SE 2017/18</t>
  </si>
  <si>
    <t>SE 2018/19</t>
  </si>
  <si>
    <t>SE 2019/20</t>
  </si>
  <si>
    <t>SOUTH</t>
  </si>
  <si>
    <t>SO 2016/17</t>
  </si>
  <si>
    <t>SO 2017/18</t>
  </si>
  <si>
    <t>SO 2018/19</t>
  </si>
  <si>
    <t>SO 2019/20</t>
  </si>
  <si>
    <t>SGN Average Pressure Differential (+/-)</t>
  </si>
  <si>
    <t>3-Year Average Pressure (LDZ)</t>
  </si>
  <si>
    <t>Diff</t>
  </si>
  <si>
    <t>Average (+/-)</t>
  </si>
  <si>
    <t>Average LDZ Pressures</t>
  </si>
  <si>
    <t>2017/18</t>
  </si>
  <si>
    <t>2018/19</t>
  </si>
  <si>
    <t>2019/20</t>
  </si>
  <si>
    <t>Average</t>
  </si>
  <si>
    <t>Absolute Value</t>
  </si>
  <si>
    <t>SC 3-Year Average Pressure (mbar)</t>
  </si>
  <si>
    <t>SE 3-Year Average Pressure (mbar)</t>
  </si>
  <si>
    <t>SO 3-Year Average Pressure (mbar)</t>
  </si>
  <si>
    <t>% of 1:20 Firm Daily Demand</t>
  </si>
  <si>
    <t>Average Profile</t>
  </si>
  <si>
    <t>SC 2015/16</t>
  </si>
  <si>
    <t>SE 2015/16</t>
  </si>
  <si>
    <t>SO 2015/16</t>
  </si>
  <si>
    <t>SC 2014/15</t>
  </si>
  <si>
    <t>SE 2014/15</t>
  </si>
  <si>
    <t>SO 2014/15</t>
  </si>
  <si>
    <t>SC 2013/14</t>
  </si>
  <si>
    <t>SE 2013/14</t>
  </si>
  <si>
    <t>SO 2013/14</t>
  </si>
  <si>
    <t>SC 2012/13</t>
  </si>
  <si>
    <t>SE 2012/13</t>
  </si>
  <si>
    <t>SO 2012/13</t>
  </si>
  <si>
    <t>HIGH DEMAND</t>
  </si>
  <si>
    <t>LOW DEMAND</t>
  </si>
  <si>
    <t>HIGH Profile</t>
  </si>
  <si>
    <t>LOW Profile</t>
  </si>
  <si>
    <t>AVERAGE</t>
  </si>
  <si>
    <t>HIGH</t>
  </si>
  <si>
    <t>LOW</t>
  </si>
  <si>
    <t>Based on Actual Recorded Daily Demand from April 2013 - March 2020</t>
  </si>
  <si>
    <t>Average Annual Peak Demand % (AVE, HIGH, LOW Years)</t>
  </si>
  <si>
    <t>SC 7-Year Averages</t>
  </si>
  <si>
    <t>SE 7-Year Averages</t>
  </si>
  <si>
    <t>SO 7-Year Averages</t>
  </si>
  <si>
    <t>From AVE</t>
  </si>
  <si>
    <t>Deadband Pressure Threshold (+/-)</t>
  </si>
  <si>
    <t>Average Pressure Differential (mbar)</t>
  </si>
  <si>
    <t>HIGH Deadband Pressure Diff (mbar)</t>
  </si>
  <si>
    <t>HIGH Deadband Threshold (mbar)</t>
  </si>
  <si>
    <t>LOW Deadband Pressure Diff (mbar)</t>
  </si>
  <si>
    <t>LOW Deadband Threshold (mbar)</t>
  </si>
  <si>
    <t>Average Pressure Differential</t>
  </si>
  <si>
    <t>HIGH Deadband Pressure Differential</t>
  </si>
  <si>
    <t>LOW Deadband Pressure Differential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</si>
</sst>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0000000%"/>
    <numFmt numFmtId="166" formatCode="0.000"/>
    <numFmt numFmtId="167" formatCode="0.00000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b/>
      <sz val="11"/>
      <color rgb="FF5A5A5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0" xfId="0" applyFont="1" applyBorder="1" applyAlignment="1">
      <alignment horizontal="center"/>
    </xf>
    <xf numFmtId="0" fontId="0" fillId="0" borderId="0" xfId="0" applyBorder="1"/>
    <xf numFmtId="2" fontId="1" fillId="0" borderId="0" xfId="0" applyNumberFormat="1" applyFont="1" applyBorder="1" applyAlignment="1">
      <alignment horizontal="center"/>
    </xf>
    <xf numFmtId="0" fontId="2" fillId="0" borderId="2" xfId="0" applyFont="1" applyBorder="1"/>
    <xf numFmtId="0" fontId="0" fillId="0" borderId="3" xfId="0" applyBorder="1"/>
    <xf numFmtId="2" fontId="2" fillId="0" borderId="3" xfId="0" applyNumberFormat="1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5" xfId="0" applyFont="1" applyBorder="1"/>
    <xf numFmtId="2" fontId="2" fillId="0" borderId="0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0" fillId="0" borderId="8" xfId="0" applyBorder="1"/>
    <xf numFmtId="2" fontId="2" fillId="0" borderId="8" xfId="0" applyNumberFormat="1" applyFont="1" applyBorder="1"/>
    <xf numFmtId="0" fontId="2" fillId="0" borderId="9" xfId="0" applyFont="1" applyBorder="1"/>
    <xf numFmtId="0" fontId="3" fillId="0" borderId="0" xfId="0" applyFont="1"/>
    <xf numFmtId="0" fontId="0" fillId="2" borderId="0" xfId="0" applyFill="1"/>
    <xf numFmtId="164" fontId="4" fillId="0" borderId="2" xfId="1" applyNumberFormat="1" applyFont="1" applyBorder="1"/>
    <xf numFmtId="10" fontId="0" fillId="0" borderId="4" xfId="0" applyNumberFormat="1" applyBorder="1"/>
    <xf numFmtId="164" fontId="4" fillId="0" borderId="5" xfId="1" applyNumberFormat="1" applyFont="1" applyBorder="1"/>
    <xf numFmtId="10" fontId="0" fillId="0" borderId="6" xfId="0" applyNumberFormat="1" applyBorder="1"/>
    <xf numFmtId="164" fontId="4" fillId="0" borderId="7" xfId="1" applyNumberFormat="1" applyFont="1" applyBorder="1"/>
    <xf numFmtId="10" fontId="0" fillId="0" borderId="9" xfId="0" applyNumberFormat="1" applyBorder="1"/>
    <xf numFmtId="0" fontId="0" fillId="0" borderId="2" xfId="0" applyBorder="1"/>
    <xf numFmtId="0" fontId="0" fillId="0" borderId="7" xfId="0" applyBorder="1"/>
    <xf numFmtId="165" fontId="0" fillId="0" borderId="0" xfId="0" applyNumberFormat="1"/>
    <xf numFmtId="164" fontId="5" fillId="0" borderId="2" xfId="1" applyNumberFormat="1" applyFont="1" applyFill="1" applyBorder="1"/>
    <xf numFmtId="2" fontId="2" fillId="0" borderId="5" xfId="0" applyNumberFormat="1" applyFont="1" applyBorder="1"/>
    <xf numFmtId="2" fontId="2" fillId="0" borderId="6" xfId="0" applyNumberFormat="1" applyFont="1" applyBorder="1"/>
    <xf numFmtId="2" fontId="2" fillId="0" borderId="9" xfId="0" applyNumberFormat="1" applyFont="1" applyBorder="1"/>
    <xf numFmtId="0" fontId="2" fillId="0" borderId="0" xfId="0" applyFont="1" applyBorder="1"/>
    <xf numFmtId="9" fontId="0" fillId="0" borderId="0" xfId="0" applyNumberFormat="1"/>
    <xf numFmtId="164" fontId="5" fillId="0" borderId="5" xfId="1" applyNumberFormat="1" applyFont="1" applyFill="1" applyBorder="1"/>
    <xf numFmtId="2" fontId="0" fillId="0" borderId="0" xfId="0" applyNumberFormat="1"/>
    <xf numFmtId="10" fontId="0" fillId="0" borderId="0" xfId="0" applyNumberFormat="1"/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10" fontId="0" fillId="0" borderId="14" xfId="0" applyNumberFormat="1" applyBorder="1"/>
    <xf numFmtId="10" fontId="0" fillId="0" borderId="15" xfId="0" applyNumberFormat="1" applyBorder="1"/>
    <xf numFmtId="0" fontId="0" fillId="0" borderId="16" xfId="0" applyBorder="1"/>
    <xf numFmtId="0" fontId="0" fillId="0" borderId="17" xfId="0" applyBorder="1"/>
    <xf numFmtId="0" fontId="2" fillId="3" borderId="0" xfId="0" applyFont="1" applyFill="1"/>
    <xf numFmtId="0" fontId="0" fillId="0" borderId="10" xfId="0" applyBorder="1"/>
    <xf numFmtId="10" fontId="0" fillId="0" borderId="11" xfId="0" applyNumberFormat="1" applyBorder="1"/>
    <xf numFmtId="0" fontId="0" fillId="0" borderId="12" xfId="0" applyBorder="1"/>
    <xf numFmtId="10" fontId="0" fillId="0" borderId="13" xfId="0" applyNumberFormat="1" applyBorder="1"/>
    <xf numFmtId="0" fontId="0" fillId="0" borderId="14" xfId="0" applyBorder="1"/>
    <xf numFmtId="0" fontId="2" fillId="0" borderId="10" xfId="0" applyFont="1" applyBorder="1"/>
    <xf numFmtId="0" fontId="0" fillId="0" borderId="11" xfId="0" applyBorder="1"/>
    <xf numFmtId="167" fontId="0" fillId="0" borderId="13" xfId="0" applyNumberFormat="1" applyBorder="1"/>
    <xf numFmtId="166" fontId="0" fillId="0" borderId="12" xfId="0" applyNumberFormat="1" applyFont="1" applyBorder="1"/>
    <xf numFmtId="166" fontId="0" fillId="0" borderId="14" xfId="0" applyNumberFormat="1" applyBorder="1"/>
    <xf numFmtId="167" fontId="0" fillId="0" borderId="15" xfId="0" applyNumberFormat="1" applyBorder="1"/>
    <xf numFmtId="166" fontId="2" fillId="0" borderId="10" xfId="0" applyNumberFormat="1" applyFont="1" applyBorder="1"/>
    <xf numFmtId="167" fontId="0" fillId="0" borderId="11" xfId="0" applyNumberFormat="1" applyBorder="1"/>
    <xf numFmtId="2" fontId="0" fillId="0" borderId="16" xfId="0" applyNumberFormat="1" applyBorder="1"/>
    <xf numFmtId="0" fontId="0" fillId="4" borderId="0" xfId="0" applyFill="1"/>
    <xf numFmtId="0" fontId="0" fillId="0" borderId="0" xfId="0" applyFill="1"/>
    <xf numFmtId="0" fontId="8" fillId="0" borderId="0" xfId="0" applyFont="1"/>
    <xf numFmtId="2" fontId="8" fillId="0" borderId="16" xfId="0" applyNumberFormat="1" applyFont="1" applyBorder="1"/>
    <xf numFmtId="0" fontId="8" fillId="0" borderId="17" xfId="0" applyFont="1" applyBorder="1"/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 applyFill="1" applyBorder="1"/>
    <xf numFmtId="0" fontId="7" fillId="0" borderId="0" xfId="0" applyFont="1"/>
    <xf numFmtId="2" fontId="8" fillId="0" borderId="0" xfId="0" applyNumberFormat="1" applyFont="1"/>
    <xf numFmtId="0" fontId="2" fillId="0" borderId="1" xfId="0" applyFont="1" applyBorder="1"/>
    <xf numFmtId="2" fontId="2" fillId="0" borderId="1" xfId="0" applyNumberFormat="1" applyFont="1" applyBorder="1"/>
    <xf numFmtId="0" fontId="0" fillId="5" borderId="12" xfId="0" applyFill="1" applyBorder="1" applyAlignment="1">
      <alignment horizontal="center" wrapText="1"/>
    </xf>
    <xf numFmtId="0" fontId="0" fillId="5" borderId="13" xfId="0" applyFill="1" applyBorder="1" applyAlignment="1">
      <alignment horizontal="center" wrapText="1"/>
    </xf>
    <xf numFmtId="10" fontId="0" fillId="5" borderId="14" xfId="0" applyNumberFormat="1" applyFill="1" applyBorder="1"/>
    <xf numFmtId="10" fontId="0" fillId="5" borderId="15" xfId="0" applyNumberFormat="1" applyFill="1" applyBorder="1"/>
    <xf numFmtId="0" fontId="0" fillId="0" borderId="12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10" fontId="0" fillId="0" borderId="14" xfId="0" applyNumberFormat="1" applyFill="1" applyBorder="1"/>
    <xf numFmtId="10" fontId="0" fillId="0" borderId="15" xfId="0" applyNumberFormat="1" applyFill="1" applyBorder="1"/>
    <xf numFmtId="0" fontId="2" fillId="0" borderId="0" xfId="0" applyFont="1" applyFill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</cellXfs>
  <cellStyles count="2">
    <cellStyle name="Normal" xfId="0" builtinId="0"/>
    <cellStyle name="Normal 3" xfId="1" xr:uid="{3FBA7B78-9CE1-40B6-9832-8A63711E48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F2982-4F8F-48AC-BD08-2917B5E7FBE2}">
  <dimension ref="A1:L41"/>
  <sheetViews>
    <sheetView tabSelected="1" zoomScale="110" zoomScaleNormal="110" workbookViewId="0"/>
  </sheetViews>
  <sheetFormatPr defaultRowHeight="15" x14ac:dyDescent="0.25"/>
  <cols>
    <col min="2" max="2" width="17.85546875" customWidth="1"/>
    <col min="7" max="7" width="14.7109375" bestFit="1" customWidth="1"/>
    <col min="8" max="8" width="13.85546875" customWidth="1"/>
  </cols>
  <sheetData>
    <row r="1" spans="1:12" x14ac:dyDescent="0.25">
      <c r="A1" s="4" t="s">
        <v>63</v>
      </c>
    </row>
    <row r="2" spans="1:12" x14ac:dyDescent="0.25">
      <c r="B2" s="4" t="s">
        <v>5</v>
      </c>
      <c r="F2" s="5">
        <v>21</v>
      </c>
      <c r="H2" s="86" t="s">
        <v>33</v>
      </c>
      <c r="I2" s="2" t="s">
        <v>34</v>
      </c>
      <c r="J2" s="2" t="s">
        <v>35</v>
      </c>
      <c r="K2" s="2" t="s">
        <v>36</v>
      </c>
      <c r="L2" s="2" t="s">
        <v>37</v>
      </c>
    </row>
    <row r="3" spans="1:12" x14ac:dyDescent="0.25">
      <c r="B3" s="4" t="s">
        <v>39</v>
      </c>
      <c r="F3" s="4">
        <v>26.42</v>
      </c>
      <c r="H3" s="86"/>
      <c r="I3" s="74">
        <v>26.54</v>
      </c>
      <c r="J3" s="74">
        <v>26.42</v>
      </c>
      <c r="K3" s="74">
        <v>26.31</v>
      </c>
      <c r="L3" s="75">
        <f>AVERAGE(I3:K3)</f>
        <v>26.423333333333332</v>
      </c>
    </row>
    <row r="5" spans="1:12" hidden="1" x14ac:dyDescent="0.25">
      <c r="B5" s="85" t="s">
        <v>3</v>
      </c>
      <c r="C5" s="85"/>
      <c r="D5" s="85"/>
      <c r="E5" s="85"/>
    </row>
    <row r="6" spans="1:12" hidden="1" x14ac:dyDescent="0.25">
      <c r="B6" s="1"/>
      <c r="C6" s="2" t="s">
        <v>0</v>
      </c>
      <c r="D6" s="2" t="s">
        <v>1</v>
      </c>
      <c r="E6" s="2" t="s">
        <v>2</v>
      </c>
    </row>
    <row r="7" spans="1:12" hidden="1" x14ac:dyDescent="0.25">
      <c r="B7" s="2">
        <v>2020</v>
      </c>
      <c r="C7" s="1">
        <v>127718</v>
      </c>
      <c r="D7" s="1">
        <v>173660</v>
      </c>
      <c r="E7" s="1">
        <v>91439</v>
      </c>
    </row>
    <row r="8" spans="1:12" hidden="1" x14ac:dyDescent="0.25">
      <c r="B8" s="2" t="s">
        <v>4</v>
      </c>
      <c r="C8" s="1"/>
      <c r="D8" s="3">
        <f>(C7-D7)/C7</f>
        <v>-0.35971437072299911</v>
      </c>
      <c r="E8" s="3">
        <f>(C7-E7)/C7</f>
        <v>0.2840554972674173</v>
      </c>
    </row>
    <row r="9" spans="1:12" hidden="1" x14ac:dyDescent="0.25">
      <c r="B9" s="6"/>
      <c r="C9" s="7"/>
      <c r="D9" s="8">
        <f>1+0.3957</f>
        <v>1.3956999999999999</v>
      </c>
      <c r="E9" s="8">
        <f>1-0.2841</f>
        <v>0.71589999999999998</v>
      </c>
    </row>
    <row r="10" spans="1:12" ht="15.75" hidden="1" thickBot="1" x14ac:dyDescent="0.3"/>
    <row r="11" spans="1:12" hidden="1" x14ac:dyDescent="0.25">
      <c r="B11" s="9" t="s">
        <v>7</v>
      </c>
      <c r="C11" s="10"/>
      <c r="D11" s="10"/>
      <c r="E11" s="10"/>
      <c r="F11" s="11">
        <f>F3-F2</f>
        <v>5.4200000000000017</v>
      </c>
      <c r="G11" s="10"/>
      <c r="H11" s="12"/>
    </row>
    <row r="12" spans="1:12" hidden="1" x14ac:dyDescent="0.25">
      <c r="B12" s="13"/>
      <c r="C12" s="7"/>
      <c r="D12" s="7"/>
      <c r="E12" s="7"/>
      <c r="F12" s="7"/>
      <c r="G12" s="7"/>
      <c r="H12" s="14"/>
    </row>
    <row r="13" spans="1:12" hidden="1" x14ac:dyDescent="0.25">
      <c r="B13" s="15" t="s">
        <v>6</v>
      </c>
      <c r="C13" s="7"/>
      <c r="D13" s="7"/>
      <c r="E13" s="7"/>
      <c r="F13" s="16">
        <f>F11*D9</f>
        <v>7.564694000000002</v>
      </c>
      <c r="G13" s="16">
        <f>F13-F11</f>
        <v>2.1446940000000003</v>
      </c>
      <c r="H13" s="17" t="s">
        <v>9</v>
      </c>
    </row>
    <row r="14" spans="1:12" hidden="1" x14ac:dyDescent="0.25">
      <c r="B14" s="13"/>
      <c r="C14" s="7"/>
      <c r="D14" s="7"/>
      <c r="E14" s="7"/>
      <c r="F14" s="7"/>
      <c r="G14" s="7"/>
      <c r="H14" s="17"/>
    </row>
    <row r="15" spans="1:12" ht="15.75" hidden="1" thickBot="1" x14ac:dyDescent="0.3">
      <c r="B15" s="18" t="s">
        <v>8</v>
      </c>
      <c r="C15" s="19"/>
      <c r="D15" s="19"/>
      <c r="E15" s="19"/>
      <c r="F15" s="20">
        <f>F11*E9</f>
        <v>3.8801780000000012</v>
      </c>
      <c r="G15" s="20">
        <f>F15-F11</f>
        <v>-1.5398220000000005</v>
      </c>
      <c r="H15" s="21" t="s">
        <v>9</v>
      </c>
    </row>
    <row r="16" spans="1:12" hidden="1" x14ac:dyDescent="0.25"/>
    <row r="17" spans="1:10" s="23" customFormat="1" x14ac:dyDescent="0.25"/>
    <row r="18" spans="1:10" ht="15.75" thickBot="1" x14ac:dyDescent="0.3">
      <c r="A18" s="4" t="s">
        <v>64</v>
      </c>
    </row>
    <row r="19" spans="1:10" x14ac:dyDescent="0.25">
      <c r="B19" s="24" t="s">
        <v>60</v>
      </c>
      <c r="C19" s="25">
        <v>0.4051142857142857</v>
      </c>
      <c r="E19" s="38"/>
      <c r="G19" s="7"/>
      <c r="H19" s="7"/>
      <c r="I19" s="7"/>
      <c r="J19" s="7"/>
    </row>
    <row r="20" spans="1:10" x14ac:dyDescent="0.25">
      <c r="B20" s="26" t="s">
        <v>61</v>
      </c>
      <c r="C20" s="27">
        <v>0.43469999999999998</v>
      </c>
      <c r="E20" s="38"/>
      <c r="G20" s="68"/>
      <c r="H20" s="68"/>
      <c r="I20" s="68"/>
      <c r="J20" s="7"/>
    </row>
    <row r="21" spans="1:10" ht="15.75" thickBot="1" x14ac:dyDescent="0.3">
      <c r="B21" s="28" t="s">
        <v>62</v>
      </c>
      <c r="C21" s="29">
        <v>0.37530000000000002</v>
      </c>
      <c r="G21" s="32"/>
    </row>
    <row r="22" spans="1:10" ht="15.75" thickBot="1" x14ac:dyDescent="0.3"/>
    <row r="23" spans="1:10" x14ac:dyDescent="0.25">
      <c r="B23" s="33" t="s">
        <v>61</v>
      </c>
      <c r="C23" s="10"/>
      <c r="D23" s="10"/>
      <c r="E23" s="10"/>
      <c r="F23" s="12"/>
    </row>
    <row r="24" spans="1:10" x14ac:dyDescent="0.25">
      <c r="B24" s="39" t="s">
        <v>10</v>
      </c>
      <c r="C24" s="37" t="s">
        <v>11</v>
      </c>
      <c r="D24" s="7"/>
      <c r="E24" s="7"/>
      <c r="F24" s="14"/>
    </row>
    <row r="25" spans="1:10" x14ac:dyDescent="0.25">
      <c r="B25" s="34">
        <f>C20/C19</f>
        <v>1.0730305381197545</v>
      </c>
      <c r="C25" s="16">
        <f>B25*B25</f>
        <v>1.1513945357375699</v>
      </c>
      <c r="D25" s="7"/>
      <c r="E25" s="7"/>
      <c r="F25" s="14"/>
    </row>
    <row r="26" spans="1:10" x14ac:dyDescent="0.25">
      <c r="B26" s="13"/>
      <c r="C26" s="7"/>
      <c r="D26" s="7"/>
      <c r="E26" s="7"/>
      <c r="F26" s="14"/>
    </row>
    <row r="27" spans="1:10" x14ac:dyDescent="0.25">
      <c r="B27" s="15" t="s">
        <v>70</v>
      </c>
      <c r="C27" s="7"/>
      <c r="D27" s="7"/>
      <c r="E27" s="7"/>
      <c r="F27" s="35">
        <f>F3-F2</f>
        <v>5.4200000000000017</v>
      </c>
    </row>
    <row r="28" spans="1:10" x14ac:dyDescent="0.25">
      <c r="B28" s="15"/>
      <c r="C28" s="7"/>
      <c r="D28" s="7"/>
      <c r="E28" s="7"/>
      <c r="F28" s="17"/>
    </row>
    <row r="29" spans="1:10" x14ac:dyDescent="0.25">
      <c r="B29" s="15" t="s">
        <v>71</v>
      </c>
      <c r="C29" s="7"/>
      <c r="D29" s="7"/>
      <c r="E29" s="7"/>
      <c r="F29" s="35">
        <f>F27*C25</f>
        <v>6.2405583836976311</v>
      </c>
    </row>
    <row r="30" spans="1:10" ht="15.75" thickBot="1" x14ac:dyDescent="0.3">
      <c r="B30" s="18" t="s">
        <v>72</v>
      </c>
      <c r="C30" s="19"/>
      <c r="D30" s="19"/>
      <c r="E30" s="19"/>
      <c r="F30" s="36">
        <f>F29-F27</f>
        <v>0.82055838369762935</v>
      </c>
    </row>
    <row r="31" spans="1:10" ht="15.75" thickBot="1" x14ac:dyDescent="0.3"/>
    <row r="32" spans="1:10" x14ac:dyDescent="0.25">
      <c r="B32" s="9" t="s">
        <v>62</v>
      </c>
      <c r="C32" s="10"/>
      <c r="D32" s="10"/>
      <c r="E32" s="10"/>
      <c r="F32" s="12"/>
    </row>
    <row r="33" spans="2:7" x14ac:dyDescent="0.25">
      <c r="B33" s="39" t="s">
        <v>10</v>
      </c>
      <c r="C33" s="37" t="s">
        <v>11</v>
      </c>
      <c r="D33" s="7"/>
      <c r="E33" s="7"/>
      <c r="F33" s="14"/>
    </row>
    <row r="34" spans="2:7" x14ac:dyDescent="0.25">
      <c r="B34" s="34">
        <f>C21/C19</f>
        <v>0.92640524719655837</v>
      </c>
      <c r="C34" s="16">
        <f>B34*B34</f>
        <v>0.85822668203331642</v>
      </c>
      <c r="D34" s="7"/>
      <c r="E34" s="7"/>
      <c r="F34" s="14"/>
    </row>
    <row r="35" spans="2:7" x14ac:dyDescent="0.25">
      <c r="B35" s="13"/>
      <c r="C35" s="7"/>
      <c r="D35" s="7"/>
      <c r="E35" s="7"/>
      <c r="F35" s="14"/>
    </row>
    <row r="36" spans="2:7" x14ac:dyDescent="0.25">
      <c r="B36" s="15" t="s">
        <v>70</v>
      </c>
      <c r="C36" s="7"/>
      <c r="D36" s="7"/>
      <c r="E36" s="7"/>
      <c r="F36" s="35">
        <f>F11-F10</f>
        <v>5.4200000000000017</v>
      </c>
    </row>
    <row r="37" spans="2:7" x14ac:dyDescent="0.25">
      <c r="B37" s="13"/>
      <c r="C37" s="7"/>
      <c r="D37" s="7"/>
      <c r="E37" s="7"/>
      <c r="F37" s="14"/>
    </row>
    <row r="38" spans="2:7" x14ac:dyDescent="0.25">
      <c r="B38" s="15" t="s">
        <v>73</v>
      </c>
      <c r="C38" s="7"/>
      <c r="D38" s="7"/>
      <c r="E38" s="7"/>
      <c r="F38" s="35">
        <f>F36*C34</f>
        <v>4.6515886166205762</v>
      </c>
      <c r="G38" t="s">
        <v>38</v>
      </c>
    </row>
    <row r="39" spans="2:7" ht="15.75" thickBot="1" x14ac:dyDescent="0.3">
      <c r="B39" s="18" t="s">
        <v>74</v>
      </c>
      <c r="C39" s="19"/>
      <c r="D39" s="19"/>
      <c r="E39" s="19"/>
      <c r="F39" s="36">
        <f>F38-F36</f>
        <v>-0.76841138337942549</v>
      </c>
      <c r="G39" s="40">
        <f>ABS(F39)</f>
        <v>0.76841138337942549</v>
      </c>
    </row>
    <row r="41" spans="2:7" x14ac:dyDescent="0.25">
      <c r="B41" s="71" t="s">
        <v>32</v>
      </c>
      <c r="C41" s="72"/>
      <c r="D41" s="72"/>
      <c r="E41" s="72"/>
      <c r="F41" s="73">
        <f>AVERAGE(F30,G39)</f>
        <v>0.79448488353852742</v>
      </c>
      <c r="G41" s="65" t="s">
        <v>9</v>
      </c>
    </row>
  </sheetData>
  <mergeCells count="2">
    <mergeCell ref="B5:E5"/>
    <mergeCell ref="H2:H3"/>
  </mergeCells>
  <pageMargins left="0.7" right="0.7" top="0.75" bottom="0.75" header="0.3" footer="0.3"/>
  <pageSetup paperSize="9" orientation="portrait" r:id="rId1"/>
  <headerFooter>
    <oddFooter>&amp;L&amp;1#&amp;"Calibri"&amp;10&amp;K000000Classified as Highly Confidential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32F81-A9A4-477E-85A3-D4F2C0916AE1}">
  <dimension ref="A1:L41"/>
  <sheetViews>
    <sheetView zoomScale="110" zoomScaleNormal="110" workbookViewId="0"/>
  </sheetViews>
  <sheetFormatPr defaultRowHeight="15" x14ac:dyDescent="0.25"/>
  <cols>
    <col min="2" max="2" width="16.5703125" customWidth="1"/>
    <col min="7" max="7" width="13.7109375" customWidth="1"/>
    <col min="8" max="8" width="14.28515625" customWidth="1"/>
  </cols>
  <sheetData>
    <row r="1" spans="1:12" x14ac:dyDescent="0.25">
      <c r="A1" s="4" t="s">
        <v>63</v>
      </c>
    </row>
    <row r="2" spans="1:12" x14ac:dyDescent="0.25">
      <c r="B2" s="4" t="s">
        <v>5</v>
      </c>
      <c r="F2" s="5">
        <v>21</v>
      </c>
      <c r="H2" s="86" t="s">
        <v>33</v>
      </c>
      <c r="I2" s="2" t="s">
        <v>34</v>
      </c>
      <c r="J2" s="2" t="s">
        <v>35</v>
      </c>
      <c r="K2" s="2" t="s">
        <v>36</v>
      </c>
      <c r="L2" s="2" t="s">
        <v>37</v>
      </c>
    </row>
    <row r="3" spans="1:12" x14ac:dyDescent="0.25">
      <c r="B3" s="4" t="s">
        <v>40</v>
      </c>
      <c r="F3" s="5">
        <v>26.39</v>
      </c>
      <c r="H3" s="86"/>
      <c r="I3" s="74">
        <v>26.41</v>
      </c>
      <c r="J3" s="74">
        <v>26.55</v>
      </c>
      <c r="K3" s="74">
        <v>26.2</v>
      </c>
      <c r="L3" s="75">
        <f>AVERAGE(I3:K3)</f>
        <v>26.386666666666667</v>
      </c>
    </row>
    <row r="5" spans="1:12" hidden="1" x14ac:dyDescent="0.25">
      <c r="B5" s="85" t="s">
        <v>3</v>
      </c>
      <c r="C5" s="85"/>
      <c r="D5" s="85"/>
      <c r="E5" s="85"/>
    </row>
    <row r="6" spans="1:12" hidden="1" x14ac:dyDescent="0.25">
      <c r="B6" s="1"/>
      <c r="C6" s="2" t="s">
        <v>0</v>
      </c>
      <c r="D6" s="2" t="s">
        <v>1</v>
      </c>
      <c r="E6" s="2" t="s">
        <v>2</v>
      </c>
    </row>
    <row r="7" spans="1:12" hidden="1" x14ac:dyDescent="0.25">
      <c r="B7" s="2">
        <v>2020</v>
      </c>
      <c r="C7" s="1">
        <v>139958</v>
      </c>
      <c r="D7" s="1">
        <v>209229</v>
      </c>
      <c r="E7" s="1">
        <v>87667</v>
      </c>
    </row>
    <row r="8" spans="1:12" hidden="1" x14ac:dyDescent="0.25">
      <c r="B8" s="2" t="s">
        <v>4</v>
      </c>
      <c r="C8" s="1"/>
      <c r="D8" s="3">
        <f>(C7-D7)/C7</f>
        <v>-0.49494133954472058</v>
      </c>
      <c r="E8" s="3">
        <f>(C7-E7)/C7</f>
        <v>0.3736192286257306</v>
      </c>
    </row>
    <row r="9" spans="1:12" hidden="1" x14ac:dyDescent="0.25">
      <c r="D9" s="22">
        <f>1+0.4949</f>
        <v>1.4948999999999999</v>
      </c>
      <c r="E9" s="22">
        <f>1-0.3736</f>
        <v>0.62640000000000007</v>
      </c>
    </row>
    <row r="10" spans="1:12" ht="15.75" hidden="1" thickBot="1" x14ac:dyDescent="0.3"/>
    <row r="11" spans="1:12" hidden="1" x14ac:dyDescent="0.25">
      <c r="B11" s="9" t="s">
        <v>7</v>
      </c>
      <c r="C11" s="10"/>
      <c r="D11" s="10"/>
      <c r="E11" s="10"/>
      <c r="F11" s="11">
        <f>F3-F2</f>
        <v>5.3900000000000006</v>
      </c>
      <c r="G11" s="10"/>
      <c r="H11" s="12"/>
    </row>
    <row r="12" spans="1:12" hidden="1" x14ac:dyDescent="0.25">
      <c r="B12" s="13"/>
      <c r="C12" s="7"/>
      <c r="D12" s="7"/>
      <c r="E12" s="7"/>
      <c r="F12" s="7"/>
      <c r="G12" s="7"/>
      <c r="H12" s="14"/>
    </row>
    <row r="13" spans="1:12" hidden="1" x14ac:dyDescent="0.25">
      <c r="B13" s="15" t="s">
        <v>6</v>
      </c>
      <c r="C13" s="7"/>
      <c r="D13" s="7"/>
      <c r="E13" s="7"/>
      <c r="F13" s="16">
        <f>F11*D9</f>
        <v>8.0575109999999999</v>
      </c>
      <c r="G13" s="16">
        <f>F13-F11</f>
        <v>2.6675109999999993</v>
      </c>
      <c r="H13" s="17" t="s">
        <v>9</v>
      </c>
    </row>
    <row r="14" spans="1:12" hidden="1" x14ac:dyDescent="0.25">
      <c r="B14" s="13"/>
      <c r="C14" s="7"/>
      <c r="D14" s="7"/>
      <c r="E14" s="7"/>
      <c r="F14" s="7"/>
      <c r="G14" s="7"/>
      <c r="H14" s="17"/>
    </row>
    <row r="15" spans="1:12" ht="15.75" hidden="1" thickBot="1" x14ac:dyDescent="0.3">
      <c r="B15" s="18" t="s">
        <v>8</v>
      </c>
      <c r="C15" s="19"/>
      <c r="D15" s="19"/>
      <c r="E15" s="19"/>
      <c r="F15" s="20">
        <f>F11*E9</f>
        <v>3.3762960000000009</v>
      </c>
      <c r="G15" s="20">
        <f>F15-F11</f>
        <v>-2.0137039999999997</v>
      </c>
      <c r="H15" s="21" t="s">
        <v>9</v>
      </c>
    </row>
    <row r="16" spans="1:12" hidden="1" x14ac:dyDescent="0.25"/>
    <row r="17" spans="1:11" s="23" customFormat="1" x14ac:dyDescent="0.25"/>
    <row r="18" spans="1:11" ht="15.75" thickBot="1" x14ac:dyDescent="0.3">
      <c r="A18" s="4" t="s">
        <v>64</v>
      </c>
    </row>
    <row r="19" spans="1:11" x14ac:dyDescent="0.25">
      <c r="B19" s="30" t="s">
        <v>60</v>
      </c>
      <c r="C19" s="25">
        <v>0.31871428571428567</v>
      </c>
    </row>
    <row r="20" spans="1:11" x14ac:dyDescent="0.25">
      <c r="B20" s="13" t="s">
        <v>61</v>
      </c>
      <c r="C20" s="27">
        <v>0.34379999999999999</v>
      </c>
      <c r="H20" s="68"/>
      <c r="I20" s="68"/>
      <c r="J20" s="68"/>
      <c r="K20" s="7"/>
    </row>
    <row r="21" spans="1:11" ht="15.75" thickBot="1" x14ac:dyDescent="0.3">
      <c r="B21" s="31" t="s">
        <v>62</v>
      </c>
      <c r="C21" s="29">
        <v>0.30180000000000001</v>
      </c>
    </row>
    <row r="22" spans="1:11" ht="15.75" thickBot="1" x14ac:dyDescent="0.3"/>
    <row r="23" spans="1:11" x14ac:dyDescent="0.25">
      <c r="B23" s="33" t="s">
        <v>61</v>
      </c>
      <c r="C23" s="10"/>
      <c r="D23" s="10"/>
      <c r="E23" s="10"/>
      <c r="F23" s="12"/>
    </row>
    <row r="24" spans="1:11" x14ac:dyDescent="0.25">
      <c r="B24" s="39" t="s">
        <v>10</v>
      </c>
      <c r="C24" s="37" t="s">
        <v>11</v>
      </c>
      <c r="D24" s="7"/>
      <c r="E24" s="7"/>
      <c r="F24" s="14"/>
    </row>
    <row r="25" spans="1:11" x14ac:dyDescent="0.25">
      <c r="B25" s="34">
        <f>C20/C19</f>
        <v>1.0787090990587183</v>
      </c>
      <c r="C25" s="16">
        <f>B25*B25</f>
        <v>1.1636133203920715</v>
      </c>
      <c r="D25" s="7"/>
      <c r="E25" s="7"/>
      <c r="F25" s="14"/>
    </row>
    <row r="26" spans="1:11" x14ac:dyDescent="0.25">
      <c r="B26" s="13"/>
      <c r="C26" s="7"/>
      <c r="D26" s="7"/>
      <c r="E26" s="7"/>
      <c r="F26" s="14"/>
    </row>
    <row r="27" spans="1:11" x14ac:dyDescent="0.25">
      <c r="B27" s="15" t="s">
        <v>70</v>
      </c>
      <c r="C27" s="7"/>
      <c r="D27" s="7"/>
      <c r="E27" s="7"/>
      <c r="F27" s="35">
        <f>F3-F2</f>
        <v>5.3900000000000006</v>
      </c>
    </row>
    <row r="28" spans="1:11" x14ac:dyDescent="0.25">
      <c r="B28" s="15"/>
      <c r="C28" s="7"/>
      <c r="D28" s="7"/>
      <c r="E28" s="7"/>
      <c r="F28" s="17"/>
    </row>
    <row r="29" spans="1:11" x14ac:dyDescent="0.25">
      <c r="B29" s="15" t="s">
        <v>71</v>
      </c>
      <c r="C29" s="7"/>
      <c r="D29" s="7"/>
      <c r="E29" s="7"/>
      <c r="F29" s="35">
        <f>F27*C25</f>
        <v>6.2718757969132666</v>
      </c>
      <c r="G29" s="40"/>
    </row>
    <row r="30" spans="1:11" ht="15.75" thickBot="1" x14ac:dyDescent="0.3">
      <c r="B30" s="18" t="s">
        <v>72</v>
      </c>
      <c r="C30" s="19"/>
      <c r="D30" s="19"/>
      <c r="E30" s="19"/>
      <c r="F30" s="36">
        <f>F29-F27</f>
        <v>0.88187579691326601</v>
      </c>
      <c r="G30" s="40"/>
    </row>
    <row r="31" spans="1:11" ht="15.75" thickBot="1" x14ac:dyDescent="0.3"/>
    <row r="32" spans="1:11" x14ac:dyDescent="0.25">
      <c r="B32" s="9" t="s">
        <v>62</v>
      </c>
      <c r="C32" s="10"/>
      <c r="D32" s="10"/>
      <c r="E32" s="10"/>
      <c r="F32" s="12"/>
    </row>
    <row r="33" spans="2:8" x14ac:dyDescent="0.25">
      <c r="B33" s="39" t="s">
        <v>10</v>
      </c>
      <c r="C33" s="37" t="s">
        <v>11</v>
      </c>
      <c r="D33" s="7"/>
      <c r="E33" s="7"/>
      <c r="F33" s="14"/>
    </row>
    <row r="34" spans="2:8" x14ac:dyDescent="0.25">
      <c r="B34" s="34">
        <f>C21/C19</f>
        <v>0.94692962796952052</v>
      </c>
      <c r="C34" s="16">
        <f>B34*B34</f>
        <v>0.89667572032649456</v>
      </c>
      <c r="D34" s="7"/>
      <c r="E34" s="7"/>
      <c r="F34" s="14"/>
    </row>
    <row r="35" spans="2:8" x14ac:dyDescent="0.25">
      <c r="B35" s="13"/>
      <c r="C35" s="7"/>
      <c r="D35" s="7"/>
      <c r="E35" s="7"/>
      <c r="F35" s="14"/>
    </row>
    <row r="36" spans="2:8" x14ac:dyDescent="0.25">
      <c r="B36" s="15" t="s">
        <v>70</v>
      </c>
      <c r="C36" s="7"/>
      <c r="D36" s="7"/>
      <c r="E36" s="7"/>
      <c r="F36" s="35">
        <f>F11-F10</f>
        <v>5.3900000000000006</v>
      </c>
    </row>
    <row r="37" spans="2:8" x14ac:dyDescent="0.25">
      <c r="B37" s="13"/>
      <c r="C37" s="7"/>
      <c r="D37" s="7"/>
      <c r="E37" s="7"/>
      <c r="F37" s="14"/>
    </row>
    <row r="38" spans="2:8" x14ac:dyDescent="0.25">
      <c r="B38" s="15" t="s">
        <v>73</v>
      </c>
      <c r="C38" s="7"/>
      <c r="D38" s="7"/>
      <c r="E38" s="7"/>
      <c r="F38" s="35">
        <f>F36*C34</f>
        <v>4.8330821325598059</v>
      </c>
      <c r="G38" t="s">
        <v>38</v>
      </c>
    </row>
    <row r="39" spans="2:8" ht="15.75" thickBot="1" x14ac:dyDescent="0.3">
      <c r="B39" s="18" t="s">
        <v>74</v>
      </c>
      <c r="C39" s="19"/>
      <c r="D39" s="19"/>
      <c r="E39" s="19"/>
      <c r="F39" s="36">
        <f>F38-F36</f>
        <v>-0.55691786744019467</v>
      </c>
      <c r="G39" s="40">
        <f>ABS(F39)</f>
        <v>0.55691786744019467</v>
      </c>
      <c r="H39" s="40"/>
    </row>
    <row r="41" spans="2:8" x14ac:dyDescent="0.25">
      <c r="B41" s="71" t="s">
        <v>32</v>
      </c>
      <c r="C41" s="72"/>
      <c r="D41" s="72"/>
      <c r="E41" s="72"/>
      <c r="F41" s="73">
        <f>AVERAGE(F30,G39)</f>
        <v>0.71939683217673034</v>
      </c>
      <c r="G41" s="65" t="s">
        <v>9</v>
      </c>
    </row>
  </sheetData>
  <mergeCells count="2">
    <mergeCell ref="B5:E5"/>
    <mergeCell ref="H2:H3"/>
  </mergeCells>
  <pageMargins left="0.7" right="0.7" top="0.75" bottom="0.75" header="0.3" footer="0.3"/>
  <pageSetup paperSize="9" orientation="portrait" r:id="rId1"/>
  <headerFooter>
    <oddFooter>&amp;L&amp;1#&amp;"Calibri"&amp;10&amp;K000000Classified as Highly 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6077A-5910-4727-B5E2-8E626ADCAA19}">
  <dimension ref="A1:L42"/>
  <sheetViews>
    <sheetView zoomScale="110" zoomScaleNormal="110" workbookViewId="0"/>
  </sheetViews>
  <sheetFormatPr defaultRowHeight="15" x14ac:dyDescent="0.25"/>
  <cols>
    <col min="2" max="2" width="16.7109375" customWidth="1"/>
    <col min="7" max="7" width="14.7109375" bestFit="1" customWidth="1"/>
    <col min="8" max="8" width="14.7109375" customWidth="1"/>
  </cols>
  <sheetData>
    <row r="1" spans="1:12" x14ac:dyDescent="0.25">
      <c r="A1" s="4" t="s">
        <v>63</v>
      </c>
    </row>
    <row r="2" spans="1:12" x14ac:dyDescent="0.25">
      <c r="B2" s="4" t="s">
        <v>5</v>
      </c>
      <c r="F2" s="5">
        <v>21</v>
      </c>
      <c r="H2" s="86" t="s">
        <v>33</v>
      </c>
      <c r="I2" s="2" t="s">
        <v>34</v>
      </c>
      <c r="J2" s="2" t="s">
        <v>35</v>
      </c>
      <c r="K2" s="2" t="s">
        <v>36</v>
      </c>
      <c r="L2" s="2" t="s">
        <v>37</v>
      </c>
    </row>
    <row r="3" spans="1:12" x14ac:dyDescent="0.25">
      <c r="B3" s="4" t="s">
        <v>41</v>
      </c>
      <c r="F3" s="5">
        <v>26.89</v>
      </c>
      <c r="H3" s="86"/>
      <c r="I3" s="74">
        <v>27.01</v>
      </c>
      <c r="J3" s="74">
        <v>26.93</v>
      </c>
      <c r="K3" s="74">
        <v>26.72</v>
      </c>
      <c r="L3" s="75">
        <f>AVERAGE(I3:K3)</f>
        <v>26.886666666666667</v>
      </c>
    </row>
    <row r="5" spans="1:12" hidden="1" x14ac:dyDescent="0.25">
      <c r="B5" s="85" t="s">
        <v>3</v>
      </c>
      <c r="C5" s="85"/>
      <c r="D5" s="85"/>
      <c r="E5" s="85"/>
    </row>
    <row r="6" spans="1:12" hidden="1" x14ac:dyDescent="0.25">
      <c r="B6" s="1"/>
      <c r="C6" s="2" t="s">
        <v>0</v>
      </c>
      <c r="D6" s="2" t="s">
        <v>1</v>
      </c>
      <c r="E6" s="2" t="s">
        <v>2</v>
      </c>
    </row>
    <row r="7" spans="1:12" hidden="1" x14ac:dyDescent="0.25">
      <c r="B7" s="2">
        <v>2020</v>
      </c>
      <c r="C7" s="1">
        <v>105281</v>
      </c>
      <c r="D7" s="1">
        <v>151319</v>
      </c>
      <c r="E7" s="1">
        <v>72249</v>
      </c>
    </row>
    <row r="8" spans="1:12" hidden="1" x14ac:dyDescent="0.25">
      <c r="B8" s="2" t="s">
        <v>4</v>
      </c>
      <c r="C8" s="1"/>
      <c r="D8" s="3">
        <f>(C7-D7)/C7</f>
        <v>-0.43728687987386139</v>
      </c>
      <c r="E8" s="3">
        <f>(C7-E7)/C7</f>
        <v>0.31375081923613946</v>
      </c>
    </row>
    <row r="9" spans="1:12" hidden="1" x14ac:dyDescent="0.25">
      <c r="D9" s="22">
        <f>1+0.4373</f>
        <v>1.4373</v>
      </c>
      <c r="E9" s="22">
        <f>1-0.3138</f>
        <v>0.68619999999999992</v>
      </c>
    </row>
    <row r="10" spans="1:12" ht="15.75" hidden="1" thickBot="1" x14ac:dyDescent="0.3"/>
    <row r="11" spans="1:12" hidden="1" x14ac:dyDescent="0.25">
      <c r="B11" s="9" t="s">
        <v>7</v>
      </c>
      <c r="C11" s="10"/>
      <c r="D11" s="10"/>
      <c r="E11" s="10"/>
      <c r="F11" s="11">
        <f>F3-F2</f>
        <v>5.8900000000000006</v>
      </c>
      <c r="G11" s="10"/>
      <c r="H11" s="12"/>
    </row>
    <row r="12" spans="1:12" hidden="1" x14ac:dyDescent="0.25">
      <c r="B12" s="13"/>
      <c r="C12" s="7"/>
      <c r="D12" s="7"/>
      <c r="E12" s="7"/>
      <c r="F12" s="7"/>
      <c r="G12" s="7"/>
      <c r="H12" s="14"/>
    </row>
    <row r="13" spans="1:12" hidden="1" x14ac:dyDescent="0.25">
      <c r="B13" s="15" t="s">
        <v>6</v>
      </c>
      <c r="C13" s="7"/>
      <c r="D13" s="7"/>
      <c r="E13" s="7"/>
      <c r="F13" s="16">
        <f>F11*D9</f>
        <v>8.4656970000000005</v>
      </c>
      <c r="G13" s="16">
        <f>F13-F11</f>
        <v>2.5756969999999999</v>
      </c>
      <c r="H13" s="17" t="s">
        <v>9</v>
      </c>
    </row>
    <row r="14" spans="1:12" hidden="1" x14ac:dyDescent="0.25">
      <c r="B14" s="13"/>
      <c r="C14" s="7"/>
      <c r="D14" s="7"/>
      <c r="E14" s="7"/>
      <c r="F14" s="7"/>
      <c r="G14" s="7"/>
      <c r="H14" s="17"/>
    </row>
    <row r="15" spans="1:12" ht="15.75" hidden="1" thickBot="1" x14ac:dyDescent="0.3">
      <c r="B15" s="18" t="s">
        <v>8</v>
      </c>
      <c r="C15" s="19"/>
      <c r="D15" s="19"/>
      <c r="E15" s="19"/>
      <c r="F15" s="20">
        <f>F11*E9</f>
        <v>4.0417180000000004</v>
      </c>
      <c r="G15" s="20">
        <f>F15-F11</f>
        <v>-1.8482820000000002</v>
      </c>
      <c r="H15" s="21" t="s">
        <v>9</v>
      </c>
    </row>
    <row r="16" spans="1:12" hidden="1" x14ac:dyDescent="0.25"/>
    <row r="17" spans="1:10" s="23" customFormat="1" x14ac:dyDescent="0.25"/>
    <row r="18" spans="1:10" ht="15.75" thickBot="1" x14ac:dyDescent="0.3">
      <c r="A18" s="4" t="s">
        <v>64</v>
      </c>
    </row>
    <row r="19" spans="1:10" x14ac:dyDescent="0.25">
      <c r="B19" s="30" t="s">
        <v>60</v>
      </c>
      <c r="C19" s="25">
        <v>0.3083285714285714</v>
      </c>
    </row>
    <row r="20" spans="1:10" x14ac:dyDescent="0.25">
      <c r="B20" s="13" t="s">
        <v>61</v>
      </c>
      <c r="C20" s="27">
        <v>0.33300000000000002</v>
      </c>
      <c r="H20" s="68"/>
      <c r="I20" s="68"/>
      <c r="J20" s="68"/>
    </row>
    <row r="21" spans="1:10" ht="15.75" thickBot="1" x14ac:dyDescent="0.3">
      <c r="B21" s="31" t="s">
        <v>62</v>
      </c>
      <c r="C21" s="29">
        <v>0.28849999999999998</v>
      </c>
    </row>
    <row r="22" spans="1:10" ht="15.75" thickBot="1" x14ac:dyDescent="0.3"/>
    <row r="23" spans="1:10" x14ac:dyDescent="0.25">
      <c r="B23" s="33" t="s">
        <v>61</v>
      </c>
      <c r="C23" s="10"/>
      <c r="D23" s="10"/>
      <c r="E23" s="10"/>
      <c r="F23" s="12"/>
    </row>
    <row r="24" spans="1:10" x14ac:dyDescent="0.25">
      <c r="B24" s="39" t="s">
        <v>10</v>
      </c>
      <c r="C24" s="37" t="s">
        <v>11</v>
      </c>
      <c r="D24" s="7"/>
      <c r="E24" s="7"/>
      <c r="F24" s="14"/>
    </row>
    <row r="25" spans="1:10" x14ac:dyDescent="0.25">
      <c r="B25" s="34">
        <f>C20/C19</f>
        <v>1.0800166797942827</v>
      </c>
      <c r="C25" s="16">
        <f>B25*B25</f>
        <v>1.1664360286338662</v>
      </c>
      <c r="D25" s="7"/>
      <c r="E25" s="7"/>
      <c r="F25" s="14"/>
    </row>
    <row r="26" spans="1:10" x14ac:dyDescent="0.25">
      <c r="B26" s="13"/>
      <c r="C26" s="7"/>
      <c r="D26" s="7"/>
      <c r="E26" s="7"/>
      <c r="F26" s="14"/>
    </row>
    <row r="27" spans="1:10" x14ac:dyDescent="0.25">
      <c r="B27" s="15" t="s">
        <v>70</v>
      </c>
      <c r="C27" s="7"/>
      <c r="D27" s="7"/>
      <c r="E27" s="7"/>
      <c r="F27" s="35">
        <f>F3-F2</f>
        <v>5.8900000000000006</v>
      </c>
    </row>
    <row r="28" spans="1:10" x14ac:dyDescent="0.25">
      <c r="B28" s="15"/>
      <c r="C28" s="7"/>
      <c r="D28" s="7"/>
      <c r="E28" s="7"/>
      <c r="F28" s="17"/>
    </row>
    <row r="29" spans="1:10" x14ac:dyDescent="0.25">
      <c r="B29" s="15" t="s">
        <v>71</v>
      </c>
      <c r="C29" s="7"/>
      <c r="D29" s="7"/>
      <c r="E29" s="7"/>
      <c r="F29" s="35">
        <f>F27*C25</f>
        <v>6.8703082086534728</v>
      </c>
    </row>
    <row r="30" spans="1:10" ht="15.75" thickBot="1" x14ac:dyDescent="0.3">
      <c r="B30" s="18" t="s">
        <v>72</v>
      </c>
      <c r="C30" s="19"/>
      <c r="D30" s="19"/>
      <c r="E30" s="19"/>
      <c r="F30" s="36">
        <f>F29-F27</f>
        <v>0.98030820865347224</v>
      </c>
    </row>
    <row r="32" spans="1:10" ht="15.75" thickBot="1" x14ac:dyDescent="0.3"/>
    <row r="33" spans="2:7" x14ac:dyDescent="0.25">
      <c r="B33" s="9" t="s">
        <v>62</v>
      </c>
      <c r="C33" s="10"/>
      <c r="D33" s="10"/>
      <c r="E33" s="10"/>
      <c r="F33" s="12"/>
    </row>
    <row r="34" spans="2:7" x14ac:dyDescent="0.25">
      <c r="B34" s="39" t="s">
        <v>10</v>
      </c>
      <c r="C34" s="37" t="s">
        <v>11</v>
      </c>
      <c r="D34" s="7"/>
      <c r="E34" s="7"/>
      <c r="F34" s="14"/>
    </row>
    <row r="35" spans="2:7" x14ac:dyDescent="0.25">
      <c r="B35" s="34">
        <f>C21/C19</f>
        <v>0.93569012648843997</v>
      </c>
      <c r="C35" s="16">
        <f>B35*B35</f>
        <v>0.87551601280795277</v>
      </c>
      <c r="D35" s="7"/>
      <c r="E35" s="7"/>
      <c r="F35" s="14"/>
    </row>
    <row r="36" spans="2:7" x14ac:dyDescent="0.25">
      <c r="B36" s="13"/>
      <c r="C36" s="7"/>
      <c r="D36" s="7"/>
      <c r="E36" s="7"/>
      <c r="F36" s="14"/>
    </row>
    <row r="37" spans="2:7" x14ac:dyDescent="0.25">
      <c r="B37" s="15" t="s">
        <v>70</v>
      </c>
      <c r="C37" s="7"/>
      <c r="D37" s="7"/>
      <c r="E37" s="7"/>
      <c r="F37" s="35">
        <f>F11-F10</f>
        <v>5.8900000000000006</v>
      </c>
    </row>
    <row r="38" spans="2:7" x14ac:dyDescent="0.25">
      <c r="B38" s="13"/>
      <c r="C38" s="7"/>
      <c r="D38" s="7"/>
      <c r="E38" s="7"/>
      <c r="F38" s="14"/>
    </row>
    <row r="39" spans="2:7" x14ac:dyDescent="0.25">
      <c r="B39" s="15" t="s">
        <v>73</v>
      </c>
      <c r="C39" s="7"/>
      <c r="D39" s="7"/>
      <c r="E39" s="7"/>
      <c r="F39" s="35">
        <f>F37*C35</f>
        <v>5.156789315438842</v>
      </c>
      <c r="G39" t="s">
        <v>38</v>
      </c>
    </row>
    <row r="40" spans="2:7" ht="15.75" thickBot="1" x14ac:dyDescent="0.3">
      <c r="B40" s="18" t="s">
        <v>74</v>
      </c>
      <c r="C40" s="19"/>
      <c r="D40" s="19"/>
      <c r="E40" s="19"/>
      <c r="F40" s="36">
        <f>F39-F37</f>
        <v>-0.73321068456115857</v>
      </c>
      <c r="G40" s="40">
        <f>ABS(F40)</f>
        <v>0.73321068456115857</v>
      </c>
    </row>
    <row r="42" spans="2:7" x14ac:dyDescent="0.25">
      <c r="B42" s="71" t="s">
        <v>32</v>
      </c>
      <c r="C42" s="72"/>
      <c r="D42" s="72"/>
      <c r="E42" s="72"/>
      <c r="F42" s="73">
        <f>AVERAGE(F30,G40)</f>
        <v>0.8567594466073154</v>
      </c>
      <c r="G42" s="65" t="s">
        <v>9</v>
      </c>
    </row>
  </sheetData>
  <mergeCells count="2">
    <mergeCell ref="B5:E5"/>
    <mergeCell ref="H2:H3"/>
  </mergeCells>
  <pageMargins left="0.7" right="0.7" top="0.75" bottom="0.75" header="0.3" footer="0.3"/>
  <pageSetup paperSize="9" orientation="portrait" r:id="rId1"/>
  <headerFooter>
    <oddFooter>&amp;L&amp;1#&amp;"Calibri"&amp;10&amp;K000000Classified as Highly 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D96A4-70A9-400F-A7AF-F20322983C36}">
  <dimension ref="A1:W53"/>
  <sheetViews>
    <sheetView zoomScaleNormal="100" workbookViewId="0"/>
  </sheetViews>
  <sheetFormatPr defaultRowHeight="15" x14ac:dyDescent="0.25"/>
  <cols>
    <col min="1" max="1" width="10.42578125" bestFit="1" customWidth="1"/>
    <col min="2" max="3" width="15.7109375" customWidth="1"/>
    <col min="4" max="4" width="14.28515625" bestFit="1" customWidth="1"/>
    <col min="8" max="8" width="3.7109375" customWidth="1"/>
    <col min="9" max="9" width="12" bestFit="1" customWidth="1"/>
    <col min="10" max="11" width="15.7109375" customWidth="1"/>
    <col min="12" max="12" width="14.28515625" bestFit="1" customWidth="1"/>
    <col min="16" max="16" width="3.7109375" style="64" customWidth="1"/>
    <col min="18" max="19" width="15.7109375" customWidth="1"/>
    <col min="20" max="20" width="14.28515625" bestFit="1" customWidth="1"/>
  </cols>
  <sheetData>
    <row r="1" spans="1:20" ht="15.75" thickBot="1" x14ac:dyDescent="0.3">
      <c r="A1" s="4" t="s">
        <v>18</v>
      </c>
      <c r="H1" s="63"/>
      <c r="I1" s="4" t="s">
        <v>19</v>
      </c>
      <c r="P1" s="63"/>
      <c r="Q1" s="4" t="s">
        <v>24</v>
      </c>
    </row>
    <row r="2" spans="1:20" x14ac:dyDescent="0.25">
      <c r="A2" s="4"/>
      <c r="B2" s="91" t="s">
        <v>53</v>
      </c>
      <c r="C2" s="92"/>
      <c r="H2" s="63"/>
      <c r="I2" s="4"/>
      <c r="J2" s="91" t="s">
        <v>54</v>
      </c>
      <c r="K2" s="92"/>
      <c r="P2" s="63"/>
      <c r="Q2" s="4"/>
      <c r="R2" s="91" t="s">
        <v>55</v>
      </c>
      <c r="S2" s="92"/>
    </row>
    <row r="3" spans="1:20" ht="30" x14ac:dyDescent="0.25">
      <c r="A3" s="4"/>
      <c r="B3" s="76" t="s">
        <v>42</v>
      </c>
      <c r="C3" s="77" t="s">
        <v>13</v>
      </c>
      <c r="H3" s="63"/>
      <c r="I3" s="4"/>
      <c r="J3" s="76" t="s">
        <v>42</v>
      </c>
      <c r="K3" s="77" t="s">
        <v>13</v>
      </c>
      <c r="P3" s="63"/>
      <c r="Q3" s="4"/>
      <c r="R3" s="76" t="s">
        <v>42</v>
      </c>
      <c r="S3" s="77" t="s">
        <v>13</v>
      </c>
    </row>
    <row r="4" spans="1:20" ht="15.75" thickBot="1" x14ac:dyDescent="0.3">
      <c r="A4" s="4"/>
      <c r="B4" s="78">
        <v>0.48449999999999999</v>
      </c>
      <c r="C4" s="79">
        <v>0.55649999999999999</v>
      </c>
      <c r="D4" s="84"/>
      <c r="H4" s="63"/>
      <c r="I4" s="4"/>
      <c r="J4" s="78">
        <v>0.34350000000000003</v>
      </c>
      <c r="K4" s="79">
        <v>0.44350000000000001</v>
      </c>
      <c r="P4" s="63"/>
      <c r="Q4" s="4"/>
      <c r="R4" s="78">
        <v>0.34089999999999998</v>
      </c>
      <c r="S4" s="79">
        <v>0.44090000000000001</v>
      </c>
      <c r="T4" s="84"/>
    </row>
    <row r="5" spans="1:20" x14ac:dyDescent="0.25">
      <c r="A5" s="4"/>
      <c r="B5" s="87" t="s">
        <v>50</v>
      </c>
      <c r="C5" s="88"/>
      <c r="H5" s="63"/>
      <c r="I5" s="4"/>
      <c r="J5" s="87" t="s">
        <v>51</v>
      </c>
      <c r="K5" s="88"/>
      <c r="P5" s="63"/>
      <c r="Q5" s="4"/>
      <c r="R5" s="87" t="s">
        <v>52</v>
      </c>
      <c r="S5" s="88"/>
    </row>
    <row r="6" spans="1:20" ht="30" x14ac:dyDescent="0.25">
      <c r="A6" s="4"/>
      <c r="B6" s="80" t="s">
        <v>42</v>
      </c>
      <c r="C6" s="81" t="s">
        <v>13</v>
      </c>
      <c r="H6" s="63"/>
      <c r="I6" s="4"/>
      <c r="J6" s="80" t="s">
        <v>42</v>
      </c>
      <c r="K6" s="81" t="s">
        <v>13</v>
      </c>
      <c r="P6" s="63"/>
      <c r="Q6" s="4"/>
      <c r="R6" s="80" t="s">
        <v>42</v>
      </c>
      <c r="S6" s="81" t="s">
        <v>13</v>
      </c>
    </row>
    <row r="7" spans="1:20" ht="15.75" thickBot="1" x14ac:dyDescent="0.3">
      <c r="A7" s="4"/>
      <c r="B7" s="82">
        <v>0.43469999999999998</v>
      </c>
      <c r="C7" s="83">
        <v>0.51090000000000002</v>
      </c>
      <c r="D7" s="48" t="s">
        <v>56</v>
      </c>
      <c r="H7" s="63"/>
      <c r="I7" s="4"/>
      <c r="J7" s="82">
        <v>0.31940000000000002</v>
      </c>
      <c r="K7" s="83">
        <v>0.4194</v>
      </c>
      <c r="P7" s="63"/>
      <c r="Q7" s="4"/>
      <c r="R7" s="82">
        <v>0.31169999999999998</v>
      </c>
      <c r="S7" s="83">
        <v>0.41170000000000001</v>
      </c>
    </row>
    <row r="8" spans="1:20" x14ac:dyDescent="0.25">
      <c r="A8" s="4"/>
      <c r="B8" s="87" t="s">
        <v>47</v>
      </c>
      <c r="C8" s="88"/>
      <c r="H8" s="63"/>
      <c r="I8" s="4"/>
      <c r="J8" s="87" t="s">
        <v>48</v>
      </c>
      <c r="K8" s="88"/>
      <c r="P8" s="63"/>
      <c r="Q8" s="4"/>
      <c r="R8" s="87" t="s">
        <v>49</v>
      </c>
      <c r="S8" s="88"/>
    </row>
    <row r="9" spans="1:20" ht="30" x14ac:dyDescent="0.25">
      <c r="A9" s="4"/>
      <c r="B9" s="80" t="s">
        <v>42</v>
      </c>
      <c r="C9" s="81" t="s">
        <v>13</v>
      </c>
      <c r="H9" s="63"/>
      <c r="I9" s="4"/>
      <c r="J9" s="80" t="s">
        <v>42</v>
      </c>
      <c r="K9" s="81" t="s">
        <v>13</v>
      </c>
      <c r="P9" s="63"/>
      <c r="Q9" s="4"/>
      <c r="R9" s="80" t="s">
        <v>42</v>
      </c>
      <c r="S9" s="81" t="s">
        <v>13</v>
      </c>
    </row>
    <row r="10" spans="1:20" ht="15.75" thickBot="1" x14ac:dyDescent="0.3">
      <c r="A10" s="4"/>
      <c r="B10" s="82">
        <v>0.41920000000000002</v>
      </c>
      <c r="C10" s="83">
        <v>0.4955</v>
      </c>
      <c r="H10" s="63"/>
      <c r="I10" s="4"/>
      <c r="J10" s="82">
        <v>0.30180000000000001</v>
      </c>
      <c r="K10" s="83">
        <v>0.40179999999999999</v>
      </c>
      <c r="L10" s="48" t="s">
        <v>57</v>
      </c>
      <c r="P10" s="63"/>
      <c r="Q10" s="4"/>
      <c r="R10" s="82">
        <v>0.29849999999999999</v>
      </c>
      <c r="S10" s="83">
        <v>0.39850000000000002</v>
      </c>
    </row>
    <row r="11" spans="1:20" x14ac:dyDescent="0.25">
      <c r="A11" s="4"/>
      <c r="B11" s="87" t="s">
        <v>44</v>
      </c>
      <c r="C11" s="88"/>
      <c r="H11" s="63"/>
      <c r="I11" s="4"/>
      <c r="J11" s="87" t="s">
        <v>45</v>
      </c>
      <c r="K11" s="88"/>
      <c r="P11" s="63"/>
      <c r="Q11" s="4"/>
      <c r="R11" s="87" t="s">
        <v>46</v>
      </c>
      <c r="S11" s="88"/>
    </row>
    <row r="12" spans="1:20" ht="30" x14ac:dyDescent="0.25">
      <c r="A12" s="4"/>
      <c r="B12" s="80" t="s">
        <v>42</v>
      </c>
      <c r="C12" s="81" t="s">
        <v>13</v>
      </c>
      <c r="H12" s="63"/>
      <c r="I12" s="4"/>
      <c r="J12" s="80" t="s">
        <v>42</v>
      </c>
      <c r="K12" s="81" t="s">
        <v>13</v>
      </c>
      <c r="P12" s="63"/>
      <c r="Q12" s="4"/>
      <c r="R12" s="80" t="s">
        <v>42</v>
      </c>
      <c r="S12" s="81" t="s">
        <v>13</v>
      </c>
    </row>
    <row r="13" spans="1:20" ht="15.75" thickBot="1" x14ac:dyDescent="0.3">
      <c r="A13" s="4"/>
      <c r="B13" s="82">
        <v>0.42030000000000001</v>
      </c>
      <c r="C13" s="83">
        <v>0.49769999999999998</v>
      </c>
      <c r="H13" s="63"/>
      <c r="I13" s="4"/>
      <c r="J13" s="82">
        <v>0.31280000000000002</v>
      </c>
      <c r="K13" s="83">
        <v>0.4128</v>
      </c>
      <c r="P13" s="63"/>
      <c r="Q13" s="4"/>
      <c r="R13" s="82">
        <v>0.28849999999999998</v>
      </c>
      <c r="S13" s="83">
        <v>0.38850000000000001</v>
      </c>
      <c r="T13" s="48" t="s">
        <v>57</v>
      </c>
    </row>
    <row r="14" spans="1:20" x14ac:dyDescent="0.25">
      <c r="B14" s="87" t="s">
        <v>16</v>
      </c>
      <c r="C14" s="88"/>
      <c r="H14" s="63"/>
      <c r="J14" s="87" t="s">
        <v>20</v>
      </c>
      <c r="K14" s="88"/>
      <c r="P14" s="63"/>
      <c r="R14" s="87" t="s">
        <v>25</v>
      </c>
      <c r="S14" s="88"/>
    </row>
    <row r="15" spans="1:20" ht="32.25" customHeight="1" x14ac:dyDescent="0.25">
      <c r="B15" s="80" t="s">
        <v>42</v>
      </c>
      <c r="C15" s="81" t="s">
        <v>13</v>
      </c>
      <c r="H15" s="63"/>
      <c r="J15" s="80" t="s">
        <v>42</v>
      </c>
      <c r="K15" s="81" t="s">
        <v>13</v>
      </c>
      <c r="P15" s="63"/>
      <c r="R15" s="80" t="s">
        <v>42</v>
      </c>
      <c r="S15" s="81" t="s">
        <v>13</v>
      </c>
    </row>
    <row r="16" spans="1:20" ht="15.75" thickBot="1" x14ac:dyDescent="0.3">
      <c r="B16" s="82">
        <v>0.39069999999999999</v>
      </c>
      <c r="C16" s="83">
        <v>0.46989999999999998</v>
      </c>
      <c r="H16" s="63"/>
      <c r="J16" s="82">
        <v>0.3342</v>
      </c>
      <c r="K16" s="83">
        <v>0.43419999999999997</v>
      </c>
      <c r="P16" s="63"/>
      <c r="R16" s="82">
        <v>0.3155</v>
      </c>
      <c r="S16" s="83">
        <v>0.41549999999999998</v>
      </c>
    </row>
    <row r="17" spans="2:22" x14ac:dyDescent="0.25">
      <c r="B17" s="89" t="s">
        <v>12</v>
      </c>
      <c r="C17" s="90"/>
      <c r="H17" s="63"/>
      <c r="J17" s="89" t="s">
        <v>21</v>
      </c>
      <c r="K17" s="90"/>
      <c r="P17" s="63"/>
      <c r="R17" s="89" t="s">
        <v>26</v>
      </c>
      <c r="S17" s="90"/>
    </row>
    <row r="18" spans="2:22" ht="32.25" customHeight="1" x14ac:dyDescent="0.25">
      <c r="B18" s="42" t="s">
        <v>42</v>
      </c>
      <c r="C18" s="43" t="s">
        <v>13</v>
      </c>
      <c r="H18" s="63"/>
      <c r="J18" s="42" t="s">
        <v>42</v>
      </c>
      <c r="K18" s="43" t="s">
        <v>13</v>
      </c>
      <c r="P18" s="63"/>
      <c r="R18" s="42" t="s">
        <v>42</v>
      </c>
      <c r="S18" s="43" t="s">
        <v>13</v>
      </c>
    </row>
    <row r="19" spans="2:22" ht="15.75" thickBot="1" x14ac:dyDescent="0.3">
      <c r="B19" s="44">
        <v>0.40529999999999999</v>
      </c>
      <c r="C19" s="45">
        <v>0.4824</v>
      </c>
      <c r="D19" s="84"/>
      <c r="H19" s="63"/>
      <c r="J19" s="44">
        <v>0.34379999999999999</v>
      </c>
      <c r="K19" s="45">
        <v>0.44379999999999997</v>
      </c>
      <c r="L19" s="48" t="s">
        <v>56</v>
      </c>
      <c r="P19" s="63"/>
      <c r="R19" s="44">
        <v>0.33300000000000002</v>
      </c>
      <c r="S19" s="45">
        <v>0.433</v>
      </c>
      <c r="T19" s="48" t="s">
        <v>56</v>
      </c>
    </row>
    <row r="20" spans="2:22" x14ac:dyDescent="0.25">
      <c r="B20" s="89" t="s">
        <v>14</v>
      </c>
      <c r="C20" s="90"/>
      <c r="H20" s="63"/>
      <c r="J20" s="89" t="s">
        <v>22</v>
      </c>
      <c r="K20" s="90"/>
      <c r="P20" s="63"/>
      <c r="R20" s="89" t="s">
        <v>27</v>
      </c>
      <c r="S20" s="90"/>
    </row>
    <row r="21" spans="2:22" ht="32.25" customHeight="1" x14ac:dyDescent="0.25">
      <c r="B21" s="42" t="s">
        <v>42</v>
      </c>
      <c r="C21" s="43" t="s">
        <v>13</v>
      </c>
      <c r="H21" s="63"/>
      <c r="J21" s="42" t="s">
        <v>42</v>
      </c>
      <c r="K21" s="43" t="s">
        <v>13</v>
      </c>
      <c r="P21" s="63"/>
      <c r="R21" s="42" t="s">
        <v>42</v>
      </c>
      <c r="S21" s="43" t="s">
        <v>13</v>
      </c>
    </row>
    <row r="22" spans="2:22" ht="15.75" thickBot="1" x14ac:dyDescent="0.3">
      <c r="B22" s="44">
        <v>0.37530000000000002</v>
      </c>
      <c r="C22" s="45">
        <v>0.45479999999999998</v>
      </c>
      <c r="D22" s="48" t="s">
        <v>57</v>
      </c>
      <c r="H22" s="63"/>
      <c r="J22" s="44">
        <v>0.30630000000000002</v>
      </c>
      <c r="K22" s="45">
        <v>0.40629999999999999</v>
      </c>
      <c r="L22" s="84"/>
      <c r="P22" s="63"/>
      <c r="R22" s="44">
        <v>0.31059999999999999</v>
      </c>
      <c r="S22" s="45">
        <v>0.41060000000000002</v>
      </c>
    </row>
    <row r="23" spans="2:22" x14ac:dyDescent="0.25">
      <c r="B23" s="89" t="s">
        <v>15</v>
      </c>
      <c r="C23" s="90"/>
      <c r="H23" s="63"/>
      <c r="J23" s="89" t="s">
        <v>23</v>
      </c>
      <c r="K23" s="90"/>
      <c r="P23" s="63"/>
      <c r="R23" s="89" t="s">
        <v>28</v>
      </c>
      <c r="S23" s="90"/>
    </row>
    <row r="24" spans="2:22" ht="31.5" customHeight="1" x14ac:dyDescent="0.25">
      <c r="B24" s="42" t="s">
        <v>42</v>
      </c>
      <c r="C24" s="43" t="s">
        <v>13</v>
      </c>
      <c r="H24" s="63"/>
      <c r="J24" s="42" t="s">
        <v>42</v>
      </c>
      <c r="K24" s="43" t="s">
        <v>13</v>
      </c>
      <c r="P24" s="63"/>
      <c r="R24" s="42" t="s">
        <v>42</v>
      </c>
      <c r="S24" s="43" t="s">
        <v>13</v>
      </c>
    </row>
    <row r="25" spans="2:22" ht="15.75" thickBot="1" x14ac:dyDescent="0.3">
      <c r="B25" s="44">
        <v>0.39029999999999998</v>
      </c>
      <c r="C25" s="45">
        <v>0.46920000000000001</v>
      </c>
      <c r="H25" s="63"/>
      <c r="J25" s="44">
        <v>0.31269999999999998</v>
      </c>
      <c r="K25" s="45">
        <v>0.41270000000000001</v>
      </c>
      <c r="P25" s="63"/>
      <c r="R25" s="44">
        <v>0.30049999999999999</v>
      </c>
      <c r="S25" s="45">
        <v>0.40050000000000002</v>
      </c>
      <c r="T25" s="84"/>
    </row>
    <row r="26" spans="2:22" ht="15.75" thickBot="1" x14ac:dyDescent="0.3">
      <c r="H26" s="63"/>
      <c r="P26" s="63"/>
    </row>
    <row r="27" spans="2:22" x14ac:dyDescent="0.25">
      <c r="B27" s="89" t="s">
        <v>65</v>
      </c>
      <c r="C27" s="90"/>
      <c r="H27" s="63"/>
      <c r="J27" s="89" t="s">
        <v>66</v>
      </c>
      <c r="K27" s="90"/>
      <c r="P27" s="63"/>
      <c r="R27" s="89" t="s">
        <v>67</v>
      </c>
      <c r="S27" s="90"/>
    </row>
    <row r="28" spans="2:22" ht="35.25" customHeight="1" x14ac:dyDescent="0.25">
      <c r="B28" s="42" t="s">
        <v>42</v>
      </c>
      <c r="C28" s="43" t="s">
        <v>13</v>
      </c>
      <c r="H28" s="63"/>
      <c r="J28" s="42" t="s">
        <v>42</v>
      </c>
      <c r="K28" s="43" t="s">
        <v>13</v>
      </c>
      <c r="P28" s="63"/>
      <c r="R28" s="42" t="s">
        <v>42</v>
      </c>
      <c r="S28" s="43" t="s">
        <v>13</v>
      </c>
    </row>
    <row r="29" spans="2:22" ht="15.75" thickBot="1" x14ac:dyDescent="0.3">
      <c r="B29" s="44">
        <f>AVERAGE(B7,B10,B13,B16,B19,B22,B25)</f>
        <v>0.4051142857142857</v>
      </c>
      <c r="C29" s="45">
        <f>AVERAGE(C7,C10,C13,C16,C19,C22,C25)</f>
        <v>0.48291428571428568</v>
      </c>
      <c r="H29" s="63"/>
      <c r="J29" s="44">
        <f>AVERAGE(J7,J10,J13,J16,J19,J22,J25)</f>
        <v>0.31871428571428567</v>
      </c>
      <c r="K29" s="45">
        <f>AVERAGE(K7,K10,K13,K16,K19,K22,K25)</f>
        <v>0.41871428571428571</v>
      </c>
      <c r="P29" s="63"/>
      <c r="R29" s="44">
        <f>AVERAGE(R7,R10,R13,R16,R19,R22,R25)</f>
        <v>0.3083285714285714</v>
      </c>
      <c r="S29" s="45">
        <f>AVERAGE(S7,S10,S13,S16,S19,S22,S25)</f>
        <v>0.40832857142857149</v>
      </c>
    </row>
    <row r="30" spans="2:22" ht="15.75" thickBot="1" x14ac:dyDescent="0.3">
      <c r="H30" s="63"/>
      <c r="P30" s="63"/>
    </row>
    <row r="31" spans="2:22" ht="15.75" thickBot="1" x14ac:dyDescent="0.3">
      <c r="B31" s="4" t="s">
        <v>17</v>
      </c>
      <c r="E31" s="46">
        <v>21</v>
      </c>
      <c r="F31" s="47" t="s">
        <v>9</v>
      </c>
      <c r="H31" s="63"/>
      <c r="J31" s="4" t="s">
        <v>17</v>
      </c>
      <c r="M31" s="46">
        <v>21</v>
      </c>
      <c r="N31" s="47" t="s">
        <v>9</v>
      </c>
      <c r="P31" s="63"/>
      <c r="R31" s="4" t="s">
        <v>17</v>
      </c>
      <c r="U31" s="46">
        <v>21</v>
      </c>
      <c r="V31" s="47" t="s">
        <v>9</v>
      </c>
    </row>
    <row r="32" spans="2:22" ht="15.75" thickBot="1" x14ac:dyDescent="0.3">
      <c r="B32" s="4" t="s">
        <v>30</v>
      </c>
      <c r="E32" s="62">
        <v>26.42</v>
      </c>
      <c r="F32" s="47" t="s">
        <v>9</v>
      </c>
      <c r="H32" s="63"/>
      <c r="J32" s="4" t="s">
        <v>30</v>
      </c>
      <c r="M32" s="62">
        <v>26.386666666666667</v>
      </c>
      <c r="N32" s="47" t="s">
        <v>9</v>
      </c>
      <c r="P32" s="63"/>
      <c r="R32" s="4" t="s">
        <v>30</v>
      </c>
      <c r="U32" s="62">
        <v>26.89</v>
      </c>
      <c r="V32" s="47" t="s">
        <v>9</v>
      </c>
    </row>
    <row r="33" spans="2:23" ht="15.75" thickBot="1" x14ac:dyDescent="0.3">
      <c r="H33" s="63"/>
      <c r="P33" s="63"/>
    </row>
    <row r="34" spans="2:23" x14ac:dyDescent="0.25">
      <c r="B34" s="49" t="s">
        <v>43</v>
      </c>
      <c r="C34" s="50">
        <f>B29</f>
        <v>0.4051142857142857</v>
      </c>
      <c r="H34" s="63"/>
      <c r="J34" s="49" t="s">
        <v>43</v>
      </c>
      <c r="K34" s="50">
        <f>J29</f>
        <v>0.31871428571428567</v>
      </c>
      <c r="P34" s="63"/>
      <c r="R34" s="49" t="s">
        <v>43</v>
      </c>
      <c r="S34" s="50">
        <f>R29</f>
        <v>0.3083285714285714</v>
      </c>
    </row>
    <row r="35" spans="2:23" x14ac:dyDescent="0.25">
      <c r="B35" s="51" t="s">
        <v>58</v>
      </c>
      <c r="C35" s="52">
        <f>B7</f>
        <v>0.43469999999999998</v>
      </c>
      <c r="D35" s="41">
        <f>C35-C34</f>
        <v>2.9585714285714271E-2</v>
      </c>
      <c r="E35" t="s">
        <v>68</v>
      </c>
      <c r="H35" s="63"/>
      <c r="J35" s="51" t="s">
        <v>58</v>
      </c>
      <c r="K35" s="52">
        <f>J19</f>
        <v>0.34379999999999999</v>
      </c>
      <c r="L35" s="41">
        <f>K35-K34</f>
        <v>2.5085714285714322E-2</v>
      </c>
      <c r="M35" t="s">
        <v>68</v>
      </c>
      <c r="P35" s="63"/>
      <c r="R35" s="51" t="s">
        <v>58</v>
      </c>
      <c r="S35" s="52">
        <f>R19</f>
        <v>0.33300000000000002</v>
      </c>
      <c r="T35" s="41">
        <f>S35-S34</f>
        <v>2.4671428571428622E-2</v>
      </c>
      <c r="U35" t="s">
        <v>68</v>
      </c>
    </row>
    <row r="36" spans="2:23" ht="15.75" thickBot="1" x14ac:dyDescent="0.3">
      <c r="B36" s="53" t="s">
        <v>59</v>
      </c>
      <c r="C36" s="45">
        <f>B22</f>
        <v>0.37530000000000002</v>
      </c>
      <c r="D36" s="41">
        <f>C34-C36</f>
        <v>2.9814285714285682E-2</v>
      </c>
      <c r="E36" t="s">
        <v>68</v>
      </c>
      <c r="H36" s="63"/>
      <c r="J36" s="53" t="s">
        <v>59</v>
      </c>
      <c r="K36" s="45">
        <f>J10</f>
        <v>0.30180000000000001</v>
      </c>
      <c r="L36" s="41">
        <f>K34-K36</f>
        <v>1.691428571428566E-2</v>
      </c>
      <c r="M36" t="s">
        <v>68</v>
      </c>
      <c r="P36" s="63"/>
      <c r="R36" s="53" t="s">
        <v>59</v>
      </c>
      <c r="S36" s="45">
        <f>R13</f>
        <v>0.28849999999999998</v>
      </c>
      <c r="T36" s="41">
        <f>S34-S36</f>
        <v>1.9828571428571418E-2</v>
      </c>
      <c r="U36" t="s">
        <v>68</v>
      </c>
    </row>
    <row r="37" spans="2:23" ht="15.75" thickBot="1" x14ac:dyDescent="0.3">
      <c r="H37" s="63"/>
      <c r="P37" s="63"/>
    </row>
    <row r="38" spans="2:23" x14ac:dyDescent="0.25">
      <c r="B38" s="54" t="s">
        <v>61</v>
      </c>
      <c r="C38" s="55"/>
      <c r="H38" s="63"/>
      <c r="J38" s="54" t="s">
        <v>61</v>
      </c>
      <c r="K38" s="55"/>
      <c r="P38" s="63"/>
      <c r="R38" s="54" t="s">
        <v>61</v>
      </c>
      <c r="S38" s="55"/>
    </row>
    <row r="39" spans="2:23" x14ac:dyDescent="0.25">
      <c r="B39" s="51" t="s">
        <v>10</v>
      </c>
      <c r="C39" s="52" t="s">
        <v>11</v>
      </c>
      <c r="H39" s="63"/>
      <c r="J39" s="51" t="s">
        <v>10</v>
      </c>
      <c r="K39" s="52" t="s">
        <v>11</v>
      </c>
      <c r="P39" s="63"/>
      <c r="R39" s="51" t="s">
        <v>10</v>
      </c>
      <c r="S39" s="52" t="s">
        <v>11</v>
      </c>
    </row>
    <row r="40" spans="2:23" ht="15.75" thickBot="1" x14ac:dyDescent="0.3">
      <c r="B40" s="58">
        <f>C35/C34</f>
        <v>1.0730305381197545</v>
      </c>
      <c r="C40" s="59">
        <f>B40*B40</f>
        <v>1.1513945357375699</v>
      </c>
      <c r="H40" s="63"/>
      <c r="J40" s="58">
        <f>K35/K34</f>
        <v>1.0787090990587183</v>
      </c>
      <c r="K40" s="59">
        <f>J40*J40</f>
        <v>1.1636133203920715</v>
      </c>
      <c r="P40" s="63"/>
      <c r="R40" s="58">
        <f>S35/S34</f>
        <v>1.0800166797942827</v>
      </c>
      <c r="S40" s="59">
        <f>R40*R40</f>
        <v>1.1664360286338662</v>
      </c>
    </row>
    <row r="41" spans="2:23" x14ac:dyDescent="0.25">
      <c r="B41" s="60" t="s">
        <v>62</v>
      </c>
      <c r="C41" s="61"/>
      <c r="H41" s="63"/>
      <c r="J41" s="60" t="s">
        <v>62</v>
      </c>
      <c r="K41" s="61"/>
      <c r="P41" s="63"/>
      <c r="R41" s="60" t="s">
        <v>62</v>
      </c>
      <c r="S41" s="61"/>
    </row>
    <row r="42" spans="2:23" x14ac:dyDescent="0.25">
      <c r="B42" s="57" t="s">
        <v>10</v>
      </c>
      <c r="C42" s="56" t="s">
        <v>11</v>
      </c>
      <c r="H42" s="63"/>
      <c r="J42" s="57" t="s">
        <v>10</v>
      </c>
      <c r="K42" s="56" t="s">
        <v>11</v>
      </c>
      <c r="P42" s="63"/>
      <c r="R42" s="57" t="s">
        <v>10</v>
      </c>
      <c r="S42" s="56" t="s">
        <v>11</v>
      </c>
    </row>
    <row r="43" spans="2:23" ht="15.75" thickBot="1" x14ac:dyDescent="0.3">
      <c r="B43" s="58">
        <f>C36/C34</f>
        <v>0.92640524719655837</v>
      </c>
      <c r="C43" s="59">
        <f>B43*B43</f>
        <v>0.85822668203331642</v>
      </c>
      <c r="H43" s="63"/>
      <c r="J43" s="58">
        <f>K36/K34</f>
        <v>0.94692962796952052</v>
      </c>
      <c r="K43" s="59">
        <f>J43*J43</f>
        <v>0.89667572032649456</v>
      </c>
      <c r="P43" s="63"/>
      <c r="R43" s="58">
        <f>S36/S34</f>
        <v>0.93569012648843997</v>
      </c>
      <c r="S43" s="59">
        <f>R43*R43</f>
        <v>0.87551601280795277</v>
      </c>
    </row>
    <row r="44" spans="2:23" ht="15.75" thickBot="1" x14ac:dyDescent="0.3">
      <c r="H44" s="63"/>
      <c r="P44" s="63"/>
    </row>
    <row r="45" spans="2:23" ht="15.75" thickBot="1" x14ac:dyDescent="0.3">
      <c r="B45" s="4" t="s">
        <v>75</v>
      </c>
      <c r="E45" s="62">
        <f>E32-E31</f>
        <v>5.4200000000000017</v>
      </c>
      <c r="F45" s="47" t="s">
        <v>9</v>
      </c>
      <c r="H45" s="63"/>
      <c r="J45" s="4" t="s">
        <v>75</v>
      </c>
      <c r="M45" s="62">
        <f>M32-M31</f>
        <v>5.3866666666666667</v>
      </c>
      <c r="N45" s="47" t="s">
        <v>9</v>
      </c>
      <c r="P45" s="63"/>
      <c r="R45" s="4" t="s">
        <v>75</v>
      </c>
      <c r="U45" s="62">
        <f>U32-U31</f>
        <v>5.8900000000000006</v>
      </c>
      <c r="V45" s="47" t="s">
        <v>9</v>
      </c>
    </row>
    <row r="46" spans="2:23" ht="15.75" thickBot="1" x14ac:dyDescent="0.3">
      <c r="G46" s="69" t="s">
        <v>31</v>
      </c>
      <c r="H46" s="63"/>
      <c r="O46" s="69" t="s">
        <v>31</v>
      </c>
      <c r="P46" s="63"/>
      <c r="W46" s="69" t="s">
        <v>31</v>
      </c>
    </row>
    <row r="47" spans="2:23" ht="15.75" thickBot="1" x14ac:dyDescent="0.3">
      <c r="B47" s="4" t="s">
        <v>76</v>
      </c>
      <c r="E47" s="62">
        <f>E45*C40</f>
        <v>6.2405583836976311</v>
      </c>
      <c r="F47" s="47" t="s">
        <v>9</v>
      </c>
      <c r="G47" s="70">
        <f>E47-E45</f>
        <v>0.82055838369762935</v>
      </c>
      <c r="H47" s="63"/>
      <c r="J47" s="4" t="s">
        <v>76</v>
      </c>
      <c r="M47" s="62">
        <f>M45*K40</f>
        <v>6.267997085845292</v>
      </c>
      <c r="N47" s="47" t="s">
        <v>9</v>
      </c>
      <c r="O47" s="70">
        <f>M47-M45</f>
        <v>0.88133041917862531</v>
      </c>
      <c r="P47" s="63"/>
      <c r="R47" s="4" t="s">
        <v>76</v>
      </c>
      <c r="U47" s="62">
        <f>U45*S40</f>
        <v>6.8703082086534728</v>
      </c>
      <c r="V47" s="47" t="s">
        <v>9</v>
      </c>
      <c r="W47" s="70">
        <f>U47-U45</f>
        <v>0.98030820865347224</v>
      </c>
    </row>
    <row r="48" spans="2:23" ht="15.75" thickBot="1" x14ac:dyDescent="0.3">
      <c r="B48" s="4" t="s">
        <v>77</v>
      </c>
      <c r="E48" s="62">
        <f>E45*C43</f>
        <v>4.6515886166205762</v>
      </c>
      <c r="F48" s="47" t="s">
        <v>9</v>
      </c>
      <c r="G48" s="70">
        <f>E45-E48</f>
        <v>0.76841138337942549</v>
      </c>
      <c r="H48" s="63"/>
      <c r="J48" s="4" t="s">
        <v>77</v>
      </c>
      <c r="M48" s="62">
        <f>M45*K43</f>
        <v>4.8300932134920505</v>
      </c>
      <c r="N48" s="47" t="s">
        <v>9</v>
      </c>
      <c r="O48" s="70">
        <f>M45-M48</f>
        <v>0.55657345317461626</v>
      </c>
      <c r="P48" s="63"/>
      <c r="R48" s="4" t="s">
        <v>77</v>
      </c>
      <c r="U48" s="62">
        <f>U45*S43</f>
        <v>5.156789315438842</v>
      </c>
      <c r="V48" s="47" t="s">
        <v>9</v>
      </c>
      <c r="W48" s="70">
        <f>U45-U48</f>
        <v>0.73321068456115857</v>
      </c>
    </row>
    <row r="49" spans="2:22" ht="15.75" thickBot="1" x14ac:dyDescent="0.3">
      <c r="H49" s="63"/>
      <c r="P49" s="63"/>
    </row>
    <row r="50" spans="2:22" ht="15.75" thickBot="1" x14ac:dyDescent="0.3">
      <c r="B50" s="4" t="s">
        <v>69</v>
      </c>
      <c r="E50" s="62">
        <f>AVERAGE(G47:G48)</f>
        <v>0.79448488353852742</v>
      </c>
      <c r="F50" s="47" t="s">
        <v>9</v>
      </c>
      <c r="H50" s="63"/>
      <c r="J50" s="4" t="s">
        <v>69</v>
      </c>
      <c r="M50" s="62">
        <f>AVERAGE(O47:O48)</f>
        <v>0.71895193617662079</v>
      </c>
      <c r="N50" s="47" t="s">
        <v>9</v>
      </c>
      <c r="P50" s="63"/>
      <c r="R50" s="4" t="s">
        <v>69</v>
      </c>
      <c r="U50" s="62">
        <f>AVERAGE(W47:W48)</f>
        <v>0.8567594466073154</v>
      </c>
      <c r="V50" s="47" t="s">
        <v>9</v>
      </c>
    </row>
    <row r="53" spans="2:22" ht="15.75" hidden="1" thickBot="1" x14ac:dyDescent="0.3">
      <c r="B53" s="65" t="s">
        <v>29</v>
      </c>
      <c r="E53" s="66">
        <f>AVERAGE(E50,M50,U50)</f>
        <v>0.79006542210748787</v>
      </c>
      <c r="F53" s="67" t="s">
        <v>9</v>
      </c>
    </row>
  </sheetData>
  <mergeCells count="27">
    <mergeCell ref="B5:C5"/>
    <mergeCell ref="J5:K5"/>
    <mergeCell ref="R5:S5"/>
    <mergeCell ref="B2:C2"/>
    <mergeCell ref="J2:K2"/>
    <mergeCell ref="R2:S2"/>
    <mergeCell ref="B11:C11"/>
    <mergeCell ref="J11:K11"/>
    <mergeCell ref="R11:S11"/>
    <mergeCell ref="B8:C8"/>
    <mergeCell ref="J8:K8"/>
    <mergeCell ref="R8:S8"/>
    <mergeCell ref="J14:K14"/>
    <mergeCell ref="J17:K17"/>
    <mergeCell ref="J20:K20"/>
    <mergeCell ref="J23:K23"/>
    <mergeCell ref="J27:K27"/>
    <mergeCell ref="B17:C17"/>
    <mergeCell ref="B20:C20"/>
    <mergeCell ref="B23:C23"/>
    <mergeCell ref="B14:C14"/>
    <mergeCell ref="B27:C27"/>
    <mergeCell ref="R14:S14"/>
    <mergeCell ref="R17:S17"/>
    <mergeCell ref="R20:S20"/>
    <mergeCell ref="R23:S23"/>
    <mergeCell ref="R27:S27"/>
  </mergeCells>
  <pageMargins left="0.7" right="0.7" top="0.75" bottom="0.75" header="0.3" footer="0.3"/>
  <pageSetup paperSize="9" orientation="portrait" r:id="rId1"/>
  <headerFooter>
    <oddFooter>&amp;L&amp;1#&amp;"Calibri"&amp;10&amp;K000000Classified as Highly Confidential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OfgemExternalPublication" ma:contentTypeID="0x01010062488AB1AA15E14D84DFA7E22D330EDE00738B32CFE572C348A92F02C4D68114D4" ma:contentTypeVersion="6" ma:contentTypeDescription="Documents published externally eg Consultation" ma:contentTypeScope="" ma:versionID="f0b623e988568cbbc288044dfd2d9f7d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xmlns:ns4="207cba57-4b93-415b-a57b-602c6ed2f38f" targetNamespace="http://schemas.microsoft.com/office/2006/metadata/properties" ma:root="true" ma:fieldsID="00e767550b037de32c40b7139cfe7dfa" ns2:_="" ns3:_="" ns4:_="">
    <xsd:import namespace="631298fc-6a88-4548-b7d9-3b164918c4a3"/>
    <xsd:import namespace="http://schemas.microsoft.com/sharepoint/v3/fields"/>
    <xsd:import namespace="207cba57-4b93-415b-a57b-602c6ed2f38f"/>
    <xsd:element name="properties">
      <xsd:complexType>
        <xsd:sequence>
          <xsd:element name="documentManagement">
            <xsd:complexType>
              <xsd:all>
                <xsd:element ref="ns2:_x003a_" minOccurs="0"/>
                <xsd:element ref="ns2:_x003a__x003a_" minOccurs="0"/>
                <xsd:element ref="ns2:Ref_x0020_No" minOccurs="0"/>
                <xsd:element ref="ns2:Recipient" minOccurs="0"/>
                <xsd:element ref="ns2:Classification" minOccurs="0"/>
                <xsd:element ref="ns2:Descriptor" minOccurs="0"/>
                <xsd:element ref="ns3:_Status" minOccurs="0"/>
                <xsd:element ref="ns2:Publication_x0020_Date_x003a_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_x003a_" ma:index="8" nillable="true" ma:displayName=":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9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Ref_x0020_No" ma:index="10" nillable="true" ma:displayName="Ref No" ma:internalName="Ref_x0020_No">
      <xsd:simpleType>
        <xsd:restriction base="dms:Text">
          <xsd:maxLength value="255"/>
        </xsd:restriction>
      </xsd:simpleType>
    </xsd:element>
    <xsd:element name="Recipient" ma:index="11" nillable="true" ma:displayName="Recipient" ma:description="Internal or external person(s) or group (eg Exec, SMT or Authority).  For Legal Advice put recipient of advice." ma:internalName="Recipient">
      <xsd:simpleType>
        <xsd:restriction base="dms:Text">
          <xsd:maxLength value="255"/>
        </xsd:restriction>
      </xsd:simpleType>
    </xsd:element>
    <xsd:element name="Classification" ma:index="12" nillable="true" ma:displayName="Classification" ma:default="Unclassified" ma:format="Dropdown" ma:hidden="true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hidden="true" ma:internalName="Descriptor" ma:readOnly="false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  <xsd:element name="Publication_x0020_Date_x003a_" ma:index="15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4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7cba57-4b93-415b-a57b-602c6ed2f38f" elementFormDefault="qualified">
    <xsd:import namespace="http://schemas.microsoft.com/office/2006/documentManagement/types"/>
    <xsd:import namespace="http://schemas.microsoft.com/office/infopath/2007/PartnerControls"/>
    <xsd:element name="_dlc_DocId" ma:index="16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7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Draft</_Status>
    <Ref_x0020_No xmlns="631298fc-6a88-4548-b7d9-3b164918c4a3" xsi:nil="true"/>
    <Descriptor xmlns="631298fc-6a88-4548-b7d9-3b164918c4a3" xsi:nil="true"/>
    <_x003a_ xmlns="631298fc-6a88-4548-b7d9-3b164918c4a3" xsi:nil="true"/>
    <Classification xmlns="631298fc-6a88-4548-b7d9-3b164918c4a3">Unclassified</Classification>
    <_x003a__x003a_ xmlns="631298fc-6a88-4548-b7d9-3b164918c4a3">-Main Document</_x003a__x003a_>
    <Recipient xmlns="631298fc-6a88-4548-b7d9-3b164918c4a3" xsi:nil="true"/>
    <Publication_x0020_Date_x003a_ xmlns="631298fc-6a88-4548-b7d9-3b164918c4a3">2020-09-28T09:01:50+00:00</Publication_x0020_Date_x003a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ca9306fc-8436-45f0-b931-e34f519be3a3" ContentTypeId="0x01010062488AB1AA15E14D84DFA7E22D330EDE" PreviousValue="true"/>
</file>

<file path=customXml/itemProps1.xml><?xml version="1.0" encoding="utf-8"?>
<ds:datastoreItem xmlns:ds="http://schemas.openxmlformats.org/officeDocument/2006/customXml" ds:itemID="{8CE23B1F-89BA-4F6F-86AE-FDF9E8987AA5}"/>
</file>

<file path=customXml/itemProps2.xml><?xml version="1.0" encoding="utf-8"?>
<ds:datastoreItem xmlns:ds="http://schemas.openxmlformats.org/officeDocument/2006/customXml" ds:itemID="{4C6AAE89-E860-4970-9709-91555BC40C68}">
  <ds:schemaRefs>
    <ds:schemaRef ds:uri="http://www.w3.org/XML/1998/namespace"/>
    <ds:schemaRef ds:uri="http://schemas.microsoft.com/sharepoint/v3"/>
    <ds:schemaRef ds:uri="http://schemas.openxmlformats.org/package/2006/metadata/core-properties"/>
    <ds:schemaRef ds:uri="http://purl.org/dc/elements/1.1/"/>
    <ds:schemaRef ds:uri="cbb73df6-8de2-412b-9bf9-7418bd4b97cb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ee43b1d9-2d61-4f52-825b-288cca2eca44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763C4F0-15D2-4BCE-B819-1F6049C2F4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4ED3895-1ADE-47B9-80E9-DC360E2BAD4E}"/>
</file>

<file path=customXml/itemProps5.xml><?xml version="1.0" encoding="utf-8"?>
<ds:datastoreItem xmlns:ds="http://schemas.openxmlformats.org/officeDocument/2006/customXml" ds:itemID="{AF279985-5A54-4ED4-968A-AE145610CF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 DEMAND</vt:lpstr>
      <vt:lpstr>SE DEMAND</vt:lpstr>
      <vt:lpstr>SO DEMAND</vt:lpstr>
      <vt:lpstr>Historical 7Y 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Wainwright, Colin</dc:creator>
  <cp:lastModifiedBy>Symes, Danny</cp:lastModifiedBy>
  <dcterms:created xsi:type="dcterms:W3CDTF">2020-07-30T14:50:13Z</dcterms:created>
  <dcterms:modified xsi:type="dcterms:W3CDTF">2020-09-04T06:36:41Z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0x01010062488AB1AA15E14D84DFA7E22D330EDE00738B32CFE572C348A92F02C4D68114D4</vt:lpwstr>
  </property>
  <property fmtid="{D5CDD505-2E9C-101B-9397-08002B2CF9AE}" pid="3" name="MSIP_Label_96b3c26b-d77d-43f0-9d8b-ff1e298dbffc_Enabled">
    <vt:lpwstr>true</vt:lpwstr>
  </property>
  <property fmtid="{D5CDD505-2E9C-101B-9397-08002B2CF9AE}" pid="4" name="MSIP_Label_96b3c26b-d77d-43f0-9d8b-ff1e298dbffc_SetDate">
    <vt:lpwstr>2020-09-04T06:36:08Z</vt:lpwstr>
  </property>
  <property fmtid="{D5CDD505-2E9C-101B-9397-08002B2CF9AE}" pid="5" name="MSIP_Label_96b3c26b-d77d-43f0-9d8b-ff1e298dbffc_Method">
    <vt:lpwstr>Privileged</vt:lpwstr>
  </property>
  <property fmtid="{D5CDD505-2E9C-101B-9397-08002B2CF9AE}" pid="6" name="MSIP_Label_96b3c26b-d77d-43f0-9d8b-ff1e298dbffc_Name">
    <vt:lpwstr>96b3c26b-d77d-43f0-9d8b-ff1e298dbffc</vt:lpwstr>
  </property>
  <property fmtid="{D5CDD505-2E9C-101B-9397-08002B2CF9AE}" pid="7" name="MSIP_Label_96b3c26b-d77d-43f0-9d8b-ff1e298dbffc_SiteId">
    <vt:lpwstr>b9563cbc-9874-41ab-b448-7e0f61aff3eb</vt:lpwstr>
  </property>
  <property fmtid="{D5CDD505-2E9C-101B-9397-08002B2CF9AE}" pid="8" name="MSIP_Label_96b3c26b-d77d-43f0-9d8b-ff1e298dbffc_ActionId">
    <vt:lpwstr>807c0156-53a9-4f9e-b1d5-0000045223b9</vt:lpwstr>
  </property>
  <property fmtid="{D5CDD505-2E9C-101B-9397-08002B2CF9AE}" pid="9" name="MSIP_Label_96b3c26b-d77d-43f0-9d8b-ff1e298dbffc_ContentBits">
    <vt:lpwstr>2</vt:lpwstr>
  </property>
  <property fmtid="{D5CDD505-2E9C-101B-9397-08002B2CF9AE}" pid="10" name="BJSCc5a055b0-1bed-4579_x">
    <vt:lpwstr/>
  </property>
  <property fmtid="{D5CDD505-2E9C-101B-9397-08002B2CF9AE}" pid="11" name="BJSCdd9eba61-d6b9-469b_x">
    <vt:lpwstr/>
  </property>
  <property fmtid="{D5CDD505-2E9C-101B-9397-08002B2CF9AE}" pid="12" name="BJSCSummaryMarking">
    <vt:lpwstr>This item has no classification</vt:lpwstr>
  </property>
  <property fmtid="{D5CDD505-2E9C-101B-9397-08002B2CF9AE}" pid="13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xmlns="http://www.boldonjames.com/2008/01/sie/internal/label" /&gt;</vt:lpwstr>
  </property>
</Properties>
</file>