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ashanir\Desktop\Decision publications\Protecting energy consumers with prepayment meters\"/>
    </mc:Choice>
  </mc:AlternateContent>
  <bookViews>
    <workbookView xWindow="0" yWindow="0" windowWidth="13680" windowHeight="5085" tabRatio="82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3 Forecasted Values = &gt;" sheetId="26" r:id="rId12"/>
    <sheet name="3a Forecasted Values" sheetId="1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9" l="1"/>
  <c r="I41" i="9"/>
  <c r="H41" i="9"/>
  <c r="G41" i="9"/>
  <c r="J32" i="9" l="1"/>
  <c r="J31" i="9"/>
  <c r="M32" i="9"/>
  <c r="N32" i="9"/>
  <c r="O32" i="9"/>
  <c r="P32" i="9"/>
  <c r="Q32" i="9"/>
  <c r="R32" i="9"/>
  <c r="S32" i="9"/>
  <c r="T32" i="9"/>
  <c r="U32" i="9"/>
  <c r="V32" i="9"/>
  <c r="L32" i="9"/>
  <c r="M31" i="9"/>
  <c r="N31" i="9"/>
  <c r="O31" i="9"/>
  <c r="P31" i="9"/>
  <c r="Q31" i="9"/>
  <c r="R31" i="9"/>
  <c r="S31" i="9"/>
  <c r="T31" i="9"/>
  <c r="U31" i="9"/>
  <c r="V31" i="9"/>
  <c r="L31" i="9"/>
  <c r="K40" i="9" l="1"/>
  <c r="K41" i="9"/>
  <c r="O30" i="9" l="1"/>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8" i="8" s="1"/>
  <c r="N20" i="8"/>
  <c r="N31" i="8" l="1"/>
  <c r="N34" i="8" s="1"/>
  <c r="O20" i="9" s="1"/>
  <c r="N52" i="11"/>
  <c r="N54" i="11" s="1"/>
  <c r="N53" i="11"/>
  <c r="N55" i="11" s="1"/>
  <c r="O19" i="9" s="1"/>
  <c r="N21" i="13"/>
  <c r="O15" i="9"/>
  <c r="N30" i="8"/>
  <c r="Q52" i="11"/>
  <c r="R52" i="11"/>
  <c r="S52" i="11"/>
  <c r="T52" i="11"/>
  <c r="U52" i="11"/>
  <c r="P53" i="11"/>
  <c r="Q53" i="11"/>
  <c r="R53" i="11"/>
  <c r="S53" i="11"/>
  <c r="T53" i="11"/>
  <c r="U53" i="11"/>
  <c r="M53" i="11"/>
  <c r="M52" i="11"/>
  <c r="O22" i="9" l="1"/>
  <c r="N33" i="8"/>
  <c r="N32" i="8"/>
  <c r="O13" i="9"/>
  <c r="N57" i="11"/>
  <c r="G46" i="11"/>
  <c r="G48"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Q48" i="11"/>
  <c r="R48" i="11"/>
  <c r="S48" i="11"/>
  <c r="T48" i="11"/>
  <c r="U48" i="11"/>
  <c r="M49" i="11"/>
  <c r="P49" i="11"/>
  <c r="Q49" i="11"/>
  <c r="R49" i="11"/>
  <c r="S49" i="11"/>
  <c r="T49" i="11"/>
  <c r="U49" i="11"/>
  <c r="J49" i="11"/>
  <c r="J48" i="11"/>
  <c r="I48" i="11"/>
  <c r="I49" i="11"/>
  <c r="H49" i="11"/>
  <c r="H48" i="11"/>
  <c r="G49" i="11"/>
  <c r="F49" i="11"/>
  <c r="F48" i="11"/>
  <c r="E45" i="9" l="1"/>
  <c r="J29" i="9" l="1"/>
  <c r="L29" i="9"/>
  <c r="M29" i="9"/>
  <c r="L19" i="11"/>
  <c r="N19" i="11"/>
  <c r="P19" i="11"/>
  <c r="Q19" i="11"/>
  <c r="R19" i="11"/>
  <c r="S19" i="11"/>
  <c r="T19" i="11"/>
  <c r="U19" i="11"/>
  <c r="P17" i="11"/>
  <c r="M17" i="11"/>
  <c r="Q17" i="11"/>
  <c r="R17" i="11"/>
  <c r="S17" i="11"/>
  <c r="T17" i="11"/>
  <c r="U17" i="11"/>
  <c r="K19" i="11"/>
  <c r="O48" i="11" l="1"/>
  <c r="O49" i="11"/>
  <c r="K49" i="11"/>
  <c r="K48" i="11"/>
  <c r="Q21" i="9"/>
  <c r="R21" i="9"/>
  <c r="S21" i="9"/>
  <c r="T21" i="9"/>
  <c r="U21" i="9"/>
  <c r="V21" i="9"/>
  <c r="Q15" i="9"/>
  <c r="R15" i="9"/>
  <c r="S15" i="9"/>
  <c r="T15" i="9"/>
  <c r="U15" i="9"/>
  <c r="V15" i="9"/>
  <c r="D37" i="19" l="1"/>
  <c r="C37" i="19"/>
  <c r="D23" i="19"/>
  <c r="C23" i="19"/>
  <c r="D11" i="19"/>
  <c r="C11" i="19"/>
  <c r="V16" i="21"/>
  <c r="U16" i="21"/>
  <c r="T16" i="21"/>
  <c r="S16" i="21"/>
  <c r="R16" i="21"/>
  <c r="Q16" i="21"/>
  <c r="P16" i="21"/>
  <c r="N16" i="21"/>
  <c r="M16" i="21"/>
  <c r="L16" i="21"/>
  <c r="J16" i="21"/>
  <c r="I16" i="21"/>
  <c r="H16" i="21"/>
  <c r="G16" i="21"/>
  <c r="C9" i="21" s="1"/>
  <c r="O17" i="9" s="1"/>
  <c r="F16" i="21"/>
  <c r="E16" i="21"/>
  <c r="D16" i="21"/>
  <c r="C16" i="21"/>
  <c r="U19" i="13"/>
  <c r="Q19" i="13"/>
  <c r="M19" i="13"/>
  <c r="N21" i="9" s="1"/>
  <c r="T18" i="13"/>
  <c r="T21" i="13" s="1"/>
  <c r="P18" i="13"/>
  <c r="U17" i="13"/>
  <c r="T17" i="13"/>
  <c r="T19" i="13" s="1"/>
  <c r="S17" i="13"/>
  <c r="S19" i="13" s="1"/>
  <c r="R17" i="13"/>
  <c r="R19" i="13" s="1"/>
  <c r="Q17" i="13"/>
  <c r="P17" i="13"/>
  <c r="P19" i="13" s="1"/>
  <c r="O17" i="13"/>
  <c r="O19" i="13" s="1"/>
  <c r="P21" i="9" s="1"/>
  <c r="M17" i="13"/>
  <c r="L17" i="13"/>
  <c r="L19" i="13" s="1"/>
  <c r="M21" i="9" s="1"/>
  <c r="K17" i="13"/>
  <c r="K19" i="13" s="1"/>
  <c r="I17" i="13"/>
  <c r="I19" i="13" s="1"/>
  <c r="H17" i="13"/>
  <c r="H19" i="13" s="1"/>
  <c r="I21" i="9" s="1"/>
  <c r="G17" i="13"/>
  <c r="G19" i="13" s="1"/>
  <c r="H21" i="9" s="1"/>
  <c r="F17" i="13"/>
  <c r="F19" i="13" s="1"/>
  <c r="G21" i="9" s="1"/>
  <c r="U16" i="13"/>
  <c r="U18" i="13" s="1"/>
  <c r="U21" i="13" s="1"/>
  <c r="T16" i="13"/>
  <c r="S16" i="13"/>
  <c r="S18" i="13" s="1"/>
  <c r="S21" i="13" s="1"/>
  <c r="R16" i="13"/>
  <c r="R18" i="13" s="1"/>
  <c r="R21" i="13" s="1"/>
  <c r="Q16" i="13"/>
  <c r="Q18" i="13" s="1"/>
  <c r="Q21" i="13" s="1"/>
  <c r="P16" i="13"/>
  <c r="O16" i="13"/>
  <c r="O18" i="13" s="1"/>
  <c r="M16" i="13"/>
  <c r="M18" i="13" s="1"/>
  <c r="L16" i="13"/>
  <c r="L18" i="13" s="1"/>
  <c r="M15" i="9" s="1"/>
  <c r="K16" i="13"/>
  <c r="K18" i="13" s="1"/>
  <c r="L15" i="9" s="1"/>
  <c r="I16" i="13"/>
  <c r="I18" i="13" s="1"/>
  <c r="J15" i="9" s="1"/>
  <c r="H16" i="13"/>
  <c r="H18" i="13" s="1"/>
  <c r="G16" i="13"/>
  <c r="G18" i="13" s="1"/>
  <c r="F16" i="13"/>
  <c r="F18" i="13" s="1"/>
  <c r="P55" i="11"/>
  <c r="Q19" i="9" s="1"/>
  <c r="T51" i="11"/>
  <c r="P51" i="11"/>
  <c r="S50" i="11"/>
  <c r="U47" i="11"/>
  <c r="T47" i="11"/>
  <c r="S47" i="11"/>
  <c r="R47" i="11"/>
  <c r="Q47" i="11"/>
  <c r="P47" i="11"/>
  <c r="O47" i="11"/>
  <c r="H47" i="11"/>
  <c r="G47" i="11"/>
  <c r="F47" i="11"/>
  <c r="U46" i="11"/>
  <c r="T46" i="11"/>
  <c r="S46" i="11"/>
  <c r="R46" i="11"/>
  <c r="Q46" i="11"/>
  <c r="P46" i="11"/>
  <c r="P52" i="11" s="1"/>
  <c r="O46" i="11"/>
  <c r="H46" i="11"/>
  <c r="F46" i="11"/>
  <c r="U45" i="11"/>
  <c r="T45" i="11"/>
  <c r="S45" i="11"/>
  <c r="R45" i="11"/>
  <c r="R55" i="11" s="1"/>
  <c r="S19" i="9" s="1"/>
  <c r="Q45" i="11"/>
  <c r="P45" i="11"/>
  <c r="O45" i="11"/>
  <c r="M45" i="11"/>
  <c r="K45" i="11"/>
  <c r="I45" i="11"/>
  <c r="H45" i="11"/>
  <c r="G45" i="11"/>
  <c r="F45" i="11"/>
  <c r="U44" i="11"/>
  <c r="U54" i="11" s="1"/>
  <c r="V13" i="9" s="1"/>
  <c r="T44" i="11"/>
  <c r="S44" i="11"/>
  <c r="R44" i="11"/>
  <c r="Q44" i="11"/>
  <c r="Q54" i="11" s="1"/>
  <c r="R13" i="9" s="1"/>
  <c r="P44" i="11"/>
  <c r="O44" i="11"/>
  <c r="M44" i="11"/>
  <c r="L44" i="11"/>
  <c r="I44" i="11"/>
  <c r="H44" i="11"/>
  <c r="G44" i="11"/>
  <c r="F44" i="11"/>
  <c r="U43" i="11"/>
  <c r="T43" i="11"/>
  <c r="T55" i="11" s="1"/>
  <c r="U19" i="9" s="1"/>
  <c r="S43" i="11"/>
  <c r="S55" i="11" s="1"/>
  <c r="T19" i="9" s="1"/>
  <c r="R43" i="11"/>
  <c r="Q43" i="11"/>
  <c r="P43" i="11"/>
  <c r="O43" i="11"/>
  <c r="M43" i="11"/>
  <c r="L43" i="11"/>
  <c r="K43" i="11"/>
  <c r="I43" i="11"/>
  <c r="H43" i="11"/>
  <c r="G43" i="11"/>
  <c r="F43" i="11"/>
  <c r="U42" i="11"/>
  <c r="T42" i="11"/>
  <c r="S42" i="11"/>
  <c r="R42" i="11"/>
  <c r="R54" i="11" s="1"/>
  <c r="S13" i="9" s="1"/>
  <c r="Q42" i="11"/>
  <c r="P42" i="11"/>
  <c r="O42" i="11"/>
  <c r="M42" i="11"/>
  <c r="L42" i="11"/>
  <c r="K42" i="11"/>
  <c r="I42" i="11"/>
  <c r="H42" i="11"/>
  <c r="G42" i="11"/>
  <c r="F42" i="11"/>
  <c r="U41" i="11"/>
  <c r="U51" i="11" s="1"/>
  <c r="T41" i="11"/>
  <c r="S41" i="11"/>
  <c r="S51" i="11" s="1"/>
  <c r="R41" i="11"/>
  <c r="R51" i="11" s="1"/>
  <c r="Q41" i="11"/>
  <c r="Q51" i="11" s="1"/>
  <c r="P41" i="11"/>
  <c r="O41" i="11"/>
  <c r="O51" i="11" s="1"/>
  <c r="M41" i="11"/>
  <c r="M51" i="11" s="1"/>
  <c r="L41" i="11"/>
  <c r="L51" i="11" s="1"/>
  <c r="K41" i="11"/>
  <c r="K51" i="11" s="1"/>
  <c r="I41" i="11"/>
  <c r="I51" i="11" s="1"/>
  <c r="H41" i="11"/>
  <c r="H51" i="11" s="1"/>
  <c r="G41" i="11"/>
  <c r="G51" i="11" s="1"/>
  <c r="F41" i="11"/>
  <c r="F51" i="11" s="1"/>
  <c r="U40" i="11"/>
  <c r="U50" i="11" s="1"/>
  <c r="T40" i="11"/>
  <c r="T50" i="11" s="1"/>
  <c r="S40" i="11"/>
  <c r="R40" i="11"/>
  <c r="R50" i="11" s="1"/>
  <c r="Q40" i="11"/>
  <c r="Q50" i="11" s="1"/>
  <c r="P40" i="11"/>
  <c r="P50" i="11" s="1"/>
  <c r="O40" i="11"/>
  <c r="O50" i="11" s="1"/>
  <c r="M40" i="11"/>
  <c r="M50" i="11" s="1"/>
  <c r="L40" i="11"/>
  <c r="L50" i="11" s="1"/>
  <c r="K40" i="11"/>
  <c r="K50" i="11" s="1"/>
  <c r="I40" i="11"/>
  <c r="I50" i="11" s="1"/>
  <c r="H40" i="11"/>
  <c r="H50" i="11" s="1"/>
  <c r="H52" i="11" s="1"/>
  <c r="H54" i="11" s="1"/>
  <c r="I13" i="9" s="1"/>
  <c r="G40" i="11"/>
  <c r="G50" i="11" s="1"/>
  <c r="F40" i="11"/>
  <c r="F50" i="11" s="1"/>
  <c r="G36" i="1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V30" i="9"/>
  <c r="U30" i="9"/>
  <c r="T30" i="9"/>
  <c r="S30" i="9"/>
  <c r="R30" i="9"/>
  <c r="Q30" i="9"/>
  <c r="P30" i="9"/>
  <c r="N30" i="9"/>
  <c r="M30" i="9"/>
  <c r="L30" i="9"/>
  <c r="J30" i="9"/>
  <c r="V29" i="9"/>
  <c r="U29" i="9"/>
  <c r="T29" i="9"/>
  <c r="S29" i="9"/>
  <c r="R29" i="9"/>
  <c r="Q29" i="9"/>
  <c r="P29" i="9"/>
  <c r="N29" i="9"/>
  <c r="O21" i="13" l="1"/>
  <c r="P15" i="9"/>
  <c r="O52" i="11"/>
  <c r="O54" i="11" s="1"/>
  <c r="P13" i="9" s="1"/>
  <c r="O53" i="11"/>
  <c r="O55" i="11" s="1"/>
  <c r="P19" i="9" s="1"/>
  <c r="O23" i="9"/>
  <c r="M21" i="13"/>
  <c r="N15" i="9"/>
  <c r="M54" i="11"/>
  <c r="N13" i="9" s="1"/>
  <c r="I52" i="11"/>
  <c r="I54" i="11" s="1"/>
  <c r="J13" i="9" s="1"/>
  <c r="F53" i="11"/>
  <c r="F55" i="11" s="1"/>
  <c r="G19" i="9" s="1"/>
  <c r="I21" i="13"/>
  <c r="J21" i="9"/>
  <c r="H21" i="13"/>
  <c r="I15" i="9"/>
  <c r="G21" i="13"/>
  <c r="H15" i="9"/>
  <c r="F21" i="13"/>
  <c r="G15" i="9"/>
  <c r="Q17" i="9"/>
  <c r="Q23" i="9" s="1"/>
  <c r="T17" i="9"/>
  <c r="T23" i="9" s="1"/>
  <c r="P17" i="9"/>
  <c r="P23" i="9" s="1"/>
  <c r="L17" i="9"/>
  <c r="L23" i="9" s="1"/>
  <c r="G17" i="9"/>
  <c r="G23" i="9" s="1"/>
  <c r="U17" i="9"/>
  <c r="U23" i="9" s="1"/>
  <c r="M17" i="9"/>
  <c r="M23" i="9" s="1"/>
  <c r="H17" i="9"/>
  <c r="H23" i="9" s="1"/>
  <c r="S17" i="9"/>
  <c r="S23" i="9" s="1"/>
  <c r="J17" i="9"/>
  <c r="J23" i="9" s="1"/>
  <c r="V17" i="9"/>
  <c r="V23" i="9" s="1"/>
  <c r="R17" i="9"/>
  <c r="R23" i="9" s="1"/>
  <c r="N17" i="9"/>
  <c r="N23" i="9" s="1"/>
  <c r="I17" i="9"/>
  <c r="I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S54" i="11"/>
  <c r="T13" i="9" s="1"/>
  <c r="G53" i="11"/>
  <c r="G55" i="11" s="1"/>
  <c r="H19" i="9" s="1"/>
  <c r="L53" i="11"/>
  <c r="L55" i="11" s="1"/>
  <c r="M19" i="9" s="1"/>
  <c r="L21" i="13"/>
  <c r="K26" i="8"/>
  <c r="O26" i="8"/>
  <c r="G27" i="8"/>
  <c r="R57" i="11"/>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Q55" i="11"/>
  <c r="R19" i="9" s="1"/>
  <c r="U55" i="11"/>
  <c r="V19" i="9" s="1"/>
  <c r="C38" i="19"/>
  <c r="K21" i="13"/>
  <c r="P21" i="13"/>
  <c r="L29" i="8"/>
  <c r="L27" i="8"/>
  <c r="P29" i="8"/>
  <c r="P27" i="8"/>
  <c r="P31" i="8" s="1"/>
  <c r="P34" i="8" s="1"/>
  <c r="Q20" i="9" s="1"/>
  <c r="T29" i="8"/>
  <c r="T27" i="8"/>
  <c r="S26" i="8"/>
  <c r="I28" i="8"/>
  <c r="R28" i="8"/>
  <c r="I26" i="8"/>
  <c r="R26" i="8"/>
  <c r="R30" i="8" s="1"/>
  <c r="F31" i="8"/>
  <c r="F34" i="8" s="1"/>
  <c r="G20" i="9" s="1"/>
  <c r="K27" i="8"/>
  <c r="S27" i="8"/>
  <c r="U29" i="8"/>
  <c r="I19" i="11"/>
  <c r="I47" i="11"/>
  <c r="I53" i="11" s="1"/>
  <c r="I55" i="11" s="1"/>
  <c r="J19" i="9" s="1"/>
  <c r="O31" i="8" l="1"/>
  <c r="O34" i="8" s="1"/>
  <c r="P20" i="9" s="1"/>
  <c r="P22" i="9" s="1"/>
  <c r="P24" i="9" s="1"/>
  <c r="P41" i="9" s="1"/>
  <c r="Q22" i="9"/>
  <c r="Q24" i="9" s="1"/>
  <c r="Q41" i="9" s="1"/>
  <c r="G22" i="9"/>
  <c r="G24" i="9" s="1"/>
  <c r="K31" i="8"/>
  <c r="K34" i="8" s="1"/>
  <c r="L20" i="9" s="1"/>
  <c r="L31" i="8"/>
  <c r="L34" i="8" s="1"/>
  <c r="M20" i="9" s="1"/>
  <c r="G31" i="8"/>
  <c r="G34" i="8" s="1"/>
  <c r="H20" i="9" s="1"/>
  <c r="H31" i="8"/>
  <c r="H34" i="8" s="1"/>
  <c r="I20" i="9" s="1"/>
  <c r="H30" i="8"/>
  <c r="U30" i="8"/>
  <c r="U33" i="8" s="1"/>
  <c r="V14" i="9" s="1"/>
  <c r="S31" i="8"/>
  <c r="S34" i="8" s="1"/>
  <c r="T20" i="9" s="1"/>
  <c r="T31" i="8"/>
  <c r="T34" i="8" s="1"/>
  <c r="U20" i="9" s="1"/>
  <c r="Q30" i="8"/>
  <c r="I30" i="8"/>
  <c r="I33" i="8" s="1"/>
  <c r="J14" i="9" s="1"/>
  <c r="S30" i="8"/>
  <c r="S33" i="8" s="1"/>
  <c r="T14" i="9" s="1"/>
  <c r="M30" i="8"/>
  <c r="M33" i="8" s="1"/>
  <c r="N14" i="9" s="1"/>
  <c r="M31" i="8"/>
  <c r="M34" i="8" s="1"/>
  <c r="N20" i="9" s="1"/>
  <c r="L30" i="8"/>
  <c r="L32" i="8" s="1"/>
  <c r="G30" i="8"/>
  <c r="G33" i="8" s="1"/>
  <c r="H14" i="9" s="1"/>
  <c r="C13" i="19"/>
  <c r="D13" i="19" s="1"/>
  <c r="L19" i="9"/>
  <c r="L33" i="8"/>
  <c r="M14" i="9" s="1"/>
  <c r="F30" i="8"/>
  <c r="P57" i="11"/>
  <c r="Q33" i="8"/>
  <c r="R14" i="9" s="1"/>
  <c r="R31" i="8"/>
  <c r="R34" i="8" s="1"/>
  <c r="S20" i="9" s="1"/>
  <c r="O57" i="11"/>
  <c r="U31" i="8"/>
  <c r="U34" i="8" s="1"/>
  <c r="V20" i="9" s="1"/>
  <c r="Q57" i="11"/>
  <c r="C25" i="19"/>
  <c r="D25" i="19" s="1"/>
  <c r="K30" i="8"/>
  <c r="U57" i="11"/>
  <c r="R33" i="8"/>
  <c r="S14" i="9" s="1"/>
  <c r="D38" i="19"/>
  <c r="D40" i="19" s="1"/>
  <c r="C40" i="19"/>
  <c r="L57" i="11"/>
  <c r="C12" i="19"/>
  <c r="K57" i="11"/>
  <c r="T30" i="8"/>
  <c r="Q31" i="8"/>
  <c r="Q34" i="8" s="1"/>
  <c r="R20" i="9" s="1"/>
  <c r="I57" i="11"/>
  <c r="M57" i="11"/>
  <c r="T57" i="11"/>
  <c r="S57" i="11"/>
  <c r="G57" i="11"/>
  <c r="I31" i="8"/>
  <c r="I34" i="8" s="1"/>
  <c r="J20" i="9" s="1"/>
  <c r="H33" i="8"/>
  <c r="I14" i="9" s="1"/>
  <c r="O30" i="8"/>
  <c r="F57" i="11"/>
  <c r="P30" i="8"/>
  <c r="H57" i="11"/>
  <c r="Q39" i="9" l="1"/>
  <c r="Q49" i="9" s="1"/>
  <c r="Q51" i="9"/>
  <c r="G39" i="9"/>
  <c r="G49" i="9" s="1"/>
  <c r="G51" i="9"/>
  <c r="P39" i="9"/>
  <c r="P49" i="9" s="1"/>
  <c r="P51" i="9"/>
  <c r="T22" i="9"/>
  <c r="T24" i="9" s="1"/>
  <c r="T41" i="9" s="1"/>
  <c r="H22" i="9"/>
  <c r="H24" i="9" s="1"/>
  <c r="N22" i="9"/>
  <c r="N24" i="9" s="1"/>
  <c r="N41" i="9" s="1"/>
  <c r="J22" i="9"/>
  <c r="J24" i="9" s="1"/>
  <c r="S22" i="9"/>
  <c r="S24" i="9" s="1"/>
  <c r="S41" i="9" s="1"/>
  <c r="M22" i="9"/>
  <c r="M24" i="9" s="1"/>
  <c r="M41" i="9" s="1"/>
  <c r="R22" i="9"/>
  <c r="R24" i="9" s="1"/>
  <c r="R41" i="9" s="1"/>
  <c r="V22" i="9"/>
  <c r="V24" i="9" s="1"/>
  <c r="V41" i="9" s="1"/>
  <c r="U22" i="9"/>
  <c r="U24" i="9" s="1"/>
  <c r="U41" i="9" s="1"/>
  <c r="I22" i="9"/>
  <c r="I24" i="9" s="1"/>
  <c r="O24" i="9"/>
  <c r="O41" i="9" s="1"/>
  <c r="L22" i="9"/>
  <c r="L24" i="9" s="1"/>
  <c r="L41" i="9" s="1"/>
  <c r="G32" i="8"/>
  <c r="H32" i="8"/>
  <c r="U32" i="8"/>
  <c r="S32" i="8"/>
  <c r="M32" i="8"/>
  <c r="R32" i="8"/>
  <c r="S36" i="8"/>
  <c r="T16" i="9"/>
  <c r="T18" i="9" s="1"/>
  <c r="T40" i="9" s="1"/>
  <c r="Q36" i="8"/>
  <c r="R16" i="9"/>
  <c r="R18" i="9" s="1"/>
  <c r="R40" i="9" s="1"/>
  <c r="P33" i="8"/>
  <c r="Q14" i="9" s="1"/>
  <c r="P32" i="8"/>
  <c r="O32" i="8"/>
  <c r="O33" i="8"/>
  <c r="P14" i="9" s="1"/>
  <c r="T33" i="8"/>
  <c r="U14" i="9" s="1"/>
  <c r="T32" i="8"/>
  <c r="R36" i="8"/>
  <c r="S16" i="9"/>
  <c r="S18" i="9" s="1"/>
  <c r="S40" i="9" s="1"/>
  <c r="Q32" i="8"/>
  <c r="F32" i="8"/>
  <c r="F33" i="8"/>
  <c r="G14" i="9" s="1"/>
  <c r="D12" i="19"/>
  <c r="D14" i="19" s="1"/>
  <c r="C14" i="19"/>
  <c r="H16" i="9"/>
  <c r="H36" i="8"/>
  <c r="I16" i="9"/>
  <c r="M36" i="8"/>
  <c r="N16" i="9"/>
  <c r="K32" i="8"/>
  <c r="K33" i="8"/>
  <c r="L14" i="9" s="1"/>
  <c r="I36" i="8"/>
  <c r="J16" i="9"/>
  <c r="L36" i="8"/>
  <c r="M16" i="9"/>
  <c r="G36" i="8"/>
  <c r="U36" i="8"/>
  <c r="V16" i="9"/>
  <c r="V18" i="9" s="1"/>
  <c r="V40" i="9" s="1"/>
  <c r="I32" i="8"/>
  <c r="U39" i="9" l="1"/>
  <c r="U49" i="9" s="1"/>
  <c r="U51" i="9"/>
  <c r="S39" i="9"/>
  <c r="S49" i="9" s="1"/>
  <c r="S51" i="9"/>
  <c r="N39" i="9"/>
  <c r="N49" i="9" s="1"/>
  <c r="N51" i="9"/>
  <c r="T39" i="9"/>
  <c r="T49" i="9" s="1"/>
  <c r="T51" i="9"/>
  <c r="S38" i="9"/>
  <c r="S48" i="9" s="1"/>
  <c r="S50" i="9"/>
  <c r="R38" i="9"/>
  <c r="R48" i="9" s="1"/>
  <c r="R50" i="9"/>
  <c r="R39" i="9"/>
  <c r="R49" i="9" s="1"/>
  <c r="R51" i="9"/>
  <c r="V39" i="9"/>
  <c r="V49" i="9" s="1"/>
  <c r="V51" i="9"/>
  <c r="H39" i="9"/>
  <c r="H49" i="9" s="1"/>
  <c r="H51" i="9"/>
  <c r="O39" i="9"/>
  <c r="O49" i="9" s="1"/>
  <c r="O51" i="9"/>
  <c r="V38" i="9"/>
  <c r="V48" i="9" s="1"/>
  <c r="V50" i="9"/>
  <c r="I39" i="9"/>
  <c r="I49" i="9" s="1"/>
  <c r="I51" i="9"/>
  <c r="M39" i="9"/>
  <c r="M49" i="9" s="1"/>
  <c r="M51" i="9"/>
  <c r="J39" i="9"/>
  <c r="J49" i="9" s="1"/>
  <c r="J51" i="9"/>
  <c r="T38" i="9"/>
  <c r="T48" i="9" s="1"/>
  <c r="T50" i="9"/>
  <c r="L39" i="9"/>
  <c r="L49" i="9" s="1"/>
  <c r="L51" i="9"/>
  <c r="C24" i="19"/>
  <c r="K36" i="8"/>
  <c r="L16" i="9"/>
  <c r="T36" i="8"/>
  <c r="U16" i="9"/>
  <c r="U18" i="9" s="1"/>
  <c r="U40" i="9" s="1"/>
  <c r="P36" i="8"/>
  <c r="Q16" i="9"/>
  <c r="Q18" i="9" s="1"/>
  <c r="Q40" i="9" s="1"/>
  <c r="F36" i="8"/>
  <c r="G16" i="9"/>
  <c r="O36" i="8"/>
  <c r="P16" i="9"/>
  <c r="P18" i="9" s="1"/>
  <c r="P40" i="9" s="1"/>
  <c r="Q38" i="9" l="1"/>
  <c r="Q48" i="9" s="1"/>
  <c r="Q50" i="9"/>
  <c r="U38" i="9"/>
  <c r="U48" i="9" s="1"/>
  <c r="U50" i="9"/>
  <c r="P38" i="9"/>
  <c r="P48" i="9" s="1"/>
  <c r="P50" i="9"/>
  <c r="G18" i="9"/>
  <c r="G40" i="9" s="1"/>
  <c r="O18" i="9"/>
  <c r="O40" i="9" s="1"/>
  <c r="N18" i="9"/>
  <c r="N40" i="9" s="1"/>
  <c r="M18" i="9"/>
  <c r="M40" i="9" s="1"/>
  <c r="L18" i="9"/>
  <c r="L40" i="9" s="1"/>
  <c r="I18" i="9"/>
  <c r="I40" i="9" s="1"/>
  <c r="J18" i="9"/>
  <c r="J40" i="9" s="1"/>
  <c r="H18" i="9"/>
  <c r="H40" i="9" s="1"/>
  <c r="D24" i="19"/>
  <c r="D26" i="19" s="1"/>
  <c r="C26" i="19"/>
  <c r="I38" i="9" l="1"/>
  <c r="I48" i="9" s="1"/>
  <c r="I50" i="9"/>
  <c r="L38" i="9"/>
  <c r="L48" i="9" s="1"/>
  <c r="L50" i="9"/>
  <c r="G38" i="9"/>
  <c r="G48" i="9" s="1"/>
  <c r="G50" i="9"/>
  <c r="H38" i="9"/>
  <c r="H48" i="9" s="1"/>
  <c r="H50" i="9"/>
  <c r="M38" i="9"/>
  <c r="M48" i="9" s="1"/>
  <c r="M50" i="9"/>
  <c r="O38" i="9"/>
  <c r="O48" i="9" s="1"/>
  <c r="O50" i="9"/>
  <c r="J38" i="9"/>
  <c r="J48" i="9" s="1"/>
  <c r="J50" i="9"/>
  <c r="N38" i="9"/>
  <c r="N48" i="9" s="1"/>
  <c r="N50" i="9"/>
</calcChain>
</file>

<file path=xl/comments1.xml><?xml version="1.0" encoding="utf-8"?>
<comments xmlns="http://schemas.openxmlformats.org/spreadsheetml/2006/main">
  <authors>
    <author>Author</author>
    <author>Jonathan Sweeney</author>
  </authors>
  <commentList>
    <comment ref="C12" authorId="0" shapeId="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text>
        <r>
          <rPr>
            <sz val="9"/>
            <color indexed="81"/>
            <rFont val="Tahoma"/>
            <family val="2"/>
          </rPr>
          <t>Error in the Total Residential Live on supply Gas Meters pre-cap period 2 has been corrected from 23,723,000 to 23,714,000.</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Jonathan Sweeney</author>
  </authors>
  <commentList>
    <comment ref="C12" authorId="0" shapeId="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text>
        <r>
          <rPr>
            <sz val="9"/>
            <color indexed="81"/>
            <rFont val="Tahoma"/>
            <family val="2"/>
          </rPr>
          <t>Error in the Total Residential Live on supply Gas Meters pre-cap period 2 has been corrected from 23,723,000 to 23,714,000.</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authors>
    <author>Author</author>
    <author>Jonathan Sweeney</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BEIS meter numbers are rounded to the nearest thousand.
https://www.gov.uk/government/statistical-data-sets/regional-and-local-authority-electricity-consumption-statistics</t>
        </r>
      </text>
    </comment>
    <comment ref="C14" authorId="0" shapeId="0">
      <text>
        <r>
          <rPr>
            <sz val="9"/>
            <color indexed="81"/>
            <rFont val="Tahoma"/>
            <family val="2"/>
          </rPr>
          <t>BEIS meter numbers are rounded to the nearest thousand.
https://www.gov.uk/government/statistical-data-sets/gas-sales-and-numbers-of-customers-by-region-and-local-authority</t>
        </r>
      </text>
    </comment>
    <comment ref="K14" authorId="1" shapeId="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<sst xmlns="http://schemas.openxmlformats.org/spreadsheetml/2006/main" count="1030" uniqueCount="534">
  <si>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</si>
  <si>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</si>
  <si>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</si>
  <si>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</si>
  <si>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</si>
  <si>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</si>
  <si>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</si>
  <si>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</si>
  <si>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</si>
  <si>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</si>
  <si>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</si>
  <si>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</si>
  <si>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</si>
  <si>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</si>
  <si>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</si>
  <si>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</si>
  <si>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</si>
  <si>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</si>
  <si>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</si>
  <si>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</si>
  <si>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</si>
  <si>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</si>
  <si>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</si>
  <si>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</si>
  <si>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</si>
  <si>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</si>
  <si>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</si>
  <si>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</si>
  <si>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</si>
  <si>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</si>
  <si>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</si>
  <si>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</si>
  <si>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</si>
  <si>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</si>
  <si>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</si>
  <si>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</si>
  <si>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</si>
  <si>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</si>
  <si>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</si>
  <si>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</si>
  <si>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</si>
  <si>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</si>
  <si>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</si>
  <si>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</si>
  <si>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</si>
  <si>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</si>
  <si>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</si>
  <si>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</si>
  <si>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</si>
  <si>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</si>
  <si>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</si>
  <si>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</si>
  <si>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</si>
  <si>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</si>
  <si>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</si>
  <si>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</si>
  <si>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</si>
  <si>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</si>
  <si>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</si>
  <si>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</si>
  <si>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</si>
  <si>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</si>
  <si>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</si>
  <si>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</si>
  <si>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</si>
  <si>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</si>
  <si>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</si>
  <si>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</si>
  <si>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</si>
  <si>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</si>
  <si>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</si>
  <si>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</si>
  <si>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</si>
  <si>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</si>
  <si>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</si>
  <si>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</si>
  <si>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</si>
  <si>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</si>
  <si>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</si>
  <si>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</si>
  <si>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</si>
  <si>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</si>
  <si>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</si>
  <si>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</si>
  <si>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</si>
  <si>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</si>
  <si>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</si>
  <si>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</si>
  <si>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</si>
  <si>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</si>
  <si>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</si>
  <si>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</si>
  <si>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</si>
  <si>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</si>
  <si>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</si>
  <si>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</si>
  <si>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</si>
  <si>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</si>
  <si>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</si>
  <si>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</si>
  <si>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</si>
  <si>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</si>
  <si>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</si>
  <si>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</si>
  <si>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</si>
  <si>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</si>
  <si>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</si>
  <si>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</si>
  <si>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</si>
  <si>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</si>
  <si>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</si>
  <si>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</si>
  <si>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</si>
  <si>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</si>
  <si>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</si>
  <si>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</si>
  <si>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</si>
  <si>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</si>
  <si>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</si>
  <si>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</si>
  <si>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</si>
  <si>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</si>
  <si>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</si>
  <si>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</si>
  <si>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</si>
  <si>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</si>
  <si>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</si>
  <si>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</si>
  <si>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</si>
  <si>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</si>
  <si>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</si>
  <si>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</si>
  <si>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</si>
  <si>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</si>
  <si>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</si>
  <si>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</si>
  <si>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</si>
  <si>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</si>
  <si>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</si>
  <si>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</si>
  <si>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</si>
  <si>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</si>
  <si>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</si>
  <si>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</si>
  <si>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</si>
  <si>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</si>
  <si>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</si>
  <si>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</si>
  <si>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</si>
  <si>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</si>
  <si>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</si>
  <si>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</si>
  <si>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</si>
  <si>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</si>
  <si>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</si>
  <si>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</si>
  <si>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</si>
  <si>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</si>
  <si>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</si>
  <si>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</si>
  <si>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</si>
  <si>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</si>
  <si>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</si>
  <si>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</si>
  <si>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</si>
  <si>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</si>
  <si>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</si>
  <si>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</si>
  <si>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</si>
  <si>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</si>
  <si>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</si>
  <si>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</si>
  <si>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</si>
  <si>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</si>
  <si>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</si>
  <si>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</si>
  <si>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</si>
  <si>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</si>
  <si>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</si>
  <si>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</si>
  <si>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</si>
  <si>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</si>
  <si>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</si>
  <si>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</si>
  <si>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</si>
  <si>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</si>
  <si>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</si>
  <si>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</si>
  <si>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</si>
  <si>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</si>
  <si>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</si>
  <si>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</si>
  <si>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</si>
  <si>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</si>
  <si>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</si>
  <si>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</si>
  <si>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</si>
  <si>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</si>
  <si>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</si>
  <si>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</si>
  <si>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</si>
  <si>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</si>
  <si>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</si>
  <si>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</si>
  <si>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</si>
  <si>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</si>
  <si>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</si>
  <si>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</si>
  <si>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</si>
  <si>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</si>
  <si>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</si>
  <si>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</si>
  <si>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</si>
  <si>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</si>
  <si>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</si>
  <si>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</si>
  <si>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</si>
  <si>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</si>
  <si>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</si>
  <si>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</si>
  <si>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</si>
  <si>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</si>
  <si>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</si>
  <si>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</si>
  <si>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</si>
  <si>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</si>
  <si>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</si>
  <si>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</si>
  <si>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</si>
  <si>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</si>
  <si>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</si>
  <si>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</si>
  <si>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</si>
  <si>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</si>
  <si>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</si>
  <si>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</si>
  <si>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</si>
  <si>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</si>
  <si>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</si>
  <si>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</si>
  <si>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</si>
  <si>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</si>
  <si>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</si>
  <si>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</si>
  <si>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</si>
  <si>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</si>
  <si>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</si>
  <si>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</si>
  <si>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</si>
  <si>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</si>
  <si>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</si>
  <si>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</si>
  <si>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</si>
  <si>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</si>
  <si>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</si>
  <si>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</si>
  <si>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</si>
  <si>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</si>
  <si>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</si>
  <si>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</si>
  <si>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</si>
  <si>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</si>
  <si>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</si>
  <si>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</si>
  <si>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</si>
  <si>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</si>
  <si>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</si>
  <si>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</si>
  <si>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</si>
  <si>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</si>
  <si>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</si>
  <si>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</si>
  <si>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</si>
  <si>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</si>
  <si>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</si>
  <si>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</si>
  <si>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</si>
  <si>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</si>
  <si>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</si>
  <si>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</si>
  <si>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</si>
  <si>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</si>
  <si>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</si>
  <si>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</si>
  <si>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</si>
  <si>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</si>
  <si>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</si>
  <si>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</si>
  <si>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</si>
  <si>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</si>
  <si>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</si>
  <si>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</si>
  <si>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</si>
  <si>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</si>
  <si>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</si>
  <si>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</si>
  <si>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</si>
  <si>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</si>
  <si>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</si>
  <si>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</si>
  <si>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</si>
  <si>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</si>
  <si>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</si>
  <si>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</si>
  <si>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</si>
  <si>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</si>
  <si>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</si>
  <si>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</si>
  <si>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</si>
  <si>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</si>
  <si>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</si>
  <si>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</si>
  <si>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</si>
  <si>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</si>
  <si>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</si>
  <si>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</si>
  <si>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</si>
  <si>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</si>
  <si>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</si>
  <si>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</si>
  <si>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</si>
  <si>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</si>
  <si>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</si>
  <si>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</si>
  <si>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</si>
  <si>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</si>
  <si>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</si>
  <si>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</si>
  <si>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</si>
  <si>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</si>
  <si>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</si>
  <si>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</si>
  <si>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</si>
  <si>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</si>
  <si>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</si>
  <si>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</si>
  <si>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</si>
  <si>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</si>
  <si>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</si>
  <si>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</si>
  <si>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</si>
  <si>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</si>
  <si>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</si>
  <si>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</si>
  <si>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</si>
  <si>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</si>
  <si>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</si>
  <si>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</si>
  <si>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</si>
  <si>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</si>
  <si>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</si>
  <si>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</si>
  <si>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</si>
  <si>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</si>
  <si>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</si>
  <si>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</si>
  <si>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</si>
  <si>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</si>
  <si>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</si>
  <si>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</si>
  <si>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</si>
  <si>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</si>
  <si>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</si>
  <si>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</si>
  <si>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</si>
  <si>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</si>
  <si>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</si>
  <si>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</si>
  <si>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</si>
  <si>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</si>
  <si>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</si>
  <si>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</si>
  <si>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</si>
  <si>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</si>
  <si>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</si>
  <si>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</si>
  <si>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</si>
  <si>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</si>
  <si>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</si>
  <si>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</si>
  <si>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</si>
  <si>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</si>
  <si>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</si>
  <si>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</si>
  <si>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</si>
  <si>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</si>
  <si>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</si>
  <si>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</si>
  <si>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</si>
  <si>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</si>
  <si>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</si>
  <si>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</si>
  <si>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</si>
  <si>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</si>
  <si>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</si>
  <si>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</si>
  <si>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</si>
  <si>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</si>
  <si>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</si>
  <si>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</si>
  <si>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</si>
  <si>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</si>
  <si>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</si>
  <si>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</si>
  <si>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</si>
  <si>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</si>
  <si>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</si>
  <si>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</si>
  <si>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</si>
  <si>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</si>
  <si>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</si>
  <si>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</si>
  <si>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</si>
  <si>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</si>
  <si>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</si>
  <si>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</si>
  <si>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</si>
  <si>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</si>
  <si>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</si>
  <si>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</si>
  <si>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</si>
  <si>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</si>
  <si>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</si>
  <si>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</si>
  <si>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</si>
  <si>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</si>
  <si>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</si>
  <si>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</si>
  <si>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</si>
  <si>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</si>
  <si>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</si>
  <si>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</si>
  <si>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</si>
  <si>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</si>
  <si>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</si>
  <si>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</si>
  <si>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</si>
  <si>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</si>
  <si>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</si>
  <si>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</si>
  <si>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</si>
  <si>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</si>
  <si>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</si>
  <si>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</si>
  <si>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</si>
  <si>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</si>
  <si>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</si>
  <si>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</si>
  <si>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</si>
  <si>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</si>
  <si>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</si>
  <si>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</si>
  <si>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</si>
  <si>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</si>
  <si>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</si>
  <si>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</si>
  <si>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</si>
  <si>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</si>
  <si>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</si>
  <si>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</si>
  <si>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</si>
  <si>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</si>
  <si>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</si>
  <si>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</si>
  <si>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</si>
  <si>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</si>
  <si>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</si>
  <si>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</si>
  <si>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</si>
  <si>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</si>
  <si>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</si>
  <si>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</si>
  <si>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</si>
  <si>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</si>
  <si>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</si>
  <si>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</si>
  <si>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</si>
  <si>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</si>
  <si>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</si>
  <si>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</si>
  <si>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</si>
  <si>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</si>
  <si>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</si>
  <si>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</si>
  <si>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</si>
  <si>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</si>
  <si>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</si>
  <si>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</si>
  <si>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</si>
  <si>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</si>
  <si>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</si>
  <si>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</si>
  <si>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</si>
  <si>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</si>
  <si>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</si>
  <si>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</si>
  <si>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</si>
  <si>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</si>
  <si>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</si>
  <si>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</si>
  <si>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</si>
  <si>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</si>
  <si>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</si>
  <si>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</si>
  <si>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</si>
  <si>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</si>
  <si>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</si>
  <si>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</si>
  <si>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</si>
  <si>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</si>
  <si>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</si>
  <si>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</si>
  <si>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</si>
  <si>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</si>
  <si>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</si>
  <si>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</si>
  <si>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</si>
  <si>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</si>
  <si>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</si>
  <si>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</si>
  <si>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</si>
  <si>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</si>
  <si>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</si>
  <si>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</si>
  <si>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</si>
  <si>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</si>
  <si>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v1.6</t>
  </si>
  <si>
    <t>Payment method</t>
  </si>
  <si>
    <t>Standard Credit, Other Payment Method and PPM</t>
  </si>
  <si>
    <t>Standard Credit and Other Payment Method</t>
  </si>
  <si>
    <t>PPM</t>
  </si>
  <si>
    <t>The assumptions in the model in place during the cap period</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</si>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</sst>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s>
  <fonts count="49"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s>
  <fills count="16">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30">
    <xf numFmtId="0" fontId="0" fillId="0" borderId="0"/>
    <xf numFmtId="164" fontId="24" fillId="0" borderId="0" applyFont="0" applyFill="0" applyBorder="0" applyAlignment="0" applyProtection="0"/>
    <xf numFmtId="9" fontId="24" fillId="0" borderId="0" applyFont="0" applyFill="0" applyBorder="0" applyAlignment="0" applyProtection="0"/>
    <xf numFmtId="0" fontId="23" fillId="0" borderId="0"/>
    <xf numFmtId="0" fontId="22" fillId="0" borderId="0"/>
    <xf numFmtId="0" fontId="30" fillId="0" borderId="0"/>
    <xf numFmtId="0" fontId="36" fillId="0" borderId="0" applyNumberFormat="0" applyFill="0" applyBorder="0" applyAlignment="0" applyProtection="0"/>
    <xf numFmtId="0" fontId="30" fillId="0" borderId="0"/>
    <xf numFmtId="0" fontId="9" fillId="0" borderId="0"/>
    <xf numFmtId="0" fontId="4" fillId="0" borderId="0"/>
    <xf numFmtId="164" fontId="4" fillId="0" borderId="0" applyFont="0" applyFill="0" applyBorder="0" applyAlignment="0" applyProtection="0"/>
    <xf numFmtId="0" fontId="24" fillId="0" borderId="0"/>
    <xf numFmtId="0" fontId="44" fillId="14" borderId="15" applyNumberFormat="0" applyAlignment="0" applyProtection="0"/>
    <xf numFmtId="0" fontId="45" fillId="0" borderId="0" applyNumberFormat="0" applyFill="0" applyBorder="0" applyAlignment="0" applyProtection="0"/>
    <xf numFmtId="164" fontId="24" fillId="0" borderId="0" applyFont="0" applyFill="0" applyBorder="0" applyAlignment="0" applyProtection="0"/>
    <xf numFmtId="0" fontId="46" fillId="15" borderId="15" applyNumberFormat="0" applyAlignment="0" applyProtection="0"/>
    <xf numFmtId="0" fontId="4" fillId="0" borderId="0"/>
    <xf numFmtId="0" fontId="36" fillId="0" borderId="0" applyNumberFormat="0" applyFill="0" applyBorder="0" applyAlignment="0" applyProtection="0"/>
    <xf numFmtId="164" fontId="4" fillId="0" borderId="0" applyFont="0" applyFill="0" applyBorder="0" applyAlignment="0" applyProtection="0"/>
    <xf numFmtId="164" fontId="24" fillId="0" borderId="0" applyFont="0" applyFill="0" applyBorder="0" applyAlignment="0" applyProtection="0"/>
    <xf numFmtId="0" fontId="24" fillId="0" borderId="0"/>
    <xf numFmtId="171" fontId="30" fillId="0" borderId="0"/>
    <xf numFmtId="0" fontId="4" fillId="0" borderId="0"/>
    <xf numFmtId="0" fontId="24" fillId="0" borderId="0"/>
    <xf numFmtId="0" fontId="47" fillId="0" borderId="0"/>
    <xf numFmtId="164" fontId="24" fillId="0" borderId="0" applyFont="0" applyFill="0" applyBorder="0" applyAlignment="0" applyProtection="0"/>
    <xf numFmtId="0" fontId="4" fillId="0" borderId="0"/>
    <xf numFmtId="9" fontId="4" fillId="0" borderId="0" applyFont="0" applyFill="0" applyBorder="0" applyAlignment="0" applyProtection="0"/>
    <xf numFmtId="0" fontId="30" fillId="0" borderId="0"/>
    <xf numFmtId="0" fontId="30" fillId="0" borderId="0"/>
  </cellStyleXfs>
  <cellXfs count="273">
    <xf numFmtId="0" fontId="0" fillId="0" borderId="0" xfId="0"/>
    <xf numFmtId="0" fontId="0" fillId="4" borderId="0" xfId="0" applyFill="1"/>
    <xf numFmtId="0" fontId="0" fillId="0" borderId="0" xfId="0" applyFont="1"/>
    <xf numFmtId="0" fontId="27" fillId="5" borderId="0" xfId="3" applyFont="1" applyFill="1" applyAlignment="1">
      <alignment wrapText="1"/>
    </xf>
    <xf numFmtId="0" fontId="23" fillId="0" borderId="0" xfId="3"/>
    <xf numFmtId="0" fontId="27" fillId="5" borderId="0" xfId="3" applyFont="1" applyFill="1" applyAlignment="1">
      <alignment vertical="center"/>
    </xf>
    <xf numFmtId="0" fontId="27" fillId="5" borderId="0" xfId="3" applyFont="1" applyFill="1" applyAlignment="1"/>
    <xf numFmtId="0" fontId="0" fillId="7" borderId="0" xfId="0" applyFill="1"/>
    <xf numFmtId="0" fontId="29"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28" fillId="7" borderId="0" xfId="0" applyFont="1" applyFill="1"/>
    <xf numFmtId="0" fontId="22" fillId="4" borderId="0" xfId="4" applyFill="1"/>
    <xf numFmtId="0" fontId="29" fillId="4" borderId="0" xfId="4" applyFont="1" applyFill="1"/>
    <xf numFmtId="0" fontId="22" fillId="4" borderId="0" xfId="4" applyFill="1" applyAlignment="1">
      <alignment wrapText="1"/>
    </xf>
    <xf numFmtId="0" fontId="22" fillId="5" borderId="0" xfId="4" applyFill="1"/>
    <xf numFmtId="0" fontId="22" fillId="5" borderId="0" xfId="4" applyFont="1" applyFill="1"/>
    <xf numFmtId="0" fontId="30" fillId="5" borderId="0" xfId="5" applyFill="1"/>
    <xf numFmtId="0" fontId="31" fillId="13" borderId="0" xfId="5" applyFont="1" applyFill="1"/>
    <xf numFmtId="0" fontId="28" fillId="13" borderId="0" xfId="5" applyFont="1" applyFill="1"/>
    <xf numFmtId="0" fontId="30" fillId="0" borderId="0" xfId="5"/>
    <xf numFmtId="0" fontId="33" fillId="5" borderId="0" xfId="5" applyFont="1" applyFill="1"/>
    <xf numFmtId="0" fontId="32" fillId="5" borderId="0" xfId="5" applyFont="1" applyFill="1"/>
    <xf numFmtId="0" fontId="32" fillId="0" borderId="0" xfId="5" applyFont="1"/>
    <xf numFmtId="0" fontId="34" fillId="5" borderId="0" xfId="5" applyFont="1" applyFill="1" applyBorder="1"/>
    <xf numFmtId="0" fontId="32" fillId="5" borderId="0" xfId="5" applyFont="1" applyFill="1" applyBorder="1"/>
    <xf numFmtId="0" fontId="35" fillId="5" borderId="0" xfId="5" applyFont="1" applyFill="1" applyBorder="1"/>
    <xf numFmtId="0" fontId="33" fillId="5" borderId="0" xfId="5" applyFont="1" applyFill="1" applyBorder="1"/>
    <xf numFmtId="0" fontId="38" fillId="4" borderId="0" xfId="0" applyFont="1" applyFill="1"/>
    <xf numFmtId="0" fontId="38" fillId="4" borderId="0" xfId="0" applyFont="1" applyFill="1" applyAlignment="1">
      <alignment wrapText="1"/>
    </xf>
    <xf numFmtId="0" fontId="38" fillId="0" borderId="0" xfId="0" applyFont="1"/>
    <xf numFmtId="0" fontId="21" fillId="4" borderId="0" xfId="0" applyFont="1" applyFill="1" applyAlignment="1">
      <alignment wrapText="1"/>
    </xf>
    <xf numFmtId="0" fontId="21" fillId="4" borderId="0" xfId="0" applyFont="1" applyFill="1"/>
    <xf numFmtId="0" fontId="21" fillId="0" borderId="0" xfId="0" applyFont="1" applyFill="1"/>
    <xf numFmtId="0" fontId="37" fillId="10" borderId="0" xfId="0" applyFont="1" applyFill="1" applyBorder="1" applyAlignment="1">
      <alignment horizontal="right" vertical="center" wrapText="1"/>
    </xf>
    <xf numFmtId="0" fontId="21" fillId="9" borderId="10" xfId="0" applyFont="1" applyFill="1" applyBorder="1" applyAlignment="1">
      <alignment vertical="center"/>
    </xf>
    <xf numFmtId="0" fontId="21" fillId="9" borderId="4" xfId="0" applyFont="1" applyFill="1" applyBorder="1" applyAlignment="1">
      <alignment horizontal="center" vertical="center" wrapText="1"/>
    </xf>
    <xf numFmtId="0" fontId="21" fillId="9" borderId="5" xfId="0" applyFont="1" applyFill="1" applyBorder="1" applyAlignment="1">
      <alignment vertical="center"/>
    </xf>
    <xf numFmtId="17" fontId="21" fillId="9" borderId="1" xfId="0" applyNumberFormat="1" applyFont="1" applyFill="1" applyBorder="1" applyAlignment="1">
      <alignment horizontal="center" vertical="center"/>
    </xf>
    <xf numFmtId="17" fontId="21" fillId="9" borderId="1" xfId="0" quotePrefix="1" applyNumberFormat="1" applyFont="1" applyFill="1" applyBorder="1" applyAlignment="1">
      <alignment horizontal="center" vertical="center"/>
    </xf>
    <xf numFmtId="0" fontId="21" fillId="0" borderId="0" xfId="0" applyFont="1"/>
    <xf numFmtId="0" fontId="21" fillId="9" borderId="1" xfId="0" applyFont="1" applyFill="1" applyBorder="1" applyAlignment="1">
      <alignment horizontal="center" vertical="center" wrapText="1"/>
    </xf>
    <xf numFmtId="0" fontId="21" fillId="0" borderId="1" xfId="0" applyFont="1" applyBorder="1"/>
    <xf numFmtId="164" fontId="21" fillId="3" borderId="1" xfId="0" applyNumberFormat="1" applyFont="1" applyFill="1" applyBorder="1"/>
    <xf numFmtId="0" fontId="21" fillId="0" borderId="1" xfId="0" applyFont="1" applyFill="1" applyBorder="1"/>
    <xf numFmtId="0" fontId="37" fillId="0" borderId="0" xfId="0" applyFont="1" applyFill="1"/>
    <xf numFmtId="164" fontId="21" fillId="11" borderId="1" xfId="0" applyNumberFormat="1" applyFont="1" applyFill="1" applyBorder="1"/>
    <xf numFmtId="0" fontId="37" fillId="0" borderId="0" xfId="0" applyFont="1"/>
    <xf numFmtId="0" fontId="21" fillId="9" borderId="1" xfId="0" applyFont="1" applyFill="1" applyBorder="1" applyAlignment="1">
      <alignment horizontal="center" vertical="center"/>
    </xf>
    <xf numFmtId="0" fontId="21" fillId="9" borderId="5" xfId="0" applyFont="1" applyFill="1" applyBorder="1" applyAlignment="1">
      <alignment horizontal="right" vertical="center"/>
    </xf>
    <xf numFmtId="164" fontId="21" fillId="3" borderId="1" xfId="0" applyNumberFormat="1" applyFont="1" applyFill="1" applyBorder="1" applyAlignment="1">
      <alignment horizontal="center"/>
    </xf>
    <xf numFmtId="166" fontId="21" fillId="3" borderId="1" xfId="0" applyNumberFormat="1" applyFont="1" applyFill="1" applyBorder="1" applyAlignment="1">
      <alignment horizontal="center"/>
    </xf>
    <xf numFmtId="2" fontId="21" fillId="3" borderId="1" xfId="0" applyNumberFormat="1" applyFont="1" applyFill="1" applyBorder="1" applyAlignment="1">
      <alignment horizontal="center"/>
    </xf>
    <xf numFmtId="0" fontId="21" fillId="9" borderId="2" xfId="0" applyFont="1" applyFill="1" applyBorder="1" applyAlignment="1">
      <alignment horizontal="center" vertical="center"/>
    </xf>
    <xf numFmtId="0" fontId="21" fillId="9" borderId="10" xfId="0" applyFont="1" applyFill="1" applyBorder="1" applyAlignment="1">
      <alignment horizontal="right" vertical="center" wrapText="1"/>
    </xf>
    <xf numFmtId="0" fontId="21" fillId="0" borderId="0" xfId="0" applyFont="1" applyFill="1" applyAlignment="1">
      <alignment wrapText="1"/>
    </xf>
    <xf numFmtId="0" fontId="37" fillId="4" borderId="0" xfId="0" applyFont="1" applyFill="1"/>
    <xf numFmtId="0" fontId="21" fillId="9" borderId="2" xfId="0" applyFont="1" applyFill="1" applyBorder="1" applyAlignment="1">
      <alignment horizontal="left" vertical="center"/>
    </xf>
    <xf numFmtId="0" fontId="21" fillId="0" borderId="1" xfId="0" applyFont="1" applyBorder="1" applyAlignment="1">
      <alignment vertical="center"/>
    </xf>
    <xf numFmtId="0" fontId="21" fillId="5" borderId="0" xfId="0" applyFont="1" applyFill="1"/>
    <xf numFmtId="4" fontId="21" fillId="11" borderId="1" xfId="0" applyNumberFormat="1" applyFont="1" applyFill="1" applyBorder="1" applyAlignment="1">
      <alignment horizontal="center" vertical="center"/>
    </xf>
    <xf numFmtId="0" fontId="38" fillId="4" borderId="0" xfId="0" applyFont="1" applyFill="1" applyAlignment="1">
      <alignment horizontal="left" wrapText="1"/>
    </xf>
    <xf numFmtId="165" fontId="21" fillId="11" borderId="1" xfId="1" applyNumberFormat="1" applyFont="1" applyFill="1" applyBorder="1" applyAlignment="1">
      <alignment horizontal="center"/>
    </xf>
    <xf numFmtId="168" fontId="21" fillId="11" borderId="1" xfId="2" applyNumberFormat="1" applyFont="1" applyFill="1" applyBorder="1" applyAlignment="1">
      <alignment horizontal="right"/>
    </xf>
    <xf numFmtId="167" fontId="21" fillId="2" borderId="1" xfId="1" applyNumberFormat="1" applyFont="1" applyFill="1" applyBorder="1" applyAlignment="1">
      <alignment horizontal="center"/>
    </xf>
    <xf numFmtId="168" fontId="21" fillId="3" borderId="1" xfId="2" applyNumberFormat="1" applyFont="1" applyFill="1" applyBorder="1" applyAlignment="1">
      <alignment horizontal="right"/>
    </xf>
    <xf numFmtId="167" fontId="21" fillId="11" borderId="1" xfId="1" applyNumberFormat="1" applyFont="1" applyFill="1" applyBorder="1" applyAlignment="1">
      <alignment horizontal="center"/>
    </xf>
    <xf numFmtId="165" fontId="21" fillId="2" borderId="1" xfId="1" applyNumberFormat="1" applyFont="1" applyFill="1" applyBorder="1" applyAlignment="1">
      <alignment horizontal="center"/>
    </xf>
    <xf numFmtId="9" fontId="21" fillId="3" borderId="1" xfId="2" applyFont="1" applyFill="1" applyBorder="1"/>
    <xf numFmtId="164" fontId="21" fillId="0" borderId="0" xfId="0" applyNumberFormat="1" applyFont="1"/>
    <xf numFmtId="0" fontId="21" fillId="9" borderId="1" xfId="0" applyFont="1" applyFill="1" applyBorder="1" applyAlignment="1">
      <alignment vertical="center"/>
    </xf>
    <xf numFmtId="0" fontId="21" fillId="0" borderId="1" xfId="0" quotePrefix="1" applyFont="1" applyFill="1" applyBorder="1"/>
    <xf numFmtId="165" fontId="21" fillId="3" borderId="1" xfId="0" applyNumberFormat="1" applyFont="1" applyFill="1" applyBorder="1"/>
    <xf numFmtId="164" fontId="21" fillId="3" borderId="5" xfId="0" applyNumberFormat="1" applyFont="1" applyFill="1" applyBorder="1"/>
    <xf numFmtId="166" fontId="21" fillId="0" borderId="0" xfId="0" applyNumberFormat="1" applyFont="1"/>
    <xf numFmtId="0" fontId="21" fillId="4" borderId="0" xfId="0" applyFont="1" applyFill="1" applyAlignment="1">
      <alignment horizontal="left" wrapText="1"/>
    </xf>
    <xf numFmtId="0" fontId="21" fillId="11" borderId="1" xfId="0" applyFont="1" applyFill="1" applyBorder="1"/>
    <xf numFmtId="4" fontId="21" fillId="3" borderId="1" xfId="0" applyNumberFormat="1" applyFont="1" applyFill="1" applyBorder="1" applyAlignment="1">
      <alignment horizontal="center"/>
    </xf>
    <xf numFmtId="0" fontId="20" fillId="0" borderId="1" xfId="0" applyFont="1" applyBorder="1"/>
    <xf numFmtId="0" fontId="20" fillId="9" borderId="4"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37" fillId="10" borderId="0" xfId="4" applyFont="1" applyFill="1" applyBorder="1" applyAlignment="1">
      <alignment horizontal="right" vertical="center" wrapText="1"/>
    </xf>
    <xf numFmtId="0" fontId="33" fillId="9" borderId="1" xfId="5" applyFont="1" applyFill="1" applyBorder="1" applyAlignment="1">
      <alignment horizontal="right"/>
    </xf>
    <xf numFmtId="0" fontId="20" fillId="9" borderId="1" xfId="5" applyFont="1" applyFill="1" applyBorder="1" applyAlignment="1">
      <alignment horizontal="center"/>
    </xf>
    <xf numFmtId="0" fontId="20" fillId="9" borderId="1" xfId="4" applyFont="1" applyFill="1" applyBorder="1" applyAlignment="1">
      <alignment horizontal="right" vertical="center" wrapText="1"/>
    </xf>
    <xf numFmtId="0" fontId="20" fillId="9" borderId="4" xfId="4" applyFont="1" applyFill="1" applyBorder="1" applyAlignment="1">
      <alignment horizontal="center" vertical="center" wrapText="1"/>
    </xf>
    <xf numFmtId="0" fontId="20" fillId="9" borderId="9" xfId="4" applyFont="1" applyFill="1" applyBorder="1" applyAlignment="1">
      <alignment horizontal="center" vertical="center" wrapText="1"/>
    </xf>
    <xf numFmtId="0" fontId="20" fillId="9" borderId="1" xfId="4" applyFont="1" applyFill="1" applyBorder="1" applyAlignment="1">
      <alignment horizontal="center" vertical="center" wrapText="1"/>
    </xf>
    <xf numFmtId="0" fontId="20" fillId="9" borderId="5" xfId="4" applyFont="1" applyFill="1" applyBorder="1" applyAlignment="1">
      <alignment horizontal="center" vertical="center" wrapText="1"/>
    </xf>
    <xf numFmtId="49" fontId="20" fillId="9" borderId="1" xfId="4" applyNumberFormat="1" applyFont="1" applyFill="1" applyBorder="1" applyAlignment="1">
      <alignment horizontal="center" vertical="center" wrapText="1"/>
    </xf>
    <xf numFmtId="49" fontId="20" fillId="9" borderId="7" xfId="4" applyNumberFormat="1" applyFont="1" applyFill="1" applyBorder="1" applyAlignment="1">
      <alignment horizontal="center" vertical="center" wrapText="1"/>
    </xf>
    <xf numFmtId="49" fontId="20" fillId="9" borderId="5" xfId="4" applyNumberFormat="1" applyFont="1" applyFill="1" applyBorder="1" applyAlignment="1">
      <alignment horizontal="center" vertical="center" wrapText="1"/>
    </xf>
    <xf numFmtId="0" fontId="35" fillId="0" borderId="1" xfId="5" applyFont="1" applyBorder="1" applyAlignment="1">
      <alignment horizontal="right"/>
    </xf>
    <xf numFmtId="170" fontId="33" fillId="0" borderId="1" xfId="5" applyNumberFormat="1" applyFont="1" applyBorder="1" applyAlignment="1">
      <alignment horizontal="center"/>
    </xf>
    <xf numFmtId="0" fontId="33" fillId="5" borderId="1" xfId="5" applyFont="1" applyFill="1" applyBorder="1" applyAlignment="1">
      <alignment vertical="center"/>
    </xf>
    <xf numFmtId="0" fontId="33" fillId="11" borderId="0" xfId="7" applyFont="1" applyFill="1"/>
    <xf numFmtId="170" fontId="33" fillId="11" borderId="0" xfId="7" applyNumberFormat="1" applyFont="1" applyFill="1"/>
    <xf numFmtId="0" fontId="37" fillId="0" borderId="1" xfId="4" applyFont="1" applyFill="1" applyBorder="1" applyAlignment="1">
      <alignment horizontal="left" vertical="center" wrapText="1"/>
    </xf>
    <xf numFmtId="0" fontId="33" fillId="3" borderId="1" xfId="5" applyFont="1" applyFill="1" applyBorder="1" applyAlignment="1">
      <alignment horizontal="center" vertical="center"/>
    </xf>
    <xf numFmtId="0" fontId="20" fillId="0" borderId="0" xfId="0" applyFont="1"/>
    <xf numFmtId="0" fontId="20" fillId="8" borderId="1" xfId="0" applyFont="1" applyFill="1" applyBorder="1" applyAlignment="1">
      <alignment horizontal="center"/>
    </xf>
    <xf numFmtId="0" fontId="20" fillId="4" borderId="1" xfId="0" applyFont="1" applyFill="1" applyBorder="1" applyAlignment="1">
      <alignment horizontal="center"/>
    </xf>
    <xf numFmtId="0" fontId="20" fillId="8" borderId="1" xfId="0" applyFont="1" applyFill="1" applyBorder="1" applyAlignment="1">
      <alignment vertical="center" wrapText="1"/>
    </xf>
    <xf numFmtId="0" fontId="20" fillId="4" borderId="1" xfId="0" applyFont="1" applyFill="1" applyBorder="1" applyAlignment="1">
      <alignment vertical="center" wrapText="1"/>
    </xf>
    <xf numFmtId="0" fontId="41" fillId="0" borderId="0" xfId="0" applyFont="1"/>
    <xf numFmtId="9" fontId="20" fillId="0" borderId="0" xfId="2" applyFont="1"/>
    <xf numFmtId="2" fontId="20" fillId="0" borderId="0" xfId="0" applyNumberFormat="1" applyFont="1"/>
    <xf numFmtId="0" fontId="20" fillId="0" borderId="8" xfId="0" applyFont="1" applyBorder="1"/>
    <xf numFmtId="2" fontId="20" fillId="0" borderId="8" xfId="0" applyNumberFormat="1" applyFont="1" applyBorder="1"/>
    <xf numFmtId="0" fontId="20" fillId="7" borderId="0" xfId="0" applyFont="1" applyFill="1"/>
    <xf numFmtId="169" fontId="20" fillId="0" borderId="0" xfId="0" applyNumberFormat="1" applyFont="1"/>
    <xf numFmtId="0" fontId="19" fillId="0" borderId="0" xfId="0" applyFont="1"/>
    <xf numFmtId="0" fontId="19" fillId="0" borderId="1" xfId="0" applyFont="1" applyBorder="1"/>
    <xf numFmtId="0" fontId="19" fillId="0" borderId="1" xfId="0" applyFont="1" applyBorder="1" applyAlignment="1">
      <alignment vertical="center"/>
    </xf>
    <xf numFmtId="0" fontId="19" fillId="0" borderId="1" xfId="0" applyFont="1" applyFill="1" applyBorder="1"/>
    <xf numFmtId="49" fontId="18"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37" fillId="5" borderId="0" xfId="0" applyFont="1" applyFill="1"/>
    <xf numFmtId="0" fontId="17" fillId="5" borderId="0" xfId="0" applyFont="1" applyFill="1"/>
    <xf numFmtId="0" fontId="17" fillId="9" borderId="1" xfId="0" applyFont="1" applyFill="1" applyBorder="1" applyAlignment="1">
      <alignment horizontal="center" vertical="center"/>
    </xf>
    <xf numFmtId="9" fontId="17" fillId="5" borderId="1" xfId="0" applyNumberFormat="1" applyFont="1" applyFill="1" applyBorder="1" applyAlignment="1">
      <alignment horizontal="center" vertical="center"/>
    </xf>
    <xf numFmtId="0" fontId="17" fillId="9" borderId="2" xfId="0" applyFont="1" applyFill="1" applyBorder="1" applyAlignment="1">
      <alignment horizontal="center" vertical="center"/>
    </xf>
    <xf numFmtId="0" fontId="17" fillId="9" borderId="1" xfId="0" applyFont="1" applyFill="1" applyBorder="1" applyAlignment="1">
      <alignment horizontal="center" vertical="center" wrapText="1"/>
    </xf>
    <xf numFmtId="0" fontId="17" fillId="0" borderId="1" xfId="0" applyFont="1" applyBorder="1"/>
    <xf numFmtId="0" fontId="21" fillId="9" borderId="1" xfId="0" applyFont="1" applyFill="1" applyBorder="1" applyAlignment="1">
      <alignment vertical="center" wrapText="1"/>
    </xf>
    <xf numFmtId="0" fontId="17" fillId="9" borderId="1" xfId="0" applyFont="1" applyFill="1" applyBorder="1" applyAlignment="1">
      <alignment vertical="center" wrapText="1"/>
    </xf>
    <xf numFmtId="0" fontId="17" fillId="5" borderId="1" xfId="0" applyFont="1" applyFill="1" applyBorder="1" applyAlignment="1">
      <alignment vertical="center" wrapText="1"/>
    </xf>
    <xf numFmtId="9" fontId="17" fillId="5" borderId="1" xfId="2" applyNumberFormat="1" applyFont="1" applyFill="1" applyBorder="1" applyAlignment="1">
      <alignment horizontal="center" vertical="center" wrapText="1"/>
    </xf>
    <xf numFmtId="2" fontId="17" fillId="3" borderId="1" xfId="0" applyNumberFormat="1" applyFont="1" applyFill="1" applyBorder="1" applyAlignment="1">
      <alignment horizontal="center"/>
    </xf>
    <xf numFmtId="0" fontId="16" fillId="9" borderId="1" xfId="0" applyFont="1" applyFill="1" applyBorder="1" applyAlignment="1">
      <alignment horizontal="center" vertical="center" wrapText="1"/>
    </xf>
    <xf numFmtId="9" fontId="17" fillId="5" borderId="1" xfId="0" applyNumberFormat="1" applyFont="1" applyFill="1" applyBorder="1" applyAlignment="1">
      <alignment horizontal="left" vertical="center" wrapText="1"/>
    </xf>
    <xf numFmtId="0" fontId="12" fillId="0" borderId="0" xfId="0" applyFont="1"/>
    <xf numFmtId="0" fontId="12" fillId="4" borderId="0" xfId="0" applyFont="1" applyFill="1" applyAlignment="1"/>
    <xf numFmtId="0" fontId="42" fillId="5" borderId="0" xfId="3" applyFont="1" applyFill="1" applyAlignment="1"/>
    <xf numFmtId="0" fontId="27" fillId="5" borderId="1" xfId="3" applyFont="1" applyFill="1" applyBorder="1" applyAlignment="1"/>
    <xf numFmtId="0" fontId="14" fillId="0" borderId="0" xfId="0" applyFont="1" applyFill="1" applyBorder="1" applyAlignment="1"/>
    <xf numFmtId="0" fontId="14" fillId="5" borderId="0" xfId="0" applyFont="1" applyFill="1" applyBorder="1" applyAlignment="1"/>
    <xf numFmtId="0" fontId="0" fillId="0" borderId="1" xfId="3" quotePrefix="1" applyFont="1" applyBorder="1" applyAlignment="1">
      <alignment wrapText="1"/>
    </xf>
    <xf numFmtId="0" fontId="0" fillId="0" borderId="1" xfId="3" applyFont="1" applyBorder="1" applyAlignment="1">
      <alignment vertical="center"/>
    </xf>
    <xf numFmtId="14" fontId="24" fillId="0" borderId="1" xfId="3" applyNumberFormat="1" applyFont="1" applyBorder="1" applyAlignment="1">
      <alignment horizontal="left" vertical="center"/>
    </xf>
    <xf numFmtId="0" fontId="21" fillId="0" borderId="3" xfId="0" applyFont="1" applyBorder="1" applyAlignment="1">
      <alignment horizontal="center"/>
    </xf>
    <xf numFmtId="0" fontId="11" fillId="0" borderId="1" xfId="0" applyFont="1" applyFill="1" applyBorder="1"/>
    <xf numFmtId="0" fontId="11" fillId="0" borderId="1" xfId="0" applyFont="1" applyBorder="1"/>
    <xf numFmtId="165" fontId="21" fillId="3" borderId="1" xfId="1" applyNumberFormat="1" applyFont="1" applyFill="1" applyBorder="1" applyAlignment="1">
      <alignment horizontal="center"/>
    </xf>
    <xf numFmtId="9" fontId="21" fillId="11" borderId="1" xfId="2" applyFont="1" applyFill="1" applyBorder="1"/>
    <xf numFmtId="0" fontId="11" fillId="0" borderId="2" xfId="0" applyFont="1" applyBorder="1" applyAlignment="1"/>
    <xf numFmtId="0" fontId="10" fillId="0" borderId="1" xfId="0" quotePrefix="1" applyFont="1" applyFill="1" applyBorder="1"/>
    <xf numFmtId="0" fontId="43" fillId="0" borderId="0" xfId="0" applyFont="1"/>
    <xf numFmtId="0" fontId="33"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8" fillId="0" borderId="1" xfId="0" applyFont="1" applyFill="1" applyBorder="1"/>
    <xf numFmtId="0" fontId="7" fillId="0" borderId="0" xfId="0" applyFont="1"/>
    <xf numFmtId="0" fontId="7" fillId="11" borderId="0" xfId="0" applyFont="1" applyFill="1" applyAlignment="1">
      <alignment horizontal="left" wrapText="1"/>
    </xf>
    <xf numFmtId="0" fontId="7" fillId="5" borderId="0" xfId="0" applyFont="1" applyFill="1" applyAlignment="1">
      <alignment horizontal="left"/>
    </xf>
    <xf numFmtId="0" fontId="7" fillId="5" borderId="0" xfId="0" applyFont="1" applyFill="1" applyAlignment="1">
      <alignment horizontal="left" wrapText="1"/>
    </xf>
    <xf numFmtId="0" fontId="7" fillId="3" borderId="0" xfId="0" applyFont="1" applyFill="1" applyAlignment="1">
      <alignment horizontal="left" wrapText="1"/>
    </xf>
    <xf numFmtId="0" fontId="7" fillId="5" borderId="0" xfId="0" applyFont="1" applyFill="1"/>
    <xf numFmtId="0" fontId="7" fillId="5" borderId="0" xfId="0" applyFont="1" applyFill="1" applyAlignment="1">
      <alignment wrapText="1"/>
    </xf>
    <xf numFmtId="0" fontId="7" fillId="9" borderId="1" xfId="0" applyFont="1" applyFill="1" applyBorder="1"/>
    <xf numFmtId="0" fontId="7" fillId="6" borderId="1" xfId="0" applyFont="1" applyFill="1" applyBorder="1" applyAlignment="1">
      <alignment wrapText="1"/>
    </xf>
    <xf numFmtId="0" fontId="7" fillId="0" borderId="1" xfId="0" applyFont="1" applyBorder="1" applyAlignment="1">
      <alignment wrapText="1"/>
    </xf>
    <xf numFmtId="0" fontId="7" fillId="6" borderId="6" xfId="0" applyFont="1" applyFill="1" applyBorder="1" applyAlignment="1">
      <alignment wrapText="1"/>
    </xf>
    <xf numFmtId="0" fontId="7" fillId="0" borderId="5" xfId="0" applyFont="1" applyBorder="1" applyAlignment="1">
      <alignment wrapText="1"/>
    </xf>
    <xf numFmtId="0" fontId="25" fillId="0" borderId="1" xfId="3" applyFont="1" applyBorder="1" applyAlignment="1">
      <alignment horizontal="left" vertical="center"/>
    </xf>
    <xf numFmtId="2" fontId="21" fillId="11" borderId="1" xfId="0" applyNumberFormat="1" applyFont="1" applyFill="1" applyBorder="1" applyAlignment="1">
      <alignment horizontal="center" vertical="center"/>
    </xf>
    <xf numFmtId="170" fontId="33" fillId="11" borderId="0" xfId="5" applyNumberFormat="1" applyFont="1" applyFill="1"/>
    <xf numFmtId="49" fontId="0" fillId="0" borderId="1" xfId="3" quotePrefix="1" applyNumberFormat="1" applyFont="1" applyBorder="1" applyAlignment="1">
      <alignment horizontal="left" vertical="center" wrapText="1"/>
    </xf>
    <xf numFmtId="0" fontId="33" fillId="11" borderId="0" xfId="7" applyFont="1" applyFill="1" applyAlignment="1">
      <alignment horizontal="left"/>
    </xf>
    <xf numFmtId="0" fontId="5" fillId="0" borderId="1" xfId="0" applyFont="1" applyFill="1" applyBorder="1"/>
    <xf numFmtId="0" fontId="27" fillId="5" borderId="1" xfId="3" applyFont="1" applyFill="1" applyBorder="1" applyAlignment="1">
      <alignment wrapText="1"/>
    </xf>
    <xf numFmtId="0" fontId="4" fillId="9" borderId="2" xfId="0" applyFont="1" applyFill="1" applyBorder="1" applyAlignment="1">
      <alignment horizontal="center" vertical="center" wrapText="1"/>
    </xf>
    <xf numFmtId="0" fontId="27" fillId="5" borderId="1" xfId="3" quotePrefix="1" applyFont="1" applyFill="1" applyBorder="1" applyAlignment="1">
      <alignment wrapText="1"/>
    </xf>
    <xf numFmtId="0" fontId="4" fillId="9" borderId="2" xfId="26" applyFont="1" applyFill="1" applyBorder="1" applyAlignment="1">
      <alignment horizontal="center" vertical="center"/>
    </xf>
    <xf numFmtId="0" fontId="3" fillId="0" borderId="1" xfId="0" applyFont="1" applyBorder="1"/>
    <xf numFmtId="0" fontId="33" fillId="11" borderId="0" xfId="28" applyFont="1" applyFill="1"/>
    <xf numFmtId="170" fontId="33" fillId="11" borderId="0" xfId="28" applyNumberFormat="1" applyFont="1" applyFill="1"/>
    <xf numFmtId="43" fontId="21" fillId="0" borderId="0" xfId="0" applyNumberFormat="1" applyFont="1"/>
    <xf numFmtId="2" fontId="21" fillId="3" borderId="1" xfId="1" applyNumberFormat="1" applyFont="1" applyFill="1" applyBorder="1" applyAlignment="1">
      <alignment horizontal="center" vertical="center"/>
    </xf>
    <xf numFmtId="2" fontId="37" fillId="10" borderId="0" xfId="0" applyNumberFormat="1" applyFont="1" applyFill="1" applyBorder="1" applyAlignment="1">
      <alignment horizontal="right" vertical="center" wrapText="1"/>
    </xf>
    <xf numFmtId="0" fontId="2" fillId="0" borderId="1" xfId="0" applyFont="1" applyBorder="1"/>
    <xf numFmtId="0" fontId="39" fillId="12" borderId="6" xfId="0" applyFont="1" applyFill="1" applyBorder="1" applyAlignment="1">
      <alignment horizontal="left" wrapText="1"/>
    </xf>
    <xf numFmtId="0" fontId="39" fillId="12" borderId="7" xfId="0" applyFont="1" applyFill="1" applyBorder="1" applyAlignment="1">
      <alignment horizontal="left" wrapText="1"/>
    </xf>
    <xf numFmtId="0" fontId="39" fillId="12" borderId="5" xfId="0" applyFont="1" applyFill="1" applyBorder="1" applyAlignment="1">
      <alignment horizontal="left" wrapText="1"/>
    </xf>
    <xf numFmtId="0" fontId="7" fillId="0" borderId="0" xfId="0" applyFont="1" applyAlignment="1">
      <alignment horizontal="left" wrapText="1"/>
    </xf>
    <xf numFmtId="0" fontId="4" fillId="5" borderId="2" xfId="26" applyFont="1" applyFill="1" applyBorder="1" applyAlignment="1">
      <alignment horizontal="left" vertical="center"/>
    </xf>
    <xf numFmtId="0" fontId="4" fillId="5" borderId="4" xfId="26" applyFont="1" applyFill="1" applyBorder="1" applyAlignment="1">
      <alignment horizontal="left" vertical="center"/>
    </xf>
    <xf numFmtId="164" fontId="21" fillId="0" borderId="11" xfId="0" applyNumberFormat="1" applyFont="1" applyFill="1" applyBorder="1" applyAlignment="1">
      <alignment horizontal="center"/>
    </xf>
    <xf numFmtId="164" fontId="21" fillId="0" borderId="8" xfId="0" applyNumberFormat="1" applyFont="1" applyFill="1" applyBorder="1" applyAlignment="1">
      <alignment horizontal="center"/>
    </xf>
    <xf numFmtId="164" fontId="21" fillId="0" borderId="12" xfId="0" applyNumberFormat="1" applyFont="1" applyFill="1" applyBorder="1" applyAlignment="1">
      <alignment horizontal="center"/>
    </xf>
    <xf numFmtId="164" fontId="21" fillId="0" borderId="13" xfId="0" applyNumberFormat="1" applyFont="1" applyFill="1" applyBorder="1" applyAlignment="1">
      <alignment horizontal="center"/>
    </xf>
    <xf numFmtId="164" fontId="21" fillId="0" borderId="9" xfId="0" applyNumberFormat="1" applyFont="1" applyFill="1" applyBorder="1" applyAlignment="1">
      <alignment horizontal="center"/>
    </xf>
    <xf numFmtId="164" fontId="21" fillId="0" borderId="10" xfId="0" applyNumberFormat="1" applyFont="1" applyFill="1" applyBorder="1" applyAlignment="1">
      <alignment horizontal="center"/>
    </xf>
    <xf numFmtId="0" fontId="15"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center"/>
    </xf>
    <xf numFmtId="0" fontId="21" fillId="0" borderId="4" xfId="0" applyFont="1" applyBorder="1" applyAlignment="1">
      <alignment horizontal="center"/>
    </xf>
    <xf numFmtId="0" fontId="17" fillId="0" borderId="2" xfId="0" applyFont="1" applyBorder="1" applyAlignment="1">
      <alignment horizontal="left" vertical="center"/>
    </xf>
    <xf numFmtId="0" fontId="17" fillId="0" borderId="4" xfId="0" applyFont="1" applyBorder="1" applyAlignment="1">
      <alignment horizontal="left" vertical="center"/>
    </xf>
    <xf numFmtId="0" fontId="17" fillId="0" borderId="2" xfId="0" applyFont="1" applyBorder="1" applyAlignment="1">
      <alignment horizontal="center"/>
    </xf>
    <xf numFmtId="0" fontId="17" fillId="0" borderId="4" xfId="0" applyFont="1" applyBorder="1" applyAlignment="1">
      <alignment horizontal="center"/>
    </xf>
    <xf numFmtId="0" fontId="21" fillId="9" borderId="6"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0" borderId="3" xfId="0" applyFont="1" applyBorder="1" applyAlignment="1">
      <alignment horizontal="center"/>
    </xf>
    <xf numFmtId="0" fontId="19" fillId="0" borderId="2" xfId="0" applyFont="1" applyBorder="1" applyAlignment="1">
      <alignment horizontal="left" vertical="center"/>
    </xf>
    <xf numFmtId="0" fontId="12" fillId="4" borderId="0" xfId="0" applyFont="1" applyFill="1" applyAlignment="1">
      <alignment horizontal="left" wrapText="1"/>
    </xf>
    <xf numFmtId="0" fontId="21" fillId="4" borderId="0" xfId="0" applyFont="1" applyFill="1" applyAlignment="1">
      <alignment horizontal="left" wrapText="1"/>
    </xf>
    <xf numFmtId="0" fontId="37" fillId="9" borderId="11" xfId="0" applyFont="1" applyFill="1" applyBorder="1" applyAlignment="1">
      <alignment horizontal="left"/>
    </xf>
    <xf numFmtId="0" fontId="37" fillId="9" borderId="8" xfId="0" applyFont="1" applyFill="1" applyBorder="1" applyAlignment="1">
      <alignment horizontal="left"/>
    </xf>
    <xf numFmtId="0" fontId="37" fillId="9" borderId="12" xfId="0" applyFont="1" applyFill="1" applyBorder="1" applyAlignment="1">
      <alignment horizontal="left"/>
    </xf>
    <xf numFmtId="0" fontId="35" fillId="9" borderId="11" xfId="0" applyFont="1" applyFill="1" applyBorder="1" applyAlignment="1">
      <alignment horizontal="left"/>
    </xf>
    <xf numFmtId="0" fontId="35" fillId="9" borderId="8" xfId="0" applyFont="1" applyFill="1" applyBorder="1" applyAlignment="1">
      <alignment horizontal="left"/>
    </xf>
    <xf numFmtId="0" fontId="35" fillId="9" borderId="12" xfId="0" applyFont="1" applyFill="1" applyBorder="1" applyAlignment="1">
      <alignment horizontal="left"/>
    </xf>
    <xf numFmtId="0" fontId="41" fillId="9" borderId="13" xfId="0" applyFont="1" applyFill="1" applyBorder="1" applyAlignment="1">
      <alignment horizontal="left" wrapText="1"/>
    </xf>
    <xf numFmtId="0" fontId="41" fillId="9" borderId="9" xfId="0" applyFont="1" applyFill="1" applyBorder="1" applyAlignment="1">
      <alignment horizontal="left" wrapText="1"/>
    </xf>
    <xf numFmtId="0" fontId="41" fillId="9" borderId="10" xfId="0" applyFont="1" applyFill="1" applyBorder="1" applyAlignment="1">
      <alignment horizontal="left" wrapText="1"/>
    </xf>
    <xf numFmtId="0" fontId="40" fillId="9" borderId="13" xfId="0" applyFont="1" applyFill="1" applyBorder="1" applyAlignment="1">
      <alignment horizontal="left" vertical="top" wrapText="1"/>
    </xf>
    <xf numFmtId="0" fontId="40" fillId="9" borderId="9" xfId="0" applyFont="1" applyFill="1" applyBorder="1" applyAlignment="1">
      <alignment horizontal="left" vertical="top" wrapText="1"/>
    </xf>
    <xf numFmtId="0" fontId="40" fillId="9" borderId="10" xfId="0" applyFont="1" applyFill="1" applyBorder="1" applyAlignment="1">
      <alignment horizontal="left" vertical="top" wrapText="1"/>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21" fillId="9" borderId="4" xfId="0" applyFont="1" applyFill="1" applyBorder="1" applyAlignment="1">
      <alignment horizontal="center" vertical="center"/>
    </xf>
    <xf numFmtId="0" fontId="4" fillId="9" borderId="2" xfId="9" applyFont="1" applyFill="1" applyBorder="1" applyAlignment="1">
      <alignment horizontal="center" vertical="center"/>
    </xf>
    <xf numFmtId="0" fontId="4" fillId="9" borderId="3" xfId="9" applyFont="1" applyFill="1" applyBorder="1" applyAlignment="1">
      <alignment horizontal="center" vertical="center"/>
    </xf>
    <xf numFmtId="0" fontId="4" fillId="9" borderId="4" xfId="9" applyFont="1" applyFill="1" applyBorder="1" applyAlignment="1">
      <alignment horizontal="center" vertical="center"/>
    </xf>
    <xf numFmtId="0" fontId="21" fillId="9" borderId="1" xfId="0" applyFont="1" applyFill="1" applyBorder="1" applyAlignment="1">
      <alignment horizontal="center" vertical="center"/>
    </xf>
    <xf numFmtId="0" fontId="21" fillId="9" borderId="1" xfId="0" applyFont="1" applyFill="1" applyBorder="1" applyAlignment="1">
      <alignment horizontal="left" vertical="center"/>
    </xf>
    <xf numFmtId="0" fontId="21" fillId="0" borderId="3" xfId="0" applyFont="1" applyBorder="1" applyAlignment="1">
      <alignment horizontal="left" vertical="center"/>
    </xf>
    <xf numFmtId="0" fontId="4" fillId="5" borderId="2" xfId="9" applyFont="1" applyFill="1" applyBorder="1" applyAlignment="1">
      <alignment horizontal="left" vertical="center"/>
    </xf>
    <xf numFmtId="0" fontId="4" fillId="5" borderId="3" xfId="9" applyFont="1" applyFill="1" applyBorder="1" applyAlignment="1">
      <alignment horizontal="left" vertical="center"/>
    </xf>
    <xf numFmtId="0" fontId="4" fillId="5" borderId="4" xfId="9" applyFont="1" applyFill="1" applyBorder="1" applyAlignment="1">
      <alignment horizontal="left" vertical="center"/>
    </xf>
    <xf numFmtId="0" fontId="4" fillId="5" borderId="2" xfId="26" applyFont="1" applyFill="1" applyBorder="1" applyAlignment="1">
      <alignment horizontal="left" vertical="center" wrapText="1"/>
    </xf>
    <xf numFmtId="0" fontId="4" fillId="5" borderId="4" xfId="26" applyFont="1" applyFill="1" applyBorder="1" applyAlignment="1">
      <alignment horizontal="left" vertical="center" wrapText="1"/>
    </xf>
    <xf numFmtId="0" fontId="19" fillId="0" borderId="2" xfId="0" applyFont="1" applyBorder="1" applyAlignment="1">
      <alignment horizontal="center" vertical="center"/>
    </xf>
    <xf numFmtId="0" fontId="21"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4" borderId="0" xfId="0" applyFont="1" applyFill="1" applyAlignment="1">
      <alignment horizontal="left" wrapText="1"/>
    </xf>
    <xf numFmtId="0" fontId="20" fillId="4" borderId="0" xfId="0" applyFont="1" applyFill="1" applyAlignment="1">
      <alignment horizontal="lef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Border="1" applyAlignment="1">
      <alignment horizontal="center"/>
    </xf>
    <xf numFmtId="0" fontId="28" fillId="7" borderId="0" xfId="0" applyFont="1" applyFill="1" applyBorder="1" applyAlignment="1">
      <alignment horizontal="left" vertical="center"/>
    </xf>
    <xf numFmtId="0" fontId="28" fillId="7" borderId="14" xfId="0" applyFont="1" applyFill="1" applyBorder="1" applyAlignment="1">
      <alignment horizontal="left" vertical="center"/>
    </xf>
    <xf numFmtId="0" fontId="13" fillId="9" borderId="13"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2" xfId="0" applyFont="1" applyFill="1" applyBorder="1" applyAlignment="1">
      <alignment horizontal="left" vertical="center"/>
    </xf>
    <xf numFmtId="0" fontId="21" fillId="9" borderId="3" xfId="0" applyFont="1" applyFill="1" applyBorder="1" applyAlignment="1">
      <alignment horizontal="left" vertical="center"/>
    </xf>
    <xf numFmtId="0" fontId="21" fillId="9" borderId="4" xfId="0" applyFont="1" applyFill="1" applyBorder="1" applyAlignment="1">
      <alignment horizontal="left" vertical="center"/>
    </xf>
    <xf numFmtId="0" fontId="21" fillId="9" borderId="6" xfId="0" applyFont="1" applyFill="1" applyBorder="1" applyAlignment="1">
      <alignment horizontal="center" vertical="center"/>
    </xf>
    <xf numFmtId="0" fontId="35" fillId="9" borderId="11" xfId="4" applyFont="1" applyFill="1" applyBorder="1" applyAlignment="1">
      <alignment horizontal="left"/>
    </xf>
    <xf numFmtId="0" fontId="35" fillId="9" borderId="8" xfId="4" applyFont="1" applyFill="1" applyBorder="1" applyAlignment="1">
      <alignment horizontal="left"/>
    </xf>
    <xf numFmtId="0" fontId="35" fillId="9" borderId="12" xfId="4" applyFont="1" applyFill="1" applyBorder="1" applyAlignment="1">
      <alignment horizontal="left"/>
    </xf>
    <xf numFmtId="0" fontId="40" fillId="9" borderId="13" xfId="4" applyFont="1" applyFill="1" applyBorder="1" applyAlignment="1">
      <alignment horizontal="left" vertical="top" wrapText="1"/>
    </xf>
    <xf numFmtId="0" fontId="40" fillId="9" borderId="9" xfId="4" applyFont="1" applyFill="1" applyBorder="1" applyAlignment="1">
      <alignment horizontal="left" vertical="top" wrapText="1"/>
    </xf>
    <xf numFmtId="0" fontId="40" fillId="9" borderId="10" xfId="4" applyFont="1" applyFill="1" applyBorder="1" applyAlignment="1">
      <alignment horizontal="left" vertical="top" wrapText="1"/>
    </xf>
    <xf numFmtId="0" fontId="12" fillId="0" borderId="0" xfId="0" applyFont="1" applyAlignment="1">
      <alignment horizontal="left" vertical="top" wrapText="1"/>
    </xf>
    <xf numFmtId="0" fontId="41" fillId="9" borderId="1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1" fillId="9" borderId="10" xfId="0" applyFont="1" applyFill="1" applyBorder="1" applyAlignment="1">
      <alignment horizontal="center" vertical="center" wrapText="1"/>
    </xf>
    <xf numFmtId="0" fontId="33" fillId="5" borderId="1" xfId="5" applyFont="1" applyFill="1" applyBorder="1" applyAlignment="1">
      <alignment vertical="center" wrapText="1"/>
    </xf>
    <xf numFmtId="0" fontId="36" fillId="5" borderId="1" xfId="6" applyFont="1" applyFill="1" applyBorder="1" applyAlignment="1">
      <alignment horizontal="left" wrapText="1"/>
    </xf>
    <xf numFmtId="0" fontId="33" fillId="5" borderId="1" xfId="5" applyFont="1" applyFill="1" applyBorder="1" applyAlignment="1">
      <alignment horizontal="left" wrapText="1"/>
    </xf>
    <xf numFmtId="0" fontId="6" fillId="4" borderId="0" xfId="4" applyFont="1" applyFill="1" applyAlignment="1">
      <alignment horizontal="left" wrapText="1"/>
    </xf>
    <xf numFmtId="0" fontId="22" fillId="4" borderId="0" xfId="4" applyFill="1" applyAlignment="1">
      <alignment horizontal="left" wrapText="1"/>
    </xf>
    <xf numFmtId="0" fontId="33" fillId="9" borderId="1" xfId="5" applyFont="1" applyFill="1" applyBorder="1" applyAlignment="1">
      <alignment horizontal="right"/>
    </xf>
    <xf numFmtId="0" fontId="13" fillId="4" borderId="0" xfId="4" applyFont="1" applyFill="1" applyAlignment="1">
      <alignment horizontal="left" wrapText="1"/>
    </xf>
  </cellXfs>
  <cellStyles count="30">
    <cellStyle name="Calculation 2" xfId="15"/>
    <cellStyle name="Comma" xfId="1" builtinId="3"/>
    <cellStyle name="Comma 14" xfId="18"/>
    <cellStyle name="Comma 2" xfId="14"/>
    <cellStyle name="Comma 3" xfId="19"/>
    <cellStyle name="Comma 4" xfId="25"/>
    <cellStyle name="Comma 5" xfId="10"/>
    <cellStyle name="Explanatory Text 2" xfId="13"/>
    <cellStyle name="Hyperlink" xfId="6" builtinId="8"/>
    <cellStyle name="Hyperlink 6" xfId="17"/>
    <cellStyle name="Input 2" xfId="12"/>
    <cellStyle name="Normal" xfId="0" builtinId="0"/>
    <cellStyle name="Normal 10 2" xfId="20"/>
    <cellStyle name="Normal 10 2 2" xfId="21"/>
    <cellStyle name="Normal 10 2 3" xfId="24"/>
    <cellStyle name="Normal 10 2 4" xfId="23"/>
    <cellStyle name="Normal 2" xfId="3"/>
    <cellStyle name="Normal 2 2" xfId="26"/>
    <cellStyle name="Normal 2 3" xfId="11"/>
    <cellStyle name="Normal 3" xfId="4"/>
    <cellStyle name="Normal 3 2" xfId="5"/>
    <cellStyle name="Normal 4" xfId="7"/>
    <cellStyle name="Normal 5" xfId="28"/>
    <cellStyle name="Normal 57" xfId="16"/>
    <cellStyle name="Normal 58" xfId="8"/>
    <cellStyle name="Normal 58 2" xfId="22"/>
    <cellStyle name="Normal 6" xfId="29"/>
    <cellStyle name="Normal 7" xfId="9"/>
    <cellStyle name="Percent" xfId="2" builtinId="5"/>
    <cellStyle name="Percent 2" xfId="27"/>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759745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434578</xdr:colOff>
      <xdr:row>50</xdr:row>
      <xdr:rowOff>142875</xdr:rowOff>
    </xdr:from>
    <xdr:to>
      <xdr:col>2</xdr:col>
      <xdr:colOff>912449</xdr:colOff>
      <xdr:row>56</xdr:row>
      <xdr:rowOff>11906</xdr:rowOff>
    </xdr:to>
    <xdr:sp macro="" textlink="">
      <xdr:nvSpPr>
        <xdr:cNvPr id="27" name="TextBox 26"/>
        <xdr:cNvSpPr txBox="1"/>
      </xdr:nvSpPr>
      <xdr:spPr>
        <a:xfrm>
          <a:off x="434578" y="10435318"/>
          <a:ext cx="2997914" cy="9793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35</xdr:row>
      <xdr:rowOff>116681</xdr:rowOff>
    </xdr:from>
    <xdr:to>
      <xdr:col>5</xdr:col>
      <xdr:colOff>359403</xdr:colOff>
      <xdr:row>39</xdr:row>
      <xdr:rowOff>160733</xdr:rowOff>
    </xdr:to>
    <xdr:sp macro="" textlink="">
      <xdr:nvSpPr>
        <xdr:cNvPr id="28" name="TextBox 27"/>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40</xdr:row>
      <xdr:rowOff>95845</xdr:rowOff>
    </xdr:from>
    <xdr:to>
      <xdr:col>5</xdr:col>
      <xdr:colOff>359403</xdr:colOff>
      <xdr:row>44</xdr:row>
      <xdr:rowOff>160138</xdr:rowOff>
    </xdr:to>
    <xdr:sp macro="" textlink="">
      <xdr:nvSpPr>
        <xdr:cNvPr id="29" name="TextBox 28"/>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45</xdr:row>
      <xdr:rowOff>95249</xdr:rowOff>
    </xdr:from>
    <xdr:to>
      <xdr:col>5</xdr:col>
      <xdr:colOff>359403</xdr:colOff>
      <xdr:row>49</xdr:row>
      <xdr:rowOff>159542</xdr:rowOff>
    </xdr:to>
    <xdr:sp macro="" textlink="">
      <xdr:nvSpPr>
        <xdr:cNvPr id="30" name="TextBox 29"/>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50</xdr:row>
      <xdr:rowOff>94653</xdr:rowOff>
    </xdr:from>
    <xdr:to>
      <xdr:col>5</xdr:col>
      <xdr:colOff>359403</xdr:colOff>
      <xdr:row>54</xdr:row>
      <xdr:rowOff>158946</xdr:rowOff>
    </xdr:to>
    <xdr:sp macro="" textlink="">
      <xdr:nvSpPr>
        <xdr:cNvPr id="31" name="TextBox 30"/>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55</xdr:row>
      <xdr:rowOff>94057</xdr:rowOff>
    </xdr:from>
    <xdr:to>
      <xdr:col>5</xdr:col>
      <xdr:colOff>359403</xdr:colOff>
      <xdr:row>59</xdr:row>
      <xdr:rowOff>158350</xdr:rowOff>
    </xdr:to>
    <xdr:sp macro="" textlink="">
      <xdr:nvSpPr>
        <xdr:cNvPr id="32" name="TextBox 31"/>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60</xdr:row>
      <xdr:rowOff>93462</xdr:rowOff>
    </xdr:from>
    <xdr:to>
      <xdr:col>5</xdr:col>
      <xdr:colOff>359403</xdr:colOff>
      <xdr:row>65</xdr:row>
      <xdr:rowOff>119654</xdr:rowOff>
    </xdr:to>
    <xdr:sp macro="" textlink="">
      <xdr:nvSpPr>
        <xdr:cNvPr id="33" name="TextBox 32"/>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66</xdr:row>
      <xdr:rowOff>54767</xdr:rowOff>
    </xdr:from>
    <xdr:to>
      <xdr:col>5</xdr:col>
      <xdr:colOff>359403</xdr:colOff>
      <xdr:row>71</xdr:row>
      <xdr:rowOff>80959</xdr:rowOff>
    </xdr:to>
    <xdr:sp macro="" textlink="">
      <xdr:nvSpPr>
        <xdr:cNvPr id="34" name="TextBox 33"/>
        <xdr:cNvSpPr txBox="1"/>
      </xdr:nvSpPr>
      <xdr:spPr>
        <a:xfrm>
          <a:off x="5350924" y="13308124"/>
          <a:ext cx="2982265" cy="951478"/>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1387078</xdr:colOff>
      <xdr:row>35</xdr:row>
      <xdr:rowOff>130968</xdr:rowOff>
    </xdr:from>
    <xdr:to>
      <xdr:col>3</xdr:col>
      <xdr:colOff>580953</xdr:colOff>
      <xdr:row>70</xdr:row>
      <xdr:rowOff>160733</xdr:rowOff>
    </xdr:to>
    <xdr:sp macro="" textlink="">
      <xdr:nvSpPr>
        <xdr:cNvPr id="35" name="Left Brace 34"/>
        <xdr:cNvSpPr/>
      </xdr:nvSpPr>
      <xdr:spPr>
        <a:xfrm>
          <a:off x="3907121" y="7647554"/>
          <a:ext cx="690661" cy="650676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46</xdr:row>
      <xdr:rowOff>161925</xdr:rowOff>
    </xdr:from>
    <xdr:to>
      <xdr:col>12</xdr:col>
      <xdr:colOff>120252</xdr:colOff>
      <xdr:row>49</xdr:row>
      <xdr:rowOff>422</xdr:rowOff>
    </xdr:to>
    <xdr:sp macro="" textlink="">
      <xdr:nvSpPr>
        <xdr:cNvPr id="36" name="TextBox 35"/>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41</xdr:row>
      <xdr:rowOff>34527</xdr:rowOff>
    </xdr:from>
    <xdr:to>
      <xdr:col>12</xdr:col>
      <xdr:colOff>120252</xdr:colOff>
      <xdr:row>44</xdr:row>
      <xdr:rowOff>95249</xdr:rowOff>
    </xdr:to>
    <xdr:sp macro="" textlink="">
      <xdr:nvSpPr>
        <xdr:cNvPr id="37" name="TextBox 36"/>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51</xdr:row>
      <xdr:rowOff>70245</xdr:rowOff>
    </xdr:from>
    <xdr:to>
      <xdr:col>12</xdr:col>
      <xdr:colOff>120252</xdr:colOff>
      <xdr:row>53</xdr:row>
      <xdr:rowOff>87336</xdr:rowOff>
    </xdr:to>
    <xdr:sp macro="" textlink="">
      <xdr:nvSpPr>
        <xdr:cNvPr id="38" name="TextBox 37"/>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36</xdr:row>
      <xdr:rowOff>55958</xdr:rowOff>
    </xdr:from>
    <xdr:to>
      <xdr:col>12</xdr:col>
      <xdr:colOff>120252</xdr:colOff>
      <xdr:row>39</xdr:row>
      <xdr:rowOff>116679</xdr:rowOff>
    </xdr:to>
    <xdr:sp macro="" textlink="">
      <xdr:nvSpPr>
        <xdr:cNvPr id="39" name="TextBox 38"/>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47</xdr:row>
      <xdr:rowOff>127395</xdr:rowOff>
    </xdr:from>
    <xdr:to>
      <xdr:col>8</xdr:col>
      <xdr:colOff>591144</xdr:colOff>
      <xdr:row>47</xdr:row>
      <xdr:rowOff>170470</xdr:rowOff>
    </xdr:to>
    <xdr:cxnSp macro="">
      <xdr:nvCxnSpPr>
        <xdr:cNvPr id="40" name="Straight Arrow Connector 39"/>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48</xdr:row>
      <xdr:rowOff>172640</xdr:rowOff>
    </xdr:from>
    <xdr:to>
      <xdr:col>8</xdr:col>
      <xdr:colOff>591144</xdr:colOff>
      <xdr:row>52</xdr:row>
      <xdr:rowOff>78791</xdr:rowOff>
    </xdr:to>
    <xdr:cxnSp macro="">
      <xdr:nvCxnSpPr>
        <xdr:cNvPr id="41" name="Straight Arrow Connector 40"/>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44</xdr:row>
      <xdr:rowOff>11905</xdr:rowOff>
    </xdr:from>
    <xdr:to>
      <xdr:col>8</xdr:col>
      <xdr:colOff>591144</xdr:colOff>
      <xdr:row>52</xdr:row>
      <xdr:rowOff>78791</xdr:rowOff>
    </xdr:to>
    <xdr:cxnSp macro="">
      <xdr:nvCxnSpPr>
        <xdr:cNvPr id="42" name="Straight Arrow Connector 41"/>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52</xdr:row>
      <xdr:rowOff>78791</xdr:rowOff>
    </xdr:from>
    <xdr:to>
      <xdr:col>8</xdr:col>
      <xdr:colOff>591144</xdr:colOff>
      <xdr:row>52</xdr:row>
      <xdr:rowOff>126800</xdr:rowOff>
    </xdr:to>
    <xdr:cxnSp macro="">
      <xdr:nvCxnSpPr>
        <xdr:cNvPr id="43" name="Straight Arrow Connector 42"/>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56</xdr:row>
      <xdr:rowOff>121443</xdr:rowOff>
    </xdr:from>
    <xdr:to>
      <xdr:col>12</xdr:col>
      <xdr:colOff>120252</xdr:colOff>
      <xdr:row>59</xdr:row>
      <xdr:rowOff>11905</xdr:rowOff>
    </xdr:to>
    <xdr:sp macro="" textlink="">
      <xdr:nvSpPr>
        <xdr:cNvPr id="44" name="TextBox 43"/>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57</xdr:row>
      <xdr:rowOff>126204</xdr:rowOff>
    </xdr:from>
    <xdr:to>
      <xdr:col>8</xdr:col>
      <xdr:colOff>591144</xdr:colOff>
      <xdr:row>57</xdr:row>
      <xdr:rowOff>155971</xdr:rowOff>
    </xdr:to>
    <xdr:cxnSp macro="">
      <xdr:nvCxnSpPr>
        <xdr:cNvPr id="45" name="Straight Arrow Connector 44"/>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42</xdr:row>
      <xdr:rowOff>127991</xdr:rowOff>
    </xdr:from>
    <xdr:to>
      <xdr:col>8</xdr:col>
      <xdr:colOff>591144</xdr:colOff>
      <xdr:row>42</xdr:row>
      <xdr:rowOff>154185</xdr:rowOff>
    </xdr:to>
    <xdr:cxnSp macro="">
      <xdr:nvCxnSpPr>
        <xdr:cNvPr id="46" name="Straight Arrow Connector 45"/>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37</xdr:row>
      <xdr:rowOff>138708</xdr:rowOff>
    </xdr:from>
    <xdr:to>
      <xdr:col>8</xdr:col>
      <xdr:colOff>591144</xdr:colOff>
      <xdr:row>37</xdr:row>
      <xdr:rowOff>175616</xdr:rowOff>
    </xdr:to>
    <xdr:cxnSp macro="">
      <xdr:nvCxnSpPr>
        <xdr:cNvPr id="47" name="Straight Arrow Connector 46"/>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37</xdr:row>
      <xdr:rowOff>175616</xdr:rowOff>
    </xdr:from>
    <xdr:to>
      <xdr:col>8</xdr:col>
      <xdr:colOff>591144</xdr:colOff>
      <xdr:row>46</xdr:row>
      <xdr:rowOff>160733</xdr:rowOff>
    </xdr:to>
    <xdr:cxnSp macro="">
      <xdr:nvCxnSpPr>
        <xdr:cNvPr id="48" name="Straight Arrow Connector 47"/>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369093</xdr:colOff>
      <xdr:row>47</xdr:row>
      <xdr:rowOff>170470</xdr:rowOff>
    </xdr:from>
    <xdr:to>
      <xdr:col>8</xdr:col>
      <xdr:colOff>591144</xdr:colOff>
      <xdr:row>67</xdr:row>
      <xdr:rowOff>178592</xdr:rowOff>
    </xdr:to>
    <xdr:cxnSp macro="">
      <xdr:nvCxnSpPr>
        <xdr:cNvPr id="49" name="Straight Arrow Connector 48"/>
        <xdr:cNvCxnSpPr>
          <a:stCxn id="36" idx="1"/>
        </xdr:cNvCxnSpPr>
      </xdr:nvCxnSpPr>
      <xdr:spPr>
        <a:xfrm flipH="1">
          <a:off x="8342879" y="9907741"/>
          <a:ext cx="2181479" cy="3709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67</xdr:row>
      <xdr:rowOff>135731</xdr:rowOff>
    </xdr:from>
    <xdr:to>
      <xdr:col>12</xdr:col>
      <xdr:colOff>120252</xdr:colOff>
      <xdr:row>69</xdr:row>
      <xdr:rowOff>152822</xdr:rowOff>
    </xdr:to>
    <xdr:sp macro="" textlink="">
      <xdr:nvSpPr>
        <xdr:cNvPr id="50" name="TextBox 49"/>
        <xdr:cNvSpPr txBox="1"/>
      </xdr:nvSpPr>
      <xdr:spPr>
        <a:xfrm>
          <a:off x="10524358" y="13574145"/>
          <a:ext cx="2141680" cy="38720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359403</xdr:colOff>
      <xdr:row>68</xdr:row>
      <xdr:rowOff>144277</xdr:rowOff>
    </xdr:from>
    <xdr:to>
      <xdr:col>8</xdr:col>
      <xdr:colOff>591144</xdr:colOff>
      <xdr:row>68</xdr:row>
      <xdr:rowOff>157161</xdr:rowOff>
    </xdr:to>
    <xdr:cxnSp macro="">
      <xdr:nvCxnSpPr>
        <xdr:cNvPr id="51" name="Straight Arrow Connector 50"/>
        <xdr:cNvCxnSpPr>
          <a:stCxn id="50" idx="1"/>
          <a:endCxn id="34" idx="3"/>
        </xdr:cNvCxnSpPr>
      </xdr:nvCxnSpPr>
      <xdr:spPr>
        <a:xfrm flipH="1">
          <a:off x="8333189" y="13767748"/>
          <a:ext cx="2191169" cy="12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23"/>
  <sheetViews>
    <sheetView showGridLines="0" tabSelected="1" topLeftCell="A10" zoomScaleNormal="100" workbookViewId="0">
      <selection activeCell="C7" sqref="C7"/>
    </sheetView>
  </sheetViews>
  <sheetFormatPr defaultColWidth="0" defaultRowHeight="12.4" zeroHeight="1" x14ac:dyDescent="0.3"/>
  <cols>
    <col min="1" max="3" width="15.59765625" style="4" customWidth="1"/>
    <col min="4" max="4" width="108" style="4" customWidth="1"/>
    <col min="5" max="5" width="9" style="4" customWidth="1"/>
    <col min="6" max="6" width="8.86328125" style="4" hidden="1" customWidth="1"/>
    <col min="7" max="10" width="0" style="4" hidden="1" customWidth="1"/>
    <col min="11" max="16384" width="9" style="4" hidden="1"/>
  </cols>
  <sheetData>
    <row r="1" spans="1:10" s="137" customFormat="1" ht="57" customHeight="1" x14ac:dyDescent="0.3">
      <c r="A1" s="136" t="s">
        <v>461</v>
      </c>
      <c r="B1" s="136"/>
      <c r="C1" s="136"/>
    </row>
    <row r="2" spans="1:10" ht="14.25" x14ac:dyDescent="0.45">
      <c r="A2" s="3"/>
      <c r="B2" s="3"/>
      <c r="C2" s="3"/>
      <c r="D2" s="3"/>
      <c r="E2" s="3"/>
      <c r="F2" s="3"/>
      <c r="G2" s="3"/>
      <c r="H2" s="3"/>
      <c r="I2" s="3"/>
    </row>
    <row r="3" spans="1:10" ht="15.4" x14ac:dyDescent="0.45">
      <c r="B3" s="134" t="s">
        <v>480</v>
      </c>
      <c r="C3" s="3"/>
      <c r="D3" s="3"/>
      <c r="E3" s="3"/>
      <c r="F3" s="3"/>
      <c r="G3" s="3"/>
      <c r="H3" s="3"/>
      <c r="I3" s="3"/>
      <c r="J3" s="3"/>
    </row>
    <row r="4" spans="1:10" ht="14.25" x14ac:dyDescent="0.45">
      <c r="B4" s="6"/>
      <c r="C4" s="3"/>
      <c r="D4" s="5"/>
      <c r="E4" s="3"/>
      <c r="F4" s="3"/>
      <c r="G4" s="3"/>
      <c r="H4" s="3"/>
      <c r="I4" s="3"/>
      <c r="J4" s="3"/>
    </row>
    <row r="5" spans="1:10" ht="22.5" customHeight="1" x14ac:dyDescent="0.45">
      <c r="B5" s="165" t="s">
        <v>74</v>
      </c>
      <c r="C5" s="165" t="s">
        <v>75</v>
      </c>
      <c r="D5" s="165" t="s">
        <v>76</v>
      </c>
      <c r="E5" s="3"/>
      <c r="F5" s="3"/>
      <c r="G5" s="3"/>
      <c r="H5" s="3"/>
      <c r="I5" s="3"/>
      <c r="J5" s="3"/>
    </row>
    <row r="6" spans="1:10" ht="14.25" x14ac:dyDescent="0.45">
      <c r="B6" s="135" t="s">
        <v>113</v>
      </c>
      <c r="C6" s="10">
        <v>43349</v>
      </c>
      <c r="D6" s="117" t="s">
        <v>479</v>
      </c>
      <c r="E6" s="3"/>
      <c r="F6" s="3"/>
      <c r="G6" s="3"/>
      <c r="H6" s="3"/>
      <c r="I6" s="3"/>
      <c r="J6" s="3"/>
    </row>
    <row r="7" spans="1:10" ht="128.25" x14ac:dyDescent="0.45">
      <c r="B7" s="139" t="s">
        <v>481</v>
      </c>
      <c r="C7" s="140">
        <v>43410</v>
      </c>
      <c r="D7" s="138" t="s">
        <v>486</v>
      </c>
      <c r="E7" s="3"/>
      <c r="F7" s="3"/>
      <c r="G7" s="3"/>
      <c r="H7" s="3"/>
      <c r="I7" s="3"/>
      <c r="J7" s="3"/>
    </row>
    <row r="8" spans="1:10" ht="72.75" customHeight="1" x14ac:dyDescent="0.45">
      <c r="B8" s="150" t="s">
        <v>498</v>
      </c>
      <c r="C8" s="140">
        <v>43138</v>
      </c>
      <c r="D8" s="151" t="s">
        <v>496</v>
      </c>
      <c r="E8" s="3"/>
      <c r="F8" s="3"/>
      <c r="G8" s="3"/>
      <c r="H8" s="3"/>
      <c r="I8" s="3"/>
      <c r="J8" s="3"/>
    </row>
    <row r="9" spans="1:10" ht="128.25" x14ac:dyDescent="0.45">
      <c r="B9" s="150" t="s">
        <v>497</v>
      </c>
      <c r="C9" s="140">
        <v>43684</v>
      </c>
      <c r="D9" s="168" t="s">
        <v>504</v>
      </c>
      <c r="E9" s="3"/>
      <c r="F9" s="3"/>
      <c r="G9" s="3"/>
      <c r="H9" s="3"/>
      <c r="I9" s="3"/>
      <c r="J9" s="3"/>
    </row>
    <row r="10" spans="1:10" ht="57" x14ac:dyDescent="0.45">
      <c r="B10" s="150" t="s">
        <v>509</v>
      </c>
      <c r="C10" s="140">
        <v>43868</v>
      </c>
      <c r="D10" s="168" t="s">
        <v>532</v>
      </c>
      <c r="E10" s="3"/>
      <c r="F10" s="3"/>
      <c r="G10" s="3"/>
      <c r="H10" s="3"/>
      <c r="I10" s="3"/>
      <c r="J10" s="3"/>
    </row>
    <row r="11" spans="1:10" ht="88.9" customHeight="1" x14ac:dyDescent="0.45">
      <c r="B11" s="171" t="s">
        <v>526</v>
      </c>
      <c r="C11" s="140">
        <v>44048</v>
      </c>
      <c r="D11" s="173" t="s">
        <v>533</v>
      </c>
      <c r="E11" s="3"/>
      <c r="F11" s="3"/>
      <c r="G11" s="3"/>
      <c r="H11" s="3"/>
      <c r="I11" s="3"/>
      <c r="J11" s="3"/>
    </row>
    <row r="12" spans="1:10" ht="14.25" x14ac:dyDescent="0.45">
      <c r="B12" s="3"/>
      <c r="C12" s="3"/>
      <c r="D12" s="3"/>
      <c r="E12" s="3"/>
      <c r="F12" s="3"/>
      <c r="G12" s="3"/>
      <c r="H12" s="3"/>
      <c r="I12" s="3"/>
      <c r="J12" s="3"/>
    </row>
    <row r="13" spans="1:10" ht="14.25" x14ac:dyDescent="0.45">
      <c r="B13" s="3"/>
      <c r="C13" s="3"/>
      <c r="D13" s="3"/>
    </row>
    <row r="14" spans="1:10" x14ac:dyDescent="0.3"/>
    <row r="15" spans="1:10" x14ac:dyDescent="0.3"/>
    <row r="16" spans="1:10" x14ac:dyDescent="0.3"/>
    <row r="17" hidden="1" x14ac:dyDescent="0.3"/>
    <row r="18" hidden="1" x14ac:dyDescent="0.3"/>
    <row r="19" hidden="1" x14ac:dyDescent="0.3"/>
    <row r="20" hidden="1" x14ac:dyDescent="0.3"/>
    <row r="21" hidden="1" x14ac:dyDescent="0.3"/>
    <row r="22" hidden="1" x14ac:dyDescent="0.3"/>
    <row r="23" hidden="1"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AB342"/>
  <sheetViews>
    <sheetView zoomScaleNormal="100" workbookViewId="0"/>
  </sheetViews>
  <sheetFormatPr defaultColWidth="0" defaultRowHeight="12.75" x14ac:dyDescent="0.35"/>
  <cols>
    <col min="1" max="1" width="10" style="21" customWidth="1"/>
    <col min="2" max="2" width="47" style="21" customWidth="1"/>
    <col min="3" max="10" width="17.6640625" style="21" customWidth="1"/>
    <col min="11" max="11" width="1.59765625" style="21" customWidth="1"/>
    <col min="12" max="22" width="17.6640625" style="21" customWidth="1"/>
    <col min="23" max="23" width="10" style="21" customWidth="1"/>
    <col min="24" max="28" width="0" style="21" hidden="1" customWidth="1"/>
    <col min="29" max="16384" width="10" style="21" hidden="1"/>
  </cols>
  <sheetData>
    <row r="1" spans="1:27" s="13" customFormat="1" ht="12.4" x14ac:dyDescent="0.3"/>
    <row r="2" spans="1:27" s="13" customFormat="1" ht="17.649999999999999" x14ac:dyDescent="0.45">
      <c r="B2" s="14" t="s">
        <v>124</v>
      </c>
      <c r="C2" s="14"/>
      <c r="D2" s="14"/>
      <c r="E2" s="14"/>
      <c r="F2" s="14"/>
      <c r="G2" s="14"/>
      <c r="H2" s="14"/>
      <c r="I2" s="14"/>
      <c r="Q2" s="14"/>
    </row>
    <row r="3" spans="1:27" s="13" customFormat="1" ht="12.75" customHeight="1" x14ac:dyDescent="0.3">
      <c r="B3" s="269" t="s">
        <v>507</v>
      </c>
      <c r="C3" s="270"/>
      <c r="D3" s="270"/>
      <c r="E3" s="270"/>
      <c r="F3" s="270"/>
      <c r="G3" s="270"/>
      <c r="H3" s="270"/>
      <c r="I3" s="270"/>
      <c r="J3" s="270"/>
      <c r="K3" s="270"/>
      <c r="L3" s="270"/>
      <c r="M3" s="270"/>
      <c r="N3" s="270"/>
      <c r="O3" s="270"/>
      <c r="P3" s="270"/>
      <c r="Q3" s="270"/>
      <c r="R3" s="270"/>
      <c r="S3" s="15"/>
      <c r="T3" s="15"/>
      <c r="U3" s="15"/>
      <c r="V3" s="15"/>
      <c r="W3" s="15"/>
      <c r="X3" s="15"/>
      <c r="Y3" s="15"/>
      <c r="Z3" s="15"/>
      <c r="AA3" s="15"/>
    </row>
    <row r="4" spans="1:27" s="13" customFormat="1" ht="12.4" x14ac:dyDescent="0.3"/>
    <row r="5" spans="1:27" s="16" customFormat="1" ht="12.4" x14ac:dyDescent="0.3">
      <c r="B5" s="17"/>
    </row>
    <row r="6" spans="1:27" s="18" customFormat="1" x14ac:dyDescent="0.35"/>
    <row r="7" spans="1:27" s="19" customFormat="1" ht="13.15" x14ac:dyDescent="0.4">
      <c r="B7" s="20" t="s">
        <v>15</v>
      </c>
    </row>
    <row r="8" spans="1:27" s="18" customFormat="1" x14ac:dyDescent="0.35"/>
    <row r="9" spans="1:27" x14ac:dyDescent="0.35">
      <c r="A9" s="18"/>
      <c r="B9" s="98" t="s">
        <v>125</v>
      </c>
      <c r="C9" s="99">
        <f>G16</f>
        <v>102.2</v>
      </c>
      <c r="D9" s="18"/>
      <c r="E9" s="18"/>
      <c r="F9" s="18"/>
      <c r="G9" s="18"/>
      <c r="H9" s="18"/>
      <c r="I9" s="18"/>
      <c r="J9" s="18"/>
      <c r="K9" s="18"/>
      <c r="L9" s="18"/>
      <c r="M9" s="18"/>
      <c r="N9" s="18"/>
      <c r="O9" s="18"/>
      <c r="P9" s="18"/>
      <c r="Q9" s="18"/>
      <c r="R9" s="18"/>
      <c r="S9" s="18"/>
      <c r="T9" s="18"/>
      <c r="U9" s="18"/>
      <c r="V9" s="18"/>
      <c r="W9" s="18"/>
    </row>
    <row r="10" spans="1:27" s="22" customFormat="1" ht="12.4" x14ac:dyDescent="0.3"/>
    <row r="11" spans="1:27" s="24" customFormat="1" ht="12.4" x14ac:dyDescent="0.3">
      <c r="A11" s="23"/>
      <c r="B11" s="271"/>
      <c r="C11" s="256" t="s">
        <v>463</v>
      </c>
      <c r="D11" s="257"/>
      <c r="E11" s="257"/>
      <c r="F11" s="257"/>
      <c r="G11" s="257"/>
      <c r="H11" s="257"/>
      <c r="I11" s="257"/>
      <c r="J11" s="258"/>
      <c r="K11" s="82"/>
      <c r="L11" s="256" t="s">
        <v>464</v>
      </c>
      <c r="M11" s="257"/>
      <c r="N11" s="257"/>
      <c r="O11" s="257"/>
      <c r="P11" s="257"/>
      <c r="Q11" s="257"/>
      <c r="R11" s="257"/>
      <c r="S11" s="257"/>
      <c r="T11" s="257"/>
      <c r="U11" s="257"/>
      <c r="V11" s="258"/>
      <c r="W11" s="23"/>
    </row>
    <row r="12" spans="1:27" s="24" customFormat="1" ht="12.75" customHeight="1" x14ac:dyDescent="0.3">
      <c r="A12" s="23"/>
      <c r="B12" s="271"/>
      <c r="C12" s="259" t="s">
        <v>469</v>
      </c>
      <c r="D12" s="260"/>
      <c r="E12" s="260"/>
      <c r="F12" s="260"/>
      <c r="G12" s="260"/>
      <c r="H12" s="260"/>
      <c r="I12" s="260"/>
      <c r="J12" s="261"/>
      <c r="K12" s="82"/>
      <c r="L12" s="259" t="s">
        <v>466</v>
      </c>
      <c r="M12" s="260"/>
      <c r="N12" s="260"/>
      <c r="O12" s="260"/>
      <c r="P12" s="260"/>
      <c r="Q12" s="260"/>
      <c r="R12" s="260"/>
      <c r="S12" s="260"/>
      <c r="T12" s="260"/>
      <c r="U12" s="260"/>
      <c r="V12" s="261"/>
      <c r="W12" s="23"/>
    </row>
    <row r="13" spans="1:27" s="24" customFormat="1" ht="12.4" x14ac:dyDescent="0.3">
      <c r="A13" s="23"/>
      <c r="B13" s="83" t="s">
        <v>126</v>
      </c>
      <c r="C13" s="84" t="s">
        <v>127</v>
      </c>
      <c r="D13" s="84" t="s">
        <v>128</v>
      </c>
      <c r="E13" s="84" t="s">
        <v>129</v>
      </c>
      <c r="F13" s="84" t="s">
        <v>130</v>
      </c>
      <c r="G13" s="84" t="s">
        <v>131</v>
      </c>
      <c r="H13" s="84" t="s">
        <v>132</v>
      </c>
      <c r="I13" s="84" t="s">
        <v>133</v>
      </c>
      <c r="J13" s="84" t="s">
        <v>134</v>
      </c>
      <c r="K13" s="82"/>
      <c r="L13" s="84" t="s">
        <v>134</v>
      </c>
      <c r="M13" s="84" t="s">
        <v>135</v>
      </c>
      <c r="N13" s="84" t="s">
        <v>136</v>
      </c>
      <c r="O13" s="84" t="s">
        <v>137</v>
      </c>
      <c r="P13" s="84" t="s">
        <v>138</v>
      </c>
      <c r="Q13" s="84" t="s">
        <v>139</v>
      </c>
      <c r="R13" s="84" t="s">
        <v>140</v>
      </c>
      <c r="S13" s="84" t="s">
        <v>141</v>
      </c>
      <c r="T13" s="84" t="s">
        <v>142</v>
      </c>
      <c r="U13" s="84" t="s">
        <v>143</v>
      </c>
      <c r="V13" s="84" t="s">
        <v>144</v>
      </c>
      <c r="W13" s="23"/>
    </row>
    <row r="14" spans="1:27" s="24" customFormat="1" ht="27" customHeight="1" x14ac:dyDescent="0.3">
      <c r="A14" s="23"/>
      <c r="B14" s="85" t="s">
        <v>145</v>
      </c>
      <c r="C14" s="86" t="s">
        <v>146</v>
      </c>
      <c r="D14" s="86" t="s">
        <v>147</v>
      </c>
      <c r="E14" s="86" t="s">
        <v>148</v>
      </c>
      <c r="F14" s="86" t="s">
        <v>149</v>
      </c>
      <c r="G14" s="86" t="s">
        <v>64</v>
      </c>
      <c r="H14" s="87" t="s">
        <v>65</v>
      </c>
      <c r="I14" s="86" t="s">
        <v>35</v>
      </c>
      <c r="J14" s="86" t="s">
        <v>108</v>
      </c>
      <c r="K14" s="82"/>
      <c r="L14" s="80" t="s">
        <v>414</v>
      </c>
      <c r="M14" s="88" t="s">
        <v>36</v>
      </c>
      <c r="N14" s="88" t="s">
        <v>37</v>
      </c>
      <c r="O14" s="89" t="s">
        <v>38</v>
      </c>
      <c r="P14" s="88" t="s">
        <v>39</v>
      </c>
      <c r="Q14" s="88" t="s">
        <v>40</v>
      </c>
      <c r="R14" s="88" t="s">
        <v>41</v>
      </c>
      <c r="S14" s="88" t="s">
        <v>42</v>
      </c>
      <c r="T14" s="88" t="s">
        <v>43</v>
      </c>
      <c r="U14" s="88" t="s">
        <v>44</v>
      </c>
      <c r="V14" s="88" t="s">
        <v>45</v>
      </c>
      <c r="W14" s="23"/>
    </row>
    <row r="15" spans="1:27" s="24" customFormat="1" ht="12.4" x14ac:dyDescent="0.3">
      <c r="A15" s="23"/>
      <c r="B15" s="85" t="s">
        <v>150</v>
      </c>
      <c r="C15" s="90" t="s">
        <v>151</v>
      </c>
      <c r="D15" s="90" t="s">
        <v>152</v>
      </c>
      <c r="E15" s="90" t="s">
        <v>153</v>
      </c>
      <c r="F15" s="90" t="s">
        <v>154</v>
      </c>
      <c r="G15" s="90" t="s">
        <v>66</v>
      </c>
      <c r="H15" s="91" t="s">
        <v>67</v>
      </c>
      <c r="I15" s="90" t="s">
        <v>46</v>
      </c>
      <c r="J15" s="90" t="s">
        <v>106</v>
      </c>
      <c r="K15" s="82"/>
      <c r="L15" s="116" t="s">
        <v>155</v>
      </c>
      <c r="M15" s="90" t="s">
        <v>47</v>
      </c>
      <c r="N15" s="90" t="s">
        <v>48</v>
      </c>
      <c r="O15" s="92" t="s">
        <v>49</v>
      </c>
      <c r="P15" s="90" t="s">
        <v>50</v>
      </c>
      <c r="Q15" s="90" t="s">
        <v>51</v>
      </c>
      <c r="R15" s="90" t="s">
        <v>52</v>
      </c>
      <c r="S15" s="90" t="s">
        <v>53</v>
      </c>
      <c r="T15" s="90" t="s">
        <v>54</v>
      </c>
      <c r="U15" s="90" t="s">
        <v>55</v>
      </c>
      <c r="V15" s="90" t="s">
        <v>56</v>
      </c>
      <c r="W15" s="23"/>
    </row>
    <row r="16" spans="1:27" s="24" customFormat="1" ht="12.4" x14ac:dyDescent="0.3">
      <c r="A16" s="23"/>
      <c r="B16" s="93" t="s">
        <v>124</v>
      </c>
      <c r="C16" s="94">
        <f t="shared" ref="C16:J16" si="0">_xlfn.IFNA(VLOOKUP(C13,$B$33:$C$1502,2, FALSE),"-")</f>
        <v>99.9</v>
      </c>
      <c r="D16" s="94">
        <f t="shared" si="0"/>
        <v>100.1</v>
      </c>
      <c r="E16" s="94">
        <f t="shared" si="0"/>
        <v>100.4</v>
      </c>
      <c r="F16" s="94">
        <f t="shared" si="0"/>
        <v>101</v>
      </c>
      <c r="G16" s="94">
        <f t="shared" si="0"/>
        <v>102.2</v>
      </c>
      <c r="H16" s="94">
        <f t="shared" si="0"/>
        <v>103.5</v>
      </c>
      <c r="I16" s="94">
        <f t="shared" si="0"/>
        <v>105</v>
      </c>
      <c r="J16" s="94">
        <f t="shared" si="0"/>
        <v>105.9</v>
      </c>
      <c r="K16" s="82"/>
      <c r="L16" s="94">
        <f t="shared" ref="L16:V16" si="1">_xlfn.IFNA(VLOOKUP(L13,$B$33:$C$1502,2, FALSE),"-")</f>
        <v>105.9</v>
      </c>
      <c r="M16" s="94">
        <f t="shared" si="1"/>
        <v>107.1</v>
      </c>
      <c r="N16" s="94">
        <f t="shared" si="1"/>
        <v>107.9</v>
      </c>
      <c r="O16" s="94">
        <f>_xlfn.IFNA(VLOOKUP(O13,$B$33:$C$1502,2, FALSE),"-")</f>
        <v>108.5</v>
      </c>
      <c r="P16" s="94" t="str">
        <f t="shared" si="1"/>
        <v>-</v>
      </c>
      <c r="Q16" s="94" t="str">
        <f t="shared" si="1"/>
        <v>-</v>
      </c>
      <c r="R16" s="94" t="str">
        <f t="shared" si="1"/>
        <v>-</v>
      </c>
      <c r="S16" s="94" t="str">
        <f t="shared" si="1"/>
        <v>-</v>
      </c>
      <c r="T16" s="94" t="str">
        <f t="shared" si="1"/>
        <v>-</v>
      </c>
      <c r="U16" s="94" t="str">
        <f t="shared" si="1"/>
        <v>-</v>
      </c>
      <c r="V16" s="94" t="str">
        <f t="shared" si="1"/>
        <v>-</v>
      </c>
      <c r="W16" s="23"/>
    </row>
    <row r="17" spans="1:23" s="23" customFormat="1" ht="11.25" x14ac:dyDescent="0.3">
      <c r="B17" s="25"/>
      <c r="C17" s="26"/>
      <c r="D17" s="26"/>
      <c r="E17" s="26"/>
      <c r="F17" s="26"/>
      <c r="G17" s="26"/>
      <c r="H17" s="26"/>
      <c r="I17" s="26"/>
      <c r="J17" s="26"/>
      <c r="K17" s="26"/>
      <c r="L17" s="26"/>
      <c r="M17" s="26"/>
      <c r="N17" s="26"/>
      <c r="O17" s="26"/>
      <c r="P17" s="26"/>
      <c r="Q17" s="26"/>
      <c r="R17" s="26"/>
      <c r="S17" s="26"/>
      <c r="T17" s="26"/>
      <c r="U17" s="26"/>
      <c r="V17" s="26"/>
    </row>
    <row r="18" spans="1:23" s="22" customFormat="1" ht="12.4" x14ac:dyDescent="0.3">
      <c r="B18" s="27"/>
      <c r="C18" s="28"/>
      <c r="D18" s="28"/>
      <c r="E18" s="28"/>
      <c r="F18" s="28"/>
      <c r="G18" s="28"/>
      <c r="H18" s="28"/>
      <c r="I18" s="28"/>
      <c r="J18" s="28"/>
      <c r="K18" s="28"/>
      <c r="L18" s="28"/>
      <c r="M18" s="28"/>
      <c r="N18" s="28"/>
      <c r="O18" s="28"/>
      <c r="P18" s="28"/>
      <c r="Q18" s="28"/>
      <c r="R18" s="28"/>
      <c r="S18" s="28"/>
      <c r="T18" s="28"/>
      <c r="U18" s="28"/>
      <c r="V18" s="28"/>
    </row>
    <row r="19" spans="1:23" s="19" customFormat="1" ht="13.15" x14ac:dyDescent="0.4">
      <c r="B19" s="20" t="s">
        <v>156</v>
      </c>
    </row>
    <row r="20" spans="1:23" s="18" customFormat="1" x14ac:dyDescent="0.35"/>
    <row r="21" spans="1:23" s="18" customFormat="1" ht="78" customHeight="1" x14ac:dyDescent="0.35">
      <c r="B21" s="95" t="s">
        <v>70</v>
      </c>
      <c r="C21" s="266" t="s">
        <v>157</v>
      </c>
      <c r="D21" s="266"/>
      <c r="E21" s="266"/>
      <c r="F21" s="266"/>
    </row>
    <row r="22" spans="1:23" s="18" customFormat="1" ht="27.75" customHeight="1" x14ac:dyDescent="0.35">
      <c r="B22" s="95" t="s">
        <v>158</v>
      </c>
      <c r="C22" s="267" t="s">
        <v>159</v>
      </c>
      <c r="D22" s="268"/>
      <c r="E22" s="268"/>
      <c r="F22" s="268"/>
    </row>
    <row r="23" spans="1:23" s="18" customFormat="1" x14ac:dyDescent="0.35"/>
    <row r="24" spans="1:23" s="18" customFormat="1" x14ac:dyDescent="0.35"/>
    <row r="25" spans="1:23" x14ac:dyDescent="0.35">
      <c r="A25" s="18"/>
      <c r="B25" s="96" t="s">
        <v>81</v>
      </c>
      <c r="C25" s="96" t="s">
        <v>160</v>
      </c>
      <c r="D25" s="18"/>
      <c r="E25" s="18"/>
      <c r="F25" s="18"/>
      <c r="G25" s="18"/>
      <c r="H25" s="18"/>
      <c r="I25" s="18"/>
      <c r="J25" s="18"/>
      <c r="K25" s="18"/>
      <c r="L25" s="18"/>
      <c r="M25" s="18"/>
      <c r="N25" s="18"/>
      <c r="O25" s="18"/>
      <c r="P25" s="18"/>
      <c r="Q25" s="18"/>
      <c r="R25" s="18"/>
      <c r="S25" s="18"/>
      <c r="T25" s="18"/>
      <c r="U25" s="18"/>
      <c r="V25" s="18"/>
      <c r="W25" s="18"/>
    </row>
    <row r="26" spans="1:23" x14ac:dyDescent="0.35">
      <c r="A26" s="18"/>
      <c r="B26" s="96" t="s">
        <v>161</v>
      </c>
      <c r="C26" s="96" t="s">
        <v>162</v>
      </c>
      <c r="D26" s="18"/>
      <c r="E26" s="18"/>
      <c r="F26" s="18"/>
      <c r="G26" s="18"/>
      <c r="H26" s="18"/>
      <c r="I26" s="18"/>
      <c r="J26" s="18"/>
      <c r="K26" s="18"/>
      <c r="L26" s="18"/>
      <c r="M26" s="18"/>
      <c r="N26" s="18"/>
      <c r="O26" s="18"/>
      <c r="P26" s="18"/>
      <c r="Q26" s="18"/>
      <c r="R26" s="18"/>
      <c r="S26" s="18"/>
      <c r="T26" s="18"/>
      <c r="U26" s="18"/>
      <c r="V26" s="18"/>
      <c r="W26" s="18"/>
    </row>
    <row r="27" spans="1:23" x14ac:dyDescent="0.35">
      <c r="A27" s="18"/>
      <c r="B27" s="96" t="s">
        <v>163</v>
      </c>
      <c r="C27" s="96" t="s">
        <v>164</v>
      </c>
      <c r="D27" s="18"/>
      <c r="E27" s="18"/>
      <c r="F27" s="18"/>
      <c r="G27" s="18"/>
      <c r="H27" s="18"/>
      <c r="I27" s="18"/>
      <c r="J27" s="18"/>
      <c r="K27" s="18"/>
      <c r="L27" s="18"/>
      <c r="M27" s="18"/>
      <c r="N27" s="18"/>
      <c r="O27" s="18"/>
      <c r="P27" s="18"/>
      <c r="Q27" s="18"/>
      <c r="R27" s="18"/>
      <c r="S27" s="18"/>
      <c r="T27" s="18"/>
      <c r="U27" s="18"/>
      <c r="V27" s="18"/>
      <c r="W27" s="18"/>
    </row>
    <row r="28" spans="1:23" x14ac:dyDescent="0.35">
      <c r="A28" s="18"/>
      <c r="B28" s="96" t="s">
        <v>165</v>
      </c>
      <c r="C28" s="96" t="s">
        <v>166</v>
      </c>
      <c r="D28" s="18"/>
      <c r="E28" s="18"/>
      <c r="F28" s="18"/>
      <c r="G28" s="18"/>
      <c r="H28" s="18"/>
      <c r="I28" s="18"/>
      <c r="J28" s="18"/>
      <c r="K28" s="18"/>
      <c r="L28" s="18"/>
      <c r="M28" s="18"/>
      <c r="N28" s="18"/>
      <c r="O28" s="18"/>
      <c r="P28" s="18"/>
      <c r="Q28" s="18"/>
      <c r="R28" s="18"/>
      <c r="S28" s="18"/>
      <c r="T28" s="18"/>
      <c r="U28" s="18"/>
      <c r="V28" s="18"/>
      <c r="W28" s="18"/>
    </row>
    <row r="29" spans="1:23" x14ac:dyDescent="0.35">
      <c r="A29" s="18"/>
      <c r="B29" s="96" t="s">
        <v>10</v>
      </c>
      <c r="C29" s="96" t="s">
        <v>167</v>
      </c>
      <c r="D29" s="18"/>
      <c r="E29" s="18"/>
      <c r="F29" s="18"/>
      <c r="G29" s="18"/>
      <c r="H29" s="18"/>
      <c r="I29" s="18"/>
      <c r="J29" s="18"/>
      <c r="K29" s="18"/>
      <c r="L29" s="18"/>
      <c r="M29" s="18"/>
      <c r="N29" s="18"/>
      <c r="O29" s="18"/>
      <c r="P29" s="18"/>
      <c r="Q29" s="18"/>
      <c r="R29" s="18"/>
      <c r="S29" s="18"/>
      <c r="T29" s="18"/>
      <c r="U29" s="18"/>
      <c r="V29" s="18"/>
      <c r="W29" s="18"/>
    </row>
    <row r="30" spans="1:23" x14ac:dyDescent="0.35">
      <c r="A30" s="18"/>
      <c r="B30" s="96" t="s">
        <v>168</v>
      </c>
      <c r="C30" s="96" t="s">
        <v>519</v>
      </c>
      <c r="D30" s="18"/>
      <c r="E30" s="18"/>
      <c r="F30" s="18"/>
      <c r="G30" s="18"/>
      <c r="H30" s="18"/>
      <c r="I30" s="18"/>
      <c r="J30" s="18"/>
      <c r="K30" s="18"/>
      <c r="L30" s="18"/>
      <c r="M30" s="18"/>
      <c r="N30" s="18"/>
      <c r="O30" s="18"/>
      <c r="P30" s="18"/>
      <c r="Q30" s="18"/>
      <c r="R30" s="18"/>
      <c r="S30" s="18"/>
      <c r="T30" s="18"/>
      <c r="U30" s="18"/>
      <c r="V30" s="18"/>
      <c r="W30" s="18"/>
    </row>
    <row r="31" spans="1:23" x14ac:dyDescent="0.35">
      <c r="A31" s="18"/>
      <c r="B31" s="96" t="s">
        <v>169</v>
      </c>
      <c r="C31" s="96" t="s">
        <v>520</v>
      </c>
      <c r="D31" s="18"/>
      <c r="E31" s="18"/>
      <c r="F31" s="18"/>
      <c r="G31" s="18"/>
      <c r="H31" s="18"/>
      <c r="I31" s="18"/>
      <c r="J31" s="18"/>
      <c r="K31" s="18"/>
      <c r="L31" s="18"/>
      <c r="M31" s="18"/>
      <c r="N31" s="18"/>
      <c r="O31" s="18"/>
      <c r="P31" s="18"/>
      <c r="Q31" s="18"/>
      <c r="R31" s="18"/>
      <c r="S31" s="18"/>
      <c r="T31" s="18"/>
      <c r="U31" s="18"/>
      <c r="V31" s="18"/>
      <c r="W31" s="18"/>
    </row>
    <row r="32" spans="1:23" x14ac:dyDescent="0.35">
      <c r="A32" s="18"/>
      <c r="B32" s="96" t="s">
        <v>170</v>
      </c>
      <c r="C32" s="96"/>
      <c r="D32" s="18"/>
      <c r="E32" s="18"/>
      <c r="F32" s="18"/>
      <c r="G32" s="18"/>
      <c r="H32" s="18"/>
      <c r="I32" s="18"/>
      <c r="J32" s="18"/>
      <c r="K32" s="18"/>
      <c r="L32" s="18"/>
      <c r="M32" s="18"/>
      <c r="N32" s="18"/>
      <c r="O32" s="18"/>
      <c r="P32" s="18"/>
      <c r="Q32" s="18"/>
      <c r="R32" s="18"/>
      <c r="S32" s="18"/>
      <c r="T32" s="18"/>
      <c r="U32" s="18"/>
      <c r="V32" s="18"/>
      <c r="W32" s="18"/>
    </row>
    <row r="33" spans="1:23" x14ac:dyDescent="0.35">
      <c r="A33" s="18"/>
      <c r="B33" s="96" t="s">
        <v>171</v>
      </c>
      <c r="C33" s="97">
        <v>79.400000000000006</v>
      </c>
      <c r="D33" s="18"/>
      <c r="E33" s="18"/>
      <c r="F33" s="18"/>
      <c r="G33" s="18"/>
      <c r="H33" s="18"/>
      <c r="I33" s="18"/>
      <c r="J33" s="18"/>
      <c r="K33" s="18"/>
      <c r="L33" s="18"/>
      <c r="M33" s="18"/>
      <c r="N33" s="18"/>
      <c r="O33" s="18"/>
      <c r="P33" s="18"/>
      <c r="Q33" s="18"/>
      <c r="R33" s="18"/>
      <c r="S33" s="18"/>
      <c r="T33" s="18"/>
      <c r="U33" s="18"/>
      <c r="V33" s="18"/>
      <c r="W33" s="18"/>
    </row>
    <row r="34" spans="1:23" x14ac:dyDescent="0.35">
      <c r="A34" s="18"/>
      <c r="B34" s="96" t="s">
        <v>172</v>
      </c>
      <c r="C34" s="97">
        <v>81.400000000000006</v>
      </c>
      <c r="D34" s="18"/>
      <c r="E34" s="18"/>
      <c r="F34" s="18"/>
      <c r="G34" s="18"/>
      <c r="H34" s="18"/>
      <c r="I34" s="18"/>
      <c r="J34" s="18"/>
      <c r="K34" s="18"/>
      <c r="L34" s="18"/>
      <c r="M34" s="18"/>
      <c r="N34" s="18"/>
      <c r="O34" s="18"/>
      <c r="P34" s="18"/>
      <c r="Q34" s="18"/>
      <c r="R34" s="18"/>
      <c r="S34" s="18"/>
      <c r="T34" s="18"/>
      <c r="U34" s="18"/>
      <c r="V34" s="18"/>
      <c r="W34" s="18"/>
    </row>
    <row r="35" spans="1:23" x14ac:dyDescent="0.35">
      <c r="A35" s="18"/>
      <c r="B35" s="96" t="s">
        <v>173</v>
      </c>
      <c r="C35" s="97">
        <v>83.3</v>
      </c>
      <c r="D35" s="18"/>
      <c r="E35" s="18"/>
      <c r="F35" s="18"/>
      <c r="G35" s="18"/>
      <c r="H35" s="18"/>
      <c r="I35" s="18"/>
      <c r="J35" s="18"/>
      <c r="K35" s="18"/>
      <c r="L35" s="18"/>
      <c r="M35" s="18"/>
      <c r="N35" s="18"/>
      <c r="O35" s="18"/>
      <c r="P35" s="18"/>
      <c r="Q35" s="18"/>
      <c r="R35" s="18"/>
      <c r="S35" s="18"/>
      <c r="T35" s="18"/>
      <c r="U35" s="18"/>
      <c r="V35" s="18"/>
      <c r="W35" s="18"/>
    </row>
    <row r="36" spans="1:23" x14ac:dyDescent="0.35">
      <c r="A36" s="18"/>
      <c r="B36" s="96" t="s">
        <v>174</v>
      </c>
      <c r="C36" s="97">
        <v>86.2</v>
      </c>
      <c r="D36" s="18"/>
      <c r="E36" s="18"/>
      <c r="F36" s="18"/>
      <c r="G36" s="18"/>
      <c r="H36" s="18"/>
      <c r="I36" s="18"/>
      <c r="J36" s="18"/>
      <c r="K36" s="18"/>
      <c r="L36" s="18"/>
      <c r="M36" s="18"/>
      <c r="N36" s="18"/>
      <c r="O36" s="18"/>
      <c r="P36" s="18"/>
      <c r="Q36" s="18"/>
      <c r="R36" s="18"/>
      <c r="S36" s="18"/>
      <c r="T36" s="18"/>
      <c r="U36" s="18"/>
      <c r="V36" s="18"/>
      <c r="W36" s="18"/>
    </row>
    <row r="37" spans="1:23" x14ac:dyDescent="0.35">
      <c r="A37" s="18"/>
      <c r="B37" s="96" t="s">
        <v>175</v>
      </c>
      <c r="C37" s="97">
        <v>87.9</v>
      </c>
      <c r="D37" s="18"/>
      <c r="E37" s="18"/>
      <c r="F37" s="18"/>
      <c r="G37" s="18"/>
      <c r="H37" s="18"/>
      <c r="I37" s="18"/>
      <c r="J37" s="18"/>
      <c r="K37" s="18"/>
      <c r="L37" s="18"/>
      <c r="M37" s="18"/>
      <c r="N37" s="18"/>
      <c r="O37" s="18"/>
      <c r="P37" s="18"/>
      <c r="Q37" s="18"/>
      <c r="R37" s="18"/>
      <c r="S37" s="18"/>
      <c r="T37" s="18"/>
      <c r="U37" s="18"/>
      <c r="V37" s="18"/>
      <c r="W37" s="18"/>
    </row>
    <row r="38" spans="1:23" x14ac:dyDescent="0.35">
      <c r="A38" s="18"/>
      <c r="B38" s="96" t="s">
        <v>176</v>
      </c>
      <c r="C38" s="97">
        <v>90.1</v>
      </c>
      <c r="D38" s="18"/>
      <c r="E38" s="18"/>
      <c r="F38" s="18"/>
      <c r="G38" s="18"/>
      <c r="H38" s="18"/>
      <c r="I38" s="18"/>
      <c r="J38" s="18"/>
      <c r="K38" s="18"/>
      <c r="L38" s="18"/>
      <c r="M38" s="18"/>
      <c r="N38" s="18"/>
      <c r="O38" s="18"/>
      <c r="P38" s="18"/>
      <c r="Q38" s="18"/>
      <c r="R38" s="18"/>
      <c r="S38" s="18"/>
      <c r="T38" s="18"/>
      <c r="U38" s="18"/>
      <c r="V38" s="18"/>
      <c r="W38" s="18"/>
    </row>
    <row r="39" spans="1:23" x14ac:dyDescent="0.35">
      <c r="A39" s="18"/>
      <c r="B39" s="96" t="s">
        <v>177</v>
      </c>
      <c r="C39" s="97">
        <v>93.6</v>
      </c>
      <c r="D39" s="18"/>
      <c r="E39" s="18"/>
      <c r="F39" s="18"/>
      <c r="G39" s="18"/>
      <c r="H39" s="18"/>
      <c r="I39" s="18"/>
      <c r="J39" s="18"/>
      <c r="K39" s="18"/>
      <c r="L39" s="18"/>
      <c r="M39" s="18"/>
      <c r="N39" s="18"/>
      <c r="O39" s="18"/>
      <c r="P39" s="18"/>
      <c r="Q39" s="18"/>
      <c r="R39" s="18"/>
      <c r="S39" s="18"/>
      <c r="T39" s="18"/>
      <c r="U39" s="18"/>
      <c r="V39" s="18"/>
      <c r="W39" s="18"/>
    </row>
    <row r="40" spans="1:23" x14ac:dyDescent="0.35">
      <c r="A40" s="18"/>
      <c r="B40" s="96" t="s">
        <v>178</v>
      </c>
      <c r="C40" s="97">
        <v>96</v>
      </c>
      <c r="D40" s="18"/>
      <c r="E40" s="18"/>
      <c r="F40" s="18"/>
      <c r="G40" s="18"/>
      <c r="H40" s="18"/>
      <c r="I40" s="18"/>
      <c r="J40" s="18"/>
      <c r="K40" s="18"/>
      <c r="L40" s="18"/>
      <c r="M40" s="18"/>
      <c r="N40" s="18"/>
      <c r="O40" s="18"/>
      <c r="P40" s="18"/>
      <c r="Q40" s="18"/>
      <c r="R40" s="18"/>
      <c r="S40" s="18"/>
      <c r="T40" s="18"/>
      <c r="U40" s="18"/>
      <c r="V40" s="18"/>
      <c r="W40" s="18"/>
    </row>
    <row r="41" spans="1:23" x14ac:dyDescent="0.35">
      <c r="A41" s="18"/>
      <c r="B41" s="96" t="s">
        <v>179</v>
      </c>
      <c r="C41" s="97">
        <v>98.2</v>
      </c>
      <c r="D41" s="18"/>
      <c r="E41" s="18"/>
      <c r="F41" s="18"/>
      <c r="G41" s="18"/>
      <c r="H41" s="18"/>
      <c r="I41" s="18"/>
      <c r="J41" s="18"/>
      <c r="K41" s="18"/>
      <c r="L41" s="18"/>
      <c r="M41" s="18"/>
      <c r="N41" s="18"/>
      <c r="O41" s="18"/>
      <c r="P41" s="18"/>
      <c r="Q41" s="18"/>
      <c r="R41" s="18"/>
      <c r="S41" s="18"/>
      <c r="T41" s="18"/>
      <c r="U41" s="18"/>
      <c r="V41" s="18"/>
      <c r="W41" s="18"/>
    </row>
    <row r="42" spans="1:23" x14ac:dyDescent="0.35">
      <c r="A42" s="18"/>
      <c r="B42" s="96" t="s">
        <v>180</v>
      </c>
      <c r="C42" s="97">
        <v>99.6</v>
      </c>
      <c r="D42" s="18"/>
      <c r="E42" s="18"/>
      <c r="F42" s="18"/>
      <c r="G42" s="18"/>
      <c r="H42" s="18"/>
      <c r="I42" s="18"/>
      <c r="J42" s="18"/>
      <c r="K42" s="18"/>
      <c r="L42" s="18"/>
      <c r="M42" s="18"/>
      <c r="N42" s="18"/>
      <c r="O42" s="18"/>
      <c r="P42" s="18"/>
      <c r="Q42" s="18"/>
      <c r="R42" s="18"/>
      <c r="S42" s="18"/>
      <c r="T42" s="18"/>
      <c r="U42" s="18"/>
      <c r="V42" s="18"/>
      <c r="W42" s="18"/>
    </row>
    <row r="43" spans="1:23" x14ac:dyDescent="0.35">
      <c r="A43" s="18"/>
      <c r="B43" s="96" t="s">
        <v>181</v>
      </c>
      <c r="C43" s="97">
        <v>100</v>
      </c>
      <c r="D43" s="18"/>
      <c r="E43" s="18"/>
      <c r="F43" s="18"/>
      <c r="G43" s="18"/>
      <c r="H43" s="18"/>
      <c r="I43" s="18"/>
      <c r="J43" s="18"/>
      <c r="K43" s="18"/>
      <c r="L43" s="18"/>
      <c r="M43" s="18"/>
      <c r="N43" s="18"/>
      <c r="O43" s="18"/>
      <c r="P43" s="18"/>
      <c r="Q43" s="18"/>
      <c r="R43" s="18"/>
      <c r="S43" s="18"/>
      <c r="T43" s="18"/>
      <c r="U43" s="18"/>
      <c r="V43" s="18"/>
      <c r="W43" s="18"/>
    </row>
    <row r="44" spans="1:23" x14ac:dyDescent="0.35">
      <c r="A44" s="18"/>
      <c r="B44" s="96" t="s">
        <v>182</v>
      </c>
      <c r="C44" s="97">
        <v>101</v>
      </c>
      <c r="D44" s="18"/>
      <c r="E44" s="18"/>
      <c r="F44" s="18"/>
      <c r="G44" s="18"/>
      <c r="H44" s="18"/>
      <c r="I44" s="18"/>
      <c r="J44" s="18"/>
      <c r="K44" s="18"/>
      <c r="L44" s="18"/>
      <c r="M44" s="18"/>
      <c r="N44" s="18"/>
      <c r="O44" s="18"/>
      <c r="P44" s="18"/>
      <c r="Q44" s="18"/>
      <c r="R44" s="18"/>
      <c r="S44" s="18"/>
      <c r="T44" s="18"/>
      <c r="U44" s="18"/>
      <c r="V44" s="18"/>
      <c r="W44" s="18"/>
    </row>
    <row r="45" spans="1:23" x14ac:dyDescent="0.35">
      <c r="A45" s="18"/>
      <c r="B45" s="96" t="s">
        <v>183</v>
      </c>
      <c r="C45" s="97">
        <v>103.6</v>
      </c>
      <c r="D45" s="18"/>
      <c r="E45" s="18"/>
      <c r="F45" s="18"/>
      <c r="G45" s="18"/>
      <c r="H45" s="18"/>
      <c r="I45" s="18"/>
      <c r="J45" s="18"/>
      <c r="K45" s="18"/>
      <c r="L45" s="18"/>
      <c r="M45" s="18"/>
      <c r="N45" s="18"/>
      <c r="O45" s="18"/>
      <c r="P45" s="18"/>
      <c r="Q45" s="18"/>
      <c r="R45" s="18"/>
      <c r="S45" s="18"/>
      <c r="T45" s="18"/>
      <c r="U45" s="18"/>
      <c r="V45" s="18"/>
      <c r="W45" s="18"/>
    </row>
    <row r="46" spans="1:23" x14ac:dyDescent="0.35">
      <c r="A46" s="18"/>
      <c r="B46" s="96" t="s">
        <v>487</v>
      </c>
      <c r="C46" s="97">
        <v>106</v>
      </c>
      <c r="D46" s="18"/>
      <c r="E46" s="18"/>
      <c r="F46" s="18"/>
      <c r="G46" s="18"/>
      <c r="H46" s="18"/>
      <c r="I46" s="18"/>
      <c r="J46" s="18"/>
      <c r="K46" s="18"/>
      <c r="L46" s="18"/>
      <c r="M46" s="18"/>
      <c r="N46" s="18"/>
      <c r="O46" s="18"/>
      <c r="P46" s="18"/>
      <c r="Q46" s="18"/>
      <c r="R46" s="18"/>
      <c r="S46" s="18"/>
      <c r="T46" s="18"/>
      <c r="U46" s="18"/>
      <c r="V46" s="18"/>
      <c r="W46" s="18"/>
    </row>
    <row r="47" spans="1:23" x14ac:dyDescent="0.35">
      <c r="A47" s="18"/>
      <c r="B47" s="169">
        <v>2019</v>
      </c>
      <c r="C47" s="97">
        <v>107.8</v>
      </c>
      <c r="D47" s="18"/>
      <c r="E47" s="18"/>
      <c r="F47" s="18"/>
      <c r="G47" s="18"/>
      <c r="H47" s="18"/>
      <c r="I47" s="18"/>
      <c r="J47" s="18"/>
      <c r="K47" s="18"/>
      <c r="L47" s="18"/>
      <c r="M47" s="18"/>
      <c r="N47" s="18"/>
      <c r="O47" s="18"/>
      <c r="P47" s="18"/>
      <c r="Q47" s="18"/>
      <c r="R47" s="18"/>
      <c r="S47" s="18"/>
      <c r="T47" s="18"/>
      <c r="U47" s="18"/>
      <c r="V47" s="18"/>
      <c r="W47" s="18"/>
    </row>
    <row r="48" spans="1:23" x14ac:dyDescent="0.35">
      <c r="A48" s="18"/>
      <c r="B48" s="96" t="s">
        <v>184</v>
      </c>
      <c r="C48" s="97">
        <v>78.5</v>
      </c>
      <c r="D48" s="18"/>
      <c r="E48" s="18"/>
      <c r="F48" s="18"/>
      <c r="G48" s="18"/>
      <c r="H48" s="18"/>
      <c r="I48" s="18"/>
      <c r="J48" s="18"/>
      <c r="K48" s="18"/>
      <c r="L48" s="18"/>
      <c r="M48" s="18"/>
      <c r="N48" s="18"/>
      <c r="O48" s="18"/>
      <c r="P48" s="18"/>
      <c r="Q48" s="18"/>
      <c r="R48" s="18"/>
      <c r="S48" s="18"/>
      <c r="T48" s="18"/>
      <c r="U48" s="18"/>
      <c r="V48" s="18"/>
      <c r="W48" s="18"/>
    </row>
    <row r="49" spans="1:23" x14ac:dyDescent="0.35">
      <c r="A49" s="18"/>
      <c r="B49" s="96" t="s">
        <v>185</v>
      </c>
      <c r="C49" s="97">
        <v>79.3</v>
      </c>
      <c r="D49" s="18"/>
      <c r="E49" s="18"/>
      <c r="F49" s="18"/>
      <c r="G49" s="18"/>
      <c r="H49" s="18"/>
      <c r="I49" s="18"/>
      <c r="J49" s="18"/>
      <c r="K49" s="18"/>
      <c r="L49" s="18"/>
      <c r="M49" s="18"/>
      <c r="N49" s="18"/>
      <c r="O49" s="18"/>
      <c r="P49" s="18"/>
      <c r="Q49" s="18"/>
      <c r="R49" s="18"/>
      <c r="S49" s="18"/>
      <c r="T49" s="18"/>
      <c r="U49" s="18"/>
      <c r="V49" s="18"/>
      <c r="W49" s="18"/>
    </row>
    <row r="50" spans="1:23" x14ac:dyDescent="0.35">
      <c r="A50" s="18"/>
      <c r="B50" s="96" t="s">
        <v>186</v>
      </c>
      <c r="C50" s="97">
        <v>79.7</v>
      </c>
      <c r="D50" s="18"/>
      <c r="E50" s="18"/>
      <c r="F50" s="18"/>
      <c r="G50" s="18"/>
      <c r="H50" s="18"/>
      <c r="I50" s="18"/>
      <c r="J50" s="18"/>
      <c r="K50" s="18"/>
      <c r="L50" s="18"/>
      <c r="M50" s="18"/>
      <c r="N50" s="18"/>
      <c r="O50" s="18"/>
      <c r="P50" s="18"/>
      <c r="Q50" s="18"/>
      <c r="R50" s="18"/>
      <c r="S50" s="18"/>
      <c r="T50" s="18"/>
      <c r="U50" s="18"/>
      <c r="V50" s="18"/>
      <c r="W50" s="18"/>
    </row>
    <row r="51" spans="1:23" x14ac:dyDescent="0.35">
      <c r="A51" s="18"/>
      <c r="B51" s="96" t="s">
        <v>187</v>
      </c>
      <c r="C51" s="97">
        <v>80.099999999999994</v>
      </c>
      <c r="D51" s="18"/>
      <c r="E51" s="18"/>
      <c r="F51" s="18"/>
      <c r="G51" s="18"/>
      <c r="H51" s="18"/>
      <c r="I51" s="18"/>
      <c r="J51" s="18"/>
      <c r="K51" s="18"/>
      <c r="L51" s="18"/>
      <c r="M51" s="18"/>
      <c r="N51" s="18"/>
      <c r="O51" s="18"/>
      <c r="P51" s="18"/>
      <c r="Q51" s="18"/>
      <c r="R51" s="18"/>
      <c r="S51" s="18"/>
      <c r="T51" s="18"/>
      <c r="U51" s="18"/>
      <c r="V51" s="18"/>
      <c r="W51" s="18"/>
    </row>
    <row r="52" spans="1:23" x14ac:dyDescent="0.35">
      <c r="A52" s="18"/>
      <c r="B52" s="96" t="s">
        <v>188</v>
      </c>
      <c r="C52" s="97">
        <v>80.2</v>
      </c>
      <c r="D52" s="18"/>
      <c r="E52" s="18"/>
      <c r="F52" s="18"/>
      <c r="G52" s="18"/>
      <c r="H52" s="18"/>
      <c r="I52" s="18"/>
      <c r="J52" s="18"/>
      <c r="K52" s="18"/>
      <c r="L52" s="18"/>
      <c r="M52" s="18"/>
      <c r="N52" s="18"/>
      <c r="O52" s="18"/>
      <c r="P52" s="18"/>
      <c r="Q52" s="18"/>
      <c r="R52" s="18"/>
      <c r="S52" s="18"/>
      <c r="T52" s="18"/>
      <c r="U52" s="18"/>
      <c r="V52" s="18"/>
      <c r="W52" s="18"/>
    </row>
    <row r="53" spans="1:23" x14ac:dyDescent="0.35">
      <c r="A53" s="18"/>
      <c r="B53" s="96" t="s">
        <v>189</v>
      </c>
      <c r="C53" s="97">
        <v>81.2</v>
      </c>
      <c r="D53" s="18"/>
      <c r="E53" s="18"/>
      <c r="F53" s="18"/>
      <c r="G53" s="18"/>
      <c r="H53" s="18"/>
      <c r="I53" s="18"/>
      <c r="J53" s="18"/>
      <c r="K53" s="18"/>
      <c r="L53" s="18"/>
      <c r="M53" s="18"/>
      <c r="N53" s="18"/>
      <c r="O53" s="18"/>
      <c r="P53" s="18"/>
      <c r="Q53" s="18"/>
      <c r="R53" s="18"/>
      <c r="S53" s="18"/>
      <c r="T53" s="18"/>
      <c r="U53" s="18"/>
      <c r="V53" s="18"/>
      <c r="W53" s="18"/>
    </row>
    <row r="54" spans="1:23" x14ac:dyDescent="0.35">
      <c r="A54" s="18"/>
      <c r="B54" s="96" t="s">
        <v>190</v>
      </c>
      <c r="C54" s="97">
        <v>81.7</v>
      </c>
      <c r="D54" s="18"/>
      <c r="E54" s="18"/>
      <c r="F54" s="18"/>
      <c r="G54" s="18"/>
      <c r="H54" s="18"/>
      <c r="I54" s="18"/>
      <c r="J54" s="18"/>
      <c r="K54" s="18"/>
      <c r="L54" s="18"/>
      <c r="M54" s="18"/>
      <c r="N54" s="18"/>
      <c r="O54" s="18"/>
      <c r="P54" s="18"/>
      <c r="Q54" s="18"/>
      <c r="R54" s="18"/>
      <c r="S54" s="18"/>
      <c r="T54" s="18"/>
      <c r="U54" s="18"/>
      <c r="V54" s="18"/>
      <c r="W54" s="18"/>
    </row>
    <row r="55" spans="1:23" x14ac:dyDescent="0.35">
      <c r="A55" s="18"/>
      <c r="B55" s="96" t="s">
        <v>191</v>
      </c>
      <c r="C55" s="97">
        <v>82.3</v>
      </c>
      <c r="D55" s="18"/>
      <c r="E55" s="18"/>
      <c r="F55" s="18"/>
      <c r="G55" s="18"/>
      <c r="H55" s="18"/>
      <c r="I55" s="18"/>
      <c r="J55" s="18"/>
      <c r="K55" s="18"/>
      <c r="L55" s="18"/>
      <c r="M55" s="18"/>
      <c r="N55" s="18"/>
      <c r="O55" s="18"/>
      <c r="P55" s="18"/>
      <c r="Q55" s="18"/>
      <c r="R55" s="18"/>
      <c r="S55" s="18"/>
      <c r="T55" s="18"/>
      <c r="U55" s="18"/>
      <c r="V55" s="18"/>
      <c r="W55" s="18"/>
    </row>
    <row r="56" spans="1:23" x14ac:dyDescent="0.35">
      <c r="A56" s="18"/>
      <c r="B56" s="96" t="s">
        <v>192</v>
      </c>
      <c r="C56" s="97">
        <v>82.4</v>
      </c>
      <c r="D56" s="18"/>
      <c r="E56" s="18"/>
      <c r="F56" s="18"/>
      <c r="G56" s="18"/>
      <c r="H56" s="18"/>
      <c r="I56" s="18"/>
      <c r="J56" s="18"/>
      <c r="K56" s="18"/>
      <c r="L56" s="18"/>
      <c r="M56" s="18"/>
      <c r="N56" s="18"/>
      <c r="O56" s="18"/>
      <c r="P56" s="18"/>
      <c r="Q56" s="18"/>
      <c r="R56" s="18"/>
      <c r="S56" s="18"/>
      <c r="T56" s="18"/>
      <c r="U56" s="18"/>
      <c r="V56" s="18"/>
      <c r="W56" s="18"/>
    </row>
    <row r="57" spans="1:23" x14ac:dyDescent="0.35">
      <c r="A57" s="18"/>
      <c r="B57" s="96" t="s">
        <v>193</v>
      </c>
      <c r="C57" s="97">
        <v>83.3</v>
      </c>
      <c r="D57" s="18"/>
      <c r="E57" s="18"/>
      <c r="F57" s="18"/>
      <c r="G57" s="18"/>
      <c r="H57" s="18"/>
      <c r="I57" s="18"/>
      <c r="J57" s="18"/>
      <c r="K57" s="18"/>
      <c r="L57" s="18"/>
      <c r="M57" s="18"/>
      <c r="N57" s="18"/>
      <c r="O57" s="18"/>
      <c r="P57" s="18"/>
      <c r="Q57" s="18"/>
      <c r="R57" s="18"/>
      <c r="S57" s="18"/>
      <c r="T57" s="18"/>
      <c r="U57" s="18"/>
      <c r="V57" s="18"/>
      <c r="W57" s="18"/>
    </row>
    <row r="58" spans="1:23" x14ac:dyDescent="0.35">
      <c r="A58" s="18"/>
      <c r="B58" s="96" t="s">
        <v>194</v>
      </c>
      <c r="C58" s="97">
        <v>83.3</v>
      </c>
      <c r="D58" s="18"/>
      <c r="E58" s="18"/>
      <c r="F58" s="18"/>
      <c r="G58" s="18"/>
      <c r="H58" s="18"/>
      <c r="I58" s="18"/>
      <c r="J58" s="18"/>
      <c r="K58" s="18"/>
      <c r="L58" s="18"/>
      <c r="M58" s="18"/>
      <c r="N58" s="18"/>
      <c r="O58" s="18"/>
      <c r="P58" s="18"/>
      <c r="Q58" s="18"/>
      <c r="R58" s="18"/>
      <c r="S58" s="18"/>
      <c r="T58" s="18"/>
      <c r="U58" s="18"/>
      <c r="V58" s="18"/>
      <c r="W58" s="18"/>
    </row>
    <row r="59" spans="1:23" x14ac:dyDescent="0.35">
      <c r="A59" s="18"/>
      <c r="B59" s="96" t="s">
        <v>195</v>
      </c>
      <c r="C59" s="97">
        <v>84.1</v>
      </c>
      <c r="D59" s="18"/>
      <c r="E59" s="18"/>
      <c r="F59" s="18"/>
      <c r="G59" s="18"/>
      <c r="H59" s="18"/>
      <c r="I59" s="18"/>
      <c r="J59" s="18"/>
      <c r="K59" s="18"/>
      <c r="L59" s="18"/>
      <c r="M59" s="18"/>
      <c r="N59" s="18"/>
      <c r="O59" s="18"/>
      <c r="P59" s="18"/>
      <c r="Q59" s="18"/>
      <c r="R59" s="18"/>
      <c r="S59" s="18"/>
      <c r="T59" s="18"/>
      <c r="U59" s="18"/>
      <c r="V59" s="18"/>
      <c r="W59" s="18"/>
    </row>
    <row r="60" spans="1:23" x14ac:dyDescent="0.35">
      <c r="A60" s="18"/>
      <c r="B60" s="96" t="s">
        <v>196</v>
      </c>
      <c r="C60" s="97">
        <v>84.5</v>
      </c>
      <c r="D60" s="18"/>
      <c r="E60" s="18"/>
      <c r="F60" s="18"/>
      <c r="G60" s="18"/>
      <c r="H60" s="18"/>
      <c r="I60" s="18"/>
      <c r="J60" s="18"/>
      <c r="K60" s="18"/>
      <c r="L60" s="18"/>
      <c r="M60" s="18"/>
      <c r="N60" s="18"/>
      <c r="O60" s="18"/>
      <c r="P60" s="18"/>
      <c r="Q60" s="18"/>
      <c r="R60" s="18"/>
      <c r="S60" s="18"/>
      <c r="T60" s="18"/>
      <c r="U60" s="18"/>
      <c r="V60" s="18"/>
      <c r="W60" s="18"/>
    </row>
    <row r="61" spans="1:23" x14ac:dyDescent="0.35">
      <c r="A61" s="18"/>
      <c r="B61" s="96" t="s">
        <v>197</v>
      </c>
      <c r="C61" s="97">
        <v>86.1</v>
      </c>
      <c r="D61" s="18"/>
      <c r="E61" s="18"/>
      <c r="F61" s="18"/>
      <c r="G61" s="18"/>
      <c r="H61" s="18"/>
      <c r="I61" s="18"/>
      <c r="J61" s="18"/>
      <c r="K61" s="18"/>
      <c r="L61" s="18"/>
      <c r="M61" s="18"/>
      <c r="N61" s="18"/>
      <c r="O61" s="18"/>
      <c r="P61" s="18"/>
      <c r="Q61" s="18"/>
      <c r="R61" s="18"/>
      <c r="S61" s="18"/>
      <c r="T61" s="18"/>
      <c r="U61" s="18"/>
      <c r="V61" s="18"/>
      <c r="W61" s="18"/>
    </row>
    <row r="62" spans="1:23" x14ac:dyDescent="0.35">
      <c r="A62" s="18"/>
      <c r="B62" s="96" t="s">
        <v>198</v>
      </c>
      <c r="C62" s="97">
        <v>87.1</v>
      </c>
      <c r="D62" s="18"/>
      <c r="E62" s="18"/>
      <c r="F62" s="18"/>
      <c r="G62" s="18"/>
      <c r="H62" s="18"/>
      <c r="I62" s="18"/>
      <c r="J62" s="18"/>
      <c r="K62" s="18"/>
      <c r="L62" s="18"/>
      <c r="M62" s="18"/>
      <c r="N62" s="18"/>
      <c r="O62" s="18"/>
      <c r="P62" s="18"/>
      <c r="Q62" s="18"/>
      <c r="R62" s="18"/>
      <c r="S62" s="18"/>
      <c r="T62" s="18"/>
      <c r="U62" s="18"/>
      <c r="V62" s="18"/>
      <c r="W62" s="18"/>
    </row>
    <row r="63" spans="1:23" x14ac:dyDescent="0.35">
      <c r="A63" s="18"/>
      <c r="B63" s="96" t="s">
        <v>199</v>
      </c>
      <c r="C63" s="97">
        <v>87.2</v>
      </c>
      <c r="D63" s="18"/>
      <c r="E63" s="18"/>
      <c r="F63" s="18"/>
      <c r="G63" s="18"/>
      <c r="H63" s="18"/>
      <c r="I63" s="18"/>
      <c r="J63" s="18"/>
      <c r="K63" s="18"/>
      <c r="L63" s="18"/>
      <c r="M63" s="18"/>
      <c r="N63" s="18"/>
      <c r="O63" s="18"/>
      <c r="P63" s="18"/>
      <c r="Q63" s="18"/>
      <c r="R63" s="18"/>
      <c r="S63" s="18"/>
      <c r="T63" s="18"/>
      <c r="U63" s="18"/>
      <c r="V63" s="18"/>
      <c r="W63" s="18"/>
    </row>
    <row r="64" spans="1:23" x14ac:dyDescent="0.35">
      <c r="A64" s="18"/>
      <c r="B64" s="96" t="s">
        <v>200</v>
      </c>
      <c r="C64" s="97">
        <v>87</v>
      </c>
      <c r="D64" s="18"/>
      <c r="E64" s="18"/>
      <c r="F64" s="18"/>
      <c r="G64" s="18"/>
      <c r="H64" s="18"/>
      <c r="I64" s="18"/>
      <c r="J64" s="18"/>
      <c r="K64" s="18"/>
      <c r="L64" s="18"/>
      <c r="M64" s="18"/>
      <c r="N64" s="18"/>
      <c r="O64" s="18"/>
      <c r="P64" s="18"/>
      <c r="Q64" s="18"/>
      <c r="R64" s="18"/>
      <c r="S64" s="18"/>
      <c r="T64" s="18"/>
      <c r="U64" s="18"/>
      <c r="V64" s="18"/>
      <c r="W64" s="18"/>
    </row>
    <row r="65" spans="1:23" x14ac:dyDescent="0.35">
      <c r="A65" s="18"/>
      <c r="B65" s="96" t="s">
        <v>201</v>
      </c>
      <c r="C65" s="97">
        <v>87.8</v>
      </c>
      <c r="D65" s="18"/>
      <c r="E65" s="18"/>
      <c r="F65" s="18"/>
      <c r="G65" s="18"/>
      <c r="H65" s="18"/>
      <c r="I65" s="18"/>
      <c r="J65" s="18"/>
      <c r="K65" s="18"/>
      <c r="L65" s="18"/>
      <c r="M65" s="18"/>
      <c r="N65" s="18"/>
      <c r="O65" s="18"/>
      <c r="P65" s="18"/>
      <c r="Q65" s="18"/>
      <c r="R65" s="18"/>
      <c r="S65" s="18"/>
      <c r="T65" s="18"/>
      <c r="U65" s="18"/>
      <c r="V65" s="18"/>
      <c r="W65" s="18"/>
    </row>
    <row r="66" spans="1:23" x14ac:dyDescent="0.35">
      <c r="A66" s="18"/>
      <c r="B66" s="96" t="s">
        <v>202</v>
      </c>
      <c r="C66" s="97">
        <v>88.2</v>
      </c>
      <c r="D66" s="18"/>
      <c r="E66" s="18"/>
      <c r="F66" s="18"/>
      <c r="G66" s="18"/>
      <c r="H66" s="18"/>
      <c r="I66" s="18"/>
      <c r="J66" s="18"/>
      <c r="K66" s="18"/>
      <c r="L66" s="18"/>
      <c r="M66" s="18"/>
      <c r="N66" s="18"/>
      <c r="O66" s="18"/>
      <c r="P66" s="18"/>
      <c r="Q66" s="18"/>
      <c r="R66" s="18"/>
      <c r="S66" s="18"/>
      <c r="T66" s="18"/>
      <c r="U66" s="18"/>
      <c r="V66" s="18"/>
      <c r="W66" s="18"/>
    </row>
    <row r="67" spans="1:23" x14ac:dyDescent="0.35">
      <c r="A67" s="18"/>
      <c r="B67" s="96" t="s">
        <v>203</v>
      </c>
      <c r="C67" s="97">
        <v>88.6</v>
      </c>
      <c r="D67" s="18"/>
      <c r="E67" s="18"/>
      <c r="F67" s="18"/>
      <c r="G67" s="18"/>
      <c r="H67" s="18"/>
      <c r="I67" s="18"/>
      <c r="J67" s="18"/>
      <c r="K67" s="18"/>
      <c r="L67" s="18"/>
      <c r="M67" s="18"/>
      <c r="N67" s="18"/>
      <c r="O67" s="18"/>
      <c r="P67" s="18"/>
      <c r="Q67" s="18"/>
      <c r="R67" s="18"/>
      <c r="S67" s="18"/>
      <c r="T67" s="18"/>
      <c r="U67" s="18"/>
      <c r="V67" s="18"/>
      <c r="W67" s="18"/>
    </row>
    <row r="68" spans="1:23" x14ac:dyDescent="0.35">
      <c r="A68" s="18"/>
      <c r="B68" s="96" t="s">
        <v>204</v>
      </c>
      <c r="C68" s="97">
        <v>89.1</v>
      </c>
      <c r="D68" s="18"/>
      <c r="E68" s="18"/>
      <c r="F68" s="18"/>
      <c r="G68" s="18"/>
      <c r="H68" s="18"/>
      <c r="I68" s="18"/>
      <c r="J68" s="18"/>
      <c r="K68" s="18"/>
      <c r="L68" s="18"/>
      <c r="M68" s="18"/>
      <c r="N68" s="18"/>
      <c r="O68" s="18"/>
      <c r="P68" s="18"/>
      <c r="Q68" s="18"/>
      <c r="R68" s="18"/>
      <c r="S68" s="18"/>
      <c r="T68" s="18"/>
      <c r="U68" s="18"/>
      <c r="V68" s="18"/>
      <c r="W68" s="18"/>
    </row>
    <row r="69" spans="1:23" x14ac:dyDescent="0.35">
      <c r="A69" s="18"/>
      <c r="B69" s="96" t="s">
        <v>205</v>
      </c>
      <c r="C69" s="97">
        <v>90</v>
      </c>
      <c r="D69" s="18"/>
      <c r="E69" s="18"/>
      <c r="F69" s="18"/>
      <c r="G69" s="18"/>
      <c r="H69" s="18"/>
      <c r="I69" s="18"/>
      <c r="J69" s="18"/>
      <c r="K69" s="18"/>
      <c r="L69" s="18"/>
      <c r="M69" s="18"/>
      <c r="N69" s="18"/>
      <c r="O69" s="18"/>
      <c r="P69" s="18"/>
      <c r="Q69" s="18"/>
      <c r="R69" s="18"/>
      <c r="S69" s="18"/>
      <c r="T69" s="18"/>
      <c r="U69" s="18"/>
      <c r="V69" s="18"/>
      <c r="W69" s="18"/>
    </row>
    <row r="70" spans="1:23" x14ac:dyDescent="0.35">
      <c r="A70" s="18"/>
      <c r="B70" s="96" t="s">
        <v>206</v>
      </c>
      <c r="C70" s="97">
        <v>90.3</v>
      </c>
      <c r="D70" s="18"/>
      <c r="E70" s="18"/>
      <c r="F70" s="18"/>
      <c r="G70" s="18"/>
      <c r="H70" s="18"/>
      <c r="I70" s="18"/>
      <c r="J70" s="18"/>
      <c r="K70" s="18"/>
      <c r="L70" s="18"/>
      <c r="M70" s="18"/>
      <c r="N70" s="18"/>
      <c r="O70" s="18"/>
      <c r="P70" s="18"/>
      <c r="Q70" s="18"/>
      <c r="R70" s="18"/>
      <c r="S70" s="18"/>
      <c r="T70" s="18"/>
      <c r="U70" s="18"/>
      <c r="V70" s="18"/>
      <c r="W70" s="18"/>
    </row>
    <row r="71" spans="1:23" x14ac:dyDescent="0.35">
      <c r="A71" s="18"/>
      <c r="B71" s="96" t="s">
        <v>207</v>
      </c>
      <c r="C71" s="97">
        <v>91.1</v>
      </c>
      <c r="D71" s="18"/>
      <c r="E71" s="18"/>
      <c r="F71" s="18"/>
      <c r="G71" s="18"/>
      <c r="H71" s="18"/>
      <c r="I71" s="18"/>
      <c r="J71" s="18"/>
      <c r="K71" s="18"/>
      <c r="L71" s="18"/>
      <c r="M71" s="18"/>
      <c r="N71" s="18"/>
      <c r="O71" s="18"/>
      <c r="P71" s="18"/>
      <c r="Q71" s="18"/>
      <c r="R71" s="18"/>
      <c r="S71" s="18"/>
      <c r="T71" s="18"/>
      <c r="U71" s="18"/>
      <c r="V71" s="18"/>
      <c r="W71" s="18"/>
    </row>
    <row r="72" spans="1:23" x14ac:dyDescent="0.35">
      <c r="A72" s="18"/>
      <c r="B72" s="96" t="s">
        <v>208</v>
      </c>
      <c r="C72" s="97">
        <v>92.2</v>
      </c>
      <c r="D72" s="18"/>
      <c r="E72" s="18"/>
      <c r="F72" s="18"/>
      <c r="G72" s="18"/>
      <c r="H72" s="18"/>
      <c r="I72" s="18"/>
      <c r="J72" s="18"/>
      <c r="K72" s="18"/>
      <c r="L72" s="18"/>
      <c r="M72" s="18"/>
      <c r="N72" s="18"/>
      <c r="O72" s="18"/>
      <c r="P72" s="18"/>
      <c r="Q72" s="18"/>
      <c r="R72" s="18"/>
      <c r="S72" s="18"/>
      <c r="T72" s="18"/>
      <c r="U72" s="18"/>
      <c r="V72" s="18"/>
      <c r="W72" s="18"/>
    </row>
    <row r="73" spans="1:23" x14ac:dyDescent="0.35">
      <c r="A73" s="18"/>
      <c r="B73" s="96" t="s">
        <v>209</v>
      </c>
      <c r="C73" s="97">
        <v>93.4</v>
      </c>
      <c r="D73" s="18"/>
      <c r="E73" s="18"/>
      <c r="F73" s="18"/>
      <c r="G73" s="18"/>
      <c r="H73" s="18"/>
      <c r="I73" s="18"/>
      <c r="J73" s="18"/>
      <c r="K73" s="18"/>
      <c r="L73" s="18"/>
      <c r="M73" s="18"/>
      <c r="N73" s="18"/>
      <c r="O73" s="18"/>
      <c r="P73" s="18"/>
      <c r="Q73" s="18"/>
      <c r="R73" s="18"/>
      <c r="S73" s="18"/>
      <c r="T73" s="18"/>
      <c r="U73" s="18"/>
      <c r="V73" s="18"/>
      <c r="W73" s="18"/>
    </row>
    <row r="74" spans="1:23" x14ac:dyDescent="0.35">
      <c r="A74" s="18"/>
      <c r="B74" s="96" t="s">
        <v>210</v>
      </c>
      <c r="C74" s="97">
        <v>93.9</v>
      </c>
      <c r="D74" s="18"/>
      <c r="E74" s="18"/>
      <c r="F74" s="18"/>
      <c r="G74" s="18"/>
      <c r="H74" s="18"/>
      <c r="I74" s="18"/>
      <c r="J74" s="18"/>
      <c r="K74" s="18"/>
      <c r="L74" s="18"/>
      <c r="M74" s="18"/>
      <c r="N74" s="18"/>
      <c r="O74" s="18"/>
      <c r="P74" s="18"/>
      <c r="Q74" s="18"/>
      <c r="R74" s="18"/>
      <c r="S74" s="18"/>
      <c r="T74" s="18"/>
      <c r="U74" s="18"/>
      <c r="V74" s="18"/>
      <c r="W74" s="18"/>
    </row>
    <row r="75" spans="1:23" x14ac:dyDescent="0.35">
      <c r="A75" s="18"/>
      <c r="B75" s="96" t="s">
        <v>211</v>
      </c>
      <c r="C75" s="97">
        <v>94.7</v>
      </c>
      <c r="D75" s="18"/>
      <c r="E75" s="18"/>
      <c r="F75" s="18"/>
      <c r="G75" s="18"/>
      <c r="H75" s="18"/>
      <c r="I75" s="18"/>
      <c r="J75" s="18"/>
      <c r="K75" s="18"/>
      <c r="L75" s="18"/>
      <c r="M75" s="18"/>
      <c r="N75" s="18"/>
      <c r="O75" s="18"/>
      <c r="P75" s="18"/>
      <c r="Q75" s="18"/>
      <c r="R75" s="18"/>
      <c r="S75" s="18"/>
      <c r="T75" s="18"/>
      <c r="U75" s="18"/>
      <c r="V75" s="18"/>
      <c r="W75" s="18"/>
    </row>
    <row r="76" spans="1:23" x14ac:dyDescent="0.35">
      <c r="A76" s="18"/>
      <c r="B76" s="96" t="s">
        <v>212</v>
      </c>
      <c r="C76" s="97">
        <v>95.1</v>
      </c>
      <c r="D76" s="18"/>
      <c r="E76" s="18"/>
      <c r="F76" s="18"/>
      <c r="G76" s="18"/>
      <c r="H76" s="18"/>
      <c r="I76" s="18"/>
      <c r="J76" s="18"/>
      <c r="K76" s="18"/>
      <c r="L76" s="18"/>
      <c r="M76" s="18"/>
      <c r="N76" s="18"/>
      <c r="O76" s="18"/>
      <c r="P76" s="18"/>
      <c r="Q76" s="18"/>
      <c r="R76" s="18"/>
      <c r="S76" s="18"/>
      <c r="T76" s="18"/>
      <c r="U76" s="18"/>
      <c r="V76" s="18"/>
      <c r="W76" s="18"/>
    </row>
    <row r="77" spans="1:23" x14ac:dyDescent="0.35">
      <c r="A77" s="18"/>
      <c r="B77" s="96" t="s">
        <v>213</v>
      </c>
      <c r="C77" s="97">
        <v>95.8</v>
      </c>
      <c r="D77" s="18"/>
      <c r="E77" s="18"/>
      <c r="F77" s="18"/>
      <c r="G77" s="18"/>
      <c r="H77" s="18"/>
      <c r="I77" s="18"/>
      <c r="J77" s="18"/>
      <c r="K77" s="18"/>
      <c r="L77" s="18"/>
      <c r="M77" s="18"/>
      <c r="N77" s="18"/>
      <c r="O77" s="18"/>
      <c r="P77" s="18"/>
      <c r="Q77" s="18"/>
      <c r="R77" s="18"/>
      <c r="S77" s="18"/>
      <c r="T77" s="18"/>
      <c r="U77" s="18"/>
      <c r="V77" s="18"/>
      <c r="W77" s="18"/>
    </row>
    <row r="78" spans="1:23" x14ac:dyDescent="0.35">
      <c r="A78" s="18"/>
      <c r="B78" s="96" t="s">
        <v>214</v>
      </c>
      <c r="C78" s="96">
        <v>96.1</v>
      </c>
      <c r="D78" s="18"/>
      <c r="E78" s="18"/>
      <c r="F78" s="18"/>
      <c r="G78" s="18"/>
      <c r="H78" s="18"/>
      <c r="I78" s="18"/>
      <c r="J78" s="18"/>
      <c r="K78" s="18"/>
      <c r="L78" s="18"/>
      <c r="M78" s="18"/>
      <c r="N78" s="18"/>
      <c r="O78" s="18"/>
      <c r="P78" s="18"/>
      <c r="Q78" s="18"/>
      <c r="R78" s="18"/>
      <c r="S78" s="18"/>
      <c r="T78" s="18"/>
      <c r="U78" s="18"/>
      <c r="V78" s="18"/>
      <c r="W78" s="18"/>
    </row>
    <row r="79" spans="1:23" x14ac:dyDescent="0.35">
      <c r="A79" s="18"/>
      <c r="B79" s="96" t="s">
        <v>215</v>
      </c>
      <c r="C79" s="96">
        <v>97</v>
      </c>
      <c r="D79" s="18"/>
      <c r="E79" s="18"/>
      <c r="F79" s="18"/>
      <c r="G79" s="18"/>
      <c r="H79" s="18"/>
      <c r="I79" s="18"/>
      <c r="J79" s="18"/>
      <c r="K79" s="18"/>
      <c r="L79" s="18"/>
      <c r="M79" s="18"/>
      <c r="N79" s="18"/>
      <c r="O79" s="18"/>
      <c r="P79" s="18"/>
      <c r="Q79" s="18"/>
      <c r="R79" s="18"/>
      <c r="S79" s="18"/>
      <c r="T79" s="18"/>
      <c r="U79" s="18"/>
      <c r="V79" s="18"/>
      <c r="W79" s="18"/>
    </row>
    <row r="80" spans="1:23" x14ac:dyDescent="0.35">
      <c r="A80" s="18"/>
      <c r="B80" s="96" t="s">
        <v>216</v>
      </c>
      <c r="C80" s="96">
        <v>97.4</v>
      </c>
      <c r="D80" s="18"/>
      <c r="E80" s="18"/>
      <c r="F80" s="18"/>
      <c r="G80" s="18"/>
      <c r="H80" s="18"/>
      <c r="I80" s="18"/>
      <c r="J80" s="18"/>
      <c r="K80" s="18"/>
      <c r="L80" s="18"/>
      <c r="M80" s="18"/>
      <c r="N80" s="18"/>
      <c r="O80" s="18"/>
      <c r="P80" s="18"/>
      <c r="Q80" s="18"/>
      <c r="R80" s="18"/>
      <c r="S80" s="18"/>
      <c r="T80" s="18"/>
      <c r="U80" s="18"/>
      <c r="V80" s="18"/>
      <c r="W80" s="18"/>
    </row>
    <row r="81" spans="1:23" x14ac:dyDescent="0.35">
      <c r="A81" s="18"/>
      <c r="B81" s="96" t="s">
        <v>217</v>
      </c>
      <c r="C81" s="96">
        <v>98.1</v>
      </c>
      <c r="D81" s="18"/>
      <c r="E81" s="18"/>
      <c r="F81" s="18"/>
      <c r="G81" s="18"/>
      <c r="H81" s="18"/>
      <c r="I81" s="18"/>
      <c r="J81" s="18"/>
      <c r="K81" s="18"/>
      <c r="L81" s="18"/>
      <c r="M81" s="18"/>
      <c r="N81" s="18"/>
      <c r="O81" s="18"/>
      <c r="P81" s="18"/>
      <c r="Q81" s="18"/>
      <c r="R81" s="18"/>
      <c r="S81" s="18"/>
      <c r="T81" s="18"/>
      <c r="U81" s="18"/>
      <c r="V81" s="18"/>
      <c r="W81" s="18"/>
    </row>
    <row r="82" spans="1:23" x14ac:dyDescent="0.35">
      <c r="A82" s="18"/>
      <c r="B82" s="96" t="s">
        <v>218</v>
      </c>
      <c r="C82" s="96">
        <v>98.4</v>
      </c>
      <c r="D82" s="18"/>
      <c r="E82" s="18"/>
      <c r="F82" s="18"/>
      <c r="G82" s="18"/>
      <c r="H82" s="18"/>
      <c r="I82" s="18"/>
      <c r="J82" s="18"/>
      <c r="K82" s="18"/>
      <c r="L82" s="18"/>
      <c r="M82" s="18"/>
      <c r="N82" s="18"/>
      <c r="O82" s="18"/>
      <c r="P82" s="18"/>
      <c r="Q82" s="18"/>
      <c r="R82" s="18"/>
      <c r="S82" s="18"/>
      <c r="T82" s="18"/>
      <c r="U82" s="18"/>
      <c r="V82" s="18"/>
      <c r="W82" s="18"/>
    </row>
    <row r="83" spans="1:23" x14ac:dyDescent="0.35">
      <c r="A83" s="18"/>
      <c r="B83" s="96" t="s">
        <v>219</v>
      </c>
      <c r="C83" s="96">
        <v>98.9</v>
      </c>
      <c r="D83" s="18"/>
      <c r="E83" s="18"/>
      <c r="F83" s="18"/>
      <c r="G83" s="18"/>
      <c r="H83" s="18"/>
      <c r="I83" s="18"/>
      <c r="J83" s="18"/>
      <c r="K83" s="18"/>
      <c r="L83" s="18"/>
      <c r="M83" s="18"/>
      <c r="N83" s="18"/>
      <c r="O83" s="18"/>
      <c r="P83" s="18"/>
      <c r="Q83" s="18"/>
      <c r="R83" s="18"/>
      <c r="S83" s="18"/>
      <c r="T83" s="18"/>
      <c r="U83" s="18"/>
      <c r="V83" s="18"/>
      <c r="W83" s="18"/>
    </row>
    <row r="84" spans="1:23" x14ac:dyDescent="0.35">
      <c r="A84" s="18"/>
      <c r="B84" s="96" t="s">
        <v>220</v>
      </c>
      <c r="C84" s="96">
        <v>99</v>
      </c>
      <c r="D84" s="18"/>
      <c r="E84" s="18"/>
      <c r="F84" s="18"/>
      <c r="G84" s="18"/>
      <c r="H84" s="18"/>
      <c r="I84" s="18"/>
      <c r="J84" s="18"/>
      <c r="K84" s="18"/>
      <c r="L84" s="18"/>
      <c r="M84" s="18"/>
      <c r="N84" s="18"/>
      <c r="O84" s="18"/>
      <c r="P84" s="18"/>
      <c r="Q84" s="18"/>
      <c r="R84" s="18"/>
      <c r="S84" s="18"/>
      <c r="T84" s="18"/>
      <c r="U84" s="18"/>
      <c r="V84" s="18"/>
      <c r="W84" s="18"/>
    </row>
    <row r="85" spans="1:23" x14ac:dyDescent="0.35">
      <c r="A85" s="18"/>
      <c r="B85" s="96" t="s">
        <v>221</v>
      </c>
      <c r="C85" s="96">
        <v>99.7</v>
      </c>
      <c r="D85" s="18"/>
      <c r="E85" s="18"/>
      <c r="F85" s="18"/>
      <c r="G85" s="18"/>
      <c r="H85" s="18"/>
      <c r="I85" s="18"/>
      <c r="J85" s="18"/>
      <c r="K85" s="18"/>
      <c r="L85" s="18"/>
      <c r="M85" s="18"/>
      <c r="N85" s="18"/>
      <c r="O85" s="18"/>
      <c r="P85" s="18"/>
      <c r="Q85" s="18"/>
      <c r="R85" s="18"/>
      <c r="S85" s="18"/>
      <c r="T85" s="18"/>
      <c r="U85" s="18"/>
      <c r="V85" s="18"/>
      <c r="W85" s="18"/>
    </row>
    <row r="86" spans="1:23" x14ac:dyDescent="0.35">
      <c r="A86" s="18"/>
      <c r="B86" s="96" t="s">
        <v>222</v>
      </c>
      <c r="C86" s="96">
        <v>99.8</v>
      </c>
      <c r="D86" s="18"/>
      <c r="E86" s="18"/>
      <c r="F86" s="18"/>
      <c r="G86" s="18"/>
      <c r="H86" s="18"/>
      <c r="I86" s="18"/>
      <c r="J86" s="18"/>
      <c r="K86" s="18"/>
      <c r="L86" s="18"/>
      <c r="M86" s="18"/>
      <c r="N86" s="18"/>
      <c r="O86" s="18"/>
      <c r="P86" s="18"/>
      <c r="Q86" s="18"/>
      <c r="R86" s="18"/>
      <c r="S86" s="18"/>
      <c r="T86" s="18"/>
      <c r="U86" s="18"/>
      <c r="V86" s="18"/>
      <c r="W86" s="18"/>
    </row>
    <row r="87" spans="1:23" x14ac:dyDescent="0.35">
      <c r="A87" s="18"/>
      <c r="B87" s="96" t="s">
        <v>223</v>
      </c>
      <c r="C87" s="96">
        <v>100</v>
      </c>
      <c r="D87" s="18"/>
      <c r="E87" s="18"/>
      <c r="F87" s="18"/>
      <c r="G87" s="18"/>
      <c r="H87" s="18"/>
      <c r="I87" s="18"/>
      <c r="J87" s="18"/>
      <c r="K87" s="18"/>
      <c r="L87" s="18"/>
      <c r="M87" s="18"/>
      <c r="N87" s="18"/>
      <c r="O87" s="18"/>
      <c r="P87" s="18"/>
      <c r="Q87" s="18"/>
      <c r="R87" s="18"/>
      <c r="S87" s="18"/>
      <c r="T87" s="18"/>
      <c r="U87" s="18"/>
      <c r="V87" s="18"/>
      <c r="W87" s="18"/>
    </row>
    <row r="88" spans="1:23" x14ac:dyDescent="0.35">
      <c r="A88" s="18"/>
      <c r="B88" s="96" t="s">
        <v>224</v>
      </c>
      <c r="C88" s="96">
        <v>99.4</v>
      </c>
      <c r="D88" s="18"/>
      <c r="E88" s="18"/>
      <c r="F88" s="18"/>
      <c r="G88" s="18"/>
      <c r="H88" s="18"/>
      <c r="I88" s="18"/>
      <c r="J88" s="18"/>
      <c r="K88" s="18"/>
      <c r="L88" s="18"/>
      <c r="M88" s="18"/>
      <c r="N88" s="18"/>
      <c r="O88" s="18"/>
      <c r="P88" s="18"/>
      <c r="Q88" s="18"/>
      <c r="R88" s="18"/>
      <c r="S88" s="18"/>
      <c r="T88" s="18"/>
      <c r="U88" s="18"/>
      <c r="V88" s="18"/>
      <c r="W88" s="18"/>
    </row>
    <row r="89" spans="1:23" x14ac:dyDescent="0.35">
      <c r="A89" s="18"/>
      <c r="B89" s="96" t="s">
        <v>225</v>
      </c>
      <c r="C89" s="96">
        <v>100</v>
      </c>
      <c r="D89" s="18"/>
      <c r="E89" s="18"/>
      <c r="F89" s="18"/>
      <c r="G89" s="18"/>
      <c r="H89" s="18"/>
      <c r="I89" s="18"/>
      <c r="J89" s="18"/>
      <c r="K89" s="18"/>
      <c r="L89" s="18"/>
      <c r="M89" s="18"/>
      <c r="N89" s="18"/>
      <c r="O89" s="18"/>
      <c r="P89" s="18"/>
      <c r="Q89" s="18"/>
      <c r="R89" s="18"/>
      <c r="S89" s="18"/>
      <c r="T89" s="18"/>
      <c r="U89" s="18"/>
      <c r="V89" s="18"/>
      <c r="W89" s="18"/>
    </row>
    <row r="90" spans="1:23" x14ac:dyDescent="0.35">
      <c r="A90" s="18"/>
      <c r="B90" s="96" t="s">
        <v>226</v>
      </c>
      <c r="C90" s="96">
        <v>100.2</v>
      </c>
      <c r="D90" s="18"/>
      <c r="E90" s="18"/>
      <c r="F90" s="18"/>
      <c r="G90" s="18"/>
      <c r="H90" s="18"/>
      <c r="I90" s="18"/>
      <c r="J90" s="18"/>
      <c r="K90" s="18"/>
      <c r="L90" s="18"/>
      <c r="M90" s="18"/>
      <c r="N90" s="18"/>
      <c r="O90" s="18"/>
      <c r="P90" s="18"/>
      <c r="Q90" s="18"/>
      <c r="R90" s="18"/>
      <c r="S90" s="18"/>
      <c r="T90" s="18"/>
      <c r="U90" s="18"/>
      <c r="V90" s="18"/>
      <c r="W90" s="18"/>
    </row>
    <row r="91" spans="1:23" x14ac:dyDescent="0.35">
      <c r="A91" s="18"/>
      <c r="B91" s="96" t="s">
        <v>227</v>
      </c>
      <c r="C91" s="96">
        <v>100.4</v>
      </c>
      <c r="D91" s="18"/>
      <c r="E91" s="18"/>
      <c r="F91" s="18"/>
      <c r="G91" s="18"/>
      <c r="H91" s="18"/>
      <c r="I91" s="18"/>
      <c r="J91" s="18"/>
      <c r="K91" s="18"/>
      <c r="L91" s="18"/>
      <c r="M91" s="18"/>
      <c r="N91" s="18"/>
      <c r="O91" s="18"/>
      <c r="P91" s="18"/>
      <c r="Q91" s="18"/>
      <c r="R91" s="18"/>
      <c r="S91" s="18"/>
      <c r="T91" s="18"/>
      <c r="U91" s="18"/>
      <c r="V91" s="18"/>
      <c r="W91" s="18"/>
    </row>
    <row r="92" spans="1:23" x14ac:dyDescent="0.35">
      <c r="A92" s="18"/>
      <c r="B92" s="96" t="s">
        <v>228</v>
      </c>
      <c r="C92" s="96">
        <v>100.1</v>
      </c>
      <c r="D92" s="18"/>
      <c r="E92" s="18"/>
      <c r="F92" s="18"/>
      <c r="G92" s="18"/>
      <c r="H92" s="18"/>
      <c r="I92" s="18"/>
      <c r="J92" s="18"/>
      <c r="K92" s="18"/>
      <c r="L92" s="18"/>
      <c r="M92" s="18"/>
      <c r="N92" s="18"/>
      <c r="O92" s="18"/>
      <c r="P92" s="18"/>
      <c r="Q92" s="18"/>
      <c r="R92" s="18"/>
      <c r="S92" s="18"/>
      <c r="T92" s="18"/>
      <c r="U92" s="18"/>
      <c r="V92" s="18"/>
      <c r="W92" s="18"/>
    </row>
    <row r="93" spans="1:23" x14ac:dyDescent="0.35">
      <c r="A93" s="18"/>
      <c r="B93" s="96" t="s">
        <v>229</v>
      </c>
      <c r="C93" s="96">
        <v>100.8</v>
      </c>
      <c r="D93" s="18"/>
      <c r="E93" s="18"/>
      <c r="F93" s="18"/>
      <c r="G93" s="18"/>
      <c r="H93" s="18"/>
      <c r="I93" s="18"/>
      <c r="J93" s="18"/>
      <c r="K93" s="18"/>
      <c r="L93" s="18"/>
      <c r="M93" s="18"/>
      <c r="N93" s="18"/>
      <c r="O93" s="18"/>
      <c r="P93" s="18"/>
      <c r="Q93" s="18"/>
      <c r="R93" s="18"/>
      <c r="S93" s="18"/>
      <c r="T93" s="18"/>
      <c r="U93" s="18"/>
      <c r="V93" s="18"/>
      <c r="W93" s="18"/>
    </row>
    <row r="94" spans="1:23" x14ac:dyDescent="0.35">
      <c r="A94" s="18"/>
      <c r="B94" s="96" t="s">
        <v>230</v>
      </c>
      <c r="C94" s="96">
        <v>101.2</v>
      </c>
      <c r="D94" s="18"/>
      <c r="E94" s="18"/>
      <c r="F94" s="18"/>
      <c r="G94" s="18"/>
      <c r="H94" s="18"/>
      <c r="I94" s="18"/>
      <c r="J94" s="18"/>
      <c r="K94" s="18"/>
      <c r="L94" s="18"/>
      <c r="M94" s="18"/>
      <c r="N94" s="18"/>
      <c r="O94" s="18"/>
      <c r="P94" s="18"/>
      <c r="Q94" s="18"/>
      <c r="R94" s="18"/>
      <c r="S94" s="18"/>
      <c r="T94" s="18"/>
      <c r="U94" s="18"/>
      <c r="V94" s="18"/>
      <c r="W94" s="18"/>
    </row>
    <row r="95" spans="1:23" x14ac:dyDescent="0.35">
      <c r="A95" s="18"/>
      <c r="B95" s="96" t="s">
        <v>231</v>
      </c>
      <c r="C95" s="96">
        <v>101.9</v>
      </c>
      <c r="D95" s="18"/>
      <c r="E95" s="18"/>
      <c r="F95" s="18"/>
      <c r="G95" s="18"/>
      <c r="H95" s="18"/>
      <c r="I95" s="18"/>
      <c r="J95" s="18"/>
      <c r="K95" s="18"/>
      <c r="L95" s="18"/>
      <c r="M95" s="18"/>
      <c r="N95" s="18"/>
      <c r="O95" s="18"/>
      <c r="P95" s="18"/>
      <c r="Q95" s="18"/>
      <c r="R95" s="18"/>
      <c r="S95" s="18"/>
      <c r="T95" s="18"/>
      <c r="U95" s="18"/>
      <c r="V95" s="18"/>
      <c r="W95" s="18"/>
    </row>
    <row r="96" spans="1:23" x14ac:dyDescent="0.35">
      <c r="A96" s="18"/>
      <c r="B96" s="96" t="s">
        <v>232</v>
      </c>
      <c r="C96" s="96">
        <v>102.3</v>
      </c>
      <c r="D96" s="18"/>
      <c r="E96" s="18"/>
      <c r="F96" s="18"/>
      <c r="G96" s="18"/>
      <c r="H96" s="18"/>
      <c r="I96" s="18"/>
      <c r="J96" s="18"/>
      <c r="K96" s="18"/>
      <c r="L96" s="18"/>
      <c r="M96" s="18"/>
      <c r="N96" s="18"/>
      <c r="O96" s="18"/>
      <c r="P96" s="18"/>
      <c r="Q96" s="18"/>
      <c r="R96" s="18"/>
      <c r="S96" s="18"/>
      <c r="T96" s="18"/>
      <c r="U96" s="18"/>
      <c r="V96" s="18"/>
      <c r="W96" s="18"/>
    </row>
    <row r="97" spans="1:23" x14ac:dyDescent="0.35">
      <c r="A97" s="18"/>
      <c r="B97" s="96" t="s">
        <v>233</v>
      </c>
      <c r="C97" s="96">
        <v>103.4</v>
      </c>
      <c r="D97" s="18"/>
      <c r="E97" s="18"/>
      <c r="F97" s="18"/>
      <c r="G97" s="18"/>
      <c r="H97" s="18"/>
      <c r="I97" s="18"/>
      <c r="J97" s="18"/>
      <c r="K97" s="18"/>
      <c r="L97" s="18"/>
      <c r="M97" s="18"/>
      <c r="N97" s="18"/>
      <c r="O97" s="18"/>
      <c r="P97" s="18"/>
      <c r="Q97" s="18"/>
      <c r="R97" s="18"/>
      <c r="S97" s="18"/>
      <c r="T97" s="18"/>
      <c r="U97" s="18"/>
      <c r="V97" s="18"/>
      <c r="W97" s="18"/>
    </row>
    <row r="98" spans="1:23" x14ac:dyDescent="0.35">
      <c r="A98" s="18"/>
      <c r="B98" s="96" t="s">
        <v>234</v>
      </c>
      <c r="C98" s="96">
        <v>103.9</v>
      </c>
      <c r="D98" s="18"/>
      <c r="E98" s="18"/>
      <c r="F98" s="18"/>
      <c r="G98" s="18"/>
      <c r="H98" s="18"/>
      <c r="I98" s="18"/>
      <c r="J98" s="18"/>
      <c r="K98" s="18"/>
      <c r="L98" s="18"/>
      <c r="M98" s="18"/>
      <c r="N98" s="18"/>
      <c r="O98" s="18"/>
      <c r="P98" s="18"/>
      <c r="Q98" s="18"/>
      <c r="R98" s="18"/>
      <c r="S98" s="18"/>
      <c r="T98" s="18"/>
      <c r="U98" s="18"/>
      <c r="V98" s="18"/>
      <c r="W98" s="18"/>
    </row>
    <row r="99" spans="1:23" x14ac:dyDescent="0.35">
      <c r="A99" s="18"/>
      <c r="B99" s="96" t="s">
        <v>235</v>
      </c>
      <c r="C99" s="96">
        <v>104.7</v>
      </c>
      <c r="D99" s="18"/>
      <c r="E99" s="18"/>
      <c r="F99" s="18"/>
      <c r="G99" s="18"/>
      <c r="H99" s="18"/>
      <c r="I99" s="18"/>
      <c r="J99" s="18"/>
      <c r="K99" s="18"/>
      <c r="L99" s="18"/>
      <c r="M99" s="18"/>
      <c r="N99" s="18"/>
      <c r="O99" s="18"/>
      <c r="P99" s="18"/>
      <c r="Q99" s="18"/>
      <c r="R99" s="18"/>
      <c r="S99" s="18"/>
      <c r="T99" s="18"/>
      <c r="U99" s="18"/>
      <c r="V99" s="18"/>
      <c r="W99" s="18"/>
    </row>
    <row r="100" spans="1:23" x14ac:dyDescent="0.35">
      <c r="A100" s="18"/>
      <c r="B100" s="96" t="s">
        <v>236</v>
      </c>
      <c r="C100" s="96">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35">
      <c r="A101" s="18"/>
      <c r="B101" s="96" t="s">
        <v>237</v>
      </c>
      <c r="C101" s="96">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35">
      <c r="A102" s="18"/>
      <c r="B102" s="96" t="s">
        <v>488</v>
      </c>
      <c r="C102" s="96">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35">
      <c r="A103" s="18"/>
      <c r="B103" s="96" t="s">
        <v>489</v>
      </c>
      <c r="C103" s="96">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35">
      <c r="A104" s="18"/>
      <c r="B104" s="96" t="s">
        <v>510</v>
      </c>
      <c r="C104" s="96">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35">
      <c r="A105" s="18"/>
      <c r="B105" s="96" t="s">
        <v>511</v>
      </c>
      <c r="C105" s="96">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35">
      <c r="A106" s="18"/>
      <c r="B106" s="96" t="s">
        <v>512</v>
      </c>
      <c r="C106" s="96">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35">
      <c r="A107" s="18"/>
      <c r="B107" s="96" t="s">
        <v>513</v>
      </c>
      <c r="C107" s="96">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35">
      <c r="A108" s="18"/>
      <c r="B108" s="96" t="s">
        <v>238</v>
      </c>
      <c r="C108" s="96">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35">
      <c r="A109" s="18"/>
      <c r="B109" s="96" t="s">
        <v>239</v>
      </c>
      <c r="C109" s="96">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35">
      <c r="A110" s="18"/>
      <c r="B110" s="96" t="s">
        <v>240</v>
      </c>
      <c r="C110" s="96">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35">
      <c r="A111" s="18"/>
      <c r="B111" s="96" t="s">
        <v>241</v>
      </c>
      <c r="C111" s="96">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35">
      <c r="A112" s="18"/>
      <c r="B112" s="96" t="s">
        <v>242</v>
      </c>
      <c r="C112" s="96">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35">
      <c r="A113" s="18"/>
      <c r="B113" s="96" t="s">
        <v>243</v>
      </c>
      <c r="C113" s="96">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35">
      <c r="A114" s="18"/>
      <c r="B114" s="96" t="s">
        <v>244</v>
      </c>
      <c r="C114" s="96">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35">
      <c r="A115" s="18"/>
      <c r="B115" s="96" t="s">
        <v>245</v>
      </c>
      <c r="C115" s="96">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35">
      <c r="A116" s="18"/>
      <c r="B116" s="96" t="s">
        <v>246</v>
      </c>
      <c r="C116" s="96">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35">
      <c r="A117" s="18"/>
      <c r="B117" s="96" t="s">
        <v>247</v>
      </c>
      <c r="C117" s="96">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35">
      <c r="A118" s="18"/>
      <c r="B118" s="96" t="s">
        <v>248</v>
      </c>
      <c r="C118" s="96">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35">
      <c r="A119" s="18"/>
      <c r="B119" s="96" t="s">
        <v>249</v>
      </c>
      <c r="C119" s="96">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35">
      <c r="A120" s="18"/>
      <c r="B120" s="96" t="s">
        <v>250</v>
      </c>
      <c r="C120" s="96">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35">
      <c r="A121" s="18"/>
      <c r="B121" s="96" t="s">
        <v>251</v>
      </c>
      <c r="C121" s="96">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35">
      <c r="A122" s="18"/>
      <c r="B122" s="96" t="s">
        <v>252</v>
      </c>
      <c r="C122" s="96">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35">
      <c r="A123" s="18"/>
      <c r="B123" s="96" t="s">
        <v>253</v>
      </c>
      <c r="C123" s="96">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35">
      <c r="A124" s="18"/>
      <c r="B124" s="96" t="s">
        <v>254</v>
      </c>
      <c r="C124" s="96">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35">
      <c r="A125" s="18"/>
      <c r="B125" s="96" t="s">
        <v>255</v>
      </c>
      <c r="C125" s="96">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35">
      <c r="A126" s="18"/>
      <c r="B126" s="96" t="s">
        <v>256</v>
      </c>
      <c r="C126" s="96">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35">
      <c r="A127" s="18"/>
      <c r="B127" s="96" t="s">
        <v>257</v>
      </c>
      <c r="C127" s="96">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35">
      <c r="A128" s="18"/>
      <c r="B128" s="96" t="s">
        <v>258</v>
      </c>
      <c r="C128" s="96">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35">
      <c r="A129" s="18"/>
      <c r="B129" s="96" t="s">
        <v>259</v>
      </c>
      <c r="C129" s="96">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35">
      <c r="A130" s="18"/>
      <c r="B130" s="96" t="s">
        <v>260</v>
      </c>
      <c r="C130" s="96">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35">
      <c r="A131" s="18"/>
      <c r="B131" s="96" t="s">
        <v>261</v>
      </c>
      <c r="C131" s="96">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35">
      <c r="A132" s="18"/>
      <c r="B132" s="96" t="s">
        <v>262</v>
      </c>
      <c r="C132" s="96">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35">
      <c r="A133" s="18"/>
      <c r="B133" s="96" t="s">
        <v>263</v>
      </c>
      <c r="C133" s="96">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35">
      <c r="A134" s="18"/>
      <c r="B134" s="96" t="s">
        <v>264</v>
      </c>
      <c r="C134" s="96">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35">
      <c r="A135" s="18"/>
      <c r="B135" s="96" t="s">
        <v>265</v>
      </c>
      <c r="C135" s="96">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35">
      <c r="A136" s="18"/>
      <c r="B136" s="96" t="s">
        <v>266</v>
      </c>
      <c r="C136" s="96">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35">
      <c r="A137" s="18"/>
      <c r="B137" s="96" t="s">
        <v>267</v>
      </c>
      <c r="C137" s="96">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35">
      <c r="A138" s="18"/>
      <c r="B138" s="96" t="s">
        <v>268</v>
      </c>
      <c r="C138" s="96">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35">
      <c r="A139" s="18"/>
      <c r="B139" s="96" t="s">
        <v>269</v>
      </c>
      <c r="C139" s="96">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35">
      <c r="A140" s="18"/>
      <c r="B140" s="96" t="s">
        <v>270</v>
      </c>
      <c r="C140" s="96">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35">
      <c r="A141" s="18"/>
      <c r="B141" s="96" t="s">
        <v>271</v>
      </c>
      <c r="C141" s="96">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35">
      <c r="A142" s="18"/>
      <c r="B142" s="96" t="s">
        <v>272</v>
      </c>
      <c r="C142" s="96">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35">
      <c r="A143" s="18"/>
      <c r="B143" s="96" t="s">
        <v>273</v>
      </c>
      <c r="C143" s="96">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35">
      <c r="A144" s="18"/>
      <c r="B144" s="96" t="s">
        <v>274</v>
      </c>
      <c r="C144" s="96">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35">
      <c r="A145" s="18"/>
      <c r="B145" s="96" t="s">
        <v>275</v>
      </c>
      <c r="C145" s="96">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35">
      <c r="A146" s="18"/>
      <c r="B146" s="96" t="s">
        <v>276</v>
      </c>
      <c r="C146" s="96">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35">
      <c r="A147" s="18"/>
      <c r="B147" s="96" t="s">
        <v>277</v>
      </c>
      <c r="C147" s="96">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35">
      <c r="A148" s="18"/>
      <c r="B148" s="96" t="s">
        <v>278</v>
      </c>
      <c r="C148" s="96">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35">
      <c r="A149" s="18"/>
      <c r="B149" s="96" t="s">
        <v>279</v>
      </c>
      <c r="C149" s="96">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35">
      <c r="A150" s="18"/>
      <c r="B150" s="96" t="s">
        <v>280</v>
      </c>
      <c r="C150" s="96">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35">
      <c r="A151" s="18"/>
      <c r="B151" s="96" t="s">
        <v>281</v>
      </c>
      <c r="C151" s="96">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35">
      <c r="A152" s="18"/>
      <c r="B152" s="96" t="s">
        <v>282</v>
      </c>
      <c r="C152" s="96">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35">
      <c r="A153" s="18"/>
      <c r="B153" s="96" t="s">
        <v>283</v>
      </c>
      <c r="C153" s="96">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35">
      <c r="A154" s="18"/>
      <c r="B154" s="96" t="s">
        <v>284</v>
      </c>
      <c r="C154" s="96">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35">
      <c r="A155" s="18"/>
      <c r="B155" s="96" t="s">
        <v>285</v>
      </c>
      <c r="C155" s="96">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35">
      <c r="A156" s="18"/>
      <c r="B156" s="96" t="s">
        <v>286</v>
      </c>
      <c r="C156" s="96">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35">
      <c r="A157" s="18"/>
      <c r="B157" s="96" t="s">
        <v>287</v>
      </c>
      <c r="C157" s="96">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35">
      <c r="A158" s="18"/>
      <c r="B158" s="96" t="s">
        <v>288</v>
      </c>
      <c r="C158" s="96">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35">
      <c r="A159" s="18"/>
      <c r="B159" s="96" t="s">
        <v>289</v>
      </c>
      <c r="C159" s="96">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35">
      <c r="A160" s="18"/>
      <c r="B160" s="96" t="s">
        <v>290</v>
      </c>
      <c r="C160" s="96">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35">
      <c r="A161" s="18"/>
      <c r="B161" s="96" t="s">
        <v>291</v>
      </c>
      <c r="C161" s="96">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35">
      <c r="A162" s="18"/>
      <c r="B162" s="96" t="s">
        <v>292</v>
      </c>
      <c r="C162" s="96">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35">
      <c r="A163" s="18"/>
      <c r="B163" s="96" t="s">
        <v>293</v>
      </c>
      <c r="C163" s="96">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35">
      <c r="A164" s="18"/>
      <c r="B164" s="96" t="s">
        <v>294</v>
      </c>
      <c r="C164" s="96">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35">
      <c r="A165" s="18"/>
      <c r="B165" s="96" t="s">
        <v>295</v>
      </c>
      <c r="C165" s="96">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35">
      <c r="A166" s="18"/>
      <c r="B166" s="96" t="s">
        <v>296</v>
      </c>
      <c r="C166" s="96">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35">
      <c r="A167" s="18"/>
      <c r="B167" s="96" t="s">
        <v>297</v>
      </c>
      <c r="C167" s="96">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35">
      <c r="A168" s="18"/>
      <c r="B168" s="96" t="s">
        <v>298</v>
      </c>
      <c r="C168" s="96">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35">
      <c r="A169" s="18"/>
      <c r="B169" s="96" t="s">
        <v>299</v>
      </c>
      <c r="C169" s="96">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35">
      <c r="A170" s="18"/>
      <c r="B170" s="96" t="s">
        <v>300</v>
      </c>
      <c r="C170" s="96">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35">
      <c r="A171" s="18"/>
      <c r="B171" s="96" t="s">
        <v>301</v>
      </c>
      <c r="C171" s="96">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35">
      <c r="A172" s="18"/>
      <c r="B172" s="96" t="s">
        <v>302</v>
      </c>
      <c r="C172" s="96">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35">
      <c r="A173" s="18"/>
      <c r="B173" s="96" t="s">
        <v>303</v>
      </c>
      <c r="C173" s="96">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35">
      <c r="A174" s="18"/>
      <c r="B174" s="96" t="s">
        <v>304</v>
      </c>
      <c r="C174" s="96">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35">
      <c r="A175" s="18"/>
      <c r="B175" s="96" t="s">
        <v>305</v>
      </c>
      <c r="C175" s="96">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35">
      <c r="A176" s="18"/>
      <c r="B176" s="96" t="s">
        <v>306</v>
      </c>
      <c r="C176" s="96">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35">
      <c r="A177" s="18"/>
      <c r="B177" s="96" t="s">
        <v>307</v>
      </c>
      <c r="C177" s="96">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35">
      <c r="A178" s="18"/>
      <c r="B178" s="96" t="s">
        <v>308</v>
      </c>
      <c r="C178" s="96">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35">
      <c r="A179" s="18"/>
      <c r="B179" s="96" t="s">
        <v>309</v>
      </c>
      <c r="C179" s="96">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35">
      <c r="A180" s="18"/>
      <c r="B180" s="96" t="s">
        <v>310</v>
      </c>
      <c r="C180" s="96">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35">
      <c r="A181" s="18"/>
      <c r="B181" s="96" t="s">
        <v>311</v>
      </c>
      <c r="C181" s="96">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35">
      <c r="A182" s="18"/>
      <c r="B182" s="96" t="s">
        <v>312</v>
      </c>
      <c r="C182" s="96">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35">
      <c r="A183" s="18"/>
      <c r="B183" s="96" t="s">
        <v>313</v>
      </c>
      <c r="C183" s="96">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35">
      <c r="A184" s="18"/>
      <c r="B184" s="96" t="s">
        <v>314</v>
      </c>
      <c r="C184" s="96">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35">
      <c r="A185" s="18"/>
      <c r="B185" s="96" t="s">
        <v>315</v>
      </c>
      <c r="C185" s="96">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35">
      <c r="A186" s="18"/>
      <c r="B186" s="96" t="s">
        <v>316</v>
      </c>
      <c r="C186" s="96">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35">
      <c r="A187" s="18"/>
      <c r="B187" s="96" t="s">
        <v>317</v>
      </c>
      <c r="C187" s="96">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35">
      <c r="A188" s="18"/>
      <c r="B188" s="96" t="s">
        <v>318</v>
      </c>
      <c r="C188" s="96">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35">
      <c r="A189" s="18"/>
      <c r="B189" s="96" t="s">
        <v>319</v>
      </c>
      <c r="C189" s="96">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35">
      <c r="A190" s="18"/>
      <c r="B190" s="96" t="s">
        <v>320</v>
      </c>
      <c r="C190" s="96">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35">
      <c r="A191" s="18"/>
      <c r="B191" s="96" t="s">
        <v>321</v>
      </c>
      <c r="C191" s="96">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35">
      <c r="A192" s="18"/>
      <c r="B192" s="96" t="s">
        <v>322</v>
      </c>
      <c r="C192" s="96">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35">
      <c r="A193" s="18"/>
      <c r="B193" s="96" t="s">
        <v>323</v>
      </c>
      <c r="C193" s="96">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35">
      <c r="A194" s="18"/>
      <c r="B194" s="96" t="s">
        <v>324</v>
      </c>
      <c r="C194" s="96">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35">
      <c r="A195" s="18"/>
      <c r="B195" s="96" t="s">
        <v>325</v>
      </c>
      <c r="C195" s="96">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35">
      <c r="A196" s="18"/>
      <c r="B196" s="96" t="s">
        <v>326</v>
      </c>
      <c r="C196" s="96">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35">
      <c r="A197" s="18"/>
      <c r="B197" s="96" t="s">
        <v>327</v>
      </c>
      <c r="C197" s="96">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35">
      <c r="A198" s="18"/>
      <c r="B198" s="96" t="s">
        <v>328</v>
      </c>
      <c r="C198" s="96">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35">
      <c r="A199" s="18"/>
      <c r="B199" s="96" t="s">
        <v>329</v>
      </c>
      <c r="C199" s="96">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35">
      <c r="A200" s="18"/>
      <c r="B200" s="96" t="s">
        <v>330</v>
      </c>
      <c r="C200" s="96">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35">
      <c r="A201" s="18"/>
      <c r="B201" s="96" t="s">
        <v>331</v>
      </c>
      <c r="C201" s="96">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35">
      <c r="A202" s="18"/>
      <c r="B202" s="96" t="s">
        <v>332</v>
      </c>
      <c r="C202" s="96">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35">
      <c r="A203" s="18"/>
      <c r="B203" s="96" t="s">
        <v>333</v>
      </c>
      <c r="C203" s="96">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35">
      <c r="A204" s="18"/>
      <c r="B204" s="96" t="s">
        <v>334</v>
      </c>
      <c r="C204" s="96">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35">
      <c r="A205" s="18"/>
      <c r="B205" s="96" t="s">
        <v>335</v>
      </c>
      <c r="C205" s="96">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35">
      <c r="A206" s="18"/>
      <c r="B206" s="96" t="s">
        <v>336</v>
      </c>
      <c r="C206" s="96">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35">
      <c r="A207" s="18"/>
      <c r="B207" s="96" t="s">
        <v>337</v>
      </c>
      <c r="C207" s="96">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35">
      <c r="A208" s="18"/>
      <c r="B208" s="96" t="s">
        <v>338</v>
      </c>
      <c r="C208" s="96">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35">
      <c r="A209" s="18"/>
      <c r="B209" s="96" t="s">
        <v>339</v>
      </c>
      <c r="C209" s="96">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35">
      <c r="A210" s="18"/>
      <c r="B210" s="96" t="s">
        <v>340</v>
      </c>
      <c r="C210" s="96">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35">
      <c r="A211" s="18"/>
      <c r="B211" s="96" t="s">
        <v>341</v>
      </c>
      <c r="C211" s="96">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35">
      <c r="A212" s="18"/>
      <c r="B212" s="96" t="s">
        <v>342</v>
      </c>
      <c r="C212" s="96">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35">
      <c r="A213" s="18"/>
      <c r="B213" s="96" t="s">
        <v>343</v>
      </c>
      <c r="C213" s="96">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35">
      <c r="A214" s="18"/>
      <c r="B214" s="96" t="s">
        <v>344</v>
      </c>
      <c r="C214" s="96">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35">
      <c r="A215" s="18"/>
      <c r="B215" s="96" t="s">
        <v>345</v>
      </c>
      <c r="C215" s="96">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35">
      <c r="A216" s="18"/>
      <c r="B216" s="96" t="s">
        <v>346</v>
      </c>
      <c r="C216" s="96">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35">
      <c r="A217" s="18"/>
      <c r="B217" s="96" t="s">
        <v>347</v>
      </c>
      <c r="C217" s="96">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35">
      <c r="A218" s="18"/>
      <c r="B218" s="96" t="s">
        <v>348</v>
      </c>
      <c r="C218" s="96">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35">
      <c r="A219" s="18"/>
      <c r="B219" s="96" t="s">
        <v>349</v>
      </c>
      <c r="C219" s="96">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35">
      <c r="A220" s="18"/>
      <c r="B220" s="96" t="s">
        <v>350</v>
      </c>
      <c r="C220" s="96">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35">
      <c r="A221" s="18"/>
      <c r="B221" s="96" t="s">
        <v>351</v>
      </c>
      <c r="C221" s="96">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35">
      <c r="A222" s="18"/>
      <c r="B222" s="96" t="s">
        <v>352</v>
      </c>
      <c r="C222" s="96">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35">
      <c r="A223" s="18"/>
      <c r="B223" s="96" t="s">
        <v>353</v>
      </c>
      <c r="C223" s="96">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35">
      <c r="A224" s="18"/>
      <c r="B224" s="96" t="s">
        <v>354</v>
      </c>
      <c r="C224" s="96">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35">
      <c r="A225" s="18"/>
      <c r="B225" s="96" t="s">
        <v>355</v>
      </c>
      <c r="C225" s="96">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35">
      <c r="A226" s="18"/>
      <c r="B226" s="96" t="s">
        <v>356</v>
      </c>
      <c r="C226" s="96">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35">
      <c r="A227" s="18"/>
      <c r="B227" s="96" t="s">
        <v>127</v>
      </c>
      <c r="C227" s="96">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35">
      <c r="A228" s="18"/>
      <c r="B228" s="96" t="s">
        <v>357</v>
      </c>
      <c r="C228" s="96">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35">
      <c r="A229" s="18"/>
      <c r="B229" s="96" t="s">
        <v>358</v>
      </c>
      <c r="C229" s="96">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35">
      <c r="A230" s="18"/>
      <c r="B230" s="96" t="s">
        <v>359</v>
      </c>
      <c r="C230" s="96">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35">
      <c r="A231" s="18"/>
      <c r="B231" s="96" t="s">
        <v>360</v>
      </c>
      <c r="C231" s="96">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35">
      <c r="A232" s="18"/>
      <c r="B232" s="96" t="s">
        <v>361</v>
      </c>
      <c r="C232" s="96">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35">
      <c r="A233" s="18"/>
      <c r="B233" s="96" t="s">
        <v>128</v>
      </c>
      <c r="C233" s="96">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35">
      <c r="A234" s="18"/>
      <c r="B234" s="96" t="s">
        <v>362</v>
      </c>
      <c r="C234" s="96">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35">
      <c r="A235" s="18"/>
      <c r="B235" s="96" t="s">
        <v>363</v>
      </c>
      <c r="C235" s="96">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35">
      <c r="A236" s="18"/>
      <c r="B236" s="96" t="s">
        <v>364</v>
      </c>
      <c r="C236" s="96">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35">
      <c r="A237" s="18"/>
      <c r="B237" s="96" t="s">
        <v>365</v>
      </c>
      <c r="C237" s="96">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35">
      <c r="A238" s="18"/>
      <c r="B238" s="96" t="s">
        <v>366</v>
      </c>
      <c r="C238" s="96">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35">
      <c r="A239" s="18"/>
      <c r="B239" s="96" t="s">
        <v>129</v>
      </c>
      <c r="C239" s="96">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35">
      <c r="A240" s="18"/>
      <c r="B240" s="96" t="s">
        <v>367</v>
      </c>
      <c r="C240" s="96">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35">
      <c r="A241" s="18"/>
      <c r="B241" s="96" t="s">
        <v>368</v>
      </c>
      <c r="C241" s="96">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35">
      <c r="A242" s="18"/>
      <c r="B242" s="96" t="s">
        <v>369</v>
      </c>
      <c r="C242" s="96">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35">
      <c r="A243" s="18"/>
      <c r="B243" s="96" t="s">
        <v>370</v>
      </c>
      <c r="C243" s="96">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35">
      <c r="A244" s="18"/>
      <c r="B244" s="96" t="s">
        <v>371</v>
      </c>
      <c r="C244" s="96">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35">
      <c r="A245" s="18"/>
      <c r="B245" s="96" t="s">
        <v>130</v>
      </c>
      <c r="C245" s="96">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35">
      <c r="A246" s="18"/>
      <c r="B246" s="96" t="s">
        <v>372</v>
      </c>
      <c r="C246" s="96">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35">
      <c r="A247" s="18"/>
      <c r="B247" s="96" t="s">
        <v>373</v>
      </c>
      <c r="C247" s="96">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35">
      <c r="A248" s="18"/>
      <c r="B248" s="96" t="s">
        <v>374</v>
      </c>
      <c r="C248" s="96">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35">
      <c r="A249" s="18"/>
      <c r="B249" s="96" t="s">
        <v>375</v>
      </c>
      <c r="C249" s="96">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35">
      <c r="A250" s="18"/>
      <c r="B250" s="96" t="s">
        <v>376</v>
      </c>
      <c r="C250" s="96">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35">
      <c r="A251" s="18"/>
      <c r="B251" s="96" t="s">
        <v>131</v>
      </c>
      <c r="C251" s="96">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35">
      <c r="A252" s="18"/>
      <c r="B252" s="96" t="s">
        <v>377</v>
      </c>
      <c r="C252" s="96">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35">
      <c r="A253" s="18"/>
      <c r="B253" s="96" t="s">
        <v>378</v>
      </c>
      <c r="C253" s="96">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35">
      <c r="A254" s="18"/>
      <c r="B254" s="96" t="s">
        <v>379</v>
      </c>
      <c r="C254" s="96">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35">
      <c r="A255" s="18"/>
      <c r="B255" s="96" t="s">
        <v>380</v>
      </c>
      <c r="C255" s="96">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35">
      <c r="A256" s="18"/>
      <c r="B256" s="96" t="s">
        <v>381</v>
      </c>
      <c r="C256" s="96">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35">
      <c r="A257" s="18"/>
      <c r="B257" s="96" t="s">
        <v>132</v>
      </c>
      <c r="C257" s="96">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35">
      <c r="A258" s="18"/>
      <c r="B258" s="96" t="s">
        <v>382</v>
      </c>
      <c r="C258" s="96">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35">
      <c r="A259" s="18"/>
      <c r="B259" s="96" t="s">
        <v>383</v>
      </c>
      <c r="C259" s="96">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35">
      <c r="A260" s="18"/>
      <c r="B260" s="96" t="s">
        <v>384</v>
      </c>
      <c r="C260" s="96">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35">
      <c r="A261" s="18"/>
      <c r="B261" s="96" t="s">
        <v>385</v>
      </c>
      <c r="C261" s="96">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35">
      <c r="A262" s="18"/>
      <c r="B262" s="96" t="s">
        <v>386</v>
      </c>
      <c r="C262" s="96">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35">
      <c r="A263" s="18"/>
      <c r="B263" s="96" t="s">
        <v>133</v>
      </c>
      <c r="C263" s="96">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35">
      <c r="A264" s="18"/>
      <c r="B264" s="96" t="s">
        <v>387</v>
      </c>
      <c r="C264" s="96">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35">
      <c r="A265" s="18"/>
      <c r="B265" s="96" t="s">
        <v>388</v>
      </c>
      <c r="C265" s="96">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35">
      <c r="A266" s="18"/>
      <c r="B266" s="96" t="s">
        <v>389</v>
      </c>
      <c r="C266" s="96">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35">
      <c r="A267" s="18"/>
      <c r="B267" s="96" t="s">
        <v>390</v>
      </c>
      <c r="C267" s="96">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35">
      <c r="A268" s="18"/>
      <c r="B268" s="96" t="s">
        <v>391</v>
      </c>
      <c r="C268" s="96">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35">
      <c r="A269" s="18"/>
      <c r="B269" s="96" t="s">
        <v>134</v>
      </c>
      <c r="C269" s="96">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35">
      <c r="A270" s="18"/>
      <c r="B270" s="149" t="s">
        <v>490</v>
      </c>
      <c r="C270" s="149">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35">
      <c r="A271" s="18"/>
      <c r="B271" s="149" t="s">
        <v>491</v>
      </c>
      <c r="C271" s="149">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35">
      <c r="A272" s="18"/>
      <c r="B272" s="149" t="s">
        <v>492</v>
      </c>
      <c r="C272" s="149">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35">
      <c r="A273" s="18"/>
      <c r="B273" s="149" t="s">
        <v>493</v>
      </c>
      <c r="C273" s="149">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35">
      <c r="A274" s="18"/>
      <c r="B274" s="149" t="s">
        <v>494</v>
      </c>
      <c r="C274" s="149">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35">
      <c r="A275" s="18"/>
      <c r="B275" s="149" t="s">
        <v>135</v>
      </c>
      <c r="C275" s="149">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35">
      <c r="A276" s="18"/>
      <c r="B276" s="149" t="s">
        <v>499</v>
      </c>
      <c r="C276" s="167">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35">
      <c r="A277" s="18"/>
      <c r="B277" s="149" t="s">
        <v>500</v>
      </c>
      <c r="C277" s="167">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35">
      <c r="A278" s="18"/>
      <c r="B278" s="149" t="s">
        <v>501</v>
      </c>
      <c r="C278" s="167">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35">
      <c r="A279" s="18"/>
      <c r="B279" s="149" t="s">
        <v>502</v>
      </c>
      <c r="C279" s="167">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35">
      <c r="A280" s="18"/>
      <c r="B280" s="149" t="s">
        <v>503</v>
      </c>
      <c r="C280" s="167">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35">
      <c r="A281" s="18"/>
      <c r="B281" s="149" t="s">
        <v>136</v>
      </c>
      <c r="C281" s="167">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35">
      <c r="A282" s="18"/>
      <c r="B282" s="149" t="s">
        <v>514</v>
      </c>
      <c r="C282" s="167">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35">
      <c r="A283" s="18"/>
      <c r="B283" s="149" t="s">
        <v>515</v>
      </c>
      <c r="C283" s="167">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35">
      <c r="A284" s="18"/>
      <c r="B284" s="149" t="s">
        <v>516</v>
      </c>
      <c r="C284" s="167">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35">
      <c r="A285" s="18"/>
      <c r="B285" s="149" t="s">
        <v>517</v>
      </c>
      <c r="C285" s="167">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35">
      <c r="A286" s="18"/>
      <c r="B286" s="149" t="s">
        <v>518</v>
      </c>
      <c r="C286" s="167">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35">
      <c r="A287" s="18"/>
      <c r="B287" s="149" t="s">
        <v>137</v>
      </c>
      <c r="C287" s="167">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35">
      <c r="A288" s="18"/>
      <c r="B288" s="176"/>
      <c r="C288" s="177"/>
      <c r="D288" s="18"/>
      <c r="E288" s="18"/>
      <c r="F288" s="18"/>
      <c r="G288" s="18"/>
      <c r="H288" s="18"/>
      <c r="I288" s="18"/>
      <c r="J288" s="18"/>
      <c r="K288" s="18"/>
      <c r="L288" s="18"/>
      <c r="M288" s="18"/>
      <c r="N288" s="18"/>
      <c r="O288" s="18"/>
      <c r="P288" s="18"/>
      <c r="Q288" s="18"/>
      <c r="R288" s="18"/>
      <c r="S288" s="18"/>
      <c r="T288" s="18"/>
      <c r="U288" s="18"/>
      <c r="V288" s="18"/>
      <c r="W288" s="18"/>
    </row>
    <row r="289" spans="1:23" x14ac:dyDescent="0.35">
      <c r="A289" s="18"/>
      <c r="B289" s="176"/>
      <c r="C289" s="177"/>
      <c r="D289" s="18"/>
      <c r="E289" s="18"/>
      <c r="F289" s="18"/>
      <c r="G289" s="18"/>
      <c r="H289" s="18"/>
      <c r="I289" s="18"/>
      <c r="J289" s="18"/>
      <c r="K289" s="18"/>
      <c r="L289" s="18"/>
      <c r="M289" s="18"/>
      <c r="N289" s="18"/>
      <c r="O289" s="18"/>
      <c r="P289" s="18"/>
      <c r="Q289" s="18"/>
      <c r="R289" s="18"/>
      <c r="S289" s="18"/>
      <c r="T289" s="18"/>
      <c r="U289" s="18"/>
      <c r="V289" s="18"/>
      <c r="W289" s="18"/>
    </row>
    <row r="290" spans="1:23" x14ac:dyDescent="0.35">
      <c r="A290" s="18"/>
      <c r="B290" s="176"/>
      <c r="C290" s="177"/>
      <c r="D290" s="18"/>
      <c r="E290" s="18"/>
      <c r="F290" s="18"/>
      <c r="G290" s="18"/>
      <c r="H290" s="18"/>
      <c r="I290" s="18"/>
      <c r="J290" s="18"/>
      <c r="K290" s="18"/>
      <c r="L290" s="18"/>
      <c r="M290" s="18"/>
      <c r="N290" s="18"/>
      <c r="O290" s="18"/>
      <c r="P290" s="18"/>
      <c r="Q290" s="18"/>
      <c r="R290" s="18"/>
      <c r="S290" s="18"/>
      <c r="T290" s="18"/>
      <c r="U290" s="18"/>
      <c r="V290" s="18"/>
      <c r="W290" s="18"/>
    </row>
    <row r="291" spans="1:23" x14ac:dyDescent="0.35">
      <c r="A291" s="18"/>
      <c r="B291" s="176"/>
      <c r="C291" s="177"/>
      <c r="D291" s="18"/>
      <c r="E291" s="18"/>
      <c r="F291" s="18"/>
      <c r="G291" s="18"/>
      <c r="H291" s="18"/>
      <c r="I291" s="18"/>
      <c r="J291" s="18"/>
      <c r="K291" s="18"/>
      <c r="L291" s="18"/>
      <c r="M291" s="18"/>
      <c r="N291" s="18"/>
      <c r="O291" s="18"/>
      <c r="P291" s="18"/>
      <c r="Q291" s="18"/>
      <c r="R291" s="18"/>
      <c r="S291" s="18"/>
      <c r="T291" s="18"/>
      <c r="U291" s="18"/>
      <c r="V291" s="18"/>
      <c r="W291" s="18"/>
    </row>
    <row r="292" spans="1:23" x14ac:dyDescent="0.35">
      <c r="A292" s="18"/>
      <c r="B292" s="176"/>
      <c r="C292" s="177"/>
      <c r="D292" s="18"/>
      <c r="E292" s="18"/>
      <c r="F292" s="18"/>
      <c r="G292" s="18"/>
      <c r="H292" s="18"/>
      <c r="I292" s="18"/>
      <c r="J292" s="18"/>
      <c r="K292" s="18"/>
      <c r="L292" s="18"/>
      <c r="M292" s="18"/>
      <c r="N292" s="18"/>
      <c r="O292" s="18"/>
      <c r="P292" s="18"/>
      <c r="Q292" s="18"/>
      <c r="R292" s="18"/>
      <c r="S292" s="18"/>
      <c r="T292" s="18"/>
      <c r="U292" s="18"/>
      <c r="V292" s="18"/>
      <c r="W292" s="18"/>
    </row>
    <row r="293" spans="1:23" x14ac:dyDescent="0.35">
      <c r="A293" s="18"/>
      <c r="B293" s="176"/>
      <c r="C293" s="177"/>
      <c r="D293" s="18"/>
      <c r="E293" s="18"/>
      <c r="F293" s="18"/>
      <c r="G293" s="18"/>
      <c r="H293" s="18"/>
      <c r="I293" s="18"/>
      <c r="J293" s="18"/>
      <c r="K293" s="18"/>
      <c r="L293" s="18"/>
      <c r="M293" s="18"/>
      <c r="N293" s="18"/>
      <c r="O293" s="18"/>
      <c r="P293" s="18"/>
      <c r="Q293" s="18"/>
      <c r="R293" s="18"/>
      <c r="S293" s="18"/>
      <c r="T293" s="18"/>
      <c r="U293" s="18"/>
      <c r="V293" s="18"/>
      <c r="W293" s="18"/>
    </row>
    <row r="294" spans="1:23" x14ac:dyDescent="0.35">
      <c r="A294" s="18"/>
      <c r="C294" s="18"/>
      <c r="D294" s="18"/>
      <c r="E294" s="18"/>
      <c r="F294" s="18"/>
      <c r="G294" s="18"/>
      <c r="H294" s="18"/>
      <c r="I294" s="18"/>
      <c r="J294" s="18"/>
      <c r="K294" s="18"/>
      <c r="L294" s="18"/>
      <c r="M294" s="18"/>
      <c r="N294" s="18"/>
      <c r="O294" s="18"/>
      <c r="P294" s="18"/>
      <c r="Q294" s="18"/>
      <c r="R294" s="18"/>
      <c r="S294" s="18"/>
      <c r="T294" s="18"/>
      <c r="U294" s="18"/>
      <c r="V294" s="18"/>
      <c r="W294" s="18"/>
    </row>
    <row r="295" spans="1:23" x14ac:dyDescent="0.35">
      <c r="A295" s="18"/>
      <c r="C295" s="18"/>
      <c r="D295" s="18"/>
      <c r="E295" s="18"/>
      <c r="F295" s="18"/>
      <c r="G295" s="18"/>
      <c r="H295" s="18"/>
      <c r="I295" s="18"/>
      <c r="J295" s="18"/>
      <c r="K295" s="18"/>
      <c r="L295" s="18"/>
      <c r="M295" s="18"/>
      <c r="N295" s="18"/>
      <c r="O295" s="18"/>
      <c r="P295" s="18"/>
      <c r="Q295" s="18"/>
      <c r="R295" s="18"/>
      <c r="S295" s="18"/>
      <c r="T295" s="18"/>
      <c r="U295" s="18"/>
      <c r="V295" s="18"/>
      <c r="W295" s="18"/>
    </row>
    <row r="296" spans="1:23" x14ac:dyDescent="0.35">
      <c r="A296" s="18"/>
      <c r="C296" s="18"/>
      <c r="D296" s="18"/>
      <c r="E296" s="18"/>
      <c r="F296" s="18"/>
      <c r="G296" s="18"/>
      <c r="H296" s="18"/>
      <c r="I296" s="18"/>
      <c r="J296" s="18"/>
      <c r="K296" s="18"/>
      <c r="L296" s="18"/>
      <c r="M296" s="18"/>
      <c r="N296" s="18"/>
      <c r="O296" s="18"/>
      <c r="P296" s="18"/>
      <c r="Q296" s="18"/>
      <c r="R296" s="18"/>
      <c r="S296" s="18"/>
      <c r="T296" s="18"/>
      <c r="U296" s="18"/>
      <c r="V296" s="18"/>
      <c r="W296" s="18"/>
    </row>
    <row r="297" spans="1:23" x14ac:dyDescent="0.35">
      <c r="A297" s="18"/>
      <c r="C297" s="18"/>
      <c r="D297" s="18"/>
      <c r="E297" s="18"/>
      <c r="F297" s="18"/>
      <c r="G297" s="18"/>
      <c r="H297" s="18"/>
      <c r="I297" s="18"/>
      <c r="J297" s="18"/>
      <c r="K297" s="18"/>
      <c r="L297" s="18"/>
      <c r="M297" s="18"/>
      <c r="N297" s="18"/>
      <c r="O297" s="18"/>
      <c r="P297" s="18"/>
      <c r="Q297" s="18"/>
      <c r="R297" s="18"/>
      <c r="S297" s="18"/>
      <c r="T297" s="18"/>
      <c r="U297" s="18"/>
      <c r="V297" s="18"/>
      <c r="W297" s="18"/>
    </row>
    <row r="298" spans="1:23" x14ac:dyDescent="0.35">
      <c r="A298" s="18"/>
      <c r="C298" s="18"/>
      <c r="D298" s="18"/>
      <c r="E298" s="18"/>
      <c r="F298" s="18"/>
      <c r="G298" s="18"/>
      <c r="H298" s="18"/>
      <c r="I298" s="18"/>
      <c r="J298" s="18"/>
      <c r="K298" s="18"/>
      <c r="L298" s="18"/>
      <c r="M298" s="18"/>
      <c r="N298" s="18"/>
      <c r="O298" s="18"/>
      <c r="P298" s="18"/>
      <c r="Q298" s="18"/>
      <c r="R298" s="18"/>
      <c r="S298" s="18"/>
      <c r="T298" s="18"/>
      <c r="U298" s="18"/>
      <c r="V298" s="18"/>
      <c r="W298" s="18"/>
    </row>
    <row r="299" spans="1:23" x14ac:dyDescent="0.35">
      <c r="A299" s="18"/>
      <c r="C299" s="18"/>
      <c r="D299" s="18"/>
      <c r="E299" s="18"/>
      <c r="F299" s="18"/>
      <c r="G299" s="18"/>
      <c r="H299" s="18"/>
      <c r="I299" s="18"/>
      <c r="J299" s="18"/>
      <c r="K299" s="18"/>
      <c r="L299" s="18"/>
      <c r="M299" s="18"/>
      <c r="N299" s="18"/>
      <c r="O299" s="18"/>
      <c r="P299" s="18"/>
      <c r="Q299" s="18"/>
      <c r="R299" s="18"/>
      <c r="S299" s="18"/>
      <c r="T299" s="18"/>
      <c r="U299" s="18"/>
      <c r="V299" s="18"/>
      <c r="W299" s="18"/>
    </row>
    <row r="300" spans="1:23" x14ac:dyDescent="0.35">
      <c r="A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x14ac:dyDescent="0.35">
      <c r="A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x14ac:dyDescent="0.35">
      <c r="A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x14ac:dyDescent="0.35">
      <c r="A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x14ac:dyDescent="0.35">
      <c r="A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x14ac:dyDescent="0.35">
      <c r="A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x14ac:dyDescent="0.35">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35">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35">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35">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35">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35">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35">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35">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35">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35">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35">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35">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35">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35">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35">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35">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35">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35">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35">
      <c r="A324" s="18"/>
    </row>
    <row r="325" spans="1:23" x14ac:dyDescent="0.35">
      <c r="A325" s="18"/>
    </row>
    <row r="326" spans="1:23" x14ac:dyDescent="0.35">
      <c r="A326" s="18"/>
    </row>
    <row r="327" spans="1:23" x14ac:dyDescent="0.35">
      <c r="A327" s="18"/>
    </row>
    <row r="328" spans="1:23" x14ac:dyDescent="0.35">
      <c r="A328" s="18"/>
    </row>
    <row r="329" spans="1:23" x14ac:dyDescent="0.35">
      <c r="A329" s="18"/>
    </row>
    <row r="330" spans="1:23" x14ac:dyDescent="0.35">
      <c r="A330" s="18"/>
    </row>
    <row r="331" spans="1:23" x14ac:dyDescent="0.35">
      <c r="A331" s="18"/>
    </row>
    <row r="332" spans="1:23" x14ac:dyDescent="0.35">
      <c r="A332" s="18"/>
    </row>
    <row r="333" spans="1:23" x14ac:dyDescent="0.35">
      <c r="A333" s="18"/>
    </row>
    <row r="334" spans="1:23" x14ac:dyDescent="0.35">
      <c r="A334" s="18"/>
    </row>
    <row r="335" spans="1:23" x14ac:dyDescent="0.35">
      <c r="A335" s="18"/>
    </row>
    <row r="336" spans="1:23" x14ac:dyDescent="0.35">
      <c r="A336" s="18"/>
    </row>
    <row r="337" spans="1:1" x14ac:dyDescent="0.35">
      <c r="A337" s="18"/>
    </row>
    <row r="338" spans="1:1" x14ac:dyDescent="0.35">
      <c r="A338" s="18"/>
    </row>
    <row r="339" spans="1:1" x14ac:dyDescent="0.35">
      <c r="A339" s="18"/>
    </row>
    <row r="340" spans="1:1" x14ac:dyDescent="0.35">
      <c r="A340" s="18"/>
    </row>
    <row r="341" spans="1:1" x14ac:dyDescent="0.35">
      <c r="A341" s="18"/>
    </row>
    <row r="342" spans="1:1" x14ac:dyDescent="0.35">
      <c r="A342" s="18"/>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R7"/>
  <sheetViews>
    <sheetView zoomScaleNormal="100" workbookViewId="0"/>
  </sheetViews>
  <sheetFormatPr defaultColWidth="0" defaultRowHeight="14.25" zeroHeight="1" x14ac:dyDescent="0.45"/>
  <cols>
    <col min="1" max="1" width="9" customWidth="1"/>
    <col min="2" max="5" width="20.86328125" customWidth="1"/>
    <col min="6" max="6" width="9" customWidth="1"/>
    <col min="7" max="16384" width="9" hidden="1"/>
  </cols>
  <sheetData>
    <row r="1" spans="1:18" x14ac:dyDescent="0.45">
      <c r="A1" s="11"/>
      <c r="B1" s="11"/>
      <c r="C1" s="11"/>
      <c r="D1" s="11"/>
      <c r="E1" s="11"/>
      <c r="F1" s="11"/>
    </row>
    <row r="2" spans="1:18" s="1" customFormat="1" ht="17.649999999999999" x14ac:dyDescent="0.45">
      <c r="B2" s="14" t="s">
        <v>452</v>
      </c>
    </row>
    <row r="3" spans="1:18" s="1" customFormat="1" x14ac:dyDescent="0.45">
      <c r="B3" s="269" t="s">
        <v>506</v>
      </c>
      <c r="C3" s="270"/>
      <c r="D3" s="270"/>
      <c r="E3" s="270"/>
      <c r="F3" s="270"/>
      <c r="G3" s="270"/>
      <c r="H3" s="270"/>
      <c r="I3" s="270"/>
      <c r="J3" s="270"/>
      <c r="K3" s="270"/>
      <c r="L3" s="270"/>
      <c r="M3" s="270"/>
      <c r="N3" s="270"/>
      <c r="O3" s="270"/>
      <c r="P3" s="270"/>
      <c r="Q3" s="270"/>
      <c r="R3" s="270"/>
    </row>
    <row r="4" spans="1:18" x14ac:dyDescent="0.45">
      <c r="A4" s="11"/>
      <c r="B4" s="11"/>
      <c r="C4" s="11"/>
      <c r="D4" s="11"/>
      <c r="E4" s="11"/>
      <c r="F4" s="11"/>
    </row>
    <row r="5" spans="1:18" x14ac:dyDescent="0.45">
      <c r="A5" s="11"/>
      <c r="B5" s="125" t="s">
        <v>12</v>
      </c>
      <c r="C5" s="125" t="s">
        <v>9</v>
      </c>
      <c r="D5" s="125" t="s">
        <v>10</v>
      </c>
      <c r="E5" s="126" t="s">
        <v>455</v>
      </c>
      <c r="F5" s="11"/>
    </row>
    <row r="6" spans="1:18" ht="37.15" x14ac:dyDescent="0.45">
      <c r="A6" s="11"/>
      <c r="B6" s="127" t="s">
        <v>452</v>
      </c>
      <c r="C6" s="127" t="s">
        <v>454</v>
      </c>
      <c r="D6" s="127" t="s">
        <v>19</v>
      </c>
      <c r="E6" s="128">
        <v>0.69</v>
      </c>
      <c r="F6" s="11"/>
    </row>
    <row r="7" spans="1:18" x14ac:dyDescent="0.4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4.25" x14ac:dyDescent="0.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5050"/>
  </sheetPr>
  <dimension ref="A1:AA41"/>
  <sheetViews>
    <sheetView showGridLines="0" zoomScaleNormal="100" workbookViewId="0"/>
  </sheetViews>
  <sheetFormatPr defaultRowHeight="14.25" x14ac:dyDescent="0.45"/>
  <cols>
    <col min="2" max="2" width="25.3984375" bestFit="1" customWidth="1"/>
    <col min="3" max="4" width="20.86328125" customWidth="1"/>
  </cols>
  <sheetData>
    <row r="1" spans="1:27" s="13" customFormat="1" ht="12.4" x14ac:dyDescent="0.3"/>
    <row r="2" spans="1:27" s="13" customFormat="1" ht="17.649999999999999" x14ac:dyDescent="0.45">
      <c r="B2" s="14" t="s">
        <v>402</v>
      </c>
      <c r="C2" s="14"/>
      <c r="D2" s="14"/>
      <c r="E2" s="14"/>
      <c r="F2" s="14"/>
      <c r="G2" s="14"/>
      <c r="H2" s="14"/>
      <c r="I2" s="14"/>
      <c r="Q2" s="14"/>
    </row>
    <row r="3" spans="1:27" s="13" customFormat="1" ht="12.75" customHeight="1" x14ac:dyDescent="0.3">
      <c r="B3" s="272" t="s">
        <v>467</v>
      </c>
      <c r="C3" s="270"/>
      <c r="D3" s="270"/>
      <c r="E3" s="270"/>
      <c r="F3" s="270"/>
      <c r="G3" s="270"/>
      <c r="H3" s="270"/>
      <c r="I3" s="270"/>
      <c r="J3" s="270"/>
      <c r="K3" s="270"/>
      <c r="L3" s="270"/>
      <c r="M3" s="270"/>
      <c r="N3" s="270"/>
      <c r="O3" s="270"/>
      <c r="P3" s="270"/>
      <c r="Q3" s="270"/>
      <c r="R3" s="270"/>
      <c r="S3" s="15"/>
      <c r="T3" s="15"/>
      <c r="U3" s="15"/>
      <c r="V3" s="15"/>
      <c r="W3" s="15"/>
      <c r="X3" s="15"/>
      <c r="Y3" s="15"/>
      <c r="Z3" s="15"/>
      <c r="AA3" s="15"/>
    </row>
    <row r="4" spans="1:27" s="13" customFormat="1" ht="12.4" x14ac:dyDescent="0.3"/>
    <row r="5" spans="1:27" s="7" customFormat="1" x14ac:dyDescent="0.45">
      <c r="A5" s="110"/>
      <c r="B5" s="12" t="s">
        <v>7</v>
      </c>
      <c r="C5" s="110"/>
      <c r="D5" s="110"/>
      <c r="E5" s="110"/>
    </row>
    <row r="6" spans="1:27" x14ac:dyDescent="0.45">
      <c r="A6" s="100"/>
      <c r="B6" s="100"/>
      <c r="C6" s="100"/>
      <c r="D6" s="100"/>
      <c r="E6" s="100"/>
    </row>
    <row r="7" spans="1:27" x14ac:dyDescent="0.45">
      <c r="A7" s="100"/>
      <c r="B7" s="100"/>
      <c r="C7" s="101" t="s">
        <v>99</v>
      </c>
      <c r="D7" s="102" t="s">
        <v>100</v>
      </c>
      <c r="E7" s="100"/>
    </row>
    <row r="8" spans="1:27" ht="24.75" x14ac:dyDescent="0.45">
      <c r="A8" s="100"/>
      <c r="B8" s="100"/>
      <c r="C8" s="103" t="s">
        <v>414</v>
      </c>
      <c r="D8" s="104" t="s">
        <v>36</v>
      </c>
      <c r="E8" s="100"/>
    </row>
    <row r="9" spans="1:27" x14ac:dyDescent="0.45">
      <c r="A9" s="100"/>
      <c r="B9" s="48"/>
      <c r="C9" s="100"/>
      <c r="D9" s="100"/>
      <c r="E9" s="100"/>
    </row>
    <row r="10" spans="1:27" x14ac:dyDescent="0.45">
      <c r="A10" s="100"/>
      <c r="B10" s="100" t="s">
        <v>98</v>
      </c>
      <c r="C10" s="100">
        <v>441.7</v>
      </c>
      <c r="D10" s="100">
        <v>617</v>
      </c>
      <c r="E10" s="100"/>
    </row>
    <row r="11" spans="1:27" x14ac:dyDescent="0.45">
      <c r="A11" s="100"/>
      <c r="B11" s="105" t="s">
        <v>101</v>
      </c>
      <c r="C11" s="100" t="e">
        <f>NA()</f>
        <v>#N/A</v>
      </c>
      <c r="D11" s="106">
        <f>(D10-C10)/C10</f>
        <v>0.3968757074937741</v>
      </c>
      <c r="E11" s="100"/>
    </row>
    <row r="12" spans="1:27" x14ac:dyDescent="0.45">
      <c r="A12" s="100"/>
      <c r="B12" s="112" t="s">
        <v>446</v>
      </c>
      <c r="C12" s="107">
        <f>'2c DCC'!K54</f>
        <v>8.5516161549312244</v>
      </c>
      <c r="D12" s="107">
        <f>C12*(1+D$11)</f>
        <v>11.945544866634743</v>
      </c>
      <c r="E12" s="100"/>
    </row>
    <row r="13" spans="1:27" x14ac:dyDescent="0.45">
      <c r="A13" s="100"/>
      <c r="B13" s="112" t="s">
        <v>417</v>
      </c>
      <c r="C13" s="107">
        <f>'2c DCC'!K55</f>
        <v>6.6215397542612262</v>
      </c>
      <c r="D13" s="107">
        <f>C13*(1+D$11)</f>
        <v>9.2494680289318012</v>
      </c>
      <c r="E13" s="100"/>
    </row>
    <row r="14" spans="1:27" x14ac:dyDescent="0.45">
      <c r="A14" s="100"/>
      <c r="B14" s="108" t="s">
        <v>2</v>
      </c>
      <c r="C14" s="109">
        <f>SUM(C12:C13)</f>
        <v>15.173155909192451</v>
      </c>
      <c r="D14" s="109">
        <f>SUM(D12:D13)</f>
        <v>21.195012895566542</v>
      </c>
      <c r="E14" s="100"/>
    </row>
    <row r="15" spans="1:27" x14ac:dyDescent="0.45">
      <c r="A15" s="100"/>
      <c r="B15" s="100"/>
      <c r="C15" s="100"/>
      <c r="D15" s="100"/>
      <c r="E15" s="100"/>
    </row>
    <row r="16" spans="1:27" x14ac:dyDescent="0.45">
      <c r="A16" s="100"/>
      <c r="B16" s="100"/>
      <c r="C16" s="100"/>
      <c r="D16" s="100"/>
      <c r="E16" s="100"/>
    </row>
    <row r="17" spans="1:10" x14ac:dyDescent="0.45">
      <c r="A17" s="100"/>
      <c r="B17" s="100"/>
      <c r="C17" s="100"/>
      <c r="D17" s="100"/>
      <c r="E17" s="100"/>
    </row>
    <row r="18" spans="1:10" s="7" customFormat="1" x14ac:dyDescent="0.45">
      <c r="A18" s="110"/>
      <c r="B18" s="12" t="s">
        <v>8</v>
      </c>
      <c r="C18" s="110"/>
      <c r="D18" s="110"/>
      <c r="E18" s="110"/>
    </row>
    <row r="19" spans="1:10" x14ac:dyDescent="0.45">
      <c r="A19" s="100"/>
      <c r="B19" s="100"/>
      <c r="C19" s="100"/>
      <c r="D19" s="100"/>
      <c r="E19" s="100"/>
    </row>
    <row r="20" spans="1:10" x14ac:dyDescent="0.45">
      <c r="A20" s="100"/>
      <c r="B20" s="100"/>
      <c r="C20" s="101" t="s">
        <v>99</v>
      </c>
      <c r="D20" s="102" t="s">
        <v>100</v>
      </c>
      <c r="E20" s="100"/>
    </row>
    <row r="21" spans="1:10" ht="24.75" x14ac:dyDescent="0.45">
      <c r="A21" s="100"/>
      <c r="B21" s="100"/>
      <c r="C21" s="103" t="s">
        <v>414</v>
      </c>
      <c r="D21" s="104" t="s">
        <v>36</v>
      </c>
      <c r="E21" s="100"/>
    </row>
    <row r="22" spans="1:10" x14ac:dyDescent="0.45">
      <c r="A22" s="100"/>
      <c r="B22" s="100" t="s">
        <v>102</v>
      </c>
      <c r="C22" s="100">
        <v>106</v>
      </c>
      <c r="D22" s="100">
        <v>107</v>
      </c>
      <c r="E22" s="100"/>
    </row>
    <row r="23" spans="1:10" x14ac:dyDescent="0.45">
      <c r="A23" s="100"/>
      <c r="B23" s="105" t="s">
        <v>103</v>
      </c>
      <c r="C23" s="100" t="e">
        <f>NA()</f>
        <v>#N/A</v>
      </c>
      <c r="D23" s="106">
        <f>1-(C22/D22)</f>
        <v>9.3457943925233655E-3</v>
      </c>
      <c r="E23" s="100"/>
    </row>
    <row r="24" spans="1:10" x14ac:dyDescent="0.45">
      <c r="A24" s="100"/>
      <c r="B24" s="112" t="s">
        <v>446</v>
      </c>
      <c r="C24" s="107">
        <f>'2b SEGB'!K33</f>
        <v>1.0458017167360125</v>
      </c>
      <c r="D24" s="107">
        <f>C24*(1+D$23)</f>
        <v>1.0555755645559755</v>
      </c>
      <c r="E24" s="100"/>
    </row>
    <row r="25" spans="1:10" x14ac:dyDescent="0.45">
      <c r="A25" s="100"/>
      <c r="B25" s="112" t="s">
        <v>417</v>
      </c>
      <c r="C25" s="107">
        <f>'2b SEGB'!K34</f>
        <v>1.0458017167360125</v>
      </c>
      <c r="D25" s="107">
        <f>C25*(1+D$23)</f>
        <v>1.0555755645559755</v>
      </c>
      <c r="E25" s="100"/>
    </row>
    <row r="26" spans="1:10" x14ac:dyDescent="0.45">
      <c r="A26" s="100"/>
      <c r="B26" s="108" t="s">
        <v>2</v>
      </c>
      <c r="C26" s="109">
        <f>SUM(C24:C25)</f>
        <v>2.091603433472025</v>
      </c>
      <c r="D26" s="109">
        <f>SUM(D24:D25)</f>
        <v>2.1111511291119509</v>
      </c>
      <c r="E26" s="100"/>
      <c r="J26" s="148"/>
    </row>
    <row r="27" spans="1:10" x14ac:dyDescent="0.45">
      <c r="A27" s="100"/>
      <c r="B27" s="100"/>
      <c r="C27" s="100"/>
      <c r="D27" s="100"/>
      <c r="E27" s="100"/>
    </row>
    <row r="28" spans="1:10" x14ac:dyDescent="0.45">
      <c r="A28" s="100"/>
      <c r="B28" s="100"/>
      <c r="C28" s="100"/>
      <c r="D28" s="100"/>
      <c r="E28" s="100"/>
    </row>
    <row r="29" spans="1:10" x14ac:dyDescent="0.45">
      <c r="A29" s="100"/>
      <c r="B29" s="100"/>
      <c r="C29" s="100"/>
      <c r="D29" s="100"/>
      <c r="E29" s="100"/>
    </row>
    <row r="30" spans="1:10" x14ac:dyDescent="0.45">
      <c r="A30" s="100"/>
      <c r="B30" s="100"/>
      <c r="C30" s="100"/>
      <c r="D30" s="100"/>
      <c r="E30" s="100"/>
    </row>
    <row r="31" spans="1:10" x14ac:dyDescent="0.45">
      <c r="A31" s="100"/>
      <c r="B31" s="100"/>
      <c r="C31" s="100"/>
      <c r="D31" s="100"/>
      <c r="E31" s="100"/>
    </row>
    <row r="32" spans="1:10" s="7" customFormat="1" x14ac:dyDescent="0.45">
      <c r="A32" s="110"/>
      <c r="B32" s="12" t="s">
        <v>69</v>
      </c>
      <c r="C32" s="110"/>
      <c r="D32" s="110"/>
      <c r="E32" s="110"/>
    </row>
    <row r="33" spans="1:5" s="2" customFormat="1" x14ac:dyDescent="0.45">
      <c r="A33" s="100"/>
      <c r="B33" s="100"/>
      <c r="C33" s="100"/>
      <c r="D33" s="100"/>
      <c r="E33" s="100"/>
    </row>
    <row r="34" spans="1:5" x14ac:dyDescent="0.45">
      <c r="A34" s="100"/>
      <c r="B34" s="100"/>
      <c r="C34" s="101" t="s">
        <v>99</v>
      </c>
      <c r="D34" s="102" t="s">
        <v>100</v>
      </c>
      <c r="E34" s="100"/>
    </row>
    <row r="35" spans="1:5" ht="24.75" x14ac:dyDescent="0.45">
      <c r="A35" s="100"/>
      <c r="B35" s="100"/>
      <c r="C35" s="103" t="s">
        <v>414</v>
      </c>
      <c r="D35" s="104" t="s">
        <v>36</v>
      </c>
      <c r="E35" s="100"/>
    </row>
    <row r="36" spans="1:5" x14ac:dyDescent="0.45">
      <c r="A36" s="100"/>
      <c r="B36" s="100" t="s">
        <v>102</v>
      </c>
      <c r="C36" s="100">
        <v>106</v>
      </c>
      <c r="D36" s="100">
        <v>107</v>
      </c>
      <c r="E36" s="100"/>
    </row>
    <row r="37" spans="1:5" x14ac:dyDescent="0.45">
      <c r="A37" s="100"/>
      <c r="B37" s="105" t="s">
        <v>103</v>
      </c>
      <c r="C37" s="100" t="e">
        <f>NA()</f>
        <v>#N/A</v>
      </c>
      <c r="D37" s="106">
        <f>1-(C36/D36)</f>
        <v>9.3457943925233655E-3</v>
      </c>
      <c r="E37" s="100"/>
    </row>
    <row r="38" spans="1:5" x14ac:dyDescent="0.45">
      <c r="A38" s="100"/>
      <c r="B38" s="112" t="s">
        <v>446</v>
      </c>
      <c r="C38" s="111">
        <f>'2d SMICoP'!K18</f>
        <v>4.8255095738109948E-3</v>
      </c>
      <c r="D38" s="107">
        <f>C38*(1+D$37)</f>
        <v>4.8706077941269863E-3</v>
      </c>
      <c r="E38" s="100"/>
    </row>
    <row r="39" spans="1:5" x14ac:dyDescent="0.45">
      <c r="A39" s="100"/>
      <c r="B39" s="112" t="s">
        <v>417</v>
      </c>
      <c r="C39" s="111">
        <f>'2d SMICoP'!K19</f>
        <v>4.8255095738109948E-3</v>
      </c>
      <c r="D39" s="107">
        <f>C39*(1+D$37)</f>
        <v>4.8706077941269863E-3</v>
      </c>
      <c r="E39" s="100"/>
    </row>
    <row r="40" spans="1:5" x14ac:dyDescent="0.45">
      <c r="A40" s="100"/>
      <c r="B40" s="108" t="s">
        <v>2</v>
      </c>
      <c r="C40" s="109">
        <f>SUM(C38:C39)</f>
        <v>9.6510191476219895E-3</v>
      </c>
      <c r="D40" s="109">
        <f>SUM(D38:D39)</f>
        <v>9.7412155882539726E-3</v>
      </c>
      <c r="E40" s="100"/>
    </row>
    <row r="41" spans="1:5" x14ac:dyDescent="0.45">
      <c r="A41" s="100"/>
      <c r="B41" s="100"/>
      <c r="C41" s="100"/>
      <c r="D41" s="100"/>
      <c r="E41" s="100"/>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J35"/>
  <sheetViews>
    <sheetView showGridLines="0" topLeftCell="A13" zoomScaleNormal="100" workbookViewId="0">
      <selection activeCell="D24" sqref="D24"/>
    </sheetView>
  </sheetViews>
  <sheetFormatPr defaultRowHeight="14.25" x14ac:dyDescent="0.45"/>
  <cols>
    <col min="2" max="2" width="26.3984375" customWidth="1"/>
    <col min="3" max="3" width="21.1328125" customWidth="1"/>
    <col min="4" max="4" width="87.59765625" customWidth="1"/>
  </cols>
  <sheetData>
    <row r="2" spans="2:7" s="12" customFormat="1" ht="12.4" x14ac:dyDescent="0.3">
      <c r="B2" s="12" t="s">
        <v>12</v>
      </c>
    </row>
    <row r="3" spans="2:7" s="153" customFormat="1" ht="12.4" x14ac:dyDescent="0.3"/>
    <row r="4" spans="2:7" s="153" customFormat="1" ht="12.4" x14ac:dyDescent="0.3">
      <c r="B4" s="153" t="s">
        <v>473</v>
      </c>
    </row>
    <row r="5" spans="2:7" s="153" customFormat="1" ht="12.4" x14ac:dyDescent="0.3"/>
    <row r="6" spans="2:7" s="153" customFormat="1" ht="12.4" x14ac:dyDescent="0.3">
      <c r="B6" s="153" t="s">
        <v>472</v>
      </c>
    </row>
    <row r="7" spans="2:7" s="153" customFormat="1" ht="12.4" x14ac:dyDescent="0.3"/>
    <row r="8" spans="2:7" s="153" customFormat="1" ht="12.75" customHeight="1" x14ac:dyDescent="0.3"/>
    <row r="9" spans="2:7" s="153" customFormat="1" ht="12.4" x14ac:dyDescent="0.3">
      <c r="B9" s="154"/>
      <c r="C9" s="155" t="s">
        <v>114</v>
      </c>
      <c r="D9" s="156"/>
    </row>
    <row r="10" spans="2:7" s="153" customFormat="1" ht="12.4" x14ac:dyDescent="0.3">
      <c r="B10" s="157"/>
      <c r="C10" s="155" t="s">
        <v>115</v>
      </c>
      <c r="D10" s="156"/>
      <c r="E10" s="158"/>
      <c r="F10" s="158"/>
      <c r="G10" s="158"/>
    </row>
    <row r="11" spans="2:7" s="153" customFormat="1" ht="12.4" x14ac:dyDescent="0.3">
      <c r="B11" s="158"/>
      <c r="C11" s="158"/>
      <c r="D11" s="158"/>
      <c r="E11" s="158"/>
      <c r="F11" s="158"/>
      <c r="G11" s="158"/>
    </row>
    <row r="12" spans="2:7" s="153" customFormat="1" ht="12.4" x14ac:dyDescent="0.3">
      <c r="B12" s="158" t="s">
        <v>474</v>
      </c>
      <c r="C12" s="159"/>
      <c r="D12" s="159"/>
      <c r="E12" s="158"/>
      <c r="F12" s="158"/>
      <c r="G12" s="158"/>
    </row>
    <row r="13" spans="2:7" s="153" customFormat="1" ht="12.4" x14ac:dyDescent="0.3"/>
    <row r="14" spans="2:7" s="12" customFormat="1" ht="12.4" x14ac:dyDescent="0.3">
      <c r="B14" s="12" t="s">
        <v>119</v>
      </c>
    </row>
    <row r="15" spans="2:7" s="153" customFormat="1" ht="12.4" x14ac:dyDescent="0.3"/>
    <row r="16" spans="2:7" s="153" customFormat="1" ht="12.4" x14ac:dyDescent="0.3">
      <c r="B16" s="160" t="s">
        <v>77</v>
      </c>
      <c r="C16" s="160" t="s">
        <v>78</v>
      </c>
      <c r="D16" s="160" t="s">
        <v>12</v>
      </c>
    </row>
    <row r="17" spans="2:4" s="153" customFormat="1" ht="12.4" x14ac:dyDescent="0.3">
      <c r="B17" s="161" t="s">
        <v>79</v>
      </c>
      <c r="C17" s="161" t="s">
        <v>80</v>
      </c>
      <c r="D17" s="162" t="s">
        <v>81</v>
      </c>
    </row>
    <row r="18" spans="2:4" s="153" customFormat="1" ht="12.4" x14ac:dyDescent="0.3">
      <c r="B18" s="161" t="s">
        <v>82</v>
      </c>
      <c r="C18" s="161" t="s">
        <v>80</v>
      </c>
      <c r="D18" s="162" t="s">
        <v>83</v>
      </c>
    </row>
    <row r="19" spans="2:4" s="153" customFormat="1" ht="12.4" x14ac:dyDescent="0.3">
      <c r="B19" s="182" t="s">
        <v>117</v>
      </c>
      <c r="C19" s="183"/>
      <c r="D19" s="184"/>
    </row>
    <row r="20" spans="2:4" s="153" customFormat="1" ht="12.4" x14ac:dyDescent="0.3">
      <c r="B20" s="161" t="s">
        <v>116</v>
      </c>
      <c r="C20" s="161" t="s">
        <v>85</v>
      </c>
      <c r="D20" s="162" t="s">
        <v>468</v>
      </c>
    </row>
    <row r="21" spans="2:4" s="153" customFormat="1" ht="12.4" x14ac:dyDescent="0.3">
      <c r="B21" s="182" t="s">
        <v>401</v>
      </c>
      <c r="C21" s="183"/>
      <c r="D21" s="184"/>
    </row>
    <row r="22" spans="2:4" s="153" customFormat="1" ht="24.75" x14ac:dyDescent="0.3">
      <c r="B22" s="161" t="s">
        <v>407</v>
      </c>
      <c r="C22" s="161" t="s">
        <v>84</v>
      </c>
      <c r="D22" s="161" t="s">
        <v>415</v>
      </c>
    </row>
    <row r="23" spans="2:4" s="153" customFormat="1" ht="24.75" x14ac:dyDescent="0.3">
      <c r="B23" s="161" t="s">
        <v>403</v>
      </c>
      <c r="C23" s="161" t="s">
        <v>84</v>
      </c>
      <c r="D23" s="162" t="s">
        <v>120</v>
      </c>
    </row>
    <row r="24" spans="2:4" s="153" customFormat="1" ht="24.75" x14ac:dyDescent="0.3">
      <c r="B24" s="161" t="s">
        <v>404</v>
      </c>
      <c r="C24" s="161" t="s">
        <v>84</v>
      </c>
      <c r="D24" s="162" t="s">
        <v>86</v>
      </c>
    </row>
    <row r="25" spans="2:4" s="153" customFormat="1" ht="24.75" x14ac:dyDescent="0.3">
      <c r="B25" s="161" t="s">
        <v>405</v>
      </c>
      <c r="C25" s="161" t="s">
        <v>84</v>
      </c>
      <c r="D25" s="162" t="s">
        <v>121</v>
      </c>
    </row>
    <row r="26" spans="2:4" s="153" customFormat="1" ht="24.75" x14ac:dyDescent="0.3">
      <c r="B26" s="163" t="s">
        <v>406</v>
      </c>
      <c r="C26" s="161" t="s">
        <v>84</v>
      </c>
      <c r="D26" s="164" t="s">
        <v>411</v>
      </c>
    </row>
    <row r="27" spans="2:4" s="153" customFormat="1" ht="24.75" x14ac:dyDescent="0.3">
      <c r="B27" s="163" t="s">
        <v>460</v>
      </c>
      <c r="C27" s="161" t="s">
        <v>84</v>
      </c>
      <c r="D27" s="164" t="s">
        <v>459</v>
      </c>
    </row>
    <row r="28" spans="2:4" s="153" customFormat="1" ht="12.4" x14ac:dyDescent="0.3">
      <c r="B28" s="182" t="s">
        <v>118</v>
      </c>
      <c r="C28" s="183"/>
      <c r="D28" s="184"/>
    </row>
    <row r="29" spans="2:4" s="153" customFormat="1" ht="24.75" x14ac:dyDescent="0.3">
      <c r="B29" s="161" t="s">
        <v>104</v>
      </c>
      <c r="C29" s="161" t="s">
        <v>84</v>
      </c>
      <c r="D29" s="162" t="s">
        <v>412</v>
      </c>
    </row>
    <row r="30" spans="2:4" s="153" customFormat="1" ht="12.4" x14ac:dyDescent="0.3"/>
    <row r="31" spans="2:4" s="12" customFormat="1" ht="12.4" x14ac:dyDescent="0.3">
      <c r="B31" s="12" t="s">
        <v>408</v>
      </c>
    </row>
    <row r="32" spans="2:4" s="153" customFormat="1" ht="12.4" x14ac:dyDescent="0.3"/>
    <row r="33" spans="2:10" s="153" customFormat="1" ht="53.25" customHeight="1" x14ac:dyDescent="0.3">
      <c r="B33" s="185" t="s">
        <v>416</v>
      </c>
      <c r="C33" s="185"/>
      <c r="D33" s="185"/>
      <c r="E33" s="185"/>
      <c r="F33" s="185"/>
      <c r="G33" s="185"/>
      <c r="H33" s="185"/>
      <c r="I33" s="185"/>
      <c r="J33" s="185"/>
    </row>
    <row r="35" spans="2:10" s="12" customFormat="1" ht="12.4" x14ac:dyDescent="0.3">
      <c r="B35" s="12" t="s">
        <v>495</v>
      </c>
    </row>
  </sheetData>
  <mergeCells count="4">
    <mergeCell ref="B21:D21"/>
    <mergeCell ref="B19:D19"/>
    <mergeCell ref="B28:D28"/>
    <mergeCell ref="B33:J3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AD53"/>
  <sheetViews>
    <sheetView showGridLines="0" topLeftCell="A13" zoomScale="70" zoomScaleNormal="70" workbookViewId="0">
      <selection activeCell="J41" sqref="J41"/>
    </sheetView>
  </sheetViews>
  <sheetFormatPr defaultColWidth="0" defaultRowHeight="13.5" zeroHeight="1" x14ac:dyDescent="0.35"/>
  <cols>
    <col min="1" max="1" width="9" style="31" customWidth="1"/>
    <col min="2" max="2" width="20" style="31" customWidth="1"/>
    <col min="3" max="3" width="46.53125" style="31" bestFit="1" customWidth="1"/>
    <col min="4" max="4" width="48.59765625" style="31" customWidth="1"/>
    <col min="5" max="5" width="28.1328125" style="31" customWidth="1"/>
    <col min="6" max="6" width="32.1328125" style="31" customWidth="1"/>
    <col min="7" max="10" width="16.59765625" style="31" customWidth="1"/>
    <col min="11" max="11" width="1.1328125" style="31" customWidth="1"/>
    <col min="12" max="22" width="16.59765625" style="41" customWidth="1"/>
    <col min="23" max="23" width="9" style="31" customWidth="1"/>
    <col min="24" max="30" width="0" style="31" hidden="1" customWidth="1"/>
    <col min="31" max="16384" width="9" style="31" hidden="1"/>
  </cols>
  <sheetData>
    <row r="1" spans="2:30" s="29" customFormat="1" ht="12.75" customHeight="1" x14ac:dyDescent="0.35">
      <c r="L1" s="33"/>
      <c r="M1" s="33"/>
      <c r="N1" s="33"/>
      <c r="O1" s="33"/>
      <c r="P1" s="33"/>
      <c r="Q1" s="33"/>
      <c r="R1" s="33"/>
      <c r="S1" s="33"/>
      <c r="T1" s="33"/>
      <c r="U1" s="33"/>
      <c r="V1" s="33"/>
    </row>
    <row r="2" spans="2:30" s="29" customFormat="1" ht="18.75" customHeight="1" x14ac:dyDescent="0.45">
      <c r="B2" s="8" t="s">
        <v>112</v>
      </c>
      <c r="C2" s="8"/>
      <c r="D2" s="8"/>
      <c r="E2" s="8"/>
      <c r="F2" s="8"/>
      <c r="G2" s="8"/>
      <c r="H2" s="8"/>
      <c r="I2" s="8"/>
      <c r="J2" s="8"/>
      <c r="K2" s="8"/>
      <c r="L2" s="33"/>
      <c r="M2" s="33"/>
      <c r="N2" s="33"/>
      <c r="O2" s="33"/>
      <c r="P2" s="33"/>
      <c r="Q2" s="33"/>
      <c r="R2" s="33"/>
      <c r="S2" s="57"/>
      <c r="T2" s="33"/>
      <c r="U2" s="33"/>
      <c r="V2" s="33"/>
    </row>
    <row r="3" spans="2:30" s="33" customFormat="1" ht="51" customHeight="1" x14ac:dyDescent="0.3">
      <c r="B3" s="209" t="s">
        <v>475</v>
      </c>
      <c r="C3" s="209"/>
      <c r="D3" s="210"/>
      <c r="E3" s="210"/>
      <c r="F3" s="210"/>
      <c r="G3" s="210"/>
      <c r="H3" s="210"/>
      <c r="I3" s="210"/>
      <c r="J3" s="210"/>
      <c r="K3" s="210"/>
      <c r="L3" s="210"/>
      <c r="M3" s="210"/>
      <c r="N3" s="32"/>
      <c r="O3" s="32"/>
      <c r="P3" s="32"/>
      <c r="Q3" s="32"/>
      <c r="R3" s="32"/>
      <c r="S3" s="32"/>
      <c r="T3" s="32"/>
      <c r="U3" s="32"/>
      <c r="V3" s="32"/>
      <c r="W3" s="32"/>
      <c r="X3" s="32"/>
      <c r="Y3" s="32"/>
      <c r="Z3" s="32"/>
      <c r="AA3" s="32"/>
      <c r="AB3" s="32"/>
      <c r="AC3" s="32"/>
      <c r="AD3" s="32"/>
    </row>
    <row r="4" spans="2:30" s="33" customFormat="1" ht="12.75" customHeight="1" x14ac:dyDescent="0.3"/>
    <row r="5" spans="2:30" s="34" customFormat="1" ht="12.75" customHeight="1" x14ac:dyDescent="0.3"/>
    <row r="6" spans="2:30" s="34" customFormat="1" ht="12.75" customHeight="1" x14ac:dyDescent="0.3">
      <c r="B6" s="46" t="s">
        <v>471</v>
      </c>
      <c r="C6" s="46"/>
    </row>
    <row r="7" spans="2:30" s="34" customFormat="1" ht="12.4" x14ac:dyDescent="0.3"/>
    <row r="8" spans="2:30" s="34" customFormat="1" ht="12" customHeight="1" x14ac:dyDescent="0.3">
      <c r="B8" s="230" t="s">
        <v>63</v>
      </c>
      <c r="C8" s="226" t="s">
        <v>527</v>
      </c>
      <c r="D8" s="230" t="s">
        <v>12</v>
      </c>
      <c r="E8" s="223" t="s">
        <v>10</v>
      </c>
      <c r="F8" s="229"/>
      <c r="G8" s="211" t="s">
        <v>463</v>
      </c>
      <c r="H8" s="212"/>
      <c r="I8" s="212"/>
      <c r="J8" s="213"/>
      <c r="K8" s="35"/>
      <c r="L8" s="214" t="s">
        <v>464</v>
      </c>
      <c r="M8" s="215"/>
      <c r="N8" s="215"/>
      <c r="O8" s="215"/>
      <c r="P8" s="215"/>
      <c r="Q8" s="215"/>
      <c r="R8" s="215"/>
      <c r="S8" s="215"/>
      <c r="T8" s="215"/>
      <c r="U8" s="215"/>
      <c r="V8" s="216"/>
    </row>
    <row r="9" spans="2:30" s="34" customFormat="1" ht="54.75" customHeight="1" x14ac:dyDescent="0.3">
      <c r="B9" s="230"/>
      <c r="C9" s="227"/>
      <c r="D9" s="230"/>
      <c r="E9" s="224"/>
      <c r="F9" s="229"/>
      <c r="G9" s="217" t="s">
        <v>465</v>
      </c>
      <c r="H9" s="218"/>
      <c r="I9" s="218"/>
      <c r="J9" s="219"/>
      <c r="K9" s="35"/>
      <c r="L9" s="220" t="s">
        <v>466</v>
      </c>
      <c r="M9" s="221"/>
      <c r="N9" s="221"/>
      <c r="O9" s="221"/>
      <c r="P9" s="221"/>
      <c r="Q9" s="221"/>
      <c r="R9" s="221"/>
      <c r="S9" s="221"/>
      <c r="T9" s="221"/>
      <c r="U9" s="221"/>
      <c r="V9" s="222"/>
    </row>
    <row r="10" spans="2:30" s="56" customFormat="1" ht="27" customHeight="1" x14ac:dyDescent="0.3">
      <c r="B10" s="230"/>
      <c r="C10" s="227"/>
      <c r="D10" s="230"/>
      <c r="E10" s="224"/>
      <c r="F10" s="55" t="s">
        <v>145</v>
      </c>
      <c r="G10" s="37" t="s">
        <v>64</v>
      </c>
      <c r="H10" s="37" t="s">
        <v>65</v>
      </c>
      <c r="I10" s="37" t="s">
        <v>35</v>
      </c>
      <c r="J10" s="37" t="s">
        <v>108</v>
      </c>
      <c r="K10" s="35"/>
      <c r="L10" s="80" t="s">
        <v>414</v>
      </c>
      <c r="M10" s="37" t="s">
        <v>36</v>
      </c>
      <c r="N10" s="37" t="s">
        <v>37</v>
      </c>
      <c r="O10" s="37" t="s">
        <v>38</v>
      </c>
      <c r="P10" s="37" t="s">
        <v>39</v>
      </c>
      <c r="Q10" s="37" t="s">
        <v>40</v>
      </c>
      <c r="R10" s="37" t="s">
        <v>41</v>
      </c>
      <c r="S10" s="37" t="s">
        <v>42</v>
      </c>
      <c r="T10" s="37" t="s">
        <v>43</v>
      </c>
      <c r="U10" s="37" t="s">
        <v>44</v>
      </c>
      <c r="V10" s="37" t="s">
        <v>45</v>
      </c>
    </row>
    <row r="11" spans="2:30" s="41" customFormat="1" ht="17.25" customHeight="1" x14ac:dyDescent="0.3">
      <c r="B11" s="230"/>
      <c r="C11" s="227"/>
      <c r="D11" s="230"/>
      <c r="E11" s="224"/>
      <c r="F11" s="50" t="s">
        <v>11</v>
      </c>
      <c r="G11" s="39" t="s">
        <v>66</v>
      </c>
      <c r="H11" s="39" t="s">
        <v>67</v>
      </c>
      <c r="I11" s="39" t="s">
        <v>46</v>
      </c>
      <c r="J11" s="40" t="s">
        <v>106</v>
      </c>
      <c r="K11" s="35"/>
      <c r="L11" s="116" t="s">
        <v>155</v>
      </c>
      <c r="M11" s="39" t="s">
        <v>47</v>
      </c>
      <c r="N11" s="39" t="s">
        <v>48</v>
      </c>
      <c r="O11" s="39" t="s">
        <v>49</v>
      </c>
      <c r="P11" s="39" t="s">
        <v>50</v>
      </c>
      <c r="Q11" s="39" t="s">
        <v>51</v>
      </c>
      <c r="R11" s="39" t="s">
        <v>52</v>
      </c>
      <c r="S11" s="39" t="s">
        <v>53</v>
      </c>
      <c r="T11" s="39" t="s">
        <v>54</v>
      </c>
      <c r="U11" s="39" t="s">
        <v>55</v>
      </c>
      <c r="V11" s="39" t="s">
        <v>56</v>
      </c>
    </row>
    <row r="12" spans="2:30" s="41" customFormat="1" ht="19.5" customHeight="1" x14ac:dyDescent="0.3">
      <c r="B12" s="230"/>
      <c r="C12" s="228"/>
      <c r="D12" s="230"/>
      <c r="E12" s="225"/>
      <c r="F12" s="50"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2:30" s="41" customFormat="1" ht="12.4" x14ac:dyDescent="0.3">
      <c r="B13" s="208" t="s">
        <v>420</v>
      </c>
      <c r="C13" s="232" t="s">
        <v>528</v>
      </c>
      <c r="D13" s="43" t="s">
        <v>394</v>
      </c>
      <c r="E13" s="113" t="s">
        <v>418</v>
      </c>
      <c r="F13" s="198"/>
      <c r="G13" s="53">
        <f>IF('2c DCC'!F54=0,"-",'2c DCC'!F54)</f>
        <v>5.9060216182828906</v>
      </c>
      <c r="H13" s="53">
        <f>IF('2c DCC'!G54=0,"-",'2c DCC'!G54)</f>
        <v>5.7860216182828905</v>
      </c>
      <c r="I13" s="53">
        <f>IF('2c DCC'!H54=0,"-",'2c DCC'!H54)</f>
        <v>8.4153693638048175</v>
      </c>
      <c r="J13" s="53">
        <f>IF('2c DCC'!I54=0,"-",'2c DCC'!I54)</f>
        <v>8.5516161549312244</v>
      </c>
      <c r="K13" s="35"/>
      <c r="L13" s="53">
        <f>IF('2c DCC'!K54=0,"-",'2c DCC'!K54)</f>
        <v>8.5516161549312244</v>
      </c>
      <c r="M13" s="53">
        <f>IF('2c DCC'!L54=0,"-",'2c DCC'!L54)</f>
        <v>11.104851878142561</v>
      </c>
      <c r="N13" s="53">
        <f>IF('2c DCC'!M54=0,"-",'2c DCC'!M54)</f>
        <v>11.012800642584216</v>
      </c>
      <c r="O13" s="53">
        <f>IF('2c DCC'!N54=0,"-",'2c DCC'!N54)</f>
        <v>13.662374482953824</v>
      </c>
      <c r="P13" s="53" t="str">
        <f>IF('2c DCC'!O54=0,"-",'2c DCC'!O54)</f>
        <v>-</v>
      </c>
      <c r="Q13" s="53" t="str">
        <f>IF('2c DCC'!P54=0,"-",'2c DCC'!P54)</f>
        <v>-</v>
      </c>
      <c r="R13" s="53" t="str">
        <f>IF('2c DCC'!Q54=0,"-",'2c DCC'!Q54)</f>
        <v>-</v>
      </c>
      <c r="S13" s="53" t="str">
        <f>IF('2c DCC'!R54=0,"-",'2c DCC'!R54)</f>
        <v>-</v>
      </c>
      <c r="T13" s="53" t="str">
        <f>IF('2c DCC'!S54=0,"-",'2c DCC'!S54)</f>
        <v>-</v>
      </c>
      <c r="U13" s="53" t="str">
        <f>IF('2c DCC'!T54=0,"-",'2c DCC'!T54)</f>
        <v>-</v>
      </c>
      <c r="V13" s="53" t="str">
        <f>IF('2c DCC'!U54=0,"-",'2c DCC'!U54)</f>
        <v>-</v>
      </c>
    </row>
    <row r="14" spans="2:30" s="41" customFormat="1" ht="12.4" x14ac:dyDescent="0.3">
      <c r="B14" s="231"/>
      <c r="C14" s="233"/>
      <c r="D14" s="43" t="s">
        <v>395</v>
      </c>
      <c r="E14" s="113" t="s">
        <v>418</v>
      </c>
      <c r="F14" s="207"/>
      <c r="G14" s="53">
        <f>IF('2b SEGB'!F33=0,"-",'2b SEGB'!F33)</f>
        <v>0.9765661704349663</v>
      </c>
      <c r="H14" s="53">
        <f>IF('2b SEGB'!G33=0,"-",'2b SEGB'!G33)</f>
        <v>0.99422403336222409</v>
      </c>
      <c r="I14" s="53">
        <f>IF('2b SEGB'!H33=0,"-",'2b SEGB'!H33)</f>
        <v>1.0458017167360125</v>
      </c>
      <c r="J14" s="53">
        <f>IF('2b SEGB'!I33=0,"-",'2b SEGB'!I33)</f>
        <v>1.0458017167360125</v>
      </c>
      <c r="K14" s="35"/>
      <c r="L14" s="53">
        <f>IF('2b SEGB'!K33=0,"-",'2b SEGB'!K33)</f>
        <v>1.0458017167360125</v>
      </c>
      <c r="M14" s="53">
        <f>IF('2b SEGB'!L33=0,"-",'2b SEGB'!L33)</f>
        <v>0.99308334451494196</v>
      </c>
      <c r="N14" s="53">
        <f>IF('2b SEGB'!M33=0,"-",'2b SEGB'!M33)</f>
        <v>1.0019685420102336</v>
      </c>
      <c r="O14" s="53">
        <f>IF('2b SEGB'!N33=0,"-",'2b SEGB'!N33)</f>
        <v>0.73849263586365788</v>
      </c>
      <c r="P14" s="53" t="str">
        <f>IF('2b SEGB'!O33=0,"-",'2b SEGB'!O33)</f>
        <v>-</v>
      </c>
      <c r="Q14" s="53" t="str">
        <f>IF('2b SEGB'!P33=0,"-",'2b SEGB'!P33)</f>
        <v>-</v>
      </c>
      <c r="R14" s="53" t="str">
        <f>IF('2b SEGB'!Q33=0,"-",'2b SEGB'!Q33)</f>
        <v>-</v>
      </c>
      <c r="S14" s="53" t="str">
        <f>IF('2b SEGB'!R33=0,"-",'2b SEGB'!R33)</f>
        <v>-</v>
      </c>
      <c r="T14" s="53" t="str">
        <f>IF('2b SEGB'!S33=0,"-",'2b SEGB'!S33)</f>
        <v>-</v>
      </c>
      <c r="U14" s="53" t="str">
        <f>IF('2b SEGB'!T33=0,"-",'2b SEGB'!T33)</f>
        <v>-</v>
      </c>
      <c r="V14" s="53" t="str">
        <f>IF('2b SEGB'!U33=0,"-",'2b SEGB'!U33)</f>
        <v>-</v>
      </c>
    </row>
    <row r="15" spans="2:30" s="41" customFormat="1" ht="12.4" x14ac:dyDescent="0.3">
      <c r="B15" s="231"/>
      <c r="C15" s="233"/>
      <c r="D15" s="43" t="s">
        <v>396</v>
      </c>
      <c r="E15" s="113" t="s">
        <v>418</v>
      </c>
      <c r="F15" s="207"/>
      <c r="G15" s="53">
        <f>IF('2d SMICoP'!F18=0,"-",'2d SMICoP'!F18)</f>
        <v>4.8255095738109948E-3</v>
      </c>
      <c r="H15" s="53">
        <f>IF('2d SMICoP'!G18=0,"-",'2d SMICoP'!G18)</f>
        <v>4.8255095738109948E-3</v>
      </c>
      <c r="I15" s="53">
        <f>IF('2d SMICoP'!H18=0,"-",'2d SMICoP'!H18)</f>
        <v>4.8255095738109948E-3</v>
      </c>
      <c r="J15" s="53">
        <f>IF('2d SMICoP'!I18=0,"-",'2d SMICoP'!I18)</f>
        <v>4.8255095738109948E-3</v>
      </c>
      <c r="K15" s="35"/>
      <c r="L15" s="53">
        <f>IF('2d SMICoP'!K18=0,"-",'2d SMICoP'!K18)</f>
        <v>4.8255095738109948E-3</v>
      </c>
      <c r="M15" s="53">
        <f>IF('2d SMICoP'!L18=0,"-",'2d SMICoP'!L18)</f>
        <v>4.792117924437885E-3</v>
      </c>
      <c r="N15" s="53">
        <f>IF('2d SMICoP'!M18=0,"-",'2d SMICoP'!M18)</f>
        <v>4.792117924437885E-3</v>
      </c>
      <c r="O15" s="53">
        <f>IF('2d SMICoP'!N18=0,"-",'2d SMICoP'!N18)</f>
        <v>4.7547499952452499E-3</v>
      </c>
      <c r="P15" s="53" t="str">
        <f>IF('2d SMICoP'!O18=0,"-",'2d SMICoP'!O18)</f>
        <v>-</v>
      </c>
      <c r="Q15" s="53" t="str">
        <f>IF('2d SMICoP'!P18=0,"-",'2d SMICoP'!P18)</f>
        <v>-</v>
      </c>
      <c r="R15" s="53" t="str">
        <f>IF('2d SMICoP'!Q18=0,"-",'2d SMICoP'!Q18)</f>
        <v>-</v>
      </c>
      <c r="S15" s="53" t="str">
        <f>IF('2d SMICoP'!R18=0,"-",'2d SMICoP'!R18)</f>
        <v>-</v>
      </c>
      <c r="T15" s="53" t="str">
        <f>IF('2d SMICoP'!S18=0,"-",'2d SMICoP'!S18)</f>
        <v>-</v>
      </c>
      <c r="U15" s="53" t="str">
        <f>IF('2d SMICoP'!T18=0,"-",'2d SMICoP'!T18)</f>
        <v>-</v>
      </c>
      <c r="V15" s="53" t="str">
        <f>IF('2d SMICoP'!U18=0,"-",'2d SMICoP'!U18)</f>
        <v>-</v>
      </c>
    </row>
    <row r="16" spans="2:30" s="41" customFormat="1" ht="12.4" x14ac:dyDescent="0.3">
      <c r="B16" s="231"/>
      <c r="C16" s="233"/>
      <c r="D16" s="79" t="s">
        <v>413</v>
      </c>
      <c r="E16" s="113" t="s">
        <v>418</v>
      </c>
      <c r="F16" s="207"/>
      <c r="G16" s="53">
        <f>IF(G13="-","-",SUM(G13:G15))</f>
        <v>6.8874132982916683</v>
      </c>
      <c r="H16" s="53">
        <f>IF(H13="-","-",SUM(H13:H15))</f>
        <v>6.7850711612189256</v>
      </c>
      <c r="I16" s="53">
        <f>IF(I13="-","-",SUM(I13:I15))</f>
        <v>9.4659965901146403</v>
      </c>
      <c r="J16" s="53">
        <f>IF(J13="-","-",SUM(J13:J15))</f>
        <v>9.6022433812410473</v>
      </c>
      <c r="K16" s="35"/>
      <c r="L16" s="53">
        <f t="shared" ref="L16:V16" si="0">IF(L13="-","-",SUM(L13:L15))</f>
        <v>9.6022433812410473</v>
      </c>
      <c r="M16" s="53">
        <f t="shared" si="0"/>
        <v>12.102727340581941</v>
      </c>
      <c r="N16" s="53">
        <f t="shared" si="0"/>
        <v>12.019561302518888</v>
      </c>
      <c r="O16" s="53">
        <f>IF(O13="-","-",SUM(O13:O15))</f>
        <v>14.405621868812727</v>
      </c>
      <c r="P16" s="53" t="str">
        <f t="shared" si="0"/>
        <v>-</v>
      </c>
      <c r="Q16" s="53" t="str">
        <f t="shared" si="0"/>
        <v>-</v>
      </c>
      <c r="R16" s="53" t="str">
        <f t="shared" si="0"/>
        <v>-</v>
      </c>
      <c r="S16" s="53" t="str">
        <f t="shared" si="0"/>
        <v>-</v>
      </c>
      <c r="T16" s="53" t="str">
        <f t="shared" si="0"/>
        <v>-</v>
      </c>
      <c r="U16" s="53" t="str">
        <f t="shared" si="0"/>
        <v>-</v>
      </c>
      <c r="V16" s="53" t="str">
        <f t="shared" si="0"/>
        <v>-</v>
      </c>
    </row>
    <row r="17" spans="2:22" s="41" customFormat="1" ht="12.4" x14ac:dyDescent="0.3">
      <c r="B17" s="231"/>
      <c r="C17" s="233"/>
      <c r="D17" s="45" t="s">
        <v>392</v>
      </c>
      <c r="E17" s="45" t="s">
        <v>393</v>
      </c>
      <c r="F17" s="207"/>
      <c r="G17" s="53">
        <f>IFERROR('2e CPIH'!G16/'2e CPIH'!$C$9,"-")</f>
        <v>1</v>
      </c>
      <c r="H17" s="53">
        <f>IFERROR('2e CPIH'!H16/'2e CPIH'!$C$9,"-")</f>
        <v>1.0127201565557731</v>
      </c>
      <c r="I17" s="53">
        <f>IFERROR('2e CPIH'!I16/'2e CPIH'!$C$9,"-")</f>
        <v>1.0273972602739725</v>
      </c>
      <c r="J17" s="53">
        <f>IFERROR('2e CPIH'!J16/'2e CPIH'!$C$9,"-")</f>
        <v>1.0362035225048924</v>
      </c>
      <c r="K17" s="35"/>
      <c r="L17" s="53">
        <f>IFERROR('2e CPIH'!L16/'2e CPIH'!$C$9,"-")</f>
        <v>1.0362035225048924</v>
      </c>
      <c r="M17" s="53">
        <f>IFERROR('2e CPIH'!M16/'2e CPIH'!$C$9,"-")</f>
        <v>1.047945205479452</v>
      </c>
      <c r="N17" s="53">
        <f>IFERROR('2e CPIH'!N16/'2e CPIH'!$C$9,"-")</f>
        <v>1.0557729941291585</v>
      </c>
      <c r="O17" s="53">
        <f>IFERROR('2e CPIH'!O16/'2e CPIH'!$C$9,"-")</f>
        <v>1.0616438356164384</v>
      </c>
      <c r="P17" s="53" t="str">
        <f>IFERROR('2e CPIH'!P16/'2e CPIH'!$C$9,"-")</f>
        <v>-</v>
      </c>
      <c r="Q17" s="53" t="str">
        <f>IFERROR('2e CPIH'!Q16/'2e CPIH'!$C$9,"-")</f>
        <v>-</v>
      </c>
      <c r="R17" s="53" t="str">
        <f>IFERROR('2e CPIH'!R16/'2e CPIH'!$C$9,"-")</f>
        <v>-</v>
      </c>
      <c r="S17" s="53" t="str">
        <f>IFERROR('2e CPIH'!S16/'2e CPIH'!$C$9,"-")</f>
        <v>-</v>
      </c>
      <c r="T17" s="53" t="str">
        <f>IFERROR('2e CPIH'!T16/'2e CPIH'!$C$9,"-")</f>
        <v>-</v>
      </c>
      <c r="U17" s="53" t="str">
        <f>IFERROR('2e CPIH'!U16/'2e CPIH'!$C$9,"-")</f>
        <v>-</v>
      </c>
      <c r="V17" s="53" t="str">
        <f>IFERROR('2e CPIH'!V16/'2e CPIH'!$C$9,"-")</f>
        <v>-</v>
      </c>
    </row>
    <row r="18" spans="2:22" s="41" customFormat="1" ht="12.4" x14ac:dyDescent="0.3">
      <c r="B18" s="197"/>
      <c r="C18" s="234"/>
      <c r="D18" s="45" t="s">
        <v>397</v>
      </c>
      <c r="E18" s="113" t="s">
        <v>418</v>
      </c>
      <c r="F18" s="207"/>
      <c r="G18" s="53">
        <f>IF(G16="-","-",G16-($G$16*G17))</f>
        <v>0</v>
      </c>
      <c r="H18" s="53">
        <f t="shared" ref="H18:L18" si="1">IF(H16="-","-",H16-($G$16*H17))</f>
        <v>-0.18995111249132623</v>
      </c>
      <c r="I18" s="53">
        <f t="shared" si="1"/>
        <v>2.3898870370752556</v>
      </c>
      <c r="J18" s="53">
        <f t="shared" si="1"/>
        <v>2.4654814606041811</v>
      </c>
      <c r="K18" s="35"/>
      <c r="L18" s="53">
        <f t="shared" si="1"/>
        <v>2.4654814606041811</v>
      </c>
      <c r="M18" s="53">
        <f t="shared" ref="M18" si="2">IF(M16="-","-",M16-($G$16*M17))</f>
        <v>4.8850955964817686</v>
      </c>
      <c r="N18" s="53">
        <f t="shared" ref="N18" si="3">IF(N16="-","-",N16-($G$16*N17))</f>
        <v>4.7480163427765101</v>
      </c>
      <c r="O18" s="53">
        <f>IF(O16="-","-",O16-($G$16*O17))</f>
        <v>7.093641997338695</v>
      </c>
      <c r="P18" s="53" t="str">
        <f t="shared" ref="P18" si="4">IF(P16="-","-",P16-($G$16*P17))</f>
        <v>-</v>
      </c>
      <c r="Q18" s="53" t="str">
        <f t="shared" ref="Q18" si="5">IF(Q16="-","-",Q16-($G$16*Q17))</f>
        <v>-</v>
      </c>
      <c r="R18" s="53" t="str">
        <f t="shared" ref="R18" si="6">IF(R16="-","-",R16-($G$16*R17))</f>
        <v>-</v>
      </c>
      <c r="S18" s="53" t="str">
        <f t="shared" ref="S18" si="7">IF(S16="-","-",S16-($G$16*S17))</f>
        <v>-</v>
      </c>
      <c r="T18" s="53" t="str">
        <f t="shared" ref="T18" si="8">IF(T16="-","-",T16-($G$16*T17))</f>
        <v>-</v>
      </c>
      <c r="U18" s="53" t="str">
        <f t="shared" ref="U18" si="9">IF(U16="-","-",U16-($G$16*U17))</f>
        <v>-</v>
      </c>
      <c r="V18" s="53" t="str">
        <f t="shared" ref="V18" si="10">IF(V16="-","-",V16-($G$16*V17))</f>
        <v>-</v>
      </c>
    </row>
    <row r="19" spans="2:22" s="41" customFormat="1" ht="12.4" x14ac:dyDescent="0.3">
      <c r="B19" s="196" t="s">
        <v>0</v>
      </c>
      <c r="C19" s="232" t="s">
        <v>528</v>
      </c>
      <c r="D19" s="43" t="s">
        <v>394</v>
      </c>
      <c r="E19" s="113" t="s">
        <v>418</v>
      </c>
      <c r="F19" s="207"/>
      <c r="G19" s="53">
        <f>IF('2c DCC'!F55=0,"-",'2c DCC'!F55)</f>
        <v>4.5260216182828907</v>
      </c>
      <c r="H19" s="53">
        <f>IF('2c DCC'!G55=0,"-",'2c DCC'!G55)</f>
        <v>4.4300216182828898</v>
      </c>
      <c r="I19" s="53">
        <f>IF('2c DCC'!H55=0,"-",'2c DCC'!H55)</f>
        <v>6.5073693638048171</v>
      </c>
      <c r="J19" s="53">
        <f>IF('2c DCC'!I55=0,"-",'2c DCC'!I55)</f>
        <v>6.6215397542612262</v>
      </c>
      <c r="K19" s="35"/>
      <c r="L19" s="53">
        <f>IF('2c DCC'!K55=0,"-",'2c DCC'!K55)</f>
        <v>6.6215397542612262</v>
      </c>
      <c r="M19" s="53">
        <f>IF('2c DCC'!L55=0,"-",'2c DCC'!L55)</f>
        <v>8.705416394354847</v>
      </c>
      <c r="N19" s="53">
        <f>IF('2c DCC'!M55=0,"-",'2c DCC'!M55)</f>
        <v>8.4956047001320023</v>
      </c>
      <c r="O19" s="53">
        <f>IF('2c DCC'!N55=0,"-",'2c DCC'!N55)</f>
        <v>10.500573436950896</v>
      </c>
      <c r="P19" s="53" t="str">
        <f>IF('2c DCC'!O55=0,"-",'2c DCC'!O55)</f>
        <v>-</v>
      </c>
      <c r="Q19" s="53" t="str">
        <f>IF('2c DCC'!P55=0,"-",'2c DCC'!P55)</f>
        <v>-</v>
      </c>
      <c r="R19" s="53" t="str">
        <f>IF('2c DCC'!Q55=0,"-",'2c DCC'!Q55)</f>
        <v>-</v>
      </c>
      <c r="S19" s="53" t="str">
        <f>IF('2c DCC'!R55=0,"-",'2c DCC'!R55)</f>
        <v>-</v>
      </c>
      <c r="T19" s="53" t="str">
        <f>IF('2c DCC'!S55=0,"-",'2c DCC'!S55)</f>
        <v>-</v>
      </c>
      <c r="U19" s="53" t="str">
        <f>IF('2c DCC'!T55=0,"-",'2c DCC'!T55)</f>
        <v>-</v>
      </c>
      <c r="V19" s="53" t="str">
        <f>IF('2c DCC'!U55=0,"-",'2c DCC'!U55)</f>
        <v>-</v>
      </c>
    </row>
    <row r="20" spans="2:22" s="41" customFormat="1" ht="12.4" x14ac:dyDescent="0.3">
      <c r="B20" s="231"/>
      <c r="C20" s="233"/>
      <c r="D20" s="43" t="s">
        <v>395</v>
      </c>
      <c r="E20" s="113" t="s">
        <v>418</v>
      </c>
      <c r="F20" s="207"/>
      <c r="G20" s="53">
        <f>IF('2b SEGB'!F34=0,"-",'2b SEGB'!F34)</f>
        <v>0.9765661704349663</v>
      </c>
      <c r="H20" s="53">
        <f>IF('2b SEGB'!G34=0,"-",'2b SEGB'!G34)</f>
        <v>0.9942240333622242</v>
      </c>
      <c r="I20" s="53">
        <f>IF('2b SEGB'!H34=0,"-",'2b SEGB'!H34)</f>
        <v>1.0458017167360125</v>
      </c>
      <c r="J20" s="53">
        <f>IF('2b SEGB'!I34=0,"-",'2b SEGB'!I34)</f>
        <v>1.0458017167360125</v>
      </c>
      <c r="K20" s="35"/>
      <c r="L20" s="53">
        <f>IF('2b SEGB'!K34=0,"-",'2b SEGB'!K34)</f>
        <v>1.0458017167360125</v>
      </c>
      <c r="M20" s="53">
        <f>IF('2b SEGB'!L34=0,"-",'2b SEGB'!L34)</f>
        <v>1.0019685420102333</v>
      </c>
      <c r="N20" s="53">
        <f>IF('2b SEGB'!M34=0,"-",'2b SEGB'!M34)</f>
        <v>1.0019685420102333</v>
      </c>
      <c r="O20" s="53">
        <f>IF('2b SEGB'!N34=0,"-",'2b SEGB'!N34)</f>
        <v>0.7384926358636581</v>
      </c>
      <c r="P20" s="53" t="str">
        <f>IF('2b SEGB'!O34=0,"-",'2b SEGB'!O34)</f>
        <v>-</v>
      </c>
      <c r="Q20" s="53" t="str">
        <f>IF('2b SEGB'!P34=0,"-",'2b SEGB'!P34)</f>
        <v>-</v>
      </c>
      <c r="R20" s="53" t="str">
        <f>IF('2b SEGB'!Q34=0,"-",'2b SEGB'!Q34)</f>
        <v>-</v>
      </c>
      <c r="S20" s="53" t="str">
        <f>IF('2b SEGB'!R34=0,"-",'2b SEGB'!R34)</f>
        <v>-</v>
      </c>
      <c r="T20" s="53" t="str">
        <f>IF('2b SEGB'!S34=0,"-",'2b SEGB'!S34)</f>
        <v>-</v>
      </c>
      <c r="U20" s="53" t="str">
        <f>IF('2b SEGB'!T34=0,"-",'2b SEGB'!T34)</f>
        <v>-</v>
      </c>
      <c r="V20" s="53" t="str">
        <f>IF('2b SEGB'!U34=0,"-",'2b SEGB'!U34)</f>
        <v>-</v>
      </c>
    </row>
    <row r="21" spans="2:22" s="41" customFormat="1" ht="12.4" x14ac:dyDescent="0.3">
      <c r="B21" s="231"/>
      <c r="C21" s="233"/>
      <c r="D21" s="43" t="s">
        <v>396</v>
      </c>
      <c r="E21" s="113" t="s">
        <v>418</v>
      </c>
      <c r="F21" s="207"/>
      <c r="G21" s="53">
        <f>IF('2d SMICoP'!F19=0,"-",'2d SMICoP'!F19)</f>
        <v>4.8255095738109948E-3</v>
      </c>
      <c r="H21" s="53">
        <f>IF('2d SMICoP'!G19=0,"-",'2d SMICoP'!G19)</f>
        <v>4.8255095738109948E-3</v>
      </c>
      <c r="I21" s="53">
        <f>IF('2d SMICoP'!H19=0,"-",'2d SMICoP'!H19)</f>
        <v>4.8255095738109948E-3</v>
      </c>
      <c r="J21" s="53">
        <f>IF('2d SMICoP'!I19=0,"-",'2d SMICoP'!I19)</f>
        <v>4.8255095738109948E-3</v>
      </c>
      <c r="K21" s="35"/>
      <c r="L21" s="53">
        <f>IF('2d SMICoP'!K19=0,"-",'2d SMICoP'!K19)</f>
        <v>4.8255095738109948E-3</v>
      </c>
      <c r="M21" s="53">
        <f>IF('2d SMICoP'!L19=0,"-",'2d SMICoP'!L19)</f>
        <v>4.792117924437885E-3</v>
      </c>
      <c r="N21" s="53">
        <f>IF('2d SMICoP'!M19=0,"-",'2d SMICoP'!M19)</f>
        <v>4.792117924437885E-3</v>
      </c>
      <c r="O21" s="53">
        <f>IF('2d SMICoP'!N19=0,"-",'2d SMICoP'!N19)</f>
        <v>4.7547499952452499E-3</v>
      </c>
      <c r="P21" s="53" t="str">
        <f>IF('2d SMICoP'!O19=0,"-",'2d SMICoP'!O19)</f>
        <v>-</v>
      </c>
      <c r="Q21" s="53" t="str">
        <f>IF('2d SMICoP'!P19=0,"-",'2d SMICoP'!P19)</f>
        <v>-</v>
      </c>
      <c r="R21" s="53" t="str">
        <f>IF('2d SMICoP'!Q19=0,"-",'2d SMICoP'!Q19)</f>
        <v>-</v>
      </c>
      <c r="S21" s="53" t="str">
        <f>IF('2d SMICoP'!R19=0,"-",'2d SMICoP'!R19)</f>
        <v>-</v>
      </c>
      <c r="T21" s="53" t="str">
        <f>IF('2d SMICoP'!S19=0,"-",'2d SMICoP'!S19)</f>
        <v>-</v>
      </c>
      <c r="U21" s="53" t="str">
        <f>IF('2d SMICoP'!T19=0,"-",'2d SMICoP'!T19)</f>
        <v>-</v>
      </c>
      <c r="V21" s="53" t="str">
        <f>IF('2d SMICoP'!U19=0,"-",'2d SMICoP'!U19)</f>
        <v>-</v>
      </c>
    </row>
    <row r="22" spans="2:22" s="41" customFormat="1" ht="12.4" x14ac:dyDescent="0.3">
      <c r="B22" s="231"/>
      <c r="C22" s="233"/>
      <c r="D22" s="79" t="s">
        <v>413</v>
      </c>
      <c r="E22" s="113" t="s">
        <v>418</v>
      </c>
      <c r="F22" s="207"/>
      <c r="G22" s="53">
        <f>IF(SUM(G19:G21)=0,"-",SUM(G19:G21))</f>
        <v>5.5074132982916684</v>
      </c>
      <c r="H22" s="53">
        <f t="shared" ref="H22:L22" si="11">IF(SUM(H19:H21)=0,"-",SUM(H19:H21))</f>
        <v>5.4290711612189249</v>
      </c>
      <c r="I22" s="53">
        <f t="shared" si="11"/>
        <v>7.5579965901146409</v>
      </c>
      <c r="J22" s="53">
        <f t="shared" si="11"/>
        <v>7.67216698057105</v>
      </c>
      <c r="K22" s="35"/>
      <c r="L22" s="53">
        <f t="shared" si="11"/>
        <v>7.67216698057105</v>
      </c>
      <c r="M22" s="53">
        <f t="shared" ref="M22" si="12">IF(SUM(M19:M21)=0,"-",SUM(M19:M21))</f>
        <v>9.7121770542895192</v>
      </c>
      <c r="N22" s="53">
        <f t="shared" ref="N22" si="13">IF(SUM(N19:N21)=0,"-",SUM(N19:N21))</f>
        <v>9.5023653600666744</v>
      </c>
      <c r="O22" s="53">
        <f>IF(SUM(O19:O21)=0,"-",SUM(O19:O21))</f>
        <v>11.243820822809798</v>
      </c>
      <c r="P22" s="53" t="str">
        <f t="shared" ref="P22" si="14">IF(SUM(P19:P21)=0,"-",SUM(P19:P21))</f>
        <v>-</v>
      </c>
      <c r="Q22" s="53" t="str">
        <f t="shared" ref="Q22" si="15">IF(SUM(Q19:Q21)=0,"-",SUM(Q19:Q21))</f>
        <v>-</v>
      </c>
      <c r="R22" s="53" t="str">
        <f t="shared" ref="R22" si="16">IF(SUM(R19:R21)=0,"-",SUM(R19:R21))</f>
        <v>-</v>
      </c>
      <c r="S22" s="53" t="str">
        <f t="shared" ref="S22" si="17">IF(SUM(S19:S21)=0,"-",SUM(S19:S21))</f>
        <v>-</v>
      </c>
      <c r="T22" s="53" t="str">
        <f t="shared" ref="T22" si="18">IF(SUM(T19:T21)=0,"-",SUM(T19:T21))</f>
        <v>-</v>
      </c>
      <c r="U22" s="53" t="str">
        <f t="shared" ref="U22" si="19">IF(SUM(U19:U21)=0,"-",SUM(U19:U21))</f>
        <v>-</v>
      </c>
      <c r="V22" s="53" t="str">
        <f t="shared" ref="V22" si="20">IF(SUM(V19:V21)=0,"-",SUM(V19:V21))</f>
        <v>-</v>
      </c>
    </row>
    <row r="23" spans="2:22" s="41" customFormat="1" ht="12.4" x14ac:dyDescent="0.3">
      <c r="B23" s="231"/>
      <c r="C23" s="233"/>
      <c r="D23" s="45" t="s">
        <v>392</v>
      </c>
      <c r="E23" s="45" t="s">
        <v>393</v>
      </c>
      <c r="F23" s="207"/>
      <c r="G23" s="53">
        <f>G17</f>
        <v>1</v>
      </c>
      <c r="H23" s="53">
        <f t="shared" ref="H23:V23" si="21">H17</f>
        <v>1.0127201565557731</v>
      </c>
      <c r="I23" s="53">
        <f t="shared" si="21"/>
        <v>1.0273972602739725</v>
      </c>
      <c r="J23" s="53">
        <f t="shared" si="21"/>
        <v>1.0362035225048924</v>
      </c>
      <c r="K23" s="35"/>
      <c r="L23" s="53">
        <f t="shared" si="21"/>
        <v>1.0362035225048924</v>
      </c>
      <c r="M23" s="53">
        <f t="shared" si="21"/>
        <v>1.047945205479452</v>
      </c>
      <c r="N23" s="53">
        <f t="shared" si="21"/>
        <v>1.0557729941291585</v>
      </c>
      <c r="O23" s="53">
        <f>O17</f>
        <v>1.0616438356164384</v>
      </c>
      <c r="P23" s="53" t="str">
        <f t="shared" si="21"/>
        <v>-</v>
      </c>
      <c r="Q23" s="53" t="str">
        <f t="shared" si="21"/>
        <v>-</v>
      </c>
      <c r="R23" s="53" t="str">
        <f t="shared" si="21"/>
        <v>-</v>
      </c>
      <c r="S23" s="53" t="str">
        <f t="shared" si="21"/>
        <v>-</v>
      </c>
      <c r="T23" s="53" t="str">
        <f t="shared" si="21"/>
        <v>-</v>
      </c>
      <c r="U23" s="53" t="str">
        <f t="shared" si="21"/>
        <v>-</v>
      </c>
      <c r="V23" s="53" t="str">
        <f t="shared" si="21"/>
        <v>-</v>
      </c>
    </row>
    <row r="24" spans="2:22" s="41" customFormat="1" ht="12.4" x14ac:dyDescent="0.3">
      <c r="B24" s="197"/>
      <c r="C24" s="234"/>
      <c r="D24" s="45" t="s">
        <v>397</v>
      </c>
      <c r="E24" s="113" t="s">
        <v>418</v>
      </c>
      <c r="F24" s="199"/>
      <c r="G24" s="53">
        <f>IF(G22="-","-",G22-($G$22*G23))</f>
        <v>0</v>
      </c>
      <c r="H24" s="53">
        <f t="shared" ref="H24:J24" si="22">IF(H22="-","-",H22-($G$22*H23))</f>
        <v>-0.14839729644435984</v>
      </c>
      <c r="I24" s="53">
        <f t="shared" si="22"/>
        <v>1.899695256253338</v>
      </c>
      <c r="J24" s="53">
        <f t="shared" si="22"/>
        <v>1.9653659209909353</v>
      </c>
      <c r="K24" s="35"/>
      <c r="L24" s="53">
        <f>IF(L22="-","-",L22-($G$22*L23))</f>
        <v>1.9653659209909353</v>
      </c>
      <c r="M24" s="53">
        <f t="shared" ref="M24" si="23">IF(M22="-","-",M22-($G$22*M23))</f>
        <v>3.94070969375099</v>
      </c>
      <c r="N24" s="53">
        <f t="shared" ref="N24" si="24">IF(N22="-","-",N22-($G$22*N23))</f>
        <v>3.6877871322225353</v>
      </c>
      <c r="O24" s="53">
        <f>IF(O22="-","-",O22-($G$22*O23))</f>
        <v>5.396909444486452</v>
      </c>
      <c r="P24" s="53" t="str">
        <f t="shared" ref="P24" si="25">IF(P22="-","-",P22-($G$22*P23))</f>
        <v>-</v>
      </c>
      <c r="Q24" s="53" t="str">
        <f t="shared" ref="Q24" si="26">IF(Q22="-","-",Q22-($G$22*Q23))</f>
        <v>-</v>
      </c>
      <c r="R24" s="53" t="str">
        <f t="shared" ref="R24" si="27">IF(R22="-","-",R22-($G$22*R23))</f>
        <v>-</v>
      </c>
      <c r="S24" s="53" t="str">
        <f t="shared" ref="S24" si="28">IF(S22="-","-",S22-($G$22*S23))</f>
        <v>-</v>
      </c>
      <c r="T24" s="53" t="str">
        <f t="shared" ref="T24" si="29">IF(T22="-","-",T22-($G$22*T23))</f>
        <v>-</v>
      </c>
      <c r="U24" s="53" t="str">
        <f t="shared" ref="U24" si="30">IF(U22="-","-",U22-($G$22*U23))</f>
        <v>-</v>
      </c>
      <c r="V24" s="53" t="str">
        <f t="shared" ref="V24" si="31">IF(V22="-","-",V22-($G$22*V23))</f>
        <v>-</v>
      </c>
    </row>
    <row r="25" spans="2:22" s="41" customFormat="1" ht="12.4" x14ac:dyDescent="0.3"/>
    <row r="26" spans="2:22" s="41" customFormat="1" ht="12.4" x14ac:dyDescent="0.3">
      <c r="B26" s="46" t="s">
        <v>476</v>
      </c>
      <c r="C26" s="46"/>
    </row>
    <row r="27" spans="2:22" s="41" customFormat="1" ht="12.4" x14ac:dyDescent="0.3">
      <c r="B27" s="46"/>
      <c r="C27" s="46"/>
    </row>
    <row r="28" spans="2:22" s="34" customFormat="1" ht="25.5" customHeight="1" x14ac:dyDescent="0.3">
      <c r="B28" s="54" t="s">
        <v>63</v>
      </c>
      <c r="C28" s="174" t="s">
        <v>527</v>
      </c>
      <c r="D28" s="54" t="s">
        <v>12</v>
      </c>
      <c r="E28" s="54" t="s">
        <v>10</v>
      </c>
      <c r="F28" s="54" t="s">
        <v>145</v>
      </c>
      <c r="G28" s="204"/>
      <c r="H28" s="205"/>
      <c r="I28" s="206"/>
      <c r="J28" s="42" t="s">
        <v>108</v>
      </c>
      <c r="K28" s="35"/>
      <c r="L28" s="81" t="s">
        <v>414</v>
      </c>
      <c r="M28" s="42" t="s">
        <v>36</v>
      </c>
      <c r="N28" s="42" t="s">
        <v>37</v>
      </c>
      <c r="O28" s="42" t="s">
        <v>38</v>
      </c>
      <c r="P28" s="42" t="s">
        <v>39</v>
      </c>
      <c r="Q28" s="42" t="s">
        <v>40</v>
      </c>
      <c r="R28" s="42" t="s">
        <v>41</v>
      </c>
      <c r="S28" s="42" t="s">
        <v>42</v>
      </c>
      <c r="T28" s="42" t="s">
        <v>43</v>
      </c>
      <c r="U28" s="42" t="s">
        <v>44</v>
      </c>
      <c r="V28" s="42" t="s">
        <v>45</v>
      </c>
    </row>
    <row r="29" spans="2:22" s="41" customFormat="1" ht="12.4" x14ac:dyDescent="0.3">
      <c r="B29" s="113" t="s">
        <v>420</v>
      </c>
      <c r="C29" s="186" t="s">
        <v>529</v>
      </c>
      <c r="D29" s="208" t="s">
        <v>419</v>
      </c>
      <c r="E29" s="196" t="s">
        <v>418</v>
      </c>
      <c r="F29" s="198"/>
      <c r="G29" s="188"/>
      <c r="H29" s="189"/>
      <c r="I29" s="190"/>
      <c r="J29" s="78">
        <f>IF('2a Non pass-through costs'!G7=0,"-",'2a Non pass-through costs'!G7)</f>
        <v>9.02</v>
      </c>
      <c r="K29" s="35"/>
      <c r="L29" s="78">
        <f>IF('2a Non pass-through costs'!I7=0,"-",'2a Non pass-through costs'!I7)</f>
        <v>9.02</v>
      </c>
      <c r="M29" s="78">
        <f>IF('2a Non pass-through costs'!J7=0,"-",'2a Non pass-through costs'!J7)</f>
        <v>9.02</v>
      </c>
      <c r="N29" s="78">
        <f>IF('2a Non pass-through costs'!K7=0,"-",'2a Non pass-through costs'!K7)</f>
        <v>9.26</v>
      </c>
      <c r="O29" s="78">
        <f>IF('2a Non pass-through costs'!L7=0,"-",'2a Non pass-through costs'!L7)</f>
        <v>9.4986124349857892</v>
      </c>
      <c r="P29" s="78" t="str">
        <f>IF('2a Non pass-through costs'!M7=0,"-",'2a Non pass-through costs'!M7)</f>
        <v>-</v>
      </c>
      <c r="Q29" s="78" t="str">
        <f>IF('2a Non pass-through costs'!N7=0,"-",'2a Non pass-through costs'!N7)</f>
        <v>-</v>
      </c>
      <c r="R29" s="78" t="str">
        <f>IF('2a Non pass-through costs'!O7=0,"-",'2a Non pass-through costs'!O7)</f>
        <v>-</v>
      </c>
      <c r="S29" s="78" t="str">
        <f>IF('2a Non pass-through costs'!P7=0,"-",'2a Non pass-through costs'!P7)</f>
        <v>-</v>
      </c>
      <c r="T29" s="78" t="str">
        <f>IF('2a Non pass-through costs'!Q7=0,"-",'2a Non pass-through costs'!Q7)</f>
        <v>-</v>
      </c>
      <c r="U29" s="78" t="str">
        <f>IF('2a Non pass-through costs'!R7=0,"-",'2a Non pass-through costs'!R7)</f>
        <v>-</v>
      </c>
      <c r="V29" s="78" t="str">
        <f>IF('2a Non pass-through costs'!S7=0,"-",'2a Non pass-through costs'!S7)</f>
        <v>-</v>
      </c>
    </row>
    <row r="30" spans="2:22" s="41" customFormat="1" ht="12.4" x14ac:dyDescent="0.3">
      <c r="B30" s="43" t="s">
        <v>0</v>
      </c>
      <c r="C30" s="187"/>
      <c r="D30" s="197"/>
      <c r="E30" s="197"/>
      <c r="F30" s="199"/>
      <c r="G30" s="191"/>
      <c r="H30" s="192"/>
      <c r="I30" s="193"/>
      <c r="J30" s="78">
        <f>IF('2a Non pass-through costs'!G8=0,"-",'2a Non pass-through costs'!G8)</f>
        <v>10.7</v>
      </c>
      <c r="K30" s="35"/>
      <c r="L30" s="78">
        <f>IF('2a Non pass-through costs'!I8=0,"-",'2a Non pass-through costs'!I8)</f>
        <v>10.7</v>
      </c>
      <c r="M30" s="78">
        <f>IF('2a Non pass-through costs'!J8=0,"-",'2a Non pass-through costs'!J8)</f>
        <v>10.7</v>
      </c>
      <c r="N30" s="78">
        <f>IF('2a Non pass-through costs'!K8=0,"-",'2a Non pass-through costs'!K8)</f>
        <v>11.24</v>
      </c>
      <c r="O30" s="78">
        <f>IF('2a Non pass-through costs'!L8=0,"-",'2a Non pass-through costs'!L8)</f>
        <v>11.773847615869055</v>
      </c>
      <c r="P30" s="78" t="str">
        <f>IF('2a Non pass-through costs'!M8=0,"-",'2a Non pass-through costs'!M8)</f>
        <v>-</v>
      </c>
      <c r="Q30" s="78" t="str">
        <f>IF('2a Non pass-through costs'!N8=0,"-",'2a Non pass-through costs'!N8)</f>
        <v>-</v>
      </c>
      <c r="R30" s="78" t="str">
        <f>IF('2a Non pass-through costs'!O8=0,"-",'2a Non pass-through costs'!O8)</f>
        <v>-</v>
      </c>
      <c r="S30" s="78" t="str">
        <f>IF('2a Non pass-through costs'!P8=0,"-",'2a Non pass-through costs'!P8)</f>
        <v>-</v>
      </c>
      <c r="T30" s="78" t="str">
        <f>IF('2a Non pass-through costs'!Q8=0,"-",'2a Non pass-through costs'!Q8)</f>
        <v>-</v>
      </c>
      <c r="U30" s="78" t="str">
        <f>IF('2a Non pass-through costs'!R8=0,"-",'2a Non pass-through costs'!R8)</f>
        <v>-</v>
      </c>
      <c r="V30" s="78" t="str">
        <f>IF('2a Non pass-through costs'!S8=0,"-",'2a Non pass-through costs'!S8)</f>
        <v>-</v>
      </c>
    </row>
    <row r="31" spans="2:22" s="41" customFormat="1" ht="12.4" x14ac:dyDescent="0.3">
      <c r="B31" s="113" t="s">
        <v>420</v>
      </c>
      <c r="C31" s="186" t="s">
        <v>530</v>
      </c>
      <c r="D31" s="208" t="s">
        <v>419</v>
      </c>
      <c r="E31" s="196" t="s">
        <v>418</v>
      </c>
      <c r="F31" s="198"/>
      <c r="G31" s="188"/>
      <c r="H31" s="189"/>
      <c r="I31" s="190"/>
      <c r="J31" s="78" t="str">
        <f>IF('2a Non pass-through costs'!G9="","-",'2a Non pass-through costs'!G9)</f>
        <v>-</v>
      </c>
      <c r="K31" s="35"/>
      <c r="L31" s="78" t="str">
        <f>IF('2a Non pass-through costs'!I9="","-",'2a Non pass-through costs'!I9)</f>
        <v>-</v>
      </c>
      <c r="M31" s="78" t="str">
        <f>IF('2a Non pass-through costs'!J9="","-",'2a Non pass-through costs'!J9)</f>
        <v>-</v>
      </c>
      <c r="N31" s="78" t="str">
        <f>IF('2a Non pass-through costs'!K9="","-",'2a Non pass-through costs'!K9)</f>
        <v>-</v>
      </c>
      <c r="O31" s="78" t="str">
        <f>IF('2a Non pass-through costs'!L9="","-",'2a Non pass-through costs'!L9)</f>
        <v>-</v>
      </c>
      <c r="P31" s="78" t="str">
        <f>IF('2a Non pass-through costs'!M9="","-",'2a Non pass-through costs'!M9)</f>
        <v>-</v>
      </c>
      <c r="Q31" s="78" t="str">
        <f>IF('2a Non pass-through costs'!N9="","-",'2a Non pass-through costs'!N9)</f>
        <v>-</v>
      </c>
      <c r="R31" s="78" t="str">
        <f>IF('2a Non pass-through costs'!O9="","-",'2a Non pass-through costs'!O9)</f>
        <v>-</v>
      </c>
      <c r="S31" s="78" t="str">
        <f>IF('2a Non pass-through costs'!P9="","-",'2a Non pass-through costs'!P9)</f>
        <v>-</v>
      </c>
      <c r="T31" s="78" t="str">
        <f>IF('2a Non pass-through costs'!Q9="","-",'2a Non pass-through costs'!Q9)</f>
        <v>-</v>
      </c>
      <c r="U31" s="78" t="str">
        <f>IF('2a Non pass-through costs'!R9="","-",'2a Non pass-through costs'!R9)</f>
        <v>-</v>
      </c>
      <c r="V31" s="78" t="str">
        <f>IF('2a Non pass-through costs'!S9="","-",'2a Non pass-through costs'!S9)</f>
        <v>-</v>
      </c>
    </row>
    <row r="32" spans="2:22" s="41" customFormat="1" ht="12.4" x14ac:dyDescent="0.3">
      <c r="B32" s="43" t="s">
        <v>0</v>
      </c>
      <c r="C32" s="187"/>
      <c r="D32" s="197"/>
      <c r="E32" s="197"/>
      <c r="F32" s="199"/>
      <c r="G32" s="191"/>
      <c r="H32" s="192"/>
      <c r="I32" s="193"/>
      <c r="J32" s="78" t="str">
        <f>IF('2a Non pass-through costs'!G10="","-",'2a Non pass-through costs'!G10)</f>
        <v>-</v>
      </c>
      <c r="K32" s="35"/>
      <c r="L32" s="78" t="str">
        <f>IF('2a Non pass-through costs'!I10="","-",'2a Non pass-through costs'!I10)</f>
        <v>-</v>
      </c>
      <c r="M32" s="78" t="str">
        <f>IF('2a Non pass-through costs'!J10="","-",'2a Non pass-through costs'!J10)</f>
        <v>-</v>
      </c>
      <c r="N32" s="78" t="str">
        <f>IF('2a Non pass-through costs'!K10="","-",'2a Non pass-through costs'!K10)</f>
        <v>-</v>
      </c>
      <c r="O32" s="78" t="str">
        <f>IF('2a Non pass-through costs'!L10="","-",'2a Non pass-through costs'!L10)</f>
        <v>-</v>
      </c>
      <c r="P32" s="78" t="str">
        <f>IF('2a Non pass-through costs'!M10="","-",'2a Non pass-through costs'!M10)</f>
        <v>-</v>
      </c>
      <c r="Q32" s="78" t="str">
        <f>IF('2a Non pass-through costs'!N10="","-",'2a Non pass-through costs'!N10)</f>
        <v>-</v>
      </c>
      <c r="R32" s="78" t="str">
        <f>IF('2a Non pass-through costs'!O10="","-",'2a Non pass-through costs'!O10)</f>
        <v>-</v>
      </c>
      <c r="S32" s="78" t="str">
        <f>IF('2a Non pass-through costs'!P10="","-",'2a Non pass-through costs'!P10)</f>
        <v>-</v>
      </c>
      <c r="T32" s="78" t="str">
        <f>IF('2a Non pass-through costs'!Q10="","-",'2a Non pass-through costs'!Q10)</f>
        <v>-</v>
      </c>
      <c r="U32" s="78" t="str">
        <f>IF('2a Non pass-through costs'!R10="","-",'2a Non pass-through costs'!R10)</f>
        <v>-</v>
      </c>
      <c r="V32" s="78" t="str">
        <f>IF('2a Non pass-through costs'!S10="","-",'2a Non pass-through costs'!S10)</f>
        <v>-</v>
      </c>
    </row>
    <row r="33" spans="2:22" s="41" customFormat="1" ht="12.4" x14ac:dyDescent="0.3"/>
    <row r="34" spans="2:22" s="41" customFormat="1" ht="12.4" x14ac:dyDescent="0.3"/>
    <row r="35" spans="2:22" s="41" customFormat="1" ht="12.4" x14ac:dyDescent="0.3">
      <c r="B35" s="48" t="s">
        <v>457</v>
      </c>
      <c r="C35" s="48"/>
    </row>
    <row r="36" spans="2:22" s="41" customFormat="1" ht="12.4" x14ac:dyDescent="0.3">
      <c r="B36" s="48"/>
      <c r="C36" s="48"/>
    </row>
    <row r="37" spans="2:22" s="34" customFormat="1" ht="31.5" customHeight="1" x14ac:dyDescent="0.3">
      <c r="B37" s="54" t="s">
        <v>63</v>
      </c>
      <c r="C37" s="174" t="s">
        <v>527</v>
      </c>
      <c r="D37" s="54" t="s">
        <v>12</v>
      </c>
      <c r="E37" s="49" t="s">
        <v>10</v>
      </c>
      <c r="F37" s="49" t="s">
        <v>145</v>
      </c>
      <c r="G37" s="42" t="s">
        <v>64</v>
      </c>
      <c r="H37" s="42" t="s">
        <v>65</v>
      </c>
      <c r="I37" s="42" t="s">
        <v>35</v>
      </c>
      <c r="J37" s="42" t="s">
        <v>108</v>
      </c>
      <c r="K37" s="35"/>
      <c r="L37" s="81" t="s">
        <v>414</v>
      </c>
      <c r="M37" s="42" t="s">
        <v>36</v>
      </c>
      <c r="N37" s="42" t="s">
        <v>37</v>
      </c>
      <c r="O37" s="42" t="s">
        <v>38</v>
      </c>
      <c r="P37" s="42" t="s">
        <v>39</v>
      </c>
      <c r="Q37" s="42" t="s">
        <v>40</v>
      </c>
      <c r="R37" s="42" t="s">
        <v>41</v>
      </c>
      <c r="S37" s="42" t="s">
        <v>42</v>
      </c>
      <c r="T37" s="42" t="s">
        <v>43</v>
      </c>
      <c r="U37" s="42" t="s">
        <v>44</v>
      </c>
      <c r="V37" s="42" t="s">
        <v>45</v>
      </c>
    </row>
    <row r="38" spans="2:22" s="41" customFormat="1" ht="12.4" x14ac:dyDescent="0.3">
      <c r="B38" s="113" t="s">
        <v>420</v>
      </c>
      <c r="C38" s="186" t="s">
        <v>529</v>
      </c>
      <c r="D38" s="194" t="s">
        <v>456</v>
      </c>
      <c r="E38" s="196" t="s">
        <v>418</v>
      </c>
      <c r="F38" s="198"/>
      <c r="G38" s="51">
        <f>IFERROR((G18+G29),"-")</f>
        <v>0</v>
      </c>
      <c r="H38" s="53">
        <f t="shared" ref="H38:J38" si="32">IFERROR((H18+H29),"-")</f>
        <v>-0.18995111249132623</v>
      </c>
      <c r="I38" s="53">
        <f t="shared" si="32"/>
        <v>2.3898870370752556</v>
      </c>
      <c r="J38" s="53">
        <f t="shared" si="32"/>
        <v>11.485481460604181</v>
      </c>
      <c r="K38" s="35"/>
      <c r="L38" s="53">
        <f t="shared" ref="L38:V38" si="33">IFERROR((L18+L29),"-")</f>
        <v>11.485481460604181</v>
      </c>
      <c r="M38" s="53">
        <f t="shared" si="33"/>
        <v>13.905095596481768</v>
      </c>
      <c r="N38" s="53">
        <f t="shared" si="33"/>
        <v>14.008016342776511</v>
      </c>
      <c r="O38" s="53">
        <f>IFERROR((O18+O29),"-")</f>
        <v>16.592254432324484</v>
      </c>
      <c r="P38" s="53" t="str">
        <f t="shared" si="33"/>
        <v>-</v>
      </c>
      <c r="Q38" s="53" t="str">
        <f t="shared" si="33"/>
        <v>-</v>
      </c>
      <c r="R38" s="53" t="str">
        <f t="shared" si="33"/>
        <v>-</v>
      </c>
      <c r="S38" s="53" t="str">
        <f t="shared" si="33"/>
        <v>-</v>
      </c>
      <c r="T38" s="53" t="str">
        <f t="shared" si="33"/>
        <v>-</v>
      </c>
      <c r="U38" s="53" t="str">
        <f t="shared" si="33"/>
        <v>-</v>
      </c>
      <c r="V38" s="53" t="str">
        <f t="shared" si="33"/>
        <v>-</v>
      </c>
    </row>
    <row r="39" spans="2:22" s="41" customFormat="1" ht="12.4" x14ac:dyDescent="0.3">
      <c r="B39" s="43" t="s">
        <v>0</v>
      </c>
      <c r="C39" s="187"/>
      <c r="D39" s="195"/>
      <c r="E39" s="197"/>
      <c r="F39" s="199"/>
      <c r="G39" s="51">
        <f>IFERROR(G24+G30,"-")</f>
        <v>0</v>
      </c>
      <c r="H39" s="53">
        <f t="shared" ref="H39:V39" si="34">IFERROR(H24+H30,"-")</f>
        <v>-0.14839729644435984</v>
      </c>
      <c r="I39" s="53">
        <f t="shared" si="34"/>
        <v>1.899695256253338</v>
      </c>
      <c r="J39" s="53">
        <f t="shared" si="34"/>
        <v>12.665365920990935</v>
      </c>
      <c r="K39" s="35"/>
      <c r="L39" s="53">
        <f t="shared" si="34"/>
        <v>12.665365920990935</v>
      </c>
      <c r="M39" s="53">
        <f t="shared" si="34"/>
        <v>14.640709693750988</v>
      </c>
      <c r="N39" s="53">
        <f t="shared" si="34"/>
        <v>14.927787132222536</v>
      </c>
      <c r="O39" s="53">
        <f>IFERROR(O24+O30,"-")</f>
        <v>17.170757060355506</v>
      </c>
      <c r="P39" s="53" t="str">
        <f t="shared" si="34"/>
        <v>-</v>
      </c>
      <c r="Q39" s="53" t="str">
        <f t="shared" si="34"/>
        <v>-</v>
      </c>
      <c r="R39" s="53" t="str">
        <f t="shared" si="34"/>
        <v>-</v>
      </c>
      <c r="S39" s="53" t="str">
        <f t="shared" si="34"/>
        <v>-</v>
      </c>
      <c r="T39" s="53" t="str">
        <f t="shared" si="34"/>
        <v>-</v>
      </c>
      <c r="U39" s="53" t="str">
        <f t="shared" si="34"/>
        <v>-</v>
      </c>
      <c r="V39" s="53" t="str">
        <f t="shared" si="34"/>
        <v>-</v>
      </c>
    </row>
    <row r="40" spans="2:22" s="41" customFormat="1" ht="12.4" x14ac:dyDescent="0.3">
      <c r="B40" s="113" t="s">
        <v>420</v>
      </c>
      <c r="C40" s="186" t="s">
        <v>530</v>
      </c>
      <c r="D40" s="194" t="s">
        <v>456</v>
      </c>
      <c r="E40" s="196" t="s">
        <v>418</v>
      </c>
      <c r="F40" s="198"/>
      <c r="G40" s="179">
        <f>IFERROR((G18+G31),G18)</f>
        <v>0</v>
      </c>
      <c r="H40" s="179">
        <f t="shared" ref="H40:J41" si="35">IFERROR((H18+H31),H18)</f>
        <v>-0.18995111249132623</v>
      </c>
      <c r="I40" s="179">
        <f t="shared" si="35"/>
        <v>2.3898870370752556</v>
      </c>
      <c r="J40" s="179">
        <f t="shared" si="35"/>
        <v>2.4654814606041811</v>
      </c>
      <c r="K40" s="180">
        <f t="shared" ref="K40" si="36">IFERROR((K18+K31),"-")</f>
        <v>0</v>
      </c>
      <c r="L40" s="53">
        <f>IFERROR((L18+L31),L18)</f>
        <v>2.4654814606041811</v>
      </c>
      <c r="M40" s="53">
        <f t="shared" ref="M40:V40" si="37">IFERROR((M18+M31),M18)</f>
        <v>4.8850955964817686</v>
      </c>
      <c r="N40" s="53">
        <f t="shared" si="37"/>
        <v>4.7480163427765101</v>
      </c>
      <c r="O40" s="53">
        <f t="shared" si="37"/>
        <v>7.093641997338695</v>
      </c>
      <c r="P40" s="53" t="str">
        <f t="shared" si="37"/>
        <v>-</v>
      </c>
      <c r="Q40" s="53" t="str">
        <f t="shared" si="37"/>
        <v>-</v>
      </c>
      <c r="R40" s="53" t="str">
        <f t="shared" si="37"/>
        <v>-</v>
      </c>
      <c r="S40" s="53" t="str">
        <f t="shared" si="37"/>
        <v>-</v>
      </c>
      <c r="T40" s="53" t="str">
        <f t="shared" si="37"/>
        <v>-</v>
      </c>
      <c r="U40" s="53" t="str">
        <f t="shared" si="37"/>
        <v>-</v>
      </c>
      <c r="V40" s="53" t="str">
        <f t="shared" si="37"/>
        <v>-</v>
      </c>
    </row>
    <row r="41" spans="2:22" s="41" customFormat="1" ht="12.4" x14ac:dyDescent="0.3">
      <c r="B41" s="43" t="s">
        <v>0</v>
      </c>
      <c r="C41" s="187"/>
      <c r="D41" s="195"/>
      <c r="E41" s="197"/>
      <c r="F41" s="199"/>
      <c r="G41" s="53">
        <f t="shared" ref="G41:J41" si="38">IFERROR(G24+G32,G24)</f>
        <v>0</v>
      </c>
      <c r="H41" s="53">
        <f t="shared" si="38"/>
        <v>-0.14839729644435984</v>
      </c>
      <c r="I41" s="53">
        <f t="shared" si="38"/>
        <v>1.899695256253338</v>
      </c>
      <c r="J41" s="53">
        <f t="shared" si="38"/>
        <v>1.9653659209909353</v>
      </c>
      <c r="K41" s="180">
        <f t="shared" ref="K41" si="39">IFERROR(K24+K32,"-")</f>
        <v>0</v>
      </c>
      <c r="L41" s="53">
        <f>IFERROR(L24+L32,L24)</f>
        <v>1.9653659209909353</v>
      </c>
      <c r="M41" s="53">
        <f t="shared" ref="M41:V41" si="40">IFERROR(M24+M32,M24)</f>
        <v>3.94070969375099</v>
      </c>
      <c r="N41" s="53">
        <f t="shared" si="40"/>
        <v>3.6877871322225353</v>
      </c>
      <c r="O41" s="53">
        <f t="shared" si="40"/>
        <v>5.396909444486452</v>
      </c>
      <c r="P41" s="53" t="str">
        <f t="shared" si="40"/>
        <v>-</v>
      </c>
      <c r="Q41" s="53" t="str">
        <f t="shared" si="40"/>
        <v>-</v>
      </c>
      <c r="R41" s="53" t="str">
        <f t="shared" si="40"/>
        <v>-</v>
      </c>
      <c r="S41" s="53" t="str">
        <f t="shared" si="40"/>
        <v>-</v>
      </c>
      <c r="T41" s="53" t="str">
        <f t="shared" si="40"/>
        <v>-</v>
      </c>
      <c r="U41" s="53" t="str">
        <f t="shared" si="40"/>
        <v>-</v>
      </c>
      <c r="V41" s="53" t="str">
        <f t="shared" si="40"/>
        <v>-</v>
      </c>
    </row>
    <row r="42" spans="2:22" s="41" customFormat="1" ht="12.4" x14ac:dyDescent="0.3"/>
    <row r="43" spans="2:22" s="41" customFormat="1" ht="12.4" x14ac:dyDescent="0.3">
      <c r="B43" s="118" t="s">
        <v>458</v>
      </c>
      <c r="C43" s="118"/>
      <c r="D43" s="119"/>
      <c r="E43" s="119"/>
      <c r="F43" s="119"/>
      <c r="G43" s="119"/>
      <c r="H43" s="119"/>
      <c r="I43" s="119"/>
      <c r="J43" s="119"/>
      <c r="K43" s="119"/>
      <c r="L43" s="119"/>
      <c r="M43" s="119"/>
      <c r="N43" s="119"/>
      <c r="O43" s="119"/>
      <c r="P43" s="119"/>
      <c r="Q43" s="119"/>
      <c r="R43" s="119"/>
      <c r="S43" s="119"/>
      <c r="T43" s="119"/>
      <c r="U43" s="119"/>
      <c r="V43" s="119"/>
    </row>
    <row r="44" spans="2:22" s="41" customFormat="1" ht="12.4" x14ac:dyDescent="0.3">
      <c r="B44" s="118"/>
      <c r="C44" s="118"/>
      <c r="D44" s="119"/>
      <c r="E44" s="119"/>
      <c r="F44" s="119"/>
      <c r="G44" s="119"/>
      <c r="H44" s="119"/>
      <c r="I44" s="119"/>
      <c r="J44" s="119"/>
      <c r="K44" s="119"/>
      <c r="L44" s="119"/>
      <c r="M44" s="119"/>
      <c r="N44" s="119"/>
      <c r="O44" s="119"/>
      <c r="P44" s="119"/>
      <c r="Q44" s="119"/>
      <c r="R44" s="119"/>
      <c r="S44" s="119"/>
      <c r="T44" s="119"/>
      <c r="U44" s="119"/>
      <c r="V44" s="119"/>
    </row>
    <row r="45" spans="2:22" s="41" customFormat="1" ht="24.75" x14ac:dyDescent="0.3">
      <c r="B45" s="120" t="s">
        <v>452</v>
      </c>
      <c r="C45" s="120"/>
      <c r="D45" s="131" t="s">
        <v>462</v>
      </c>
      <c r="E45" s="121">
        <f>'2f Scaling factor'!E6</f>
        <v>0.69</v>
      </c>
      <c r="F45" s="119"/>
      <c r="G45" s="119"/>
      <c r="H45" s="119"/>
      <c r="I45" s="119"/>
      <c r="J45" s="119"/>
      <c r="K45" s="119"/>
      <c r="L45" s="119"/>
      <c r="M45" s="119"/>
      <c r="N45" s="119"/>
      <c r="O45" s="119"/>
      <c r="P45" s="119"/>
      <c r="Q45" s="119"/>
      <c r="R45" s="119"/>
      <c r="S45" s="119"/>
      <c r="T45" s="119"/>
      <c r="U45" s="119"/>
      <c r="V45" s="119"/>
    </row>
    <row r="46" spans="2:22" s="41" customFormat="1" ht="12.4" x14ac:dyDescent="0.3">
      <c r="B46" s="119"/>
      <c r="C46" s="119"/>
      <c r="D46" s="119"/>
      <c r="E46" s="119"/>
      <c r="F46" s="119"/>
      <c r="G46" s="119"/>
      <c r="H46" s="119"/>
      <c r="I46" s="119"/>
      <c r="J46" s="119"/>
      <c r="K46" s="119"/>
      <c r="L46" s="119"/>
      <c r="M46" s="119"/>
      <c r="N46" s="119"/>
      <c r="O46" s="119"/>
      <c r="P46" s="119"/>
      <c r="Q46" s="119"/>
      <c r="R46" s="119"/>
      <c r="S46" s="119"/>
      <c r="T46" s="119"/>
      <c r="U46" s="119"/>
      <c r="V46" s="119"/>
    </row>
    <row r="47" spans="2:22" s="41" customFormat="1" ht="24.75" x14ac:dyDescent="0.3">
      <c r="B47" s="122" t="s">
        <v>63</v>
      </c>
      <c r="C47" s="174" t="s">
        <v>527</v>
      </c>
      <c r="D47" s="122" t="s">
        <v>12</v>
      </c>
      <c r="E47" s="120" t="s">
        <v>10</v>
      </c>
      <c r="F47" s="120" t="s">
        <v>145</v>
      </c>
      <c r="G47" s="123" t="s">
        <v>64</v>
      </c>
      <c r="H47" s="123" t="s">
        <v>65</v>
      </c>
      <c r="I47" s="123" t="s">
        <v>35</v>
      </c>
      <c r="J47" s="123" t="s">
        <v>108</v>
      </c>
      <c r="K47" s="35"/>
      <c r="L47" s="130" t="s">
        <v>414</v>
      </c>
      <c r="M47" s="123" t="s">
        <v>36</v>
      </c>
      <c r="N47" s="123" t="s">
        <v>37</v>
      </c>
      <c r="O47" s="123" t="s">
        <v>38</v>
      </c>
      <c r="P47" s="123" t="s">
        <v>39</v>
      </c>
      <c r="Q47" s="123" t="s">
        <v>40</v>
      </c>
      <c r="R47" s="123" t="s">
        <v>41</v>
      </c>
      <c r="S47" s="123" t="s">
        <v>42</v>
      </c>
      <c r="T47" s="123" t="s">
        <v>43</v>
      </c>
      <c r="U47" s="123" t="s">
        <v>44</v>
      </c>
      <c r="V47" s="123" t="s">
        <v>45</v>
      </c>
    </row>
    <row r="48" spans="2:22" s="41" customFormat="1" ht="12.4" x14ac:dyDescent="0.3">
      <c r="B48" s="124" t="s">
        <v>420</v>
      </c>
      <c r="C48" s="186" t="s">
        <v>529</v>
      </c>
      <c r="D48" s="194" t="s">
        <v>458</v>
      </c>
      <c r="E48" s="200" t="s">
        <v>453</v>
      </c>
      <c r="F48" s="202"/>
      <c r="G48" s="129">
        <f>IFERROR(G38*$E$45,"-")</f>
        <v>0</v>
      </c>
      <c r="H48" s="129">
        <f t="shared" ref="H48:J48" si="41">IFERROR(H38*$E$45,"-")</f>
        <v>-0.1310662676190151</v>
      </c>
      <c r="I48" s="129">
        <f t="shared" si="41"/>
        <v>1.6490220555819262</v>
      </c>
      <c r="J48" s="129">
        <f t="shared" si="41"/>
        <v>7.9249822078168837</v>
      </c>
      <c r="K48" s="35"/>
      <c r="L48" s="129">
        <f>IFERROR(L38*$E$45,"-")</f>
        <v>7.9249822078168837</v>
      </c>
      <c r="M48" s="129">
        <f t="shared" ref="M48:V48" si="42">IFERROR(M38*$E$45,"-")</f>
        <v>9.5945159615724194</v>
      </c>
      <c r="N48" s="129">
        <f t="shared" si="42"/>
        <v>9.6655312765157912</v>
      </c>
      <c r="O48" s="129">
        <f>IFERROR(O38*$E$45,"-")</f>
        <v>11.448655558303892</v>
      </c>
      <c r="P48" s="129" t="str">
        <f t="shared" si="42"/>
        <v>-</v>
      </c>
      <c r="Q48" s="129" t="str">
        <f t="shared" si="42"/>
        <v>-</v>
      </c>
      <c r="R48" s="129" t="str">
        <f>IFERROR(R38*$E$45,"-")</f>
        <v>-</v>
      </c>
      <c r="S48" s="129" t="str">
        <f t="shared" si="42"/>
        <v>-</v>
      </c>
      <c r="T48" s="129" t="str">
        <f t="shared" si="42"/>
        <v>-</v>
      </c>
      <c r="U48" s="129" t="str">
        <f t="shared" si="42"/>
        <v>-</v>
      </c>
      <c r="V48" s="129" t="str">
        <f t="shared" si="42"/>
        <v>-</v>
      </c>
    </row>
    <row r="49" spans="2:22" x14ac:dyDescent="0.35">
      <c r="B49" s="124" t="s">
        <v>0</v>
      </c>
      <c r="C49" s="187"/>
      <c r="D49" s="195"/>
      <c r="E49" s="201"/>
      <c r="F49" s="203"/>
      <c r="G49" s="129">
        <f>IFERROR(G39*$E$45,"-")</f>
        <v>0</v>
      </c>
      <c r="H49" s="129">
        <f t="shared" ref="H49:J49" si="43">IFERROR(H39*$E$45,"-")</f>
        <v>-0.10239413454660828</v>
      </c>
      <c r="I49" s="129">
        <f t="shared" si="43"/>
        <v>1.3107897268148032</v>
      </c>
      <c r="J49" s="129">
        <f t="shared" si="43"/>
        <v>8.7391024854837447</v>
      </c>
      <c r="K49" s="35"/>
      <c r="L49" s="129">
        <f>IFERROR(L39*$E$45,"-")</f>
        <v>8.7391024854837447</v>
      </c>
      <c r="M49" s="129">
        <f t="shared" ref="M49:V49" si="44">IFERROR(M39*$E$45,"-")</f>
        <v>10.102089688688181</v>
      </c>
      <c r="N49" s="129">
        <f t="shared" si="44"/>
        <v>10.300173121233549</v>
      </c>
      <c r="O49" s="129">
        <f>IFERROR(O39*$E$45,"-")</f>
        <v>11.847822371645298</v>
      </c>
      <c r="P49" s="129" t="str">
        <f t="shared" si="44"/>
        <v>-</v>
      </c>
      <c r="Q49" s="129" t="str">
        <f t="shared" si="44"/>
        <v>-</v>
      </c>
      <c r="R49" s="129" t="str">
        <f t="shared" si="44"/>
        <v>-</v>
      </c>
      <c r="S49" s="129" t="str">
        <f t="shared" si="44"/>
        <v>-</v>
      </c>
      <c r="T49" s="129" t="str">
        <f t="shared" si="44"/>
        <v>-</v>
      </c>
      <c r="U49" s="129" t="str">
        <f t="shared" si="44"/>
        <v>-</v>
      </c>
      <c r="V49" s="129" t="str">
        <f t="shared" si="44"/>
        <v>-</v>
      </c>
    </row>
    <row r="50" spans="2:22" s="41" customFormat="1" ht="12.4" x14ac:dyDescent="0.3">
      <c r="B50" s="124" t="s">
        <v>420</v>
      </c>
      <c r="C50" s="186" t="s">
        <v>530</v>
      </c>
      <c r="D50" s="194" t="s">
        <v>458</v>
      </c>
      <c r="E50" s="200" t="s">
        <v>453</v>
      </c>
      <c r="F50" s="202"/>
      <c r="G50" s="129">
        <f>IFERROR(G40*$E$45,"-")</f>
        <v>0</v>
      </c>
      <c r="H50" s="129">
        <f t="shared" ref="H50:J50" si="45">IFERROR(H40*$E$45,"-")</f>
        <v>-0.1310662676190151</v>
      </c>
      <c r="I50" s="129">
        <f t="shared" si="45"/>
        <v>1.6490220555819262</v>
      </c>
      <c r="J50" s="129">
        <f t="shared" si="45"/>
        <v>1.7011822078168848</v>
      </c>
      <c r="K50" s="35"/>
      <c r="L50" s="129">
        <f>IFERROR(L40*$E$45,"-")</f>
        <v>1.7011822078168848</v>
      </c>
      <c r="M50" s="129">
        <f t="shared" ref="M50:N50" si="46">IFERROR(M40*$E$45,"-")</f>
        <v>3.37071596157242</v>
      </c>
      <c r="N50" s="129">
        <f t="shared" si="46"/>
        <v>3.2761312765157915</v>
      </c>
      <c r="O50" s="129">
        <f>IFERROR(O40*$E$45,"-")</f>
        <v>4.8946129781636989</v>
      </c>
      <c r="P50" s="129" t="str">
        <f t="shared" ref="P50:Q50" si="47">IFERROR(P40*$E$45,"-")</f>
        <v>-</v>
      </c>
      <c r="Q50" s="129" t="str">
        <f t="shared" si="47"/>
        <v>-</v>
      </c>
      <c r="R50" s="129" t="str">
        <f>IFERROR(R40*$E$45,"-")</f>
        <v>-</v>
      </c>
      <c r="S50" s="129" t="str">
        <f t="shared" ref="S50:V50" si="48">IFERROR(S40*$E$45,"-")</f>
        <v>-</v>
      </c>
      <c r="T50" s="129" t="str">
        <f t="shared" si="48"/>
        <v>-</v>
      </c>
      <c r="U50" s="129" t="str">
        <f t="shared" si="48"/>
        <v>-</v>
      </c>
      <c r="V50" s="129" t="str">
        <f t="shared" si="48"/>
        <v>-</v>
      </c>
    </row>
    <row r="51" spans="2:22" x14ac:dyDescent="0.35">
      <c r="B51" s="124" t="s">
        <v>0</v>
      </c>
      <c r="C51" s="187"/>
      <c r="D51" s="195"/>
      <c r="E51" s="201"/>
      <c r="F51" s="203"/>
      <c r="G51" s="129">
        <f>IFERROR(G41*$E$45,"-")</f>
        <v>0</v>
      </c>
      <c r="H51" s="129">
        <f t="shared" ref="H51:J51" si="49">IFERROR(H41*$E$45,"-")</f>
        <v>-0.10239413454660828</v>
      </c>
      <c r="I51" s="129">
        <f t="shared" si="49"/>
        <v>1.3107897268148032</v>
      </c>
      <c r="J51" s="129">
        <f t="shared" si="49"/>
        <v>1.3561024854837453</v>
      </c>
      <c r="K51" s="35"/>
      <c r="L51" s="129">
        <f>IFERROR(L41*$E$45,"-")</f>
        <v>1.3561024854837453</v>
      </c>
      <c r="M51" s="129">
        <f t="shared" ref="M51:N51" si="50">IFERROR(M41*$E$45,"-")</f>
        <v>2.7190896886881828</v>
      </c>
      <c r="N51" s="129">
        <f t="shared" si="50"/>
        <v>2.5445731212335492</v>
      </c>
      <c r="O51" s="129">
        <f>IFERROR(O41*$E$45,"-")</f>
        <v>3.7238675166956514</v>
      </c>
      <c r="P51" s="129" t="str">
        <f t="shared" ref="P51:V51" si="51">IFERROR(P41*$E$45,"-")</f>
        <v>-</v>
      </c>
      <c r="Q51" s="129" t="str">
        <f t="shared" si="51"/>
        <v>-</v>
      </c>
      <c r="R51" s="129" t="str">
        <f t="shared" si="51"/>
        <v>-</v>
      </c>
      <c r="S51" s="129" t="str">
        <f t="shared" si="51"/>
        <v>-</v>
      </c>
      <c r="T51" s="129" t="str">
        <f t="shared" si="51"/>
        <v>-</v>
      </c>
      <c r="U51" s="129" t="str">
        <f t="shared" si="51"/>
        <v>-</v>
      </c>
      <c r="V51" s="129" t="str">
        <f t="shared" si="51"/>
        <v>-</v>
      </c>
    </row>
    <row r="52" spans="2:22" x14ac:dyDescent="0.35"/>
    <row r="53" spans="2:22" x14ac:dyDescent="0.35"/>
  </sheetData>
  <mergeCells count="42">
    <mergeCell ref="B13:B18"/>
    <mergeCell ref="B19:B24"/>
    <mergeCell ref="C13:C18"/>
    <mergeCell ref="C19:C24"/>
    <mergeCell ref="D31:D32"/>
    <mergeCell ref="B3:M3"/>
    <mergeCell ref="G8:J8"/>
    <mergeCell ref="L8:V8"/>
    <mergeCell ref="G9:J9"/>
    <mergeCell ref="L9:V9"/>
    <mergeCell ref="E8:E12"/>
    <mergeCell ref="C8:C12"/>
    <mergeCell ref="F8:F9"/>
    <mergeCell ref="B8:B12"/>
    <mergeCell ref="D8:D12"/>
    <mergeCell ref="G29:I30"/>
    <mergeCell ref="G28:I28"/>
    <mergeCell ref="F13:F24"/>
    <mergeCell ref="F29:F30"/>
    <mergeCell ref="D29:D30"/>
    <mergeCell ref="E29:E30"/>
    <mergeCell ref="G31:I32"/>
    <mergeCell ref="D40:D41"/>
    <mergeCell ref="E40:E41"/>
    <mergeCell ref="F40:F41"/>
    <mergeCell ref="D50:D51"/>
    <mergeCell ref="E50:E51"/>
    <mergeCell ref="F50:F51"/>
    <mergeCell ref="D48:D49"/>
    <mergeCell ref="E48:E49"/>
    <mergeCell ref="F48:F49"/>
    <mergeCell ref="E38:E39"/>
    <mergeCell ref="F38:F39"/>
    <mergeCell ref="D38:D39"/>
    <mergeCell ref="E31:E32"/>
    <mergeCell ref="F31:F32"/>
    <mergeCell ref="C50:C51"/>
    <mergeCell ref="C29:C30"/>
    <mergeCell ref="C31:C32"/>
    <mergeCell ref="C38:C39"/>
    <mergeCell ref="C40:C41"/>
    <mergeCell ref="C48:C4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D12"/>
  <sheetViews>
    <sheetView zoomScale="70" zoomScaleNormal="70" workbookViewId="0"/>
  </sheetViews>
  <sheetFormatPr defaultColWidth="0" defaultRowHeight="14.25" zeroHeight="1" x14ac:dyDescent="0.45"/>
  <cols>
    <col min="1" max="1" width="9" style="11" customWidth="1"/>
    <col min="2" max="2" width="12.3984375" style="11" customWidth="1"/>
    <col min="3" max="3" width="19.59765625" style="11" customWidth="1"/>
    <col min="4" max="4" width="74.86328125" style="11" customWidth="1"/>
    <col min="5" max="5" width="16.1328125" style="11" customWidth="1"/>
    <col min="6" max="6" width="32" style="11" customWidth="1"/>
    <col min="7" max="7" width="16.59765625" style="11" customWidth="1"/>
    <col min="8" max="8" width="2.1328125" style="11" customWidth="1"/>
    <col min="9" max="19" width="16.59765625" style="11" customWidth="1"/>
    <col min="20" max="20" width="9" style="11" customWidth="1"/>
    <col min="21" max="30" width="0" style="11" hidden="1" customWidth="1"/>
    <col min="31" max="16384" width="9" style="11" hidden="1"/>
  </cols>
  <sheetData>
    <row r="1" spans="2:27" s="1" customFormat="1" ht="12.75" customHeight="1" x14ac:dyDescent="0.45"/>
    <row r="2" spans="2:27" s="1" customFormat="1" ht="18.75" customHeight="1" x14ac:dyDescent="0.45">
      <c r="B2" s="8" t="s">
        <v>409</v>
      </c>
      <c r="C2" s="8"/>
      <c r="D2" s="8"/>
      <c r="E2" s="8"/>
      <c r="F2" s="8"/>
      <c r="G2" s="8"/>
      <c r="H2" s="8"/>
      <c r="P2" s="8"/>
    </row>
    <row r="3" spans="2:27" s="1" customFormat="1" ht="21.75" customHeight="1" x14ac:dyDescent="0.45">
      <c r="B3" s="242" t="s">
        <v>505</v>
      </c>
      <c r="C3" s="242"/>
      <c r="D3" s="243"/>
      <c r="E3" s="243"/>
      <c r="F3" s="243"/>
      <c r="G3" s="243"/>
      <c r="H3" s="243"/>
      <c r="I3" s="243"/>
      <c r="J3" s="243"/>
      <c r="K3" s="9"/>
      <c r="L3" s="9"/>
      <c r="M3" s="9"/>
      <c r="N3" s="9"/>
      <c r="O3" s="9"/>
      <c r="P3" s="9"/>
      <c r="Q3" s="9"/>
      <c r="R3" s="9"/>
      <c r="S3" s="9"/>
      <c r="T3" s="9"/>
      <c r="U3" s="9"/>
      <c r="V3" s="9"/>
      <c r="W3" s="9"/>
      <c r="X3" s="9"/>
      <c r="Y3" s="9"/>
      <c r="Z3" s="9"/>
      <c r="AA3" s="9"/>
    </row>
    <row r="4" spans="2:27" s="1" customFormat="1" ht="12.75" customHeight="1" x14ac:dyDescent="0.45"/>
    <row r="5" spans="2:27" x14ac:dyDescent="0.45"/>
    <row r="6" spans="2:27" s="34" customFormat="1" ht="29.25" customHeight="1" x14ac:dyDescent="0.3">
      <c r="B6" s="54" t="s">
        <v>63</v>
      </c>
      <c r="C6" s="172" t="s">
        <v>527</v>
      </c>
      <c r="D6" s="58" t="s">
        <v>12</v>
      </c>
      <c r="E6" s="54" t="s">
        <v>10</v>
      </c>
      <c r="F6" s="54" t="s">
        <v>145</v>
      </c>
      <c r="G6" s="42" t="s">
        <v>108</v>
      </c>
      <c r="H6" s="35"/>
      <c r="I6" s="81" t="s">
        <v>414</v>
      </c>
      <c r="J6" s="42" t="s">
        <v>36</v>
      </c>
      <c r="K6" s="42" t="s">
        <v>37</v>
      </c>
      <c r="L6" s="42" t="s">
        <v>38</v>
      </c>
      <c r="M6" s="42" t="s">
        <v>39</v>
      </c>
      <c r="N6" s="42" t="s">
        <v>40</v>
      </c>
      <c r="O6" s="42" t="s">
        <v>41</v>
      </c>
      <c r="P6" s="42" t="s">
        <v>42</v>
      </c>
      <c r="Q6" s="42" t="s">
        <v>43</v>
      </c>
      <c r="R6" s="42" t="s">
        <v>44</v>
      </c>
      <c r="S6" s="42" t="s">
        <v>45</v>
      </c>
      <c r="T6" s="60"/>
    </row>
    <row r="7" spans="2:27" s="41" customFormat="1" ht="68" customHeight="1" x14ac:dyDescent="0.3">
      <c r="B7" s="114" t="s">
        <v>420</v>
      </c>
      <c r="C7" s="235" t="s">
        <v>529</v>
      </c>
      <c r="D7" s="239" t="s">
        <v>525</v>
      </c>
      <c r="E7" s="237" t="s">
        <v>418</v>
      </c>
      <c r="F7" s="198"/>
      <c r="G7" s="61">
        <v>9.02</v>
      </c>
      <c r="H7" s="35"/>
      <c r="I7" s="61">
        <v>9.02</v>
      </c>
      <c r="J7" s="61">
        <v>9.02</v>
      </c>
      <c r="K7" s="166">
        <v>9.26</v>
      </c>
      <c r="L7" s="166">
        <v>9.4986124349857892</v>
      </c>
      <c r="M7" s="166"/>
      <c r="N7" s="166"/>
      <c r="O7" s="166"/>
      <c r="P7" s="166"/>
      <c r="Q7" s="166"/>
      <c r="R7" s="166"/>
      <c r="S7" s="166"/>
      <c r="T7" s="60"/>
    </row>
    <row r="8" spans="2:27" s="41" customFormat="1" ht="68" customHeight="1" x14ac:dyDescent="0.3">
      <c r="B8" s="59" t="s">
        <v>0</v>
      </c>
      <c r="C8" s="236"/>
      <c r="D8" s="240"/>
      <c r="E8" s="238"/>
      <c r="F8" s="199"/>
      <c r="G8" s="61">
        <v>10.7</v>
      </c>
      <c r="H8" s="35"/>
      <c r="I8" s="61">
        <v>10.7</v>
      </c>
      <c r="J8" s="61">
        <v>10.7</v>
      </c>
      <c r="K8" s="166">
        <v>11.24</v>
      </c>
      <c r="L8" s="166">
        <v>11.773847615869055</v>
      </c>
      <c r="M8" s="166"/>
      <c r="N8" s="166"/>
      <c r="O8" s="166"/>
      <c r="P8" s="166"/>
      <c r="Q8" s="166"/>
      <c r="R8" s="166"/>
      <c r="S8" s="166"/>
      <c r="T8" s="60"/>
    </row>
    <row r="9" spans="2:27" s="41" customFormat="1" ht="68" customHeight="1" x14ac:dyDescent="0.3">
      <c r="B9" s="114" t="s">
        <v>420</v>
      </c>
      <c r="C9" s="235" t="s">
        <v>530</v>
      </c>
      <c r="D9" s="240"/>
      <c r="E9" s="237" t="s">
        <v>418</v>
      </c>
      <c r="F9" s="198"/>
      <c r="G9" s="61"/>
      <c r="H9" s="35"/>
      <c r="I9" s="61"/>
      <c r="J9" s="61"/>
      <c r="K9" s="166"/>
      <c r="L9" s="166"/>
      <c r="M9" s="166"/>
      <c r="N9" s="166"/>
      <c r="O9" s="47"/>
      <c r="P9" s="47"/>
      <c r="Q9" s="47"/>
      <c r="R9" s="47"/>
      <c r="S9" s="47"/>
      <c r="T9" s="60"/>
    </row>
    <row r="10" spans="2:27" s="41" customFormat="1" ht="68" customHeight="1" x14ac:dyDescent="0.3">
      <c r="B10" s="59" t="s">
        <v>0</v>
      </c>
      <c r="C10" s="236"/>
      <c r="D10" s="241"/>
      <c r="E10" s="238"/>
      <c r="F10" s="199"/>
      <c r="G10" s="61"/>
      <c r="H10" s="35"/>
      <c r="I10" s="61"/>
      <c r="J10" s="61"/>
      <c r="K10" s="166"/>
      <c r="L10" s="166"/>
      <c r="M10" s="166"/>
      <c r="N10" s="166"/>
      <c r="O10" s="47"/>
      <c r="P10" s="47"/>
      <c r="Q10" s="47"/>
      <c r="R10" s="47"/>
      <c r="S10" s="47"/>
      <c r="T10" s="60"/>
    </row>
    <row r="11" spans="2:27" x14ac:dyDescent="0.45"/>
    <row r="12" spans="2:27" x14ac:dyDescent="0.4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sheetPr>
  <dimension ref="A1:AB57"/>
  <sheetViews>
    <sheetView showGridLines="0" zoomScaleNormal="100" workbookViewId="0"/>
  </sheetViews>
  <sheetFormatPr defaultColWidth="0" defaultRowHeight="13.5" zeroHeight="1" x14ac:dyDescent="0.35"/>
  <cols>
    <col min="1" max="1" width="9" style="31" customWidth="1"/>
    <col min="2" max="2" width="56" style="31" customWidth="1"/>
    <col min="3" max="3" width="30.86328125" style="31" bestFit="1" customWidth="1"/>
    <col min="4" max="4" width="11.59765625" style="31" bestFit="1" customWidth="1"/>
    <col min="5" max="5" width="29.6640625" style="31" bestFit="1" customWidth="1"/>
    <col min="6" max="9" width="19.59765625" style="31" customWidth="1"/>
    <col min="10" max="10" width="1.1328125" style="31" customWidth="1"/>
    <col min="11" max="21" width="19.59765625" style="31" customWidth="1"/>
    <col min="22" max="23" width="9" style="31" customWidth="1"/>
    <col min="24" max="28" width="0" style="31" hidden="1" customWidth="1"/>
    <col min="29" max="16384" width="9" style="31" hidden="1"/>
  </cols>
  <sheetData>
    <row r="1" spans="2:28" s="29" customFormat="1" ht="12.75" customHeight="1" x14ac:dyDescent="0.35"/>
    <row r="2" spans="2:28" s="29" customFormat="1" ht="18.75" customHeight="1" x14ac:dyDescent="0.45">
      <c r="B2" s="8" t="s">
        <v>105</v>
      </c>
      <c r="C2" s="8"/>
      <c r="D2" s="8"/>
      <c r="E2" s="8"/>
      <c r="F2" s="8"/>
      <c r="G2" s="8"/>
      <c r="H2" s="8"/>
      <c r="I2" s="8"/>
      <c r="J2" s="8"/>
    </row>
    <row r="3" spans="2:28" s="29" customFormat="1" ht="14.25" customHeight="1" x14ac:dyDescent="0.35">
      <c r="B3" s="209" t="s">
        <v>477</v>
      </c>
      <c r="C3" s="243"/>
      <c r="D3" s="243"/>
      <c r="E3" s="243"/>
      <c r="F3" s="243"/>
      <c r="G3" s="243"/>
      <c r="H3" s="243"/>
      <c r="I3" s="243"/>
      <c r="J3" s="243"/>
      <c r="K3" s="243"/>
      <c r="L3" s="243"/>
      <c r="M3" s="30"/>
      <c r="N3" s="30"/>
      <c r="O3" s="30"/>
      <c r="P3" s="30"/>
      <c r="AB3" s="30"/>
    </row>
    <row r="4" spans="2:28" s="29" customFormat="1" ht="12.75" customHeight="1" x14ac:dyDescent="0.35"/>
    <row r="5" spans="2:28" ht="15" customHeight="1" x14ac:dyDescent="0.35"/>
    <row r="6" spans="2:28" s="41" customFormat="1" ht="12" customHeight="1" x14ac:dyDescent="0.3">
      <c r="B6" s="252" t="s">
        <v>12</v>
      </c>
      <c r="C6" s="252" t="s">
        <v>9</v>
      </c>
      <c r="D6" s="252" t="s">
        <v>10</v>
      </c>
      <c r="E6" s="255"/>
      <c r="F6" s="211" t="s">
        <v>463</v>
      </c>
      <c r="G6" s="212"/>
      <c r="H6" s="212"/>
      <c r="I6" s="213"/>
      <c r="J6" s="35"/>
      <c r="K6" s="256" t="s">
        <v>464</v>
      </c>
      <c r="L6" s="257"/>
      <c r="M6" s="257"/>
      <c r="N6" s="257"/>
      <c r="O6" s="257"/>
      <c r="P6" s="257"/>
      <c r="Q6" s="257"/>
      <c r="R6" s="257"/>
      <c r="S6" s="257"/>
      <c r="T6" s="257"/>
      <c r="U6" s="258"/>
    </row>
    <row r="7" spans="2:28" s="41" customFormat="1" ht="29.25" customHeight="1" x14ac:dyDescent="0.3">
      <c r="B7" s="253"/>
      <c r="C7" s="253"/>
      <c r="D7" s="253"/>
      <c r="E7" s="255"/>
      <c r="F7" s="249" t="s">
        <v>469</v>
      </c>
      <c r="G7" s="250"/>
      <c r="H7" s="250"/>
      <c r="I7" s="251"/>
      <c r="J7" s="35"/>
      <c r="K7" s="259" t="s">
        <v>466</v>
      </c>
      <c r="L7" s="260"/>
      <c r="M7" s="260"/>
      <c r="N7" s="260"/>
      <c r="O7" s="260"/>
      <c r="P7" s="260"/>
      <c r="Q7" s="260"/>
      <c r="R7" s="260"/>
      <c r="S7" s="260"/>
      <c r="T7" s="260"/>
      <c r="U7" s="261"/>
    </row>
    <row r="8" spans="2:28" s="41" customFormat="1" ht="24.75" x14ac:dyDescent="0.3">
      <c r="B8" s="253"/>
      <c r="C8" s="253"/>
      <c r="D8" s="253"/>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53"/>
      <c r="C9" s="253"/>
      <c r="D9" s="253"/>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2.4" x14ac:dyDescent="0.3">
      <c r="B10" s="254"/>
      <c r="C10" s="254"/>
      <c r="D10" s="254"/>
      <c r="E10" s="71"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47" t="s">
        <v>398</v>
      </c>
      <c r="C11" s="247"/>
      <c r="D11" s="247"/>
      <c r="E11" s="247"/>
      <c r="F11" s="247"/>
      <c r="G11" s="247"/>
      <c r="H11" s="247"/>
      <c r="I11" s="247"/>
      <c r="J11" s="247"/>
      <c r="K11" s="247"/>
      <c r="L11" s="247"/>
      <c r="M11" s="247"/>
      <c r="N11" s="247"/>
      <c r="O11" s="247"/>
      <c r="P11" s="247"/>
      <c r="Q11" s="247"/>
      <c r="R11" s="247"/>
      <c r="S11" s="247"/>
      <c r="T11" s="247"/>
      <c r="U11" s="248"/>
    </row>
    <row r="12" spans="2:28" s="41" customFormat="1" ht="12.4" x14ac:dyDescent="0.3">
      <c r="B12" s="43" t="s">
        <v>4</v>
      </c>
      <c r="C12" s="43" t="s">
        <v>13</v>
      </c>
      <c r="D12" s="43" t="s">
        <v>14</v>
      </c>
      <c r="E12" s="141"/>
      <c r="F12" s="63">
        <v>39190950</v>
      </c>
      <c r="G12" s="63">
        <v>39190950</v>
      </c>
      <c r="H12" s="63">
        <v>39951368</v>
      </c>
      <c r="I12" s="63">
        <v>39951368</v>
      </c>
      <c r="J12" s="35"/>
      <c r="K12" s="63">
        <v>39951368</v>
      </c>
      <c r="L12" s="63">
        <v>37970642</v>
      </c>
      <c r="M12" s="63">
        <v>37970642</v>
      </c>
      <c r="N12" s="63">
        <v>27204000</v>
      </c>
      <c r="O12" s="63"/>
      <c r="P12" s="63"/>
      <c r="Q12" s="63"/>
      <c r="R12" s="63"/>
      <c r="S12" s="63"/>
      <c r="T12" s="63"/>
      <c r="U12" s="63"/>
    </row>
    <row r="13" spans="2:28" s="41" customFormat="1" ht="12.4" x14ac:dyDescent="0.3">
      <c r="B13" s="43" t="s">
        <v>5</v>
      </c>
      <c r="C13" s="43" t="s">
        <v>13</v>
      </c>
      <c r="D13" s="43" t="s">
        <v>14</v>
      </c>
      <c r="E13" s="141"/>
      <c r="F13" s="63">
        <v>1221160</v>
      </c>
      <c r="G13" s="63">
        <v>1221160</v>
      </c>
      <c r="H13" s="63">
        <v>1176500</v>
      </c>
      <c r="I13" s="63">
        <v>1176500</v>
      </c>
      <c r="J13" s="35"/>
      <c r="K13" s="63">
        <v>1176500</v>
      </c>
      <c r="L13" s="63">
        <v>836246</v>
      </c>
      <c r="M13" s="63">
        <v>836246</v>
      </c>
      <c r="N13" s="63">
        <v>1549000</v>
      </c>
      <c r="O13" s="63"/>
      <c r="P13" s="63"/>
      <c r="Q13" s="63"/>
      <c r="R13" s="63"/>
      <c r="S13" s="63"/>
      <c r="T13" s="63"/>
      <c r="U13" s="63"/>
    </row>
    <row r="14" spans="2:28" s="41" customFormat="1" ht="12.4" x14ac:dyDescent="0.3">
      <c r="B14" s="43" t="s">
        <v>6</v>
      </c>
      <c r="C14" s="43" t="s">
        <v>13</v>
      </c>
      <c r="D14" s="43" t="s">
        <v>14</v>
      </c>
      <c r="E14" s="141"/>
      <c r="F14" s="63">
        <v>8054877</v>
      </c>
      <c r="G14" s="63">
        <v>8054877</v>
      </c>
      <c r="H14" s="63">
        <v>8985436</v>
      </c>
      <c r="I14" s="63">
        <v>8985436</v>
      </c>
      <c r="J14" s="35"/>
      <c r="K14" s="63">
        <v>8985436</v>
      </c>
      <c r="L14" s="63">
        <v>9626765</v>
      </c>
      <c r="M14" s="63">
        <v>9626765</v>
      </c>
      <c r="N14" s="63">
        <v>7912000</v>
      </c>
      <c r="O14" s="63"/>
      <c r="P14" s="63"/>
      <c r="Q14" s="63"/>
      <c r="R14" s="63"/>
      <c r="S14" s="63"/>
      <c r="T14" s="63"/>
      <c r="U14" s="63"/>
    </row>
    <row r="15" spans="2:28" s="41" customFormat="1" ht="12.4" x14ac:dyDescent="0.3">
      <c r="B15" s="45" t="s">
        <v>422</v>
      </c>
      <c r="C15" s="43" t="s">
        <v>89</v>
      </c>
      <c r="D15" s="43" t="s">
        <v>22</v>
      </c>
      <c r="E15" s="141"/>
      <c r="F15" s="63">
        <v>28094000</v>
      </c>
      <c r="G15" s="63">
        <v>28094000</v>
      </c>
      <c r="H15" s="63">
        <v>28094000</v>
      </c>
      <c r="I15" s="63">
        <v>28094000</v>
      </c>
      <c r="J15" s="35"/>
      <c r="K15" s="63">
        <v>28094000</v>
      </c>
      <c r="L15" s="63">
        <v>28254000</v>
      </c>
      <c r="M15" s="63">
        <v>28254000</v>
      </c>
      <c r="N15" s="63">
        <v>28402000</v>
      </c>
      <c r="O15" s="63"/>
      <c r="P15" s="63"/>
      <c r="Q15" s="63"/>
      <c r="R15" s="63"/>
      <c r="S15" s="63"/>
      <c r="T15" s="63"/>
      <c r="U15" s="63"/>
    </row>
    <row r="16" spans="2:28" s="41" customFormat="1" ht="12.4" x14ac:dyDescent="0.3">
      <c r="B16" s="45" t="s">
        <v>16</v>
      </c>
      <c r="C16" s="43" t="s">
        <v>89</v>
      </c>
      <c r="D16" s="43" t="s">
        <v>22</v>
      </c>
      <c r="E16" s="141"/>
      <c r="F16" s="63">
        <v>23714000</v>
      </c>
      <c r="G16" s="63">
        <v>23714000</v>
      </c>
      <c r="H16" s="63">
        <v>23714000</v>
      </c>
      <c r="I16" s="63">
        <v>23714000</v>
      </c>
      <c r="J16" s="35"/>
      <c r="K16" s="63">
        <v>23714000</v>
      </c>
      <c r="L16" s="63">
        <v>23915000</v>
      </c>
      <c r="M16" s="63">
        <v>23915000</v>
      </c>
      <c r="N16" s="63">
        <v>24177000</v>
      </c>
      <c r="O16" s="63"/>
      <c r="P16" s="63"/>
      <c r="Q16" s="63"/>
      <c r="R16" s="63"/>
      <c r="S16" s="63"/>
      <c r="T16" s="63"/>
      <c r="U16" s="63"/>
    </row>
    <row r="17" spans="2:21" s="41" customFormat="1" ht="12.4" x14ac:dyDescent="0.3">
      <c r="B17" s="142" t="s">
        <v>483</v>
      </c>
      <c r="C17" s="146" t="s">
        <v>482</v>
      </c>
      <c r="D17" s="143" t="s">
        <v>19</v>
      </c>
      <c r="E17" s="141"/>
      <c r="F17" s="145">
        <v>0.95</v>
      </c>
      <c r="G17" s="145">
        <v>0.93</v>
      </c>
      <c r="H17" s="145">
        <v>0.91</v>
      </c>
      <c r="I17" s="145">
        <v>0.91</v>
      </c>
      <c r="J17" s="35"/>
      <c r="K17" s="145">
        <v>0.91</v>
      </c>
      <c r="L17" s="145">
        <v>0.92</v>
      </c>
      <c r="M17" s="145">
        <v>0.91</v>
      </c>
      <c r="N17" s="145">
        <v>0.93</v>
      </c>
      <c r="O17" s="145"/>
      <c r="P17" s="145"/>
      <c r="Q17" s="145"/>
      <c r="R17" s="145"/>
      <c r="S17" s="145"/>
      <c r="T17" s="145"/>
      <c r="U17" s="145"/>
    </row>
    <row r="18" spans="2:21" s="41" customFormat="1" ht="12.4" x14ac:dyDescent="0.3">
      <c r="B18" s="142" t="s">
        <v>484</v>
      </c>
      <c r="C18" s="146" t="s">
        <v>482</v>
      </c>
      <c r="D18" s="143" t="s">
        <v>19</v>
      </c>
      <c r="E18" s="141"/>
      <c r="F18" s="145">
        <v>0.95</v>
      </c>
      <c r="G18" s="145">
        <v>0.93</v>
      </c>
      <c r="H18" s="145">
        <v>0.91</v>
      </c>
      <c r="I18" s="145">
        <v>0.91</v>
      </c>
      <c r="J18" s="35"/>
      <c r="K18" s="145">
        <v>0.91</v>
      </c>
      <c r="L18" s="145">
        <v>0.91</v>
      </c>
      <c r="M18" s="145">
        <v>0.91</v>
      </c>
      <c r="N18" s="145">
        <v>0.93</v>
      </c>
      <c r="O18" s="145"/>
      <c r="P18" s="145"/>
      <c r="Q18" s="145"/>
      <c r="R18" s="145"/>
      <c r="S18" s="145"/>
      <c r="T18" s="145"/>
      <c r="U18" s="145"/>
    </row>
    <row r="19" spans="2:21" s="41" customFormat="1" ht="12.4" x14ac:dyDescent="0.3">
      <c r="B19" s="247" t="s">
        <v>399</v>
      </c>
      <c r="C19" s="247"/>
      <c r="D19" s="247"/>
      <c r="E19" s="247"/>
      <c r="F19" s="247"/>
      <c r="G19" s="247"/>
      <c r="H19" s="247"/>
      <c r="I19" s="247"/>
      <c r="J19" s="247"/>
      <c r="K19" s="247"/>
      <c r="L19" s="247"/>
      <c r="M19" s="247"/>
      <c r="N19" s="247"/>
      <c r="O19" s="247"/>
      <c r="P19" s="247"/>
      <c r="Q19" s="247"/>
      <c r="R19" s="247"/>
      <c r="S19" s="247"/>
      <c r="T19" s="247"/>
      <c r="U19" s="248"/>
    </row>
    <row r="20" spans="2:21" s="41" customFormat="1" ht="12.4" x14ac:dyDescent="0.3">
      <c r="B20" s="72" t="s">
        <v>423</v>
      </c>
      <c r="C20" s="207"/>
      <c r="D20" s="43" t="s">
        <v>22</v>
      </c>
      <c r="E20" s="141"/>
      <c r="F20" s="144">
        <f>F15*F17</f>
        <v>26689300</v>
      </c>
      <c r="G20" s="144">
        <f>G15*G17</f>
        <v>26127420</v>
      </c>
      <c r="H20" s="144">
        <f t="shared" ref="H20:I20" si="0">H15*H17</f>
        <v>25565540</v>
      </c>
      <c r="I20" s="144">
        <f t="shared" si="0"/>
        <v>25565540</v>
      </c>
      <c r="J20" s="35"/>
      <c r="K20" s="144">
        <f>K15*K17</f>
        <v>25565540</v>
      </c>
      <c r="L20" s="144">
        <f t="shared" ref="L20:U20" si="1">L15*L17</f>
        <v>25993680</v>
      </c>
      <c r="M20" s="144">
        <f t="shared" si="1"/>
        <v>25711140</v>
      </c>
      <c r="N20" s="144">
        <f>N15*N17</f>
        <v>26413860</v>
      </c>
      <c r="O20" s="144">
        <f t="shared" si="1"/>
        <v>0</v>
      </c>
      <c r="P20" s="144">
        <f t="shared" si="1"/>
        <v>0</v>
      </c>
      <c r="Q20" s="144">
        <f t="shared" si="1"/>
        <v>0</v>
      </c>
      <c r="R20" s="144">
        <f t="shared" si="1"/>
        <v>0</v>
      </c>
      <c r="S20" s="144">
        <f t="shared" si="1"/>
        <v>0</v>
      </c>
      <c r="T20" s="144">
        <f t="shared" si="1"/>
        <v>0</v>
      </c>
      <c r="U20" s="144">
        <f t="shared" si="1"/>
        <v>0</v>
      </c>
    </row>
    <row r="21" spans="2:21" s="41" customFormat="1" ht="12.4" x14ac:dyDescent="0.3">
      <c r="B21" s="147" t="s">
        <v>485</v>
      </c>
      <c r="C21" s="207"/>
      <c r="D21" s="43" t="s">
        <v>22</v>
      </c>
      <c r="E21" s="141"/>
      <c r="F21" s="144">
        <f>F16*F18</f>
        <v>22528300</v>
      </c>
      <c r="G21" s="144">
        <f>G16*G18</f>
        <v>22054020</v>
      </c>
      <c r="H21" s="144">
        <f t="shared" ref="H21:I21" si="2">H16*H18</f>
        <v>21579740</v>
      </c>
      <c r="I21" s="144">
        <f t="shared" si="2"/>
        <v>21579740</v>
      </c>
      <c r="J21" s="35"/>
      <c r="K21" s="144">
        <f>K16*K18</f>
        <v>21579740</v>
      </c>
      <c r="L21" s="144">
        <f t="shared" ref="L21:U21" si="3">L16*L18</f>
        <v>21762650</v>
      </c>
      <c r="M21" s="144">
        <f t="shared" si="3"/>
        <v>21762650</v>
      </c>
      <c r="N21" s="144">
        <f>N16*N18</f>
        <v>22484610</v>
      </c>
      <c r="O21" s="144">
        <f t="shared" si="3"/>
        <v>0</v>
      </c>
      <c r="P21" s="144">
        <f t="shared" si="3"/>
        <v>0</v>
      </c>
      <c r="Q21" s="144">
        <f t="shared" si="3"/>
        <v>0</v>
      </c>
      <c r="R21" s="144">
        <f t="shared" si="3"/>
        <v>0</v>
      </c>
      <c r="S21" s="144">
        <f t="shared" si="3"/>
        <v>0</v>
      </c>
      <c r="T21" s="144">
        <f t="shared" si="3"/>
        <v>0</v>
      </c>
      <c r="U21" s="144">
        <f t="shared" si="3"/>
        <v>0</v>
      </c>
    </row>
    <row r="22" spans="2:21" s="41" customFormat="1" ht="12.4" x14ac:dyDescent="0.3">
      <c r="B22" s="43" t="s">
        <v>3</v>
      </c>
      <c r="C22" s="207"/>
      <c r="D22" s="43" t="s">
        <v>14</v>
      </c>
      <c r="E22" s="246"/>
      <c r="F22" s="73">
        <f>F12+F13</f>
        <v>40412110</v>
      </c>
      <c r="G22" s="73">
        <f>G12+G13</f>
        <v>40412110</v>
      </c>
      <c r="H22" s="73">
        <f>H12+H13</f>
        <v>41127868</v>
      </c>
      <c r="I22" s="73">
        <f>I12+I13</f>
        <v>41127868</v>
      </c>
      <c r="J22" s="35"/>
      <c r="K22" s="73">
        <f t="shared" ref="K22:U22" si="4">K12+K13</f>
        <v>41127868</v>
      </c>
      <c r="L22" s="73">
        <f t="shared" si="4"/>
        <v>38806888</v>
      </c>
      <c r="M22" s="73">
        <f t="shared" si="4"/>
        <v>38806888</v>
      </c>
      <c r="N22" s="73">
        <f>N12+N13</f>
        <v>28753000</v>
      </c>
      <c r="O22" s="73">
        <f t="shared" si="4"/>
        <v>0</v>
      </c>
      <c r="P22" s="73">
        <f t="shared" si="4"/>
        <v>0</v>
      </c>
      <c r="Q22" s="73">
        <f t="shared" si="4"/>
        <v>0</v>
      </c>
      <c r="R22" s="73">
        <f t="shared" si="4"/>
        <v>0</v>
      </c>
      <c r="S22" s="73">
        <f t="shared" si="4"/>
        <v>0</v>
      </c>
      <c r="T22" s="73">
        <f t="shared" si="4"/>
        <v>0</v>
      </c>
      <c r="U22" s="73">
        <f t="shared" si="4"/>
        <v>0</v>
      </c>
    </row>
    <row r="23" spans="2:21" s="41" customFormat="1" ht="12.4" x14ac:dyDescent="0.3">
      <c r="B23" s="43" t="s">
        <v>1</v>
      </c>
      <c r="C23" s="207"/>
      <c r="D23" s="43" t="s">
        <v>14</v>
      </c>
      <c r="E23" s="246"/>
      <c r="F23" s="73">
        <f>F14</f>
        <v>8054877</v>
      </c>
      <c r="G23" s="73">
        <f>G14</f>
        <v>8054877</v>
      </c>
      <c r="H23" s="73">
        <f>H14</f>
        <v>8985436</v>
      </c>
      <c r="I23" s="73">
        <f>I14</f>
        <v>8985436</v>
      </c>
      <c r="J23" s="35"/>
      <c r="K23" s="73">
        <f t="shared" ref="K23:U23" si="5">K14</f>
        <v>8985436</v>
      </c>
      <c r="L23" s="73">
        <f t="shared" si="5"/>
        <v>9626765</v>
      </c>
      <c r="M23" s="73">
        <f t="shared" si="5"/>
        <v>9626765</v>
      </c>
      <c r="N23" s="73">
        <f>N14</f>
        <v>7912000</v>
      </c>
      <c r="O23" s="73">
        <f t="shared" si="5"/>
        <v>0</v>
      </c>
      <c r="P23" s="73">
        <f t="shared" si="5"/>
        <v>0</v>
      </c>
      <c r="Q23" s="73">
        <f t="shared" si="5"/>
        <v>0</v>
      </c>
      <c r="R23" s="73">
        <f t="shared" si="5"/>
        <v>0</v>
      </c>
      <c r="S23" s="73">
        <f t="shared" si="5"/>
        <v>0</v>
      </c>
      <c r="T23" s="73">
        <f t="shared" si="5"/>
        <v>0</v>
      </c>
      <c r="U23" s="73">
        <f t="shared" si="5"/>
        <v>0</v>
      </c>
    </row>
    <row r="24" spans="2:21" s="41" customFormat="1" ht="12.4" x14ac:dyDescent="0.3">
      <c r="B24" s="43" t="s">
        <v>424</v>
      </c>
      <c r="C24" s="207"/>
      <c r="D24" s="43" t="s">
        <v>19</v>
      </c>
      <c r="E24" s="246"/>
      <c r="F24" s="69">
        <f>IFERROR(F$15/SUM(F$15:F$16),"")</f>
        <v>0.54227146386658431</v>
      </c>
      <c r="G24" s="69">
        <f>IFERROR(G$15/SUM(G$15:G$16),"")</f>
        <v>0.54227146386658431</v>
      </c>
      <c r="H24" s="69">
        <f>IFERROR(H$15/SUM(H$15:H$16),"")</f>
        <v>0.54227146386658431</v>
      </c>
      <c r="I24" s="69">
        <f>IFERROR(I$15/SUM(I$15:I$16),"")</f>
        <v>0.54227146386658431</v>
      </c>
      <c r="J24" s="35"/>
      <c r="K24" s="69">
        <f>IFERROR(K$15/SUM(K$15:K$16),"")</f>
        <v>0.54227146386658431</v>
      </c>
      <c r="L24" s="69">
        <f>IFERROR(L$15/SUM(L$15:L$16),"")</f>
        <v>0.54158599934827201</v>
      </c>
      <c r="M24" s="69">
        <f t="shared" ref="M24:U24" si="6">IFERROR(M$15/SUM(M$15:M$16),"")</f>
        <v>0.54158599934827201</v>
      </c>
      <c r="N24" s="69">
        <f>IFERROR(N$15/SUM(N$15:N$16),"")</f>
        <v>0.54017763745982239</v>
      </c>
      <c r="O24" s="69" t="str">
        <f t="shared" si="6"/>
        <v/>
      </c>
      <c r="P24" s="69" t="str">
        <f t="shared" si="6"/>
        <v/>
      </c>
      <c r="Q24" s="69" t="str">
        <f t="shared" si="6"/>
        <v/>
      </c>
      <c r="R24" s="69" t="str">
        <f t="shared" si="6"/>
        <v/>
      </c>
      <c r="S24" s="69" t="str">
        <f t="shared" si="6"/>
        <v/>
      </c>
      <c r="T24" s="69" t="str">
        <f t="shared" si="6"/>
        <v/>
      </c>
      <c r="U24" s="69" t="str">
        <f t="shared" si="6"/>
        <v/>
      </c>
    </row>
    <row r="25" spans="2:21" s="41" customFormat="1" ht="12.4" x14ac:dyDescent="0.3">
      <c r="B25" s="43" t="s">
        <v>18</v>
      </c>
      <c r="C25" s="207"/>
      <c r="D25" s="43" t="s">
        <v>19</v>
      </c>
      <c r="E25" s="246"/>
      <c r="F25" s="69">
        <f>IFERROR(F16/SUM(F$15:F$16),"")</f>
        <v>0.45772853613341569</v>
      </c>
      <c r="G25" s="69">
        <f>IFERROR(G16/SUM(G$15:G$16),"")</f>
        <v>0.45772853613341569</v>
      </c>
      <c r="H25" s="69">
        <f>IFERROR(H16/SUM(H$15:H$16),"")</f>
        <v>0.45772853613341569</v>
      </c>
      <c r="I25" s="69">
        <f>IFERROR(I16/SUM(I$15:I$16),"")</f>
        <v>0.45772853613341569</v>
      </c>
      <c r="J25" s="35"/>
      <c r="K25" s="69">
        <f t="shared" ref="K25:U25" si="7">IFERROR(K16/SUM(K$15:K$16),"")</f>
        <v>0.45772853613341569</v>
      </c>
      <c r="L25" s="69">
        <f t="shared" si="7"/>
        <v>0.45841400065172805</v>
      </c>
      <c r="M25" s="69">
        <f t="shared" si="7"/>
        <v>0.45841400065172805</v>
      </c>
      <c r="N25" s="69">
        <f>IFERROR(N16/SUM(N$15:N$16),"")</f>
        <v>0.45982236254017766</v>
      </c>
      <c r="O25" s="69" t="str">
        <f t="shared" si="7"/>
        <v/>
      </c>
      <c r="P25" s="69" t="str">
        <f t="shared" si="7"/>
        <v/>
      </c>
      <c r="Q25" s="69" t="str">
        <f t="shared" si="7"/>
        <v/>
      </c>
      <c r="R25" s="69" t="str">
        <f t="shared" si="7"/>
        <v/>
      </c>
      <c r="S25" s="69" t="str">
        <f t="shared" si="7"/>
        <v/>
      </c>
      <c r="T25" s="69" t="str">
        <f t="shared" si="7"/>
        <v/>
      </c>
      <c r="U25" s="69" t="str">
        <f t="shared" si="7"/>
        <v/>
      </c>
    </row>
    <row r="26" spans="2:21" s="41" customFormat="1" ht="12.4" x14ac:dyDescent="0.3">
      <c r="B26" s="43" t="s">
        <v>425</v>
      </c>
      <c r="C26" s="207"/>
      <c r="D26" s="43" t="s">
        <v>14</v>
      </c>
      <c r="E26" s="246"/>
      <c r="F26" s="52">
        <f>IFERROR(F22*F24/F20,0)</f>
        <v>0.8210906261174864</v>
      </c>
      <c r="G26" s="52">
        <f>IFERROR(G22*G24/G20,0)</f>
        <v>0.83874848904474419</v>
      </c>
      <c r="H26" s="52">
        <f>IFERROR(H22*H24/H20,0)</f>
        <v>0.87236448696454871</v>
      </c>
      <c r="I26" s="52">
        <f>IFERROR(I22*I24/I20,0)</f>
        <v>0.87236448696454871</v>
      </c>
      <c r="J26" s="35"/>
      <c r="K26" s="52">
        <f t="shared" ref="K26:U26" si="8">IFERROR(K22*K24/K20,0)</f>
        <v>0.87236448696454871</v>
      </c>
      <c r="L26" s="52">
        <f t="shared" si="8"/>
        <v>0.80855297207153687</v>
      </c>
      <c r="M26" s="52">
        <f t="shared" si="8"/>
        <v>0.81743816956682847</v>
      </c>
      <c r="N26" s="52">
        <f>IFERROR(N22*N24/N20,0)</f>
        <v>0.58801430801413623</v>
      </c>
      <c r="O26" s="52">
        <f t="shared" si="8"/>
        <v>0</v>
      </c>
      <c r="P26" s="52">
        <f t="shared" si="8"/>
        <v>0</v>
      </c>
      <c r="Q26" s="52">
        <f t="shared" si="8"/>
        <v>0</v>
      </c>
      <c r="R26" s="52">
        <f t="shared" si="8"/>
        <v>0</v>
      </c>
      <c r="S26" s="52">
        <f t="shared" si="8"/>
        <v>0</v>
      </c>
      <c r="T26" s="52">
        <f t="shared" si="8"/>
        <v>0</v>
      </c>
      <c r="U26" s="52">
        <f t="shared" si="8"/>
        <v>0</v>
      </c>
    </row>
    <row r="27" spans="2:21" s="41" customFormat="1" ht="12.4" x14ac:dyDescent="0.3">
      <c r="B27" s="43" t="s">
        <v>426</v>
      </c>
      <c r="C27" s="207"/>
      <c r="D27" s="43" t="s">
        <v>14</v>
      </c>
      <c r="E27" s="246"/>
      <c r="F27" s="52">
        <f>IFERROR(F23*F24/F15,0)</f>
        <v>0.15547554431747992</v>
      </c>
      <c r="G27" s="52">
        <f>IFERROR(G23*G24/G15,0)</f>
        <v>0.15547554431747992</v>
      </c>
      <c r="H27" s="52">
        <f>IFERROR(H23*H24/H15,0)</f>
        <v>0.17343722977146386</v>
      </c>
      <c r="I27" s="52">
        <f>IFERROR(I23*I24/I15,0)</f>
        <v>0.17343722977146386</v>
      </c>
      <c r="J27" s="35"/>
      <c r="K27" s="52">
        <f t="shared" ref="K27:U27" si="9">IFERROR(K23*K24/K15,0)</f>
        <v>0.17343722977146386</v>
      </c>
      <c r="L27" s="52">
        <f t="shared" si="9"/>
        <v>0.18453037244340509</v>
      </c>
      <c r="M27" s="52">
        <f t="shared" si="9"/>
        <v>0.18453037244340509</v>
      </c>
      <c r="N27" s="52">
        <f>IFERROR(N23*N24/N15,0)</f>
        <v>0.1504783278495217</v>
      </c>
      <c r="O27" s="52">
        <f t="shared" si="9"/>
        <v>0</v>
      </c>
      <c r="P27" s="52">
        <f t="shared" si="9"/>
        <v>0</v>
      </c>
      <c r="Q27" s="52">
        <f t="shared" si="9"/>
        <v>0</v>
      </c>
      <c r="R27" s="52">
        <f t="shared" si="9"/>
        <v>0</v>
      </c>
      <c r="S27" s="52">
        <f t="shared" si="9"/>
        <v>0</v>
      </c>
      <c r="T27" s="52">
        <f t="shared" si="9"/>
        <v>0</v>
      </c>
      <c r="U27" s="52">
        <f t="shared" si="9"/>
        <v>0</v>
      </c>
    </row>
    <row r="28" spans="2:21" s="41" customFormat="1" ht="12.4" x14ac:dyDescent="0.3">
      <c r="B28" s="43" t="s">
        <v>32</v>
      </c>
      <c r="C28" s="207"/>
      <c r="D28" s="43" t="s">
        <v>14</v>
      </c>
      <c r="E28" s="246"/>
      <c r="F28" s="52">
        <f>IFERROR(F22*F25/F21,0)</f>
        <v>0.82109062611748651</v>
      </c>
      <c r="G28" s="52">
        <f>IFERROR(G22*G25/G21,0)</f>
        <v>0.83874848904474431</v>
      </c>
      <c r="H28" s="52">
        <f>IFERROR(H22*H25/H21,0)</f>
        <v>0.87236448696454871</v>
      </c>
      <c r="I28" s="52">
        <f>IFERROR(I22*I25/I21,0)</f>
        <v>0.87236448696454871</v>
      </c>
      <c r="J28" s="35"/>
      <c r="K28" s="52">
        <f t="shared" ref="K28:U28" si="10">IFERROR(K22*K25/K21,0)</f>
        <v>0.87236448696454871</v>
      </c>
      <c r="L28" s="52">
        <f t="shared" si="10"/>
        <v>0.81743816956682835</v>
      </c>
      <c r="M28" s="52">
        <f t="shared" si="10"/>
        <v>0.81743816956682835</v>
      </c>
      <c r="N28" s="52">
        <f>IFERROR(N22*N25/N21,0)</f>
        <v>0.58801430801413634</v>
      </c>
      <c r="O28" s="52">
        <f t="shared" si="10"/>
        <v>0</v>
      </c>
      <c r="P28" s="52">
        <f t="shared" si="10"/>
        <v>0</v>
      </c>
      <c r="Q28" s="52">
        <f t="shared" si="10"/>
        <v>0</v>
      </c>
      <c r="R28" s="52">
        <f t="shared" si="10"/>
        <v>0</v>
      </c>
      <c r="S28" s="52">
        <f t="shared" si="10"/>
        <v>0</v>
      </c>
      <c r="T28" s="52">
        <f t="shared" si="10"/>
        <v>0</v>
      </c>
      <c r="U28" s="52">
        <f t="shared" si="10"/>
        <v>0</v>
      </c>
    </row>
    <row r="29" spans="2:21" s="41" customFormat="1" ht="12.4" x14ac:dyDescent="0.3">
      <c r="B29" s="43" t="s">
        <v>88</v>
      </c>
      <c r="C29" s="207"/>
      <c r="D29" s="43" t="s">
        <v>14</v>
      </c>
      <c r="E29" s="246"/>
      <c r="F29" s="52">
        <f>IFERROR(F23*F25/F16,0)</f>
        <v>0.15547554431747992</v>
      </c>
      <c r="G29" s="52">
        <f>IFERROR(G23*G25/G16,0)</f>
        <v>0.15547554431747992</v>
      </c>
      <c r="H29" s="52">
        <f>IFERROR(H23*H25/H16,0)</f>
        <v>0.17343722977146386</v>
      </c>
      <c r="I29" s="52">
        <f>IFERROR(I23*I25/I16,0)</f>
        <v>0.17343722977146386</v>
      </c>
      <c r="J29" s="35"/>
      <c r="K29" s="52">
        <f t="shared" ref="K29:U29" si="11">IFERROR(K23*K25/K16,0)</f>
        <v>0.17343722977146386</v>
      </c>
      <c r="L29" s="52">
        <f t="shared" si="11"/>
        <v>0.18453037244340506</v>
      </c>
      <c r="M29" s="52">
        <f t="shared" si="11"/>
        <v>0.18453037244340506</v>
      </c>
      <c r="N29" s="52">
        <f>IFERROR(N23*N25/N16,0)</f>
        <v>0.15047832784952167</v>
      </c>
      <c r="O29" s="52">
        <f t="shared" si="11"/>
        <v>0</v>
      </c>
      <c r="P29" s="52">
        <f t="shared" si="11"/>
        <v>0</v>
      </c>
      <c r="Q29" s="52">
        <f t="shared" si="11"/>
        <v>0</v>
      </c>
      <c r="R29" s="52">
        <f t="shared" si="11"/>
        <v>0</v>
      </c>
      <c r="S29" s="52">
        <f t="shared" si="11"/>
        <v>0</v>
      </c>
      <c r="T29" s="52">
        <f t="shared" si="11"/>
        <v>0</v>
      </c>
      <c r="U29" s="52">
        <f t="shared" si="11"/>
        <v>0</v>
      </c>
    </row>
    <row r="30" spans="2:21" s="41" customFormat="1" ht="12.4" x14ac:dyDescent="0.3">
      <c r="B30" s="43" t="s">
        <v>427</v>
      </c>
      <c r="C30" s="207"/>
      <c r="D30" s="43" t="s">
        <v>14</v>
      </c>
      <c r="E30" s="246"/>
      <c r="F30" s="51">
        <f t="shared" ref="F30:I31" si="12">IFERROR((F26+F27)*F15,0)</f>
        <v>27435649.992199942</v>
      </c>
      <c r="G30" s="51">
        <f t="shared" si="12"/>
        <v>27931729.993278325</v>
      </c>
      <c r="H30" s="51">
        <f t="shared" si="12"/>
        <v>29380753.429981537</v>
      </c>
      <c r="I30" s="51">
        <f t="shared" si="12"/>
        <v>29380753.429981537</v>
      </c>
      <c r="J30" s="35"/>
      <c r="K30" s="51">
        <f t="shared" ref="K30:U30" si="13">IFERROR((K26+K27)*K15,0)</f>
        <v>29380753.429981537</v>
      </c>
      <c r="L30" s="51">
        <f t="shared" si="13"/>
        <v>28058576.81592517</v>
      </c>
      <c r="M30" s="51">
        <f t="shared" si="13"/>
        <v>28309619.185957137</v>
      </c>
      <c r="N30" s="51">
        <f>IFERROR((N26+N27)*N15,0)</f>
        <v>20974667.84379961</v>
      </c>
      <c r="O30" s="51">
        <f t="shared" si="13"/>
        <v>0</v>
      </c>
      <c r="P30" s="51">
        <f t="shared" si="13"/>
        <v>0</v>
      </c>
      <c r="Q30" s="51">
        <f t="shared" si="13"/>
        <v>0</v>
      </c>
      <c r="R30" s="51">
        <f t="shared" si="13"/>
        <v>0</v>
      </c>
      <c r="S30" s="51">
        <f t="shared" si="13"/>
        <v>0</v>
      </c>
      <c r="T30" s="51">
        <f t="shared" si="13"/>
        <v>0</v>
      </c>
      <c r="U30" s="51">
        <f t="shared" si="13"/>
        <v>0</v>
      </c>
    </row>
    <row r="31" spans="2:21" s="41" customFormat="1" ht="12.4" x14ac:dyDescent="0.3">
      <c r="B31" s="43" t="s">
        <v>17</v>
      </c>
      <c r="C31" s="207"/>
      <c r="D31" s="43" t="s">
        <v>14</v>
      </c>
      <c r="E31" s="246"/>
      <c r="F31" s="51">
        <f t="shared" si="12"/>
        <v>23158290.165694792</v>
      </c>
      <c r="G31" s="51">
        <f t="shared" si="12"/>
        <v>23577028.727151785</v>
      </c>
      <c r="H31" s="51">
        <f t="shared" si="12"/>
        <v>24800141.910677802</v>
      </c>
      <c r="I31" s="51">
        <f t="shared" si="12"/>
        <v>24800141.910677802</v>
      </c>
      <c r="J31" s="35"/>
      <c r="K31" s="51">
        <f t="shared" ref="K31:U31" si="14">IFERROR((K27+K28)*K16,0)</f>
        <v>24800141.910677802</v>
      </c>
      <c r="L31" s="51">
        <f t="shared" si="14"/>
        <v>23962077.682174731</v>
      </c>
      <c r="M31" s="51">
        <f t="shared" si="14"/>
        <v>23962077.682174731</v>
      </c>
      <c r="N31" s="51">
        <f>IFERROR((N27+N28)*N16,0)</f>
        <v>17854536.457275663</v>
      </c>
      <c r="O31" s="51">
        <f t="shared" si="14"/>
        <v>0</v>
      </c>
      <c r="P31" s="51">
        <f t="shared" si="14"/>
        <v>0</v>
      </c>
      <c r="Q31" s="51">
        <f t="shared" si="14"/>
        <v>0</v>
      </c>
      <c r="R31" s="51">
        <f t="shared" si="14"/>
        <v>0</v>
      </c>
      <c r="S31" s="51">
        <f t="shared" si="14"/>
        <v>0</v>
      </c>
      <c r="T31" s="51">
        <f t="shared" si="14"/>
        <v>0</v>
      </c>
      <c r="U31" s="51">
        <f t="shared" si="14"/>
        <v>0</v>
      </c>
    </row>
    <row r="32" spans="2:21" s="41" customFormat="1" ht="12.4" x14ac:dyDescent="0.3">
      <c r="B32" s="43" t="s">
        <v>2</v>
      </c>
      <c r="C32" s="207"/>
      <c r="D32" s="43" t="s">
        <v>14</v>
      </c>
      <c r="E32" s="246"/>
      <c r="F32" s="51">
        <f>IFERROR(SUM(F30:F31),0)</f>
        <v>50593940.157894731</v>
      </c>
      <c r="G32" s="51">
        <f>IFERROR(SUM(G30:G31),0)</f>
        <v>51508758.720430106</v>
      </c>
      <c r="H32" s="51">
        <f>IFERROR(SUM(H30:H31),0)</f>
        <v>54180895.340659335</v>
      </c>
      <c r="I32" s="51">
        <f>IFERROR(SUM(I30:I31),0)</f>
        <v>54180895.340659335</v>
      </c>
      <c r="J32" s="35"/>
      <c r="K32" s="51">
        <f>IFERROR(SUM(K30:K31),0)</f>
        <v>54180895.340659335</v>
      </c>
      <c r="L32" s="51">
        <f>IFERROR(SUM(L30:L31),0)</f>
        <v>52020654.498099901</v>
      </c>
      <c r="M32" s="51">
        <f t="shared" ref="M32:U32" si="15">IFERROR(SUM(M30:M31),0)</f>
        <v>52271696.868131869</v>
      </c>
      <c r="N32" s="51">
        <f>IFERROR(SUM(N30:N31),0)</f>
        <v>38829204.301075272</v>
      </c>
      <c r="O32" s="51">
        <f t="shared" si="15"/>
        <v>0</v>
      </c>
      <c r="P32" s="51">
        <f t="shared" si="15"/>
        <v>0</v>
      </c>
      <c r="Q32" s="51">
        <f t="shared" si="15"/>
        <v>0</v>
      </c>
      <c r="R32" s="51">
        <f t="shared" si="15"/>
        <v>0</v>
      </c>
      <c r="S32" s="51">
        <f t="shared" si="15"/>
        <v>0</v>
      </c>
      <c r="T32" s="51">
        <f t="shared" si="15"/>
        <v>0</v>
      </c>
      <c r="U32" s="51">
        <f t="shared" si="15"/>
        <v>0</v>
      </c>
    </row>
    <row r="33" spans="2:21" s="41" customFormat="1" ht="12.4" x14ac:dyDescent="0.3">
      <c r="B33" s="113" t="s">
        <v>421</v>
      </c>
      <c r="C33" s="207"/>
      <c r="D33" s="43" t="s">
        <v>14</v>
      </c>
      <c r="E33" s="246"/>
      <c r="F33" s="52">
        <f t="shared" ref="F33:I34" si="16">IFERROR(F30/F15,0)</f>
        <v>0.9765661704349663</v>
      </c>
      <c r="G33" s="52">
        <f t="shared" si="16"/>
        <v>0.99422403336222409</v>
      </c>
      <c r="H33" s="52">
        <f t="shared" si="16"/>
        <v>1.0458017167360125</v>
      </c>
      <c r="I33" s="52">
        <f t="shared" si="16"/>
        <v>1.0458017167360125</v>
      </c>
      <c r="J33" s="35"/>
      <c r="K33" s="52">
        <f t="shared" ref="K33:U33" si="17">IFERROR(K30/K15,0)</f>
        <v>1.0458017167360125</v>
      </c>
      <c r="L33" s="52">
        <f t="shared" si="17"/>
        <v>0.99308334451494196</v>
      </c>
      <c r="M33" s="52">
        <f t="shared" si="17"/>
        <v>1.0019685420102336</v>
      </c>
      <c r="N33" s="52">
        <f>IFERROR(N30/N15,0)</f>
        <v>0.73849263586365788</v>
      </c>
      <c r="O33" s="52">
        <f t="shared" si="17"/>
        <v>0</v>
      </c>
      <c r="P33" s="52">
        <f t="shared" si="17"/>
        <v>0</v>
      </c>
      <c r="Q33" s="52">
        <f t="shared" si="17"/>
        <v>0</v>
      </c>
      <c r="R33" s="52">
        <f t="shared" si="17"/>
        <v>0</v>
      </c>
      <c r="S33" s="52">
        <f t="shared" si="17"/>
        <v>0</v>
      </c>
      <c r="T33" s="52">
        <f t="shared" si="17"/>
        <v>0</v>
      </c>
      <c r="U33" s="52">
        <f t="shared" si="17"/>
        <v>0</v>
      </c>
    </row>
    <row r="34" spans="2:21" s="41" customFormat="1" ht="12.4" x14ac:dyDescent="0.3">
      <c r="B34" s="43" t="s">
        <v>33</v>
      </c>
      <c r="C34" s="199"/>
      <c r="D34" s="43" t="s">
        <v>14</v>
      </c>
      <c r="E34" s="246"/>
      <c r="F34" s="52">
        <f t="shared" si="16"/>
        <v>0.9765661704349663</v>
      </c>
      <c r="G34" s="52">
        <f t="shared" si="16"/>
        <v>0.9942240333622242</v>
      </c>
      <c r="H34" s="52">
        <f t="shared" si="16"/>
        <v>1.0458017167360125</v>
      </c>
      <c r="I34" s="52">
        <f t="shared" si="16"/>
        <v>1.0458017167360125</v>
      </c>
      <c r="J34" s="35"/>
      <c r="K34" s="52">
        <f t="shared" ref="K34:U34" si="18">IFERROR(K31/K16,0)</f>
        <v>1.0458017167360125</v>
      </c>
      <c r="L34" s="52">
        <f t="shared" si="18"/>
        <v>1.0019685420102333</v>
      </c>
      <c r="M34" s="52">
        <f t="shared" si="18"/>
        <v>1.0019685420102333</v>
      </c>
      <c r="N34" s="52">
        <f>IFERROR(N31/N16,0)</f>
        <v>0.7384926358636581</v>
      </c>
      <c r="O34" s="52">
        <f t="shared" si="18"/>
        <v>0</v>
      </c>
      <c r="P34" s="52">
        <f t="shared" si="18"/>
        <v>0</v>
      </c>
      <c r="Q34" s="52">
        <f t="shared" si="18"/>
        <v>0</v>
      </c>
      <c r="R34" s="52">
        <f t="shared" si="18"/>
        <v>0</v>
      </c>
      <c r="S34" s="52">
        <f t="shared" si="18"/>
        <v>0</v>
      </c>
      <c r="T34" s="52">
        <f t="shared" si="18"/>
        <v>0</v>
      </c>
      <c r="U34" s="52">
        <f t="shared" si="18"/>
        <v>0</v>
      </c>
    </row>
    <row r="35" spans="2:21" s="41" customFormat="1" ht="12.4" x14ac:dyDescent="0.3">
      <c r="B35" s="247" t="s">
        <v>15</v>
      </c>
      <c r="C35" s="247"/>
      <c r="D35" s="247"/>
      <c r="E35" s="247"/>
      <c r="F35" s="247"/>
      <c r="G35" s="247"/>
      <c r="H35" s="247"/>
      <c r="I35" s="247"/>
      <c r="J35" s="247"/>
      <c r="K35" s="247"/>
      <c r="L35" s="247"/>
      <c r="M35" s="247"/>
      <c r="N35" s="247"/>
      <c r="O35" s="247"/>
      <c r="P35" s="247"/>
      <c r="Q35" s="247"/>
      <c r="R35" s="247"/>
      <c r="S35" s="247"/>
      <c r="T35" s="247"/>
      <c r="U35" s="248"/>
    </row>
    <row r="36" spans="2:21" s="41" customFormat="1" ht="12.4" x14ac:dyDescent="0.3">
      <c r="B36" s="45" t="s">
        <v>447</v>
      </c>
      <c r="C36" s="45"/>
      <c r="D36" s="45" t="s">
        <v>14</v>
      </c>
      <c r="E36" s="43"/>
      <c r="F36" s="74">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0</v>
      </c>
      <c r="P36" s="44">
        <f t="shared" si="19"/>
        <v>0</v>
      </c>
      <c r="Q36" s="44">
        <f t="shared" si="19"/>
        <v>0</v>
      </c>
      <c r="R36" s="44">
        <f t="shared" si="19"/>
        <v>0</v>
      </c>
      <c r="S36" s="44">
        <f t="shared" si="19"/>
        <v>0</v>
      </c>
      <c r="T36" s="44">
        <f t="shared" si="19"/>
        <v>0</v>
      </c>
      <c r="U36" s="44">
        <f t="shared" si="19"/>
        <v>0</v>
      </c>
    </row>
    <row r="37" spans="2:21" s="41" customFormat="1" ht="12.4" x14ac:dyDescent="0.3">
      <c r="K37" s="75"/>
    </row>
    <row r="38" spans="2:21" s="41" customFormat="1" ht="12.4" x14ac:dyDescent="0.3"/>
    <row r="39" spans="2:21" s="41" customFormat="1" ht="12.4" x14ac:dyDescent="0.3">
      <c r="B39" s="41" t="s">
        <v>70</v>
      </c>
    </row>
    <row r="40" spans="2:21" s="41" customFormat="1" ht="12.4" x14ac:dyDescent="0.3">
      <c r="B40" s="244" t="s">
        <v>448</v>
      </c>
      <c r="C40" s="245"/>
      <c r="D40" s="245"/>
      <c r="E40" s="245"/>
    </row>
    <row r="41" spans="2:21" s="41" customFormat="1" ht="14.25" customHeight="1" x14ac:dyDescent="0.3">
      <c r="B41" s="245" t="s">
        <v>71</v>
      </c>
      <c r="C41" s="245"/>
      <c r="D41" s="245"/>
      <c r="E41" s="245"/>
    </row>
    <row r="42" spans="2:21" s="41" customFormat="1" ht="16.5" customHeight="1" x14ac:dyDescent="0.3">
      <c r="B42" s="245" t="s">
        <v>72</v>
      </c>
      <c r="C42" s="245"/>
      <c r="D42" s="245"/>
      <c r="E42" s="245"/>
    </row>
    <row r="43" spans="2:21" s="41" customFormat="1" ht="45" customHeight="1" x14ac:dyDescent="0.3">
      <c r="B43" s="244" t="s">
        <v>449</v>
      </c>
      <c r="C43" s="245"/>
      <c r="D43" s="245"/>
      <c r="E43" s="245"/>
    </row>
    <row r="44" spans="2:21" s="41" customFormat="1" ht="54" customHeight="1" x14ac:dyDescent="0.3"/>
    <row r="45" spans="2:21" s="41" customFormat="1" ht="12.4" x14ac:dyDescent="0.3"/>
    <row r="46" spans="2:21" s="41" customFormat="1" ht="12.4"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F6:I6"/>
    <mergeCell ref="F7:I7"/>
    <mergeCell ref="B3:L3"/>
    <mergeCell ref="B40:E40"/>
    <mergeCell ref="B6:B10"/>
    <mergeCell ref="C6:C10"/>
    <mergeCell ref="D6:D10"/>
    <mergeCell ref="E6:E7"/>
    <mergeCell ref="K6:U6"/>
    <mergeCell ref="K7:U7"/>
    <mergeCell ref="B11:U11"/>
    <mergeCell ref="B19:U19"/>
    <mergeCell ref="B43:E43"/>
    <mergeCell ref="B41:E41"/>
    <mergeCell ref="B42:E42"/>
    <mergeCell ref="E22:E34"/>
    <mergeCell ref="B35:U35"/>
    <mergeCell ref="C20:C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79998168889431442"/>
  </sheetPr>
  <dimension ref="A1:AB67"/>
  <sheetViews>
    <sheetView showGridLines="0" topLeftCell="E2" zoomScale="80" zoomScaleNormal="80" workbookViewId="0">
      <selection activeCell="O15" sqref="O15"/>
    </sheetView>
  </sheetViews>
  <sheetFormatPr defaultColWidth="0" defaultRowHeight="13.5" zeroHeight="1" x14ac:dyDescent="0.35"/>
  <cols>
    <col min="1" max="1" width="9" style="31" customWidth="1"/>
    <col min="2" max="2" width="48.1328125" style="31" bestFit="1" customWidth="1"/>
    <col min="3" max="3" width="32.86328125" style="31" customWidth="1"/>
    <col min="4" max="4" width="11.59765625" style="31" bestFit="1" customWidth="1"/>
    <col min="5" max="5" width="29.6640625" style="31" bestFit="1" customWidth="1"/>
    <col min="6" max="9" width="19.59765625" style="31" customWidth="1"/>
    <col min="10" max="10" width="1.1328125" style="31" customWidth="1"/>
    <col min="11" max="21" width="19.59765625" style="31" customWidth="1"/>
    <col min="22" max="22" width="9" style="31" customWidth="1"/>
    <col min="23" max="28" width="0" style="31" hidden="1" customWidth="1"/>
    <col min="29" max="16384" width="9" style="31" hidden="1"/>
  </cols>
  <sheetData>
    <row r="1" spans="2:28" s="29" customFormat="1" ht="12.75" customHeight="1" x14ac:dyDescent="0.35"/>
    <row r="2" spans="2:28" s="29" customFormat="1" ht="18.75" customHeight="1" x14ac:dyDescent="0.45">
      <c r="B2" s="8" t="s">
        <v>110</v>
      </c>
      <c r="C2" s="8"/>
      <c r="D2" s="8"/>
      <c r="E2" s="8"/>
      <c r="F2" s="8"/>
      <c r="G2" s="8"/>
      <c r="H2" s="8"/>
      <c r="I2" s="8"/>
      <c r="J2" s="8"/>
    </row>
    <row r="3" spans="2:28" s="29" customFormat="1" ht="14.25" customHeight="1" x14ac:dyDescent="0.35">
      <c r="B3" s="133" t="s">
        <v>478</v>
      </c>
      <c r="C3" s="62"/>
      <c r="D3" s="62"/>
      <c r="E3" s="62"/>
      <c r="F3" s="62"/>
      <c r="G3" s="62"/>
      <c r="H3" s="62"/>
      <c r="I3" s="62"/>
      <c r="J3" s="62"/>
      <c r="K3" s="62"/>
      <c r="L3" s="62"/>
      <c r="W3" s="30"/>
      <c r="X3" s="30"/>
      <c r="Y3" s="30"/>
      <c r="Z3" s="30"/>
      <c r="AA3" s="30"/>
      <c r="AB3" s="30"/>
    </row>
    <row r="4" spans="2:28" s="29" customFormat="1" ht="12.75" customHeight="1" x14ac:dyDescent="0.35"/>
    <row r="5" spans="2:28" x14ac:dyDescent="0.35"/>
    <row r="6" spans="2:28" s="41" customFormat="1" ht="16.5" customHeight="1" x14ac:dyDescent="0.3">
      <c r="B6" s="252" t="s">
        <v>12</v>
      </c>
      <c r="C6" s="252" t="s">
        <v>9</v>
      </c>
      <c r="D6" s="252" t="s">
        <v>10</v>
      </c>
      <c r="E6" s="255"/>
      <c r="F6" s="211" t="s">
        <v>463</v>
      </c>
      <c r="G6" s="212"/>
      <c r="H6" s="212"/>
      <c r="I6" s="213"/>
      <c r="J6" s="35"/>
      <c r="K6" s="256" t="s">
        <v>464</v>
      </c>
      <c r="L6" s="257"/>
      <c r="M6" s="257"/>
      <c r="N6" s="257"/>
      <c r="O6" s="257"/>
      <c r="P6" s="257"/>
      <c r="Q6" s="257"/>
      <c r="R6" s="257"/>
      <c r="S6" s="257"/>
      <c r="T6" s="257"/>
      <c r="U6" s="258"/>
    </row>
    <row r="7" spans="2:28" s="41" customFormat="1" ht="31.5" customHeight="1" x14ac:dyDescent="0.3">
      <c r="B7" s="253"/>
      <c r="C7" s="253"/>
      <c r="D7" s="253"/>
      <c r="E7" s="255"/>
      <c r="F7" s="249" t="s">
        <v>469</v>
      </c>
      <c r="G7" s="250"/>
      <c r="H7" s="250"/>
      <c r="I7" s="251"/>
      <c r="J7" s="35"/>
      <c r="K7" s="259" t="s">
        <v>466</v>
      </c>
      <c r="L7" s="260"/>
      <c r="M7" s="260"/>
      <c r="N7" s="260"/>
      <c r="O7" s="260"/>
      <c r="P7" s="260"/>
      <c r="Q7" s="260"/>
      <c r="R7" s="260"/>
      <c r="S7" s="260"/>
      <c r="T7" s="260"/>
      <c r="U7" s="261"/>
    </row>
    <row r="8" spans="2:28" s="41" customFormat="1" ht="24.75" x14ac:dyDescent="0.3">
      <c r="B8" s="253"/>
      <c r="C8" s="253"/>
      <c r="D8" s="253"/>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53"/>
      <c r="C9" s="253"/>
      <c r="D9" s="253"/>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3">
      <c r="B10" s="254"/>
      <c r="C10" s="254"/>
      <c r="D10" s="254"/>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47" t="s">
        <v>398</v>
      </c>
      <c r="C11" s="247"/>
      <c r="D11" s="247"/>
      <c r="E11" s="247"/>
      <c r="F11" s="247"/>
      <c r="G11" s="247"/>
      <c r="H11" s="247"/>
      <c r="I11" s="247"/>
      <c r="J11" s="247"/>
      <c r="K11" s="247"/>
      <c r="L11" s="247"/>
      <c r="M11" s="247"/>
      <c r="N11" s="247"/>
      <c r="O11" s="247"/>
      <c r="P11" s="247"/>
      <c r="Q11" s="247"/>
      <c r="R11" s="247"/>
      <c r="S11" s="247"/>
      <c r="T11" s="247"/>
      <c r="U11" s="248"/>
    </row>
    <row r="12" spans="2:28" s="41" customFormat="1" ht="12.4" x14ac:dyDescent="0.3">
      <c r="B12" s="152" t="s">
        <v>422</v>
      </c>
      <c r="C12" s="43" t="s">
        <v>89</v>
      </c>
      <c r="D12" s="43" t="s">
        <v>22</v>
      </c>
      <c r="E12" s="198"/>
      <c r="F12" s="63">
        <v>28094000</v>
      </c>
      <c r="G12" s="63">
        <v>28094000</v>
      </c>
      <c r="H12" s="63">
        <v>28094000</v>
      </c>
      <c r="I12" s="63">
        <v>28094000</v>
      </c>
      <c r="J12" s="35"/>
      <c r="K12" s="63">
        <v>28094000</v>
      </c>
      <c r="L12" s="63">
        <v>28254000</v>
      </c>
      <c r="M12" s="63">
        <v>28254000</v>
      </c>
      <c r="N12" s="63">
        <v>28402000</v>
      </c>
      <c r="O12" s="63"/>
      <c r="P12" s="63"/>
      <c r="Q12" s="63"/>
      <c r="R12" s="63"/>
      <c r="S12" s="63"/>
      <c r="T12" s="63"/>
      <c r="U12" s="63"/>
    </row>
    <row r="13" spans="2:28" s="41" customFormat="1" ht="12.4" x14ac:dyDescent="0.3">
      <c r="B13" s="45" t="s">
        <v>16</v>
      </c>
      <c r="C13" s="43" t="s">
        <v>89</v>
      </c>
      <c r="D13" s="43" t="s">
        <v>22</v>
      </c>
      <c r="E13" s="207"/>
      <c r="F13" s="63">
        <v>23714000</v>
      </c>
      <c r="G13" s="63">
        <v>23714000</v>
      </c>
      <c r="H13" s="63">
        <v>23714000</v>
      </c>
      <c r="I13" s="63">
        <v>23714000</v>
      </c>
      <c r="J13" s="35"/>
      <c r="K13" s="63">
        <v>23714000</v>
      </c>
      <c r="L13" s="63">
        <v>23915000</v>
      </c>
      <c r="M13" s="63">
        <v>23915000</v>
      </c>
      <c r="N13" s="63">
        <v>24177000</v>
      </c>
      <c r="O13" s="63"/>
      <c r="P13" s="63"/>
      <c r="Q13" s="63"/>
      <c r="R13" s="63"/>
      <c r="S13" s="63"/>
      <c r="T13" s="63"/>
      <c r="U13" s="63"/>
    </row>
    <row r="14" spans="2:28" s="41" customFormat="1" ht="12.4" x14ac:dyDescent="0.3">
      <c r="B14" s="45" t="s">
        <v>440</v>
      </c>
      <c r="C14" s="181" t="s">
        <v>531</v>
      </c>
      <c r="D14" s="43" t="s">
        <v>22</v>
      </c>
      <c r="E14" s="207"/>
      <c r="F14" s="63">
        <v>0</v>
      </c>
      <c r="G14" s="63">
        <v>0</v>
      </c>
      <c r="H14" s="63">
        <v>0</v>
      </c>
      <c r="I14" s="63">
        <v>767273</v>
      </c>
      <c r="J14" s="35"/>
      <c r="K14" s="63">
        <v>767273</v>
      </c>
      <c r="L14" s="63">
        <v>3069092</v>
      </c>
      <c r="M14" s="63">
        <v>6138184</v>
      </c>
      <c r="N14" s="63">
        <v>9261038</v>
      </c>
      <c r="O14" s="63"/>
      <c r="P14" s="63"/>
      <c r="Q14" s="63"/>
      <c r="R14" s="63"/>
      <c r="S14" s="63"/>
      <c r="T14" s="63"/>
      <c r="U14" s="63"/>
    </row>
    <row r="15" spans="2:28" s="41" customFormat="1" ht="12.4" x14ac:dyDescent="0.3">
      <c r="B15" s="45" t="s">
        <v>20</v>
      </c>
      <c r="C15" s="175" t="s">
        <v>531</v>
      </c>
      <c r="D15" s="43" t="s">
        <v>22</v>
      </c>
      <c r="E15" s="207"/>
      <c r="F15" s="63">
        <v>0</v>
      </c>
      <c r="G15" s="63">
        <v>0</v>
      </c>
      <c r="H15" s="63">
        <v>0</v>
      </c>
      <c r="I15" s="63">
        <v>689010</v>
      </c>
      <c r="J15" s="35"/>
      <c r="K15" s="63">
        <v>689010</v>
      </c>
      <c r="L15" s="63">
        <v>2756039</v>
      </c>
      <c r="M15" s="63">
        <v>5512078</v>
      </c>
      <c r="N15" s="63">
        <v>8334231</v>
      </c>
      <c r="O15" s="63"/>
      <c r="P15" s="63"/>
      <c r="Q15" s="63"/>
      <c r="R15" s="63"/>
      <c r="S15" s="63"/>
      <c r="T15" s="63"/>
      <c r="U15" s="63"/>
    </row>
    <row r="16" spans="2:28" s="41" customFormat="1" ht="12.4" x14ac:dyDescent="0.3">
      <c r="B16" s="45" t="s">
        <v>90</v>
      </c>
      <c r="C16" s="43" t="s">
        <v>30</v>
      </c>
      <c r="D16" s="43" t="s">
        <v>19</v>
      </c>
      <c r="E16" s="207"/>
      <c r="F16" s="64">
        <v>1</v>
      </c>
      <c r="G16" s="65"/>
      <c r="H16" s="64">
        <v>1</v>
      </c>
      <c r="I16" s="65"/>
      <c r="J16" s="35"/>
      <c r="K16" s="65"/>
      <c r="L16" s="64">
        <v>0.70070070070070067</v>
      </c>
      <c r="M16" s="65"/>
      <c r="N16" s="64">
        <v>0.95172715887997161</v>
      </c>
      <c r="O16" s="65"/>
      <c r="P16" s="64"/>
      <c r="Q16" s="65"/>
      <c r="R16" s="64"/>
      <c r="S16" s="65"/>
      <c r="T16" s="64"/>
      <c r="U16" s="65"/>
    </row>
    <row r="17" spans="2:21" s="41" customFormat="1" ht="12.4" x14ac:dyDescent="0.3">
      <c r="B17" s="45" t="s">
        <v>91</v>
      </c>
      <c r="C17" s="43" t="s">
        <v>30</v>
      </c>
      <c r="D17" s="43" t="s">
        <v>19</v>
      </c>
      <c r="E17" s="207"/>
      <c r="F17" s="66">
        <f>1-F16</f>
        <v>0</v>
      </c>
      <c r="G17" s="65"/>
      <c r="H17" s="66">
        <f>1-H16</f>
        <v>0</v>
      </c>
      <c r="I17" s="65"/>
      <c r="J17" s="35"/>
      <c r="K17" s="65"/>
      <c r="L17" s="66">
        <v>0.29929929929929933</v>
      </c>
      <c r="M17" s="65" t="str">
        <f t="shared" ref="M17:U17" si="0">IF(M16="","",1-M16)</f>
        <v/>
      </c>
      <c r="N17" s="66">
        <v>4.8272841120028387E-2</v>
      </c>
      <c r="O17" s="65"/>
      <c r="P17" s="66" t="str">
        <f>IF(P16="","",1-P16)</f>
        <v/>
      </c>
      <c r="Q17" s="65" t="str">
        <f t="shared" si="0"/>
        <v/>
      </c>
      <c r="R17" s="66" t="str">
        <f t="shared" si="0"/>
        <v/>
      </c>
      <c r="S17" s="65" t="str">
        <f t="shared" si="0"/>
        <v/>
      </c>
      <c r="T17" s="66" t="str">
        <f t="shared" si="0"/>
        <v/>
      </c>
      <c r="U17" s="65" t="str">
        <f t="shared" si="0"/>
        <v/>
      </c>
    </row>
    <row r="18" spans="2:21" s="41" customFormat="1" ht="12.4" x14ac:dyDescent="0.3">
      <c r="B18" s="45" t="s">
        <v>92</v>
      </c>
      <c r="C18" s="43" t="s">
        <v>31</v>
      </c>
      <c r="D18" s="43" t="s">
        <v>19</v>
      </c>
      <c r="E18" s="207"/>
      <c r="F18" s="65"/>
      <c r="G18" s="64">
        <v>1</v>
      </c>
      <c r="H18" s="65"/>
      <c r="I18" s="64">
        <f>11227566/(11227566+16500)</f>
        <v>0.99853255930728257</v>
      </c>
      <c r="J18" s="35"/>
      <c r="K18" s="64">
        <v>0.99853255930728257</v>
      </c>
      <c r="L18" s="65"/>
      <c r="M18" s="64">
        <v>0.70070070070070067</v>
      </c>
      <c r="N18" s="65"/>
      <c r="O18" s="64"/>
      <c r="P18" s="65"/>
      <c r="Q18" s="64"/>
      <c r="R18" s="65"/>
      <c r="S18" s="64"/>
      <c r="T18" s="65"/>
      <c r="U18" s="64"/>
    </row>
    <row r="19" spans="2:21" s="41" customFormat="1" ht="12.4" x14ac:dyDescent="0.3">
      <c r="B19" s="45" t="s">
        <v>93</v>
      </c>
      <c r="C19" s="43" t="s">
        <v>31</v>
      </c>
      <c r="D19" s="43" t="s">
        <v>19</v>
      </c>
      <c r="E19" s="207"/>
      <c r="F19" s="65"/>
      <c r="G19" s="66">
        <f>1-G18</f>
        <v>0</v>
      </c>
      <c r="H19" s="65"/>
      <c r="I19" s="66">
        <f>1-I18</f>
        <v>1.4674406927174255E-3</v>
      </c>
      <c r="J19" s="35"/>
      <c r="K19" s="66">
        <f>IF(K18="","",1-K18)</f>
        <v>1.4674406927174255E-3</v>
      </c>
      <c r="L19" s="65" t="str">
        <f t="shared" ref="L19:U19" si="1">IF(L18="","",1-L18)</f>
        <v/>
      </c>
      <c r="M19" s="66">
        <v>0.29929929929929933</v>
      </c>
      <c r="N19" s="65" t="str">
        <f t="shared" si="1"/>
        <v/>
      </c>
      <c r="O19" s="66"/>
      <c r="P19" s="65" t="str">
        <f t="shared" si="1"/>
        <v/>
      </c>
      <c r="Q19" s="66" t="str">
        <f t="shared" si="1"/>
        <v/>
      </c>
      <c r="R19" s="65" t="str">
        <f t="shared" si="1"/>
        <v/>
      </c>
      <c r="S19" s="66" t="str">
        <f t="shared" si="1"/>
        <v/>
      </c>
      <c r="T19" s="65" t="str">
        <f t="shared" si="1"/>
        <v/>
      </c>
      <c r="U19" s="66" t="str">
        <f t="shared" si="1"/>
        <v/>
      </c>
    </row>
    <row r="20" spans="2:21" s="41" customFormat="1" ht="12.4" x14ac:dyDescent="0.3">
      <c r="B20" s="45" t="s">
        <v>428</v>
      </c>
      <c r="C20" s="43" t="s">
        <v>30</v>
      </c>
      <c r="D20" s="43" t="s">
        <v>14</v>
      </c>
      <c r="E20" s="207"/>
      <c r="F20" s="67">
        <v>0.47299999999999998</v>
      </c>
      <c r="G20" s="65"/>
      <c r="H20" s="67">
        <v>0.65100000000000002</v>
      </c>
      <c r="I20" s="65"/>
      <c r="J20" s="35"/>
      <c r="K20" s="65"/>
      <c r="L20" s="67">
        <v>0.79600000000000004</v>
      </c>
      <c r="M20" s="65"/>
      <c r="N20" s="67">
        <v>0.97699999999999998</v>
      </c>
      <c r="O20" s="65"/>
      <c r="P20" s="67"/>
      <c r="Q20" s="65"/>
      <c r="R20" s="67"/>
      <c r="S20" s="65"/>
      <c r="T20" s="67"/>
      <c r="U20" s="65"/>
    </row>
    <row r="21" spans="2:21" s="41" customFormat="1" ht="12.4" x14ac:dyDescent="0.3">
      <c r="B21" s="45" t="s">
        <v>26</v>
      </c>
      <c r="C21" s="43" t="s">
        <v>30</v>
      </c>
      <c r="D21" s="43" t="s">
        <v>14</v>
      </c>
      <c r="E21" s="207"/>
      <c r="F21" s="67">
        <v>0.35799999999999998</v>
      </c>
      <c r="G21" s="65"/>
      <c r="H21" s="67">
        <v>0.49199999999999999</v>
      </c>
      <c r="I21" s="65"/>
      <c r="J21" s="35"/>
      <c r="K21" s="65"/>
      <c r="L21" s="67">
        <v>0.60099999999999998</v>
      </c>
      <c r="M21" s="65"/>
      <c r="N21" s="67">
        <v>0.73699999999999999</v>
      </c>
      <c r="O21" s="65"/>
      <c r="P21" s="67"/>
      <c r="Q21" s="65"/>
      <c r="R21" s="67"/>
      <c r="S21" s="65"/>
      <c r="T21" s="67"/>
      <c r="U21" s="65"/>
    </row>
    <row r="22" spans="2:21" s="41" customFormat="1" ht="12.4" x14ac:dyDescent="0.3">
      <c r="B22" s="115" t="s">
        <v>441</v>
      </c>
      <c r="C22" s="43" t="s">
        <v>30</v>
      </c>
      <c r="D22" s="43" t="s">
        <v>14</v>
      </c>
      <c r="E22" s="207"/>
      <c r="F22" s="67">
        <v>0.01</v>
      </c>
      <c r="G22" s="65"/>
      <c r="H22" s="67">
        <v>3.5000000000000003E-2</v>
      </c>
      <c r="I22" s="65"/>
      <c r="J22" s="35"/>
      <c r="K22" s="65"/>
      <c r="L22" s="67">
        <v>9.7000000000000003E-2</v>
      </c>
      <c r="M22" s="65"/>
      <c r="N22" s="67">
        <v>0.04</v>
      </c>
      <c r="O22" s="65"/>
      <c r="P22" s="67"/>
      <c r="Q22" s="65"/>
      <c r="R22" s="67"/>
      <c r="S22" s="65"/>
      <c r="T22" s="67"/>
      <c r="U22" s="65"/>
    </row>
    <row r="23" spans="2:21" s="41" customFormat="1" ht="12.4" x14ac:dyDescent="0.3">
      <c r="B23" s="170" t="s">
        <v>521</v>
      </c>
      <c r="C23" s="43" t="s">
        <v>30</v>
      </c>
      <c r="D23" s="43" t="s">
        <v>14</v>
      </c>
      <c r="E23" s="207"/>
      <c r="F23" s="67">
        <v>0.01</v>
      </c>
      <c r="G23" s="65"/>
      <c r="H23" s="67">
        <v>3.5000000000000003E-2</v>
      </c>
      <c r="I23" s="65"/>
      <c r="J23" s="35"/>
      <c r="K23" s="65"/>
      <c r="L23" s="67">
        <v>9.7000000000000003E-2</v>
      </c>
      <c r="M23" s="65"/>
      <c r="N23" s="67">
        <v>0.04</v>
      </c>
      <c r="O23" s="65"/>
      <c r="P23" s="67"/>
      <c r="Q23" s="65"/>
      <c r="R23" s="67"/>
      <c r="S23" s="65"/>
      <c r="T23" s="67"/>
      <c r="U23" s="65"/>
    </row>
    <row r="24" spans="2:21" s="41" customFormat="1" ht="12.4" x14ac:dyDescent="0.3">
      <c r="B24" s="45" t="s">
        <v>429</v>
      </c>
      <c r="C24" s="43" t="s">
        <v>30</v>
      </c>
      <c r="D24" s="43" t="s">
        <v>14</v>
      </c>
      <c r="E24" s="207"/>
      <c r="F24" s="67">
        <v>0.38100000000000001</v>
      </c>
      <c r="G24" s="65"/>
      <c r="H24" s="67">
        <v>0.34200000000000003</v>
      </c>
      <c r="I24" s="65"/>
      <c r="J24" s="35"/>
      <c r="K24" s="65"/>
      <c r="L24" s="67">
        <v>0.32500000000000001</v>
      </c>
      <c r="M24" s="65"/>
      <c r="N24" s="67">
        <v>0.34599999999999997</v>
      </c>
      <c r="O24" s="65"/>
      <c r="P24" s="67"/>
      <c r="Q24" s="65"/>
      <c r="R24" s="67"/>
      <c r="S24" s="65"/>
      <c r="T24" s="67"/>
      <c r="U24" s="65"/>
    </row>
    <row r="25" spans="2:21" s="41" customFormat="1" ht="12.4" x14ac:dyDescent="0.3">
      <c r="B25" s="170" t="s">
        <v>522</v>
      </c>
      <c r="C25" s="43" t="s">
        <v>30</v>
      </c>
      <c r="D25" s="43" t="s">
        <v>14</v>
      </c>
      <c r="E25" s="207"/>
      <c r="F25" s="67">
        <v>0.28799999999999998</v>
      </c>
      <c r="G25" s="65"/>
      <c r="H25" s="67">
        <v>0.25900000000000001</v>
      </c>
      <c r="I25" s="65"/>
      <c r="J25" s="35"/>
      <c r="K25" s="65"/>
      <c r="L25" s="67">
        <v>0.245</v>
      </c>
      <c r="M25" s="65"/>
      <c r="N25" s="67">
        <v>0.26100000000000001</v>
      </c>
      <c r="O25" s="65"/>
      <c r="P25" s="67"/>
      <c r="Q25" s="65"/>
      <c r="R25" s="67"/>
      <c r="S25" s="65"/>
      <c r="T25" s="67"/>
      <c r="U25" s="65"/>
    </row>
    <row r="26" spans="2:21" s="41" customFormat="1" ht="12.4" x14ac:dyDescent="0.3">
      <c r="B26" s="45" t="s">
        <v>430</v>
      </c>
      <c r="C26" s="43" t="s">
        <v>30</v>
      </c>
      <c r="D26" s="43" t="s">
        <v>14</v>
      </c>
      <c r="E26" s="207"/>
      <c r="F26" s="67" t="e">
        <f>NA()</f>
        <v>#N/A</v>
      </c>
      <c r="G26" s="65"/>
      <c r="H26" s="67" t="e">
        <f>NA()</f>
        <v>#N/A</v>
      </c>
      <c r="I26" s="65"/>
      <c r="J26" s="35"/>
      <c r="K26" s="65"/>
      <c r="L26" s="67">
        <v>0.53200000000000003</v>
      </c>
      <c r="M26" s="65"/>
      <c r="N26" s="67">
        <v>0.54700000000000004</v>
      </c>
      <c r="O26" s="65"/>
      <c r="P26" s="67"/>
      <c r="Q26" s="65"/>
      <c r="R26" s="67"/>
      <c r="S26" s="65"/>
      <c r="T26" s="67"/>
      <c r="U26" s="65"/>
    </row>
    <row r="27" spans="2:21" s="41" customFormat="1" ht="12.4" x14ac:dyDescent="0.3">
      <c r="B27" s="45" t="s">
        <v>94</v>
      </c>
      <c r="C27" s="43" t="s">
        <v>30</v>
      </c>
      <c r="D27" s="43" t="s">
        <v>14</v>
      </c>
      <c r="E27" s="207"/>
      <c r="F27" s="67" t="e">
        <f>NA()</f>
        <v>#N/A</v>
      </c>
      <c r="G27" s="65"/>
      <c r="H27" s="67" t="e">
        <f>NA()</f>
        <v>#N/A</v>
      </c>
      <c r="I27" s="65"/>
      <c r="J27" s="35"/>
      <c r="K27" s="65"/>
      <c r="L27" s="67">
        <v>0.40200000000000002</v>
      </c>
      <c r="M27" s="65"/>
      <c r="N27" s="67">
        <v>0.41299999999999998</v>
      </c>
      <c r="O27" s="65"/>
      <c r="P27" s="67"/>
      <c r="Q27" s="65"/>
      <c r="R27" s="67"/>
      <c r="S27" s="65"/>
      <c r="T27" s="67"/>
      <c r="U27" s="65"/>
    </row>
    <row r="28" spans="2:21" s="41" customFormat="1" ht="12.4" x14ac:dyDescent="0.3">
      <c r="B28" s="45" t="s">
        <v>27</v>
      </c>
      <c r="C28" s="43" t="s">
        <v>30</v>
      </c>
      <c r="D28" s="43" t="s">
        <v>14</v>
      </c>
      <c r="E28" s="207"/>
      <c r="F28" s="63">
        <v>5700000</v>
      </c>
      <c r="G28" s="68"/>
      <c r="H28" s="63">
        <v>9500000</v>
      </c>
      <c r="I28" s="68"/>
      <c r="J28" s="35"/>
      <c r="K28" s="68"/>
      <c r="L28" s="63">
        <v>4800000</v>
      </c>
      <c r="M28" s="68"/>
      <c r="N28" s="63">
        <v>3500000</v>
      </c>
      <c r="O28" s="68"/>
      <c r="P28" s="63"/>
      <c r="Q28" s="68"/>
      <c r="R28" s="63"/>
      <c r="S28" s="68"/>
      <c r="T28" s="63"/>
      <c r="U28" s="68"/>
    </row>
    <row r="29" spans="2:21" s="41" customFormat="1" ht="12.4" x14ac:dyDescent="0.3">
      <c r="B29" s="45" t="s">
        <v>431</v>
      </c>
      <c r="C29" s="43" t="s">
        <v>31</v>
      </c>
      <c r="D29" s="43" t="s">
        <v>14</v>
      </c>
      <c r="E29" s="207"/>
      <c r="F29" s="65"/>
      <c r="G29" s="67">
        <v>0.46300000000000002</v>
      </c>
      <c r="H29" s="65"/>
      <c r="I29" s="67">
        <v>0.65300000000000002</v>
      </c>
      <c r="J29" s="35"/>
      <c r="K29" s="67">
        <v>0.65300000000000002</v>
      </c>
      <c r="L29" s="65"/>
      <c r="M29" s="67">
        <v>0.78800000000000003</v>
      </c>
      <c r="N29" s="65"/>
      <c r="O29" s="67"/>
      <c r="P29" s="65"/>
      <c r="Q29" s="67"/>
      <c r="R29" s="65"/>
      <c r="S29" s="67"/>
      <c r="T29" s="65"/>
      <c r="U29" s="67"/>
    </row>
    <row r="30" spans="2:21" s="41" customFormat="1" ht="12.4" x14ac:dyDescent="0.3">
      <c r="B30" s="45" t="s">
        <v>28</v>
      </c>
      <c r="C30" s="43" t="s">
        <v>31</v>
      </c>
      <c r="D30" s="43" t="s">
        <v>14</v>
      </c>
      <c r="E30" s="207"/>
      <c r="F30" s="65"/>
      <c r="G30" s="67">
        <v>0.35</v>
      </c>
      <c r="H30" s="65"/>
      <c r="I30" s="67">
        <v>0.49399999999999999</v>
      </c>
      <c r="J30" s="35"/>
      <c r="K30" s="67">
        <v>0.49399999999999999</v>
      </c>
      <c r="L30" s="65"/>
      <c r="M30" s="67">
        <v>0.59499999999999997</v>
      </c>
      <c r="N30" s="65"/>
      <c r="O30" s="67"/>
      <c r="P30" s="65"/>
      <c r="Q30" s="67"/>
      <c r="R30" s="65"/>
      <c r="S30" s="67"/>
      <c r="T30" s="65"/>
      <c r="U30" s="67"/>
    </row>
    <row r="31" spans="2:21" s="41" customFormat="1" ht="12.4" x14ac:dyDescent="0.3">
      <c r="B31" s="115" t="s">
        <v>445</v>
      </c>
      <c r="C31" s="43" t="s">
        <v>31</v>
      </c>
      <c r="D31" s="43" t="s">
        <v>14</v>
      </c>
      <c r="E31" s="207"/>
      <c r="F31" s="65"/>
      <c r="G31" s="67">
        <v>0.01</v>
      </c>
      <c r="H31" s="65"/>
      <c r="I31" s="67">
        <v>3.5000000000000003E-2</v>
      </c>
      <c r="J31" s="35"/>
      <c r="K31" s="67">
        <v>3.5000000000000003E-2</v>
      </c>
      <c r="L31" s="65"/>
      <c r="M31" s="67">
        <v>3.7999999999999999E-2</v>
      </c>
      <c r="N31" s="65"/>
      <c r="O31" s="67"/>
      <c r="P31" s="65"/>
      <c r="Q31" s="67"/>
      <c r="R31" s="65"/>
      <c r="S31" s="67"/>
      <c r="T31" s="65"/>
      <c r="U31" s="67"/>
    </row>
    <row r="32" spans="2:21" s="41" customFormat="1" ht="12.4" x14ac:dyDescent="0.3">
      <c r="B32" s="170" t="s">
        <v>523</v>
      </c>
      <c r="C32" s="43" t="s">
        <v>31</v>
      </c>
      <c r="D32" s="43" t="s">
        <v>14</v>
      </c>
      <c r="E32" s="207"/>
      <c r="F32" s="65"/>
      <c r="G32" s="67">
        <v>0.01</v>
      </c>
      <c r="H32" s="65"/>
      <c r="I32" s="67">
        <v>3.5000000000000003E-2</v>
      </c>
      <c r="J32" s="35"/>
      <c r="K32" s="67">
        <v>3.5000000000000003E-2</v>
      </c>
      <c r="L32" s="65"/>
      <c r="M32" s="67">
        <v>3.7999999999999999E-2</v>
      </c>
      <c r="N32" s="65"/>
      <c r="O32" s="67"/>
      <c r="P32" s="65"/>
      <c r="Q32" s="67"/>
      <c r="R32" s="65"/>
      <c r="S32" s="67"/>
      <c r="T32" s="65"/>
      <c r="U32" s="67"/>
    </row>
    <row r="33" spans="2:21" s="41" customFormat="1" ht="12.4" x14ac:dyDescent="0.3">
      <c r="B33" s="45" t="s">
        <v>432</v>
      </c>
      <c r="C33" s="43" t="s">
        <v>30</v>
      </c>
      <c r="D33" s="43" t="s">
        <v>14</v>
      </c>
      <c r="E33" s="207"/>
      <c r="F33" s="65"/>
      <c r="G33" s="67">
        <v>0.38100000000000001</v>
      </c>
      <c r="H33" s="65"/>
      <c r="I33" s="67">
        <v>0.34300000000000003</v>
      </c>
      <c r="J33" s="35"/>
      <c r="K33" s="67">
        <v>0.34300000000000003</v>
      </c>
      <c r="L33" s="65"/>
      <c r="M33" s="67">
        <v>0.32500000000000001</v>
      </c>
      <c r="N33" s="65"/>
      <c r="O33" s="67"/>
      <c r="P33" s="65"/>
      <c r="Q33" s="67"/>
      <c r="R33" s="65"/>
      <c r="S33" s="67"/>
      <c r="T33" s="65"/>
      <c r="U33" s="67"/>
    </row>
    <row r="34" spans="2:21" s="41" customFormat="1" ht="12.4" x14ac:dyDescent="0.3">
      <c r="B34" s="170" t="s">
        <v>524</v>
      </c>
      <c r="C34" s="43" t="s">
        <v>30</v>
      </c>
      <c r="D34" s="43" t="s">
        <v>14</v>
      </c>
      <c r="E34" s="207"/>
      <c r="F34" s="65"/>
      <c r="G34" s="67">
        <v>0.28799999999999998</v>
      </c>
      <c r="H34" s="65"/>
      <c r="I34" s="67">
        <v>0.25900000000000001</v>
      </c>
      <c r="J34" s="35"/>
      <c r="K34" s="67">
        <v>0.25900000000000001</v>
      </c>
      <c r="L34" s="65"/>
      <c r="M34" s="67">
        <v>0.245</v>
      </c>
      <c r="N34" s="65"/>
      <c r="O34" s="67"/>
      <c r="P34" s="65"/>
      <c r="Q34" s="67"/>
      <c r="R34" s="65"/>
      <c r="S34" s="67"/>
      <c r="T34" s="65"/>
      <c r="U34" s="67"/>
    </row>
    <row r="35" spans="2:21" s="41" customFormat="1" ht="12.4" x14ac:dyDescent="0.3">
      <c r="B35" s="45" t="s">
        <v>433</v>
      </c>
      <c r="C35" s="43" t="s">
        <v>30</v>
      </c>
      <c r="D35" s="43" t="s">
        <v>14</v>
      </c>
      <c r="E35" s="207"/>
      <c r="F35" s="65"/>
      <c r="G35" s="67" t="e">
        <f>NA()</f>
        <v>#N/A</v>
      </c>
      <c r="H35" s="65"/>
      <c r="I35" s="67">
        <v>0.44500000000000001</v>
      </c>
      <c r="J35" s="35"/>
      <c r="K35" s="67">
        <v>0.44500000000000001</v>
      </c>
      <c r="L35" s="65"/>
      <c r="M35" s="67">
        <v>0.53200000000000003</v>
      </c>
      <c r="N35" s="65"/>
      <c r="O35" s="67"/>
      <c r="P35" s="65"/>
      <c r="Q35" s="67"/>
      <c r="R35" s="65"/>
      <c r="S35" s="67"/>
      <c r="T35" s="65"/>
      <c r="U35" s="67"/>
    </row>
    <row r="36" spans="2:21" s="41" customFormat="1" ht="12.4" x14ac:dyDescent="0.3">
      <c r="B36" s="45" t="s">
        <v>95</v>
      </c>
      <c r="C36" s="43" t="s">
        <v>30</v>
      </c>
      <c r="D36" s="43" t="s">
        <v>14</v>
      </c>
      <c r="E36" s="207"/>
      <c r="F36" s="65"/>
      <c r="G36" s="67" t="e">
        <f>NA()</f>
        <v>#N/A</v>
      </c>
      <c r="H36" s="65"/>
      <c r="I36" s="67">
        <v>0.33600000000000002</v>
      </c>
      <c r="J36" s="35"/>
      <c r="K36" s="67">
        <v>0.33600000000000002</v>
      </c>
      <c r="L36" s="65"/>
      <c r="M36" s="67">
        <v>0.40200000000000002</v>
      </c>
      <c r="N36" s="65"/>
      <c r="O36" s="67"/>
      <c r="P36" s="65"/>
      <c r="Q36" s="67"/>
      <c r="R36" s="65"/>
      <c r="S36" s="67"/>
      <c r="T36" s="65"/>
      <c r="U36" s="67"/>
    </row>
    <row r="37" spans="2:21" s="41" customFormat="1" ht="12.4" x14ac:dyDescent="0.3">
      <c r="B37" s="45" t="s">
        <v>29</v>
      </c>
      <c r="C37" s="43" t="s">
        <v>31</v>
      </c>
      <c r="D37" s="43" t="s">
        <v>14</v>
      </c>
      <c r="E37" s="207"/>
      <c r="F37" s="68"/>
      <c r="G37" s="63">
        <v>5700000</v>
      </c>
      <c r="H37" s="68"/>
      <c r="I37" s="63">
        <v>9500000</v>
      </c>
      <c r="J37" s="35"/>
      <c r="K37" s="63">
        <v>9500000</v>
      </c>
      <c r="L37" s="68"/>
      <c r="M37" s="63">
        <v>4800000</v>
      </c>
      <c r="N37" s="68"/>
      <c r="O37" s="63"/>
      <c r="P37" s="68"/>
      <c r="Q37" s="63"/>
      <c r="R37" s="68"/>
      <c r="S37" s="63"/>
      <c r="T37" s="68"/>
      <c r="U37" s="63"/>
    </row>
    <row r="38" spans="2:21" s="41" customFormat="1" ht="12.4" x14ac:dyDescent="0.3">
      <c r="B38" s="45" t="s">
        <v>400</v>
      </c>
      <c r="C38" s="43"/>
      <c r="D38" s="43" t="s">
        <v>24</v>
      </c>
      <c r="E38" s="207"/>
      <c r="F38" s="63">
        <v>12</v>
      </c>
      <c r="G38" s="63">
        <v>12</v>
      </c>
      <c r="H38" s="63">
        <v>12</v>
      </c>
      <c r="I38" s="63">
        <v>12</v>
      </c>
      <c r="J38" s="35"/>
      <c r="K38" s="63">
        <v>12</v>
      </c>
      <c r="L38" s="63">
        <v>12</v>
      </c>
      <c r="M38" s="63">
        <v>12</v>
      </c>
      <c r="N38" s="63">
        <v>12</v>
      </c>
      <c r="O38" s="63">
        <v>12</v>
      </c>
      <c r="P38" s="63">
        <v>12</v>
      </c>
      <c r="Q38" s="63">
        <v>12</v>
      </c>
      <c r="R38" s="63">
        <v>12</v>
      </c>
      <c r="S38" s="63">
        <v>12</v>
      </c>
      <c r="T38" s="63">
        <v>12</v>
      </c>
      <c r="U38" s="63">
        <v>12</v>
      </c>
    </row>
    <row r="39" spans="2:21" s="41" customFormat="1" ht="12.4" x14ac:dyDescent="0.3">
      <c r="B39" s="247" t="s">
        <v>399</v>
      </c>
      <c r="C39" s="247"/>
      <c r="D39" s="247"/>
      <c r="E39" s="247"/>
      <c r="F39" s="247"/>
      <c r="G39" s="247"/>
      <c r="H39" s="247"/>
      <c r="I39" s="247"/>
      <c r="J39" s="247"/>
      <c r="K39" s="247"/>
      <c r="L39" s="247"/>
      <c r="M39" s="247"/>
      <c r="N39" s="247"/>
      <c r="O39" s="247"/>
      <c r="P39" s="247"/>
      <c r="Q39" s="247"/>
      <c r="R39" s="247"/>
      <c r="S39" s="247"/>
      <c r="T39" s="247"/>
      <c r="U39" s="248"/>
    </row>
    <row r="40" spans="2:21" s="41" customFormat="1" ht="12.4" x14ac:dyDescent="0.3">
      <c r="B40" s="43" t="s">
        <v>424</v>
      </c>
      <c r="C40" s="198"/>
      <c r="D40" s="43" t="s">
        <v>19</v>
      </c>
      <c r="E40" s="207"/>
      <c r="F40" s="69">
        <f t="shared" ref="F40:H41" si="2">IFERROR(F12/SUM(F$12:F$13),"")</f>
        <v>0.54227146386658431</v>
      </c>
      <c r="G40" s="69">
        <f t="shared" si="2"/>
        <v>0.54227146386658431</v>
      </c>
      <c r="H40" s="69">
        <f t="shared" si="2"/>
        <v>0.54227146386658431</v>
      </c>
      <c r="I40" s="69">
        <f>IFERROR(I12/SUM(I$12:I$13),"")</f>
        <v>0.54227146386658431</v>
      </c>
      <c r="J40" s="35"/>
      <c r="K40" s="69">
        <f t="shared" ref="K40:T40" si="3">IFERROR(K12/SUM(K$12:K$13),"")</f>
        <v>0.54227146386658431</v>
      </c>
      <c r="L40" s="69">
        <f t="shared" ref="L40:O41" si="4">IFERROR(L12/SUM(L$12:L$13),"")</f>
        <v>0.54158599934827201</v>
      </c>
      <c r="M40" s="69">
        <f t="shared" si="4"/>
        <v>0.54158599934827201</v>
      </c>
      <c r="N40" s="69">
        <f t="shared" si="4"/>
        <v>0.54017763745982239</v>
      </c>
      <c r="O40" s="69" t="str">
        <f t="shared" si="4"/>
        <v/>
      </c>
      <c r="P40" s="69" t="str">
        <f t="shared" si="3"/>
        <v/>
      </c>
      <c r="Q40" s="69" t="str">
        <f>IFERROR(Q12/SUM(Q$12:Q$13),"")</f>
        <v/>
      </c>
      <c r="R40" s="69" t="str">
        <f t="shared" si="3"/>
        <v/>
      </c>
      <c r="S40" s="69" t="str">
        <f>IFERROR(S12/SUM(S$12:S$13),"")</f>
        <v/>
      </c>
      <c r="T40" s="69" t="str">
        <f t="shared" si="3"/>
        <v/>
      </c>
      <c r="U40" s="69" t="str">
        <f>IFERROR(U12/SUM(U$12:U$13),"")</f>
        <v/>
      </c>
    </row>
    <row r="41" spans="2:21" s="41" customFormat="1" ht="12.4" x14ac:dyDescent="0.3">
      <c r="B41" s="43" t="s">
        <v>18</v>
      </c>
      <c r="C41" s="207"/>
      <c r="D41" s="43" t="s">
        <v>19</v>
      </c>
      <c r="E41" s="207"/>
      <c r="F41" s="69">
        <f t="shared" si="2"/>
        <v>0.45772853613341569</v>
      </c>
      <c r="G41" s="69">
        <f t="shared" si="2"/>
        <v>0.45772853613341569</v>
      </c>
      <c r="H41" s="69">
        <f t="shared" si="2"/>
        <v>0.45772853613341569</v>
      </c>
      <c r="I41" s="69">
        <f>IFERROR(I13/SUM(I$12:I$13),"")</f>
        <v>0.45772853613341569</v>
      </c>
      <c r="J41" s="35"/>
      <c r="K41" s="69">
        <f t="shared" ref="K41:T41" si="5">IFERROR(K13/SUM(K$12:K$13),"")</f>
        <v>0.45772853613341569</v>
      </c>
      <c r="L41" s="69">
        <f t="shared" si="4"/>
        <v>0.45841400065172805</v>
      </c>
      <c r="M41" s="69">
        <f t="shared" si="4"/>
        <v>0.45841400065172805</v>
      </c>
      <c r="N41" s="69">
        <f t="shared" si="4"/>
        <v>0.45982236254017766</v>
      </c>
      <c r="O41" s="69" t="str">
        <f t="shared" si="4"/>
        <v/>
      </c>
      <c r="P41" s="69" t="str">
        <f t="shared" si="5"/>
        <v/>
      </c>
      <c r="Q41" s="69" t="str">
        <f>IFERROR(Q13/SUM(Q$12:Q$13),"")</f>
        <v/>
      </c>
      <c r="R41" s="69" t="str">
        <f t="shared" si="5"/>
        <v/>
      </c>
      <c r="S41" s="69" t="str">
        <f>IFERROR(S13/SUM(S$12:S$13),"")</f>
        <v/>
      </c>
      <c r="T41" s="69" t="str">
        <f t="shared" si="5"/>
        <v/>
      </c>
      <c r="U41" s="69" t="str">
        <f>IFERROR(U13/SUM(U$12:U$13),"")</f>
        <v/>
      </c>
    </row>
    <row r="42" spans="2:21" s="41" customFormat="1" ht="12.4" x14ac:dyDescent="0.3">
      <c r="B42" s="43" t="s">
        <v>434</v>
      </c>
      <c r="C42" s="207"/>
      <c r="D42" s="43" t="s">
        <v>14</v>
      </c>
      <c r="E42" s="207"/>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0</v>
      </c>
      <c r="P42" s="44">
        <f t="shared" si="6"/>
        <v>0</v>
      </c>
      <c r="Q42" s="44">
        <f>((Q20+Q29)*Q12*Q$38)</f>
        <v>0</v>
      </c>
      <c r="R42" s="44">
        <f t="shared" si="6"/>
        <v>0</v>
      </c>
      <c r="S42" s="44">
        <f>((S20+S29)*S12*S$38)</f>
        <v>0</v>
      </c>
      <c r="T42" s="44">
        <f t="shared" si="6"/>
        <v>0</v>
      </c>
      <c r="U42" s="44">
        <f>((U20+U29)*U12*U$38)</f>
        <v>0</v>
      </c>
    </row>
    <row r="43" spans="2:21" s="41" customFormat="1" ht="12.4" x14ac:dyDescent="0.3">
      <c r="B43" s="43" t="s">
        <v>21</v>
      </c>
      <c r="C43" s="207"/>
      <c r="D43" s="43" t="s">
        <v>14</v>
      </c>
      <c r="E43" s="207"/>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0</v>
      </c>
      <c r="P43" s="44">
        <f t="shared" si="7"/>
        <v>0</v>
      </c>
      <c r="Q43" s="44">
        <f>(Q21+Q30)*Q13*Q$38</f>
        <v>0</v>
      </c>
      <c r="R43" s="44">
        <f t="shared" si="7"/>
        <v>0</v>
      </c>
      <c r="S43" s="44">
        <f>(S21+S30)*S13*S$38</f>
        <v>0</v>
      </c>
      <c r="T43" s="44">
        <f t="shared" si="7"/>
        <v>0</v>
      </c>
      <c r="U43" s="44">
        <f>(U21+U30)*U13*U$38</f>
        <v>0</v>
      </c>
    </row>
    <row r="44" spans="2:21" s="41" customFormat="1" ht="12.4" x14ac:dyDescent="0.3">
      <c r="B44" s="113" t="s">
        <v>442</v>
      </c>
      <c r="C44" s="207"/>
      <c r="D44" s="43" t="s">
        <v>14</v>
      </c>
      <c r="E44" s="207"/>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0</v>
      </c>
      <c r="P44" s="44">
        <f t="shared" si="9"/>
        <v>0</v>
      </c>
      <c r="Q44" s="44">
        <f>Q12*(Q22+Q31)*Q$38</f>
        <v>0</v>
      </c>
      <c r="R44" s="44">
        <f t="shared" si="9"/>
        <v>0</v>
      </c>
      <c r="S44" s="44">
        <f>S12*(S22+S31)*S$38</f>
        <v>0</v>
      </c>
      <c r="T44" s="44">
        <f t="shared" si="9"/>
        <v>0</v>
      </c>
      <c r="U44" s="44">
        <f>U12*(U22+U31)*U$38</f>
        <v>0</v>
      </c>
    </row>
    <row r="45" spans="2:21" s="41" customFormat="1" ht="12.4" x14ac:dyDescent="0.3">
      <c r="B45" s="113" t="s">
        <v>443</v>
      </c>
      <c r="C45" s="207"/>
      <c r="D45" s="43" t="s">
        <v>14</v>
      </c>
      <c r="E45" s="207"/>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0</v>
      </c>
      <c r="P45" s="44">
        <f t="shared" si="11"/>
        <v>0</v>
      </c>
      <c r="Q45" s="44">
        <f>Q13*(Q23+Q32)*Q$38</f>
        <v>0</v>
      </c>
      <c r="R45" s="44">
        <f t="shared" si="11"/>
        <v>0</v>
      </c>
      <c r="S45" s="44">
        <f>S13*(S23+S32)*S$38</f>
        <v>0</v>
      </c>
      <c r="T45" s="44">
        <f t="shared" si="11"/>
        <v>0</v>
      </c>
      <c r="U45" s="44">
        <f>U13*(U23+U32)*U$38</f>
        <v>0</v>
      </c>
    </row>
    <row r="46" spans="2:21" s="41" customFormat="1" ht="12.4" x14ac:dyDescent="0.3">
      <c r="B46" s="43" t="s">
        <v>435</v>
      </c>
      <c r="C46" s="207"/>
      <c r="D46" s="43" t="s">
        <v>14</v>
      </c>
      <c r="E46" s="207"/>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0</v>
      </c>
      <c r="P46" s="44">
        <f t="shared" ref="P46:T46" si="12">P14*P16*(P33+P24)*P$38</f>
        <v>0</v>
      </c>
      <c r="Q46" s="44">
        <f>Q14*Q18*(Q33+Q24)*Q$38</f>
        <v>0</v>
      </c>
      <c r="R46" s="44">
        <f t="shared" si="12"/>
        <v>0</v>
      </c>
      <c r="S46" s="44">
        <f>S14*S18*(S33+S24)*S$38</f>
        <v>0</v>
      </c>
      <c r="T46" s="44">
        <f t="shared" si="12"/>
        <v>0</v>
      </c>
      <c r="U46" s="44">
        <f>U14*U18*(U33+U24)*U$38</f>
        <v>0</v>
      </c>
    </row>
    <row r="47" spans="2:21" s="41" customFormat="1" ht="12.4" x14ac:dyDescent="0.3">
      <c r="B47" s="43" t="s">
        <v>97</v>
      </c>
      <c r="C47" s="207"/>
      <c r="D47" s="43" t="s">
        <v>14</v>
      </c>
      <c r="E47" s="207"/>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0</v>
      </c>
      <c r="P47" s="44">
        <f t="shared" ref="P47:T47" si="13">P15*P16*(P34+P25)*P$38</f>
        <v>0</v>
      </c>
      <c r="Q47" s="44">
        <f>Q15*Q18*(Q34+Q25)*Q$38</f>
        <v>0</v>
      </c>
      <c r="R47" s="44">
        <f t="shared" si="13"/>
        <v>0</v>
      </c>
      <c r="S47" s="44">
        <f>S15*S18*(S34+S25)*S$38</f>
        <v>0</v>
      </c>
      <c r="T47" s="44">
        <f t="shared" si="13"/>
        <v>0</v>
      </c>
      <c r="U47" s="44">
        <f>U15*U18*(U34+U25)*U$38</f>
        <v>0</v>
      </c>
    </row>
    <row r="48" spans="2:21" s="41" customFormat="1" ht="12.4" x14ac:dyDescent="0.3">
      <c r="B48" s="43" t="s">
        <v>436</v>
      </c>
      <c r="C48" s="207"/>
      <c r="D48" s="43" t="s">
        <v>14</v>
      </c>
      <c r="E48" s="207"/>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0</v>
      </c>
      <c r="P48" s="44">
        <f t="shared" ref="P48" si="16">IFERROR(P14*P17*(P35+P26)*P$38,0)</f>
        <v>0</v>
      </c>
      <c r="Q48" s="44">
        <f t="shared" ref="Q48" si="17">IFERROR(Q14*Q19*(Q35+Q26)*Q$38,0)</f>
        <v>0</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4" x14ac:dyDescent="0.3">
      <c r="B49" s="43" t="s">
        <v>96</v>
      </c>
      <c r="C49" s="207"/>
      <c r="D49" s="43" t="s">
        <v>14</v>
      </c>
      <c r="E49" s="207"/>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0</v>
      </c>
      <c r="P49" s="44">
        <f t="shared" ref="P49" si="25">IFERROR(P15*P17*(P36+P27)*P$38,0)</f>
        <v>0</v>
      </c>
      <c r="Q49" s="44">
        <f t="shared" ref="Q49" si="26">IFERROR(Q15*Q19*(Q36+Q27)*Q$38,0)</f>
        <v>0</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4" x14ac:dyDescent="0.3">
      <c r="B50" s="43" t="s">
        <v>437</v>
      </c>
      <c r="C50" s="207"/>
      <c r="D50" s="43" t="s">
        <v>14</v>
      </c>
      <c r="E50" s="207"/>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0</v>
      </c>
      <c r="P50" s="44">
        <f t="shared" si="32"/>
        <v>0</v>
      </c>
      <c r="Q50" s="44">
        <f>IFERROR((Q$28+Q$37)*Q40,0)</f>
        <v>0</v>
      </c>
      <c r="R50" s="44">
        <f t="shared" si="32"/>
        <v>0</v>
      </c>
      <c r="S50" s="44">
        <f>IFERROR((S$28+S$37)*S40,0)</f>
        <v>0</v>
      </c>
      <c r="T50" s="44">
        <f t="shared" si="32"/>
        <v>0</v>
      </c>
      <c r="U50" s="44">
        <f>IFERROR((U$28+U$37)*U40,0)</f>
        <v>0</v>
      </c>
    </row>
    <row r="51" spans="2:21" s="41" customFormat="1" ht="12.4" x14ac:dyDescent="0.3">
      <c r="B51" s="43" t="s">
        <v>25</v>
      </c>
      <c r="C51" s="207"/>
      <c r="D51" s="43" t="s">
        <v>14</v>
      </c>
      <c r="E51" s="207"/>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0</v>
      </c>
      <c r="P51" s="44">
        <f t="shared" si="33"/>
        <v>0</v>
      </c>
      <c r="Q51" s="44">
        <f>IFERROR((Q$28+Q$37)*Q41,0)</f>
        <v>0</v>
      </c>
      <c r="R51" s="44">
        <f t="shared" si="33"/>
        <v>0</v>
      </c>
      <c r="S51" s="44">
        <f>IFERROR((S$28+S$37)*S41,0)</f>
        <v>0</v>
      </c>
      <c r="T51" s="44">
        <f t="shared" si="33"/>
        <v>0</v>
      </c>
      <c r="U51" s="44">
        <f>IFERROR((U$28+U$37)*U41,0)</f>
        <v>0</v>
      </c>
    </row>
    <row r="52" spans="2:21" s="41" customFormat="1" ht="12.4" x14ac:dyDescent="0.3">
      <c r="B52" s="43" t="s">
        <v>438</v>
      </c>
      <c r="C52" s="207"/>
      <c r="D52" s="43" t="s">
        <v>14</v>
      </c>
      <c r="E52" s="207"/>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0</v>
      </c>
      <c r="P52" s="44">
        <f t="shared" si="36"/>
        <v>0</v>
      </c>
      <c r="Q52" s="44">
        <f t="shared" si="36"/>
        <v>0</v>
      </c>
      <c r="R52" s="44">
        <f t="shared" si="36"/>
        <v>0</v>
      </c>
      <c r="S52" s="44">
        <f t="shared" si="36"/>
        <v>0</v>
      </c>
      <c r="T52" s="44">
        <f t="shared" si="36"/>
        <v>0</v>
      </c>
      <c r="U52" s="44">
        <f t="shared" si="36"/>
        <v>0</v>
      </c>
    </row>
    <row r="53" spans="2:21" s="41" customFormat="1" ht="12.4" x14ac:dyDescent="0.3">
      <c r="B53" s="43" t="s">
        <v>23</v>
      </c>
      <c r="C53" s="207"/>
      <c r="D53" s="43" t="s">
        <v>14</v>
      </c>
      <c r="E53" s="207"/>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0</v>
      </c>
      <c r="P53" s="44">
        <f t="shared" si="38"/>
        <v>0</v>
      </c>
      <c r="Q53" s="44">
        <f t="shared" si="38"/>
        <v>0</v>
      </c>
      <c r="R53" s="44">
        <f t="shared" si="38"/>
        <v>0</v>
      </c>
      <c r="S53" s="44">
        <f t="shared" si="38"/>
        <v>0</v>
      </c>
      <c r="T53" s="44">
        <f t="shared" si="38"/>
        <v>0</v>
      </c>
      <c r="U53" s="44">
        <f t="shared" si="38"/>
        <v>0</v>
      </c>
    </row>
    <row r="54" spans="2:21" s="41" customFormat="1" ht="12.4" x14ac:dyDescent="0.3">
      <c r="B54" s="43" t="s">
        <v>439</v>
      </c>
      <c r="C54" s="207"/>
      <c r="D54" s="43" t="s">
        <v>14</v>
      </c>
      <c r="E54" s="207"/>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0</v>
      </c>
      <c r="P54" s="44">
        <f t="shared" si="40"/>
        <v>0</v>
      </c>
      <c r="Q54" s="44">
        <f>IFERROR(Q52/Q12,0)</f>
        <v>0</v>
      </c>
      <c r="R54" s="44">
        <f t="shared" si="40"/>
        <v>0</v>
      </c>
      <c r="S54" s="44">
        <f>IFERROR(S52/S12,0)</f>
        <v>0</v>
      </c>
      <c r="T54" s="44">
        <f t="shared" si="40"/>
        <v>0</v>
      </c>
      <c r="U54" s="44">
        <f>IFERROR(U52/U12,0)</f>
        <v>0</v>
      </c>
    </row>
    <row r="55" spans="2:21" s="41" customFormat="1" ht="12.4" x14ac:dyDescent="0.3">
      <c r="B55" s="43" t="s">
        <v>34</v>
      </c>
      <c r="C55" s="199"/>
      <c r="D55" s="43" t="s">
        <v>14</v>
      </c>
      <c r="E55" s="207"/>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0</v>
      </c>
      <c r="P55" s="44">
        <f t="shared" si="42"/>
        <v>0</v>
      </c>
      <c r="Q55" s="44">
        <f>IFERROR(Q53/Q13,0)</f>
        <v>0</v>
      </c>
      <c r="R55" s="44">
        <f t="shared" si="42"/>
        <v>0</v>
      </c>
      <c r="S55" s="44">
        <f>IFERROR(S53/S13,0)</f>
        <v>0</v>
      </c>
      <c r="T55" s="44">
        <f t="shared" si="42"/>
        <v>0</v>
      </c>
      <c r="U55" s="44">
        <f>IFERROR(U53/U13,0)</f>
        <v>0</v>
      </c>
    </row>
    <row r="56" spans="2:21" s="41" customFormat="1" ht="12.4" x14ac:dyDescent="0.3">
      <c r="B56" s="247" t="s">
        <v>15</v>
      </c>
      <c r="C56" s="247"/>
      <c r="D56" s="247"/>
      <c r="E56" s="247"/>
      <c r="F56" s="247"/>
      <c r="G56" s="247"/>
      <c r="H56" s="247"/>
      <c r="I56" s="247"/>
      <c r="J56" s="247"/>
      <c r="K56" s="247"/>
      <c r="L56" s="247"/>
      <c r="M56" s="247"/>
      <c r="N56" s="247"/>
      <c r="O56" s="247"/>
      <c r="P56" s="247"/>
      <c r="Q56" s="247"/>
      <c r="R56" s="247"/>
      <c r="S56" s="247"/>
      <c r="T56" s="247"/>
      <c r="U56" s="248"/>
    </row>
    <row r="57" spans="2:21" s="41" customFormat="1" ht="12.4" x14ac:dyDescent="0.3">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0</v>
      </c>
      <c r="P57" s="44">
        <f t="shared" si="43"/>
        <v>0</v>
      </c>
      <c r="Q57" s="44">
        <f t="shared" si="43"/>
        <v>0</v>
      </c>
      <c r="R57" s="44">
        <f t="shared" si="43"/>
        <v>0</v>
      </c>
      <c r="S57" s="44">
        <f t="shared" si="43"/>
        <v>0</v>
      </c>
      <c r="T57" s="44">
        <f t="shared" si="43"/>
        <v>0</v>
      </c>
      <c r="U57" s="44">
        <f t="shared" si="43"/>
        <v>0</v>
      </c>
    </row>
    <row r="58" spans="2:21" s="41" customFormat="1" ht="12.4" x14ac:dyDescent="0.3">
      <c r="K58" s="70"/>
      <c r="O58" s="178"/>
    </row>
    <row r="59" spans="2:21" x14ac:dyDescent="0.35"/>
    <row r="60" spans="2:21" x14ac:dyDescent="0.35"/>
    <row r="61" spans="2:21" x14ac:dyDescent="0.35">
      <c r="B61" s="31" t="s">
        <v>70</v>
      </c>
    </row>
    <row r="62" spans="2:21" ht="13.5" customHeight="1" x14ac:dyDescent="0.35">
      <c r="B62" s="262" t="s">
        <v>470</v>
      </c>
      <c r="C62" s="262"/>
      <c r="D62" s="262"/>
      <c r="E62" s="262"/>
      <c r="F62" s="262"/>
      <c r="G62" s="262"/>
      <c r="H62" s="262"/>
      <c r="I62" s="262"/>
      <c r="J62" s="262"/>
      <c r="K62" s="262"/>
    </row>
    <row r="63" spans="2:21" x14ac:dyDescent="0.35">
      <c r="B63" s="132" t="s">
        <v>444</v>
      </c>
      <c r="C63" s="132"/>
      <c r="D63" s="132"/>
      <c r="E63" s="132"/>
      <c r="F63" s="132"/>
      <c r="G63" s="132"/>
      <c r="H63" s="132"/>
      <c r="I63" s="132"/>
      <c r="J63" s="132"/>
      <c r="K63" s="132"/>
    </row>
    <row r="64" spans="2:21" x14ac:dyDescent="0.35">
      <c r="B64" s="132" t="s">
        <v>122</v>
      </c>
      <c r="C64" s="132"/>
      <c r="D64" s="132"/>
      <c r="E64" s="132"/>
      <c r="F64" s="132"/>
      <c r="G64" s="132"/>
      <c r="H64" s="132"/>
      <c r="I64" s="132"/>
      <c r="J64" s="132"/>
      <c r="K64" s="132"/>
    </row>
    <row r="65" spans="2:11" x14ac:dyDescent="0.35">
      <c r="B65" s="132" t="s">
        <v>123</v>
      </c>
      <c r="C65" s="132"/>
      <c r="D65" s="132"/>
      <c r="E65" s="132"/>
      <c r="F65" s="132"/>
      <c r="G65" s="132"/>
      <c r="H65" s="132"/>
      <c r="I65" s="132"/>
      <c r="J65" s="132"/>
      <c r="K65" s="132"/>
    </row>
    <row r="66" spans="2:11" x14ac:dyDescent="0.35"/>
    <row r="67" spans="2:11" x14ac:dyDescent="0.35"/>
  </sheetData>
  <mergeCells count="15">
    <mergeCell ref="B11:U11"/>
    <mergeCell ref="B39:U39"/>
    <mergeCell ref="B6:B10"/>
    <mergeCell ref="C6:C10"/>
    <mergeCell ref="D6:D10"/>
    <mergeCell ref="E6:E7"/>
    <mergeCell ref="K6:U6"/>
    <mergeCell ref="K7:U7"/>
    <mergeCell ref="F6:I6"/>
    <mergeCell ref="F7:I7"/>
    <mergeCell ref="B56:U56"/>
    <mergeCell ref="C40:C55"/>
    <mergeCell ref="E12:E38"/>
    <mergeCell ref="E40:E55"/>
    <mergeCell ref="B62:K6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sheetPr>
  <dimension ref="A1:AC31"/>
  <sheetViews>
    <sheetView showGridLines="0" topLeftCell="G1" zoomScaleNormal="100" workbookViewId="0">
      <selection activeCell="O12" sqref="O12:O14"/>
    </sheetView>
  </sheetViews>
  <sheetFormatPr defaultColWidth="0" defaultRowHeight="12.4" zeroHeight="1" x14ac:dyDescent="0.3"/>
  <cols>
    <col min="1" max="1" width="9" style="41" customWidth="1"/>
    <col min="2" max="2" width="48.1328125" style="41" bestFit="1" customWidth="1"/>
    <col min="3" max="3" width="37" style="41" customWidth="1"/>
    <col min="4" max="4" width="11.59765625" style="41" bestFit="1" customWidth="1"/>
    <col min="5" max="5" width="26.3984375" style="41" customWidth="1"/>
    <col min="6" max="9" width="19.59765625" style="41" customWidth="1"/>
    <col min="10" max="10" width="1.1328125" style="41" customWidth="1"/>
    <col min="11" max="21" width="19.59765625" style="41" customWidth="1"/>
    <col min="22" max="22" width="9" style="41" customWidth="1"/>
    <col min="23" max="29" width="0" style="41" hidden="1" customWidth="1"/>
    <col min="30" max="16384" width="9" style="41" hidden="1"/>
  </cols>
  <sheetData>
    <row r="1" spans="2:29" s="33" customFormat="1" ht="12.75" customHeight="1" x14ac:dyDescent="0.3"/>
    <row r="2" spans="2:29" s="33" customFormat="1" ht="18.75" customHeight="1" x14ac:dyDescent="0.45">
      <c r="B2" s="8" t="s">
        <v>111</v>
      </c>
      <c r="C2" s="57"/>
      <c r="D2" s="57"/>
      <c r="E2" s="57"/>
      <c r="F2" s="57"/>
      <c r="G2" s="57"/>
      <c r="H2" s="57"/>
      <c r="I2" s="57"/>
      <c r="J2" s="57"/>
      <c r="K2" s="57"/>
    </row>
    <row r="3" spans="2:29" s="33" customFormat="1" ht="14.25" customHeight="1" x14ac:dyDescent="0.3">
      <c r="B3" s="242" t="s">
        <v>508</v>
      </c>
      <c r="C3" s="210"/>
      <c r="D3" s="210"/>
      <c r="E3" s="210"/>
      <c r="F3" s="76"/>
      <c r="G3" s="76"/>
      <c r="H3" s="76"/>
      <c r="I3" s="76"/>
      <c r="J3" s="76"/>
      <c r="K3" s="76"/>
      <c r="L3" s="76"/>
      <c r="M3" s="76"/>
      <c r="Y3" s="32"/>
      <c r="Z3" s="32"/>
      <c r="AA3" s="32"/>
      <c r="AB3" s="32"/>
      <c r="AC3" s="32"/>
    </row>
    <row r="4" spans="2:29" s="33" customFormat="1" ht="12.75" customHeight="1" x14ac:dyDescent="0.3"/>
    <row r="5" spans="2:29" x14ac:dyDescent="0.3"/>
    <row r="6" spans="2:29" ht="12" customHeight="1" x14ac:dyDescent="0.3">
      <c r="B6" s="252" t="s">
        <v>12</v>
      </c>
      <c r="C6" s="252" t="s">
        <v>9</v>
      </c>
      <c r="D6" s="252" t="s">
        <v>10</v>
      </c>
      <c r="E6" s="255"/>
      <c r="F6" s="211" t="s">
        <v>463</v>
      </c>
      <c r="G6" s="212"/>
      <c r="H6" s="212"/>
      <c r="I6" s="213"/>
      <c r="J6" s="35"/>
      <c r="K6" s="256" t="s">
        <v>464</v>
      </c>
      <c r="L6" s="257"/>
      <c r="M6" s="257"/>
      <c r="N6" s="257"/>
      <c r="O6" s="257"/>
      <c r="P6" s="257"/>
      <c r="Q6" s="257"/>
      <c r="R6" s="257"/>
      <c r="S6" s="257"/>
      <c r="T6" s="257"/>
      <c r="U6" s="258"/>
    </row>
    <row r="7" spans="2:29" ht="30" customHeight="1" x14ac:dyDescent="0.3">
      <c r="B7" s="253"/>
      <c r="C7" s="253"/>
      <c r="D7" s="253"/>
      <c r="E7" s="255"/>
      <c r="F7" s="263" t="s">
        <v>469</v>
      </c>
      <c r="G7" s="264"/>
      <c r="H7" s="264"/>
      <c r="I7" s="265"/>
      <c r="J7" s="35"/>
      <c r="K7" s="259" t="s">
        <v>466</v>
      </c>
      <c r="L7" s="260"/>
      <c r="M7" s="260"/>
      <c r="N7" s="260"/>
      <c r="O7" s="260"/>
      <c r="P7" s="260"/>
      <c r="Q7" s="260"/>
      <c r="R7" s="260"/>
      <c r="S7" s="260"/>
      <c r="T7" s="260"/>
      <c r="U7" s="261"/>
    </row>
    <row r="8" spans="2:29" ht="24.75" x14ac:dyDescent="0.3">
      <c r="B8" s="253"/>
      <c r="C8" s="253"/>
      <c r="D8" s="253"/>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9" x14ac:dyDescent="0.3">
      <c r="B9" s="253"/>
      <c r="C9" s="253"/>
      <c r="D9" s="253"/>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9" x14ac:dyDescent="0.3">
      <c r="B10" s="254"/>
      <c r="C10" s="254"/>
      <c r="D10" s="254"/>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3">
      <c r="B11" s="247" t="s">
        <v>398</v>
      </c>
      <c r="C11" s="247"/>
      <c r="D11" s="247"/>
      <c r="E11" s="247"/>
      <c r="F11" s="247"/>
      <c r="G11" s="247"/>
      <c r="H11" s="247"/>
      <c r="I11" s="247"/>
      <c r="J11" s="247"/>
      <c r="K11" s="247"/>
      <c r="L11" s="247"/>
      <c r="M11" s="247"/>
      <c r="N11" s="247"/>
      <c r="O11" s="247"/>
      <c r="P11" s="247"/>
      <c r="Q11" s="247"/>
      <c r="R11" s="247"/>
      <c r="S11" s="247"/>
      <c r="T11" s="247"/>
      <c r="U11" s="248"/>
    </row>
    <row r="12" spans="2:29" x14ac:dyDescent="0.3">
      <c r="B12" s="43" t="s">
        <v>73</v>
      </c>
      <c r="C12" s="79" t="s">
        <v>410</v>
      </c>
      <c r="D12" s="43" t="s">
        <v>14</v>
      </c>
      <c r="F12" s="63">
        <v>250000</v>
      </c>
      <c r="G12" s="63">
        <v>250000</v>
      </c>
      <c r="H12" s="63">
        <v>250000</v>
      </c>
      <c r="I12" s="63">
        <v>250000</v>
      </c>
      <c r="J12" s="35"/>
      <c r="K12" s="63">
        <v>250000</v>
      </c>
      <c r="L12" s="63">
        <v>250000</v>
      </c>
      <c r="M12" s="63">
        <v>250000</v>
      </c>
      <c r="N12" s="63">
        <v>250000</v>
      </c>
      <c r="O12" s="63"/>
      <c r="P12" s="77"/>
      <c r="Q12" s="77"/>
      <c r="R12" s="77"/>
      <c r="S12" s="77"/>
      <c r="T12" s="77"/>
      <c r="U12" s="77"/>
    </row>
    <row r="13" spans="2:29" x14ac:dyDescent="0.3">
      <c r="B13" s="45" t="s">
        <v>422</v>
      </c>
      <c r="C13" s="43" t="s">
        <v>89</v>
      </c>
      <c r="D13" s="43" t="s">
        <v>22</v>
      </c>
      <c r="F13" s="63">
        <v>28094000</v>
      </c>
      <c r="G13" s="63">
        <v>28094000</v>
      </c>
      <c r="H13" s="63">
        <v>28094000</v>
      </c>
      <c r="I13" s="63">
        <v>28094000</v>
      </c>
      <c r="J13" s="35"/>
      <c r="K13" s="63">
        <v>28094000</v>
      </c>
      <c r="L13" s="63">
        <v>28254000</v>
      </c>
      <c r="M13" s="63">
        <v>28254000</v>
      </c>
      <c r="N13" s="63">
        <v>28402000</v>
      </c>
      <c r="O13" s="63"/>
      <c r="P13" s="77"/>
      <c r="Q13" s="77"/>
      <c r="R13" s="77"/>
      <c r="S13" s="77"/>
      <c r="T13" s="77"/>
      <c r="U13" s="77"/>
    </row>
    <row r="14" spans="2:29" x14ac:dyDescent="0.3">
      <c r="B14" s="45" t="s">
        <v>16</v>
      </c>
      <c r="C14" s="43" t="s">
        <v>89</v>
      </c>
      <c r="D14" s="43" t="s">
        <v>22</v>
      </c>
      <c r="F14" s="63">
        <v>23714000</v>
      </c>
      <c r="G14" s="63">
        <v>23714000</v>
      </c>
      <c r="H14" s="63">
        <v>23714000</v>
      </c>
      <c r="I14" s="63">
        <v>23714000</v>
      </c>
      <c r="J14" s="35"/>
      <c r="K14" s="63">
        <v>23714000</v>
      </c>
      <c r="L14" s="63">
        <v>23915000</v>
      </c>
      <c r="M14" s="63">
        <v>23915000</v>
      </c>
      <c r="N14" s="63">
        <v>24177000</v>
      </c>
      <c r="O14" s="63"/>
      <c r="P14" s="77"/>
      <c r="Q14" s="77"/>
      <c r="R14" s="77"/>
      <c r="S14" s="77"/>
      <c r="T14" s="77"/>
      <c r="U14" s="77"/>
    </row>
    <row r="15" spans="2:29" x14ac:dyDescent="0.3">
      <c r="B15" s="247" t="s">
        <v>399</v>
      </c>
      <c r="C15" s="247"/>
      <c r="D15" s="247"/>
      <c r="E15" s="247"/>
      <c r="F15" s="247"/>
      <c r="G15" s="247"/>
      <c r="H15" s="247"/>
      <c r="I15" s="247"/>
      <c r="J15" s="247"/>
      <c r="K15" s="247"/>
      <c r="L15" s="247"/>
      <c r="M15" s="247"/>
      <c r="N15" s="247"/>
      <c r="O15" s="247"/>
      <c r="P15" s="247"/>
      <c r="Q15" s="247"/>
      <c r="R15" s="247"/>
      <c r="S15" s="247"/>
      <c r="T15" s="247"/>
      <c r="U15" s="248"/>
    </row>
    <row r="16" spans="2:29" x14ac:dyDescent="0.3">
      <c r="B16" s="43" t="s">
        <v>424</v>
      </c>
      <c r="C16" s="198"/>
      <c r="D16" s="43" t="s">
        <v>19</v>
      </c>
      <c r="F16" s="69">
        <f>IFERROR(F$13/SUM(F$13:F$14),"")</f>
        <v>0.54227146386658431</v>
      </c>
      <c r="G16" s="69">
        <f>IFERROR(G$13/SUM(G$13:G$14),"")</f>
        <v>0.54227146386658431</v>
      </c>
      <c r="H16" s="69">
        <f>IFERROR(H$13/SUM(H$13:H$14),"")</f>
        <v>0.54227146386658431</v>
      </c>
      <c r="I16" s="69">
        <f>IFERROR(I$13/SUM(I$13:I$14),"")</f>
        <v>0.54227146386658431</v>
      </c>
      <c r="J16" s="35"/>
      <c r="K16" s="69">
        <f>IFERROR(K$13/SUM(K$13:K$14),"")</f>
        <v>0.54227146386658431</v>
      </c>
      <c r="L16" s="69">
        <f>IFERROR(L$13/SUM(L$13:L$14),"")</f>
        <v>0.54158599934827201</v>
      </c>
      <c r="M16" s="69">
        <f t="shared" ref="M16:U16" si="0">IFERROR(M$13/SUM(M$13:M$14),"")</f>
        <v>0.54158599934827201</v>
      </c>
      <c r="N16" s="69">
        <f>IFERROR(N$13/SUM(N$13:N$14),"")</f>
        <v>0.54017763745982239</v>
      </c>
      <c r="O16" s="69" t="str">
        <f t="shared" si="0"/>
        <v/>
      </c>
      <c r="P16" s="69" t="str">
        <f t="shared" si="0"/>
        <v/>
      </c>
      <c r="Q16" s="69" t="str">
        <f t="shared" si="0"/>
        <v/>
      </c>
      <c r="R16" s="69" t="str">
        <f t="shared" si="0"/>
        <v/>
      </c>
      <c r="S16" s="69" t="str">
        <f t="shared" si="0"/>
        <v/>
      </c>
      <c r="T16" s="69" t="str">
        <f t="shared" si="0"/>
        <v/>
      </c>
      <c r="U16" s="69" t="str">
        <f t="shared" si="0"/>
        <v/>
      </c>
    </row>
    <row r="17" spans="2:21" x14ac:dyDescent="0.3">
      <c r="B17" s="43" t="s">
        <v>18</v>
      </c>
      <c r="C17" s="207"/>
      <c r="D17" s="43" t="s">
        <v>19</v>
      </c>
      <c r="F17" s="69">
        <f>IFERROR(F14/SUM(F$13:F$14),"")</f>
        <v>0.45772853613341569</v>
      </c>
      <c r="G17" s="69">
        <f>IFERROR(G14/SUM(G$13:G$14),"")</f>
        <v>0.45772853613341569</v>
      </c>
      <c r="H17" s="69">
        <f>IFERROR(H14/SUM(H$13:H$14),"")</f>
        <v>0.45772853613341569</v>
      </c>
      <c r="I17" s="69">
        <f>IFERROR(I14/SUM(I$13:I$14),"")</f>
        <v>0.45772853613341569</v>
      </c>
      <c r="J17" s="35"/>
      <c r="K17" s="69">
        <f t="shared" ref="K17:U17" si="1">IFERROR(K14/SUM(K$13:K$14),"")</f>
        <v>0.45772853613341569</v>
      </c>
      <c r="L17" s="69">
        <f t="shared" si="1"/>
        <v>0.45841400065172805</v>
      </c>
      <c r="M17" s="69">
        <f t="shared" si="1"/>
        <v>0.45841400065172805</v>
      </c>
      <c r="N17" s="69">
        <f>IFERROR(N14/SUM(N$13:N$14),"")</f>
        <v>0.45982236254017766</v>
      </c>
      <c r="O17" s="69" t="str">
        <f t="shared" si="1"/>
        <v/>
      </c>
      <c r="P17" s="69" t="str">
        <f t="shared" si="1"/>
        <v/>
      </c>
      <c r="Q17" s="69" t="str">
        <f t="shared" si="1"/>
        <v/>
      </c>
      <c r="R17" s="69" t="str">
        <f t="shared" si="1"/>
        <v/>
      </c>
      <c r="S17" s="69" t="str">
        <f t="shared" si="1"/>
        <v/>
      </c>
      <c r="T17" s="69" t="str">
        <f t="shared" si="1"/>
        <v/>
      </c>
      <c r="U17" s="69" t="str">
        <f t="shared" si="1"/>
        <v/>
      </c>
    </row>
    <row r="18" spans="2:21" x14ac:dyDescent="0.3">
      <c r="B18" s="43" t="s">
        <v>421</v>
      </c>
      <c r="C18" s="207"/>
      <c r="D18" s="43" t="s">
        <v>14</v>
      </c>
      <c r="F18" s="52">
        <f>IFERROR(F12*F16/F13,0)</f>
        <v>4.8255095738109948E-3</v>
      </c>
      <c r="G18" s="52">
        <f>IFERROR(G12*G16/G13,0)</f>
        <v>4.8255095738109948E-3</v>
      </c>
      <c r="H18" s="52">
        <f>IFERROR(H12*H16/H13,0)</f>
        <v>4.8255095738109948E-3</v>
      </c>
      <c r="I18" s="52">
        <f>IFERROR(I12*I16/I13,0)</f>
        <v>4.8255095738109948E-3</v>
      </c>
      <c r="J18" s="35"/>
      <c r="K18" s="52">
        <f>IFERROR(K12*K16/K13,0)</f>
        <v>4.8255095738109948E-3</v>
      </c>
      <c r="L18" s="52">
        <f>IFERROR(L12*L16/L13,0)</f>
        <v>4.792117924437885E-3</v>
      </c>
      <c r="M18" s="52">
        <f>IFERROR(M12*M16/M13,0)</f>
        <v>4.792117924437885E-3</v>
      </c>
      <c r="N18" s="52">
        <f>IFERROR(N12*N16/N13,0)</f>
        <v>4.7547499952452499E-3</v>
      </c>
      <c r="O18" s="52">
        <f t="shared" ref="O18:U18" si="2">IFERROR(O12*O16/O13,0)</f>
        <v>0</v>
      </c>
      <c r="P18" s="52">
        <f t="shared" si="2"/>
        <v>0</v>
      </c>
      <c r="Q18" s="52">
        <f t="shared" si="2"/>
        <v>0</v>
      </c>
      <c r="R18" s="52">
        <f t="shared" si="2"/>
        <v>0</v>
      </c>
      <c r="S18" s="52">
        <f t="shared" si="2"/>
        <v>0</v>
      </c>
      <c r="T18" s="52">
        <f t="shared" si="2"/>
        <v>0</v>
      </c>
      <c r="U18" s="52">
        <f t="shared" si="2"/>
        <v>0</v>
      </c>
    </row>
    <row r="19" spans="2:21" x14ac:dyDescent="0.3">
      <c r="B19" s="43" t="s">
        <v>33</v>
      </c>
      <c r="C19" s="199"/>
      <c r="D19" s="43" t="s">
        <v>14</v>
      </c>
      <c r="F19" s="52">
        <f>IFERROR(F12*F17/F14,0)</f>
        <v>4.8255095738109948E-3</v>
      </c>
      <c r="G19" s="52">
        <f>IFERROR(G12*G17/G14,0)</f>
        <v>4.8255095738109948E-3</v>
      </c>
      <c r="H19" s="52">
        <f>IFERROR(H12*H17/H14,0)</f>
        <v>4.8255095738109948E-3</v>
      </c>
      <c r="I19" s="52">
        <f>IFERROR(I12*I17/I14,0)</f>
        <v>4.8255095738109948E-3</v>
      </c>
      <c r="J19" s="35"/>
      <c r="K19" s="52">
        <f>IFERROR(K12*K17/K14,0)</f>
        <v>4.8255095738109948E-3</v>
      </c>
      <c r="L19" s="52">
        <f>IFERROR(L12*L17/L14,0)</f>
        <v>4.792117924437885E-3</v>
      </c>
      <c r="M19" s="52">
        <f>IFERROR(M12*M17/M14,0)</f>
        <v>4.792117924437885E-3</v>
      </c>
      <c r="N19" s="52">
        <f>IFERROR(N12*N17/N14,0)</f>
        <v>4.7547499952452499E-3</v>
      </c>
      <c r="O19" s="52">
        <f t="shared" ref="O19:U19" si="3">IFERROR(O12*O17/O14,0)</f>
        <v>0</v>
      </c>
      <c r="P19" s="52">
        <f t="shared" si="3"/>
        <v>0</v>
      </c>
      <c r="Q19" s="52">
        <f t="shared" si="3"/>
        <v>0</v>
      </c>
      <c r="R19" s="52">
        <f t="shared" si="3"/>
        <v>0</v>
      </c>
      <c r="S19" s="52">
        <f t="shared" si="3"/>
        <v>0</v>
      </c>
      <c r="T19" s="52">
        <f t="shared" si="3"/>
        <v>0</v>
      </c>
      <c r="U19" s="52">
        <f t="shared" si="3"/>
        <v>0</v>
      </c>
    </row>
    <row r="20" spans="2:21" x14ac:dyDescent="0.3">
      <c r="B20" s="247" t="s">
        <v>15</v>
      </c>
      <c r="C20" s="247"/>
      <c r="D20" s="247"/>
      <c r="E20" s="247"/>
      <c r="F20" s="247"/>
      <c r="G20" s="247"/>
      <c r="H20" s="247"/>
      <c r="I20" s="247"/>
      <c r="J20" s="247"/>
      <c r="K20" s="247"/>
      <c r="L20" s="247"/>
      <c r="M20" s="247"/>
      <c r="N20" s="247"/>
      <c r="O20" s="247"/>
      <c r="P20" s="247"/>
      <c r="Q20" s="247"/>
      <c r="R20" s="247"/>
      <c r="S20" s="247"/>
      <c r="T20" s="247"/>
      <c r="U20" s="248"/>
    </row>
    <row r="21" spans="2:21" x14ac:dyDescent="0.3">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0</v>
      </c>
      <c r="P21" s="44">
        <f t="shared" si="4"/>
        <v>0</v>
      </c>
      <c r="Q21" s="44">
        <f t="shared" si="4"/>
        <v>0</v>
      </c>
      <c r="R21" s="44">
        <f t="shared" si="4"/>
        <v>0</v>
      </c>
      <c r="S21" s="44">
        <f t="shared" si="4"/>
        <v>0</v>
      </c>
      <c r="T21" s="44">
        <f t="shared" si="4"/>
        <v>0</v>
      </c>
      <c r="U21" s="44">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6CA4CB12-F788-4717-A2DD-0693BD43FE69}">
  <ds:schemaRef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2093c7c7-efcb-4260-b1c3-5ef81253e418"/>
    <ds:schemaRef ds:uri="http://schemas.openxmlformats.org/package/2006/metadata/core-properties"/>
    <ds:schemaRef ds:uri="http://schemas.microsoft.com/office/2006/documentManagement/types"/>
    <ds:schemaRef ds:uri="b14ea4d7-bede-421e-a538-c782e68c0173"/>
    <ds:schemaRef ds:uri="http://www.w3.org/XML/1998/namespace"/>
    <ds:schemaRef ds:uri="http://purl.org/dc/dcmitype/"/>
  </ds:schemaRefs>
</ds:datastoreItem>
</file>

<file path=customXml/itemProps2.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3.xml><?xml version="1.0" encoding="utf-8"?>
<ds:datastoreItem xmlns:ds="http://schemas.openxmlformats.org/officeDocument/2006/customXml" ds:itemID="{23E94E6D-7EA8-46CC-B982-5CB631252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6B6F62-CD06-4920-A9C7-D3A04527602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v1.6_draft</dc:title>
  <dc:creator>Jack.Woodnott@ofgem.gov.uk</dc:creator>
  <cp:lastModifiedBy>Rishi Vashani</cp:lastModifiedBy>
  <dcterms:created xsi:type="dcterms:W3CDTF">2018-08-08T10:27:41Z</dcterms:created>
  <dcterms:modified xsi:type="dcterms:W3CDTF">2020-08-04T09:21:46Z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/&gt;&lt;element uid="eaadb568-f939-47e9-ab90-f00bdd47735e" value="" /&gt;&lt;/sisl&gt;</vt:lpwstr>
  </property>
  <property fmtid="{D5CDD505-2E9C-101B-9397-08002B2CF9AE}" pid="20" name="bjDocumentSecurityLabel">
    <vt:lpwstr>OFFICIAL Internal Only</vt:lpwstr>
  </property>
  <property fmtid="{D5CDD505-2E9C-101B-9397-08002B2CF9AE}" pid="21" name="bjCentreHeaderLabel">
    <vt:lpwstr>&amp;"Verdana,Regular"&amp;10&amp;K000000Internal Only</vt:lpwstr>
  </property>
  <property fmtid="{D5CDD505-2E9C-101B-9397-08002B2CF9AE}" pid="22" name="bjCentreFooterLabel">
    <vt:lpwstr>&amp;"Verdana,Regular"&amp;10&amp;K000000Internal Only</vt:lpwstr>
  </property>
</Properties>
</file>