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Q:\RIIO-2\1. Ofgem\1.0 Managing regulatory finance\J. May, Jun, Jul 2020\Equity returns\Wedge\Residual outperformance\"/>
    </mc:Choice>
  </mc:AlternateContent>
  <bookViews>
    <workbookView xWindow="0" yWindow="0" windowWidth="22500" windowHeight="10826" tabRatio="835"/>
  </bookViews>
  <sheets>
    <sheet name="frontcover" sheetId="30" r:id="rId1"/>
    <sheet name="Cover" sheetId="1" r:id="rId2"/>
    <sheet name="Lists" sheetId="13" r:id="rId3"/>
    <sheet name="Control" sheetId="18" r:id="rId4"/>
    <sheet name="Inp_Variables" sheetId="25" r:id="rId5"/>
    <sheet name="Inp_Exclusions" sheetId="29" r:id="rId6"/>
    <sheet name="Inp_RIIO-1" sheetId="16" r:id="rId7"/>
    <sheet name="Inp_RPEs" sheetId="27" r:id="rId8"/>
    <sheet name="Cal_RIIO-1" sheetId="22" r:id="rId9"/>
    <sheet name="Cal_RIIO-1_ex_RPEs" sheetId="28" r:id="rId10"/>
    <sheet name="Cal_RIIO-2" sheetId="24" r:id="rId11"/>
    <sheet name="Out_Comparison" sheetId="26" r:id="rId12"/>
  </sheets>
  <definedNames>
    <definedName name="_xlnm._FilterDatabase" localSheetId="6" hidden="1">'Inp_RIIO-1'!$E$5:$BE$721</definedName>
  </definedNames>
  <calcPr calcId="162913" calcOnSave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N57" i="28" l="1"/>
  <c r="N57" i="22"/>
  <c r="N56" i="28" l="1"/>
  <c r="N55" i="28"/>
  <c r="N54" i="28"/>
  <c r="N56" i="22"/>
  <c r="N55" i="22"/>
  <c r="N54" i="22"/>
  <c r="AN721" i="16" l="1"/>
  <c r="AN720" i="16"/>
  <c r="AN719" i="16"/>
  <c r="AN718" i="16"/>
  <c r="AN717" i="16"/>
  <c r="AN716" i="16"/>
  <c r="AN715" i="16"/>
  <c r="AN714" i="16"/>
  <c r="AN713" i="16"/>
  <c r="AN712" i="16"/>
  <c r="AN711" i="16"/>
  <c r="AN710" i="16"/>
  <c r="AN709" i="16"/>
  <c r="AN708" i="16"/>
  <c r="AN707" i="16"/>
  <c r="AN706" i="16"/>
  <c r="AN705" i="16"/>
  <c r="AN704" i="16"/>
  <c r="AN703" i="16"/>
  <c r="AN702" i="16"/>
  <c r="AN701" i="16"/>
  <c r="AN700" i="16"/>
  <c r="AN699" i="16"/>
  <c r="AN698" i="16"/>
  <c r="AN697" i="16"/>
  <c r="AN696" i="16"/>
  <c r="AN695" i="16"/>
  <c r="AN694" i="16"/>
  <c r="AN693" i="16"/>
  <c r="AN692" i="16"/>
  <c r="AN691" i="16"/>
  <c r="AN690" i="16"/>
  <c r="AN689" i="16"/>
  <c r="AN688" i="16"/>
  <c r="AN687" i="16"/>
  <c r="AN686" i="16"/>
  <c r="AN685" i="16"/>
  <c r="AN684" i="16"/>
  <c r="AN683" i="16"/>
  <c r="AN682" i="16"/>
  <c r="AN681" i="16"/>
  <c r="AN680" i="16"/>
  <c r="AN679" i="16"/>
  <c r="AN678" i="16"/>
  <c r="AN677" i="16"/>
  <c r="AN676" i="16"/>
  <c r="AN675" i="16"/>
  <c r="AN674" i="16"/>
  <c r="AN673" i="16"/>
  <c r="AN672" i="16"/>
  <c r="AN671" i="16"/>
  <c r="AN670" i="16"/>
  <c r="AN669" i="16"/>
  <c r="AN668" i="16"/>
  <c r="AN667" i="16"/>
  <c r="AN666" i="16"/>
  <c r="AN665" i="16"/>
  <c r="AN664" i="16"/>
  <c r="AN663" i="16"/>
  <c r="AN662" i="16"/>
  <c r="AN661" i="16"/>
  <c r="AN660" i="16"/>
  <c r="AN659" i="16"/>
  <c r="AN658" i="16"/>
  <c r="AN657" i="16"/>
  <c r="AN656" i="16"/>
  <c r="AN655" i="16"/>
  <c r="AN654" i="16"/>
  <c r="AN653" i="16"/>
  <c r="AN652" i="16"/>
  <c r="AN651" i="16"/>
  <c r="AN650" i="16"/>
  <c r="AN649" i="16"/>
  <c r="AN648" i="16"/>
  <c r="AN647" i="16"/>
  <c r="AN646" i="16"/>
  <c r="AN645" i="16"/>
  <c r="AN644" i="16"/>
  <c r="AN643" i="16"/>
  <c r="AN642" i="16"/>
  <c r="AN641" i="16"/>
  <c r="AN640" i="16"/>
  <c r="AN639" i="16"/>
  <c r="AN638" i="16"/>
  <c r="AN637" i="16"/>
  <c r="AN636" i="16"/>
  <c r="AN635" i="16"/>
  <c r="AN634" i="16"/>
  <c r="AN633" i="16"/>
  <c r="AN632" i="16"/>
  <c r="AN631" i="16"/>
  <c r="AN630" i="16"/>
  <c r="AN629" i="16"/>
  <c r="AN628" i="16"/>
  <c r="AN627" i="16"/>
  <c r="AN626" i="16"/>
  <c r="AN625" i="16"/>
  <c r="AN624" i="16"/>
  <c r="AN623" i="16"/>
  <c r="AN622" i="16"/>
  <c r="AN621" i="16"/>
  <c r="AN620" i="16"/>
  <c r="AN619" i="16"/>
  <c r="AN618" i="16"/>
  <c r="AN617" i="16"/>
  <c r="AN616" i="16"/>
  <c r="AN615" i="16"/>
  <c r="AN614" i="16"/>
  <c r="AN613" i="16"/>
  <c r="AN612" i="16"/>
  <c r="AN611" i="16"/>
  <c r="AN610" i="16"/>
  <c r="AN609" i="16"/>
  <c r="AN608" i="16"/>
  <c r="AN607" i="16"/>
  <c r="AN606" i="16"/>
  <c r="AN605" i="16"/>
  <c r="AN604" i="16"/>
  <c r="AN603" i="16"/>
  <c r="AN602" i="16"/>
  <c r="AN601" i="16"/>
  <c r="AN600" i="16"/>
  <c r="AN599" i="16"/>
  <c r="AN598" i="16"/>
  <c r="AN597" i="16"/>
  <c r="AN596" i="16"/>
  <c r="AN595" i="16"/>
  <c r="AN594" i="16"/>
  <c r="AN593" i="16"/>
  <c r="AN592" i="16"/>
  <c r="AN591" i="16"/>
  <c r="AN590" i="16"/>
  <c r="AN589" i="16"/>
  <c r="AN588" i="16"/>
  <c r="AN587" i="16"/>
  <c r="AN586" i="16"/>
  <c r="AN585" i="16"/>
  <c r="AN584" i="16"/>
  <c r="AN583" i="16"/>
  <c r="AN582" i="16"/>
  <c r="AN581" i="16"/>
  <c r="AN580" i="16"/>
  <c r="AN579" i="16"/>
  <c r="AN578" i="16"/>
  <c r="AN577" i="16"/>
  <c r="AN576" i="16"/>
  <c r="AN575" i="16"/>
  <c r="AN574" i="16"/>
  <c r="AN573" i="16"/>
  <c r="AN572" i="16"/>
  <c r="AN571" i="16"/>
  <c r="AN570" i="16"/>
  <c r="AN569" i="16"/>
  <c r="AN568" i="16"/>
  <c r="AN567" i="16"/>
  <c r="AN566" i="16"/>
  <c r="AN565" i="16"/>
  <c r="AN564" i="16"/>
  <c r="AN563" i="16"/>
  <c r="AN562" i="16"/>
  <c r="AN561" i="16"/>
  <c r="AN560" i="16"/>
  <c r="AN559" i="16"/>
  <c r="AN558" i="16"/>
  <c r="AN557" i="16"/>
  <c r="AN556" i="16"/>
  <c r="AN555" i="16"/>
  <c r="AN554" i="16"/>
  <c r="AN553" i="16"/>
  <c r="AN552" i="16"/>
  <c r="AN551" i="16"/>
  <c r="AN550" i="16"/>
  <c r="AN549" i="16"/>
  <c r="AN548" i="16"/>
  <c r="AN547" i="16"/>
  <c r="AN546" i="16"/>
  <c r="AN545" i="16"/>
  <c r="AN544" i="16"/>
  <c r="AN543" i="16"/>
  <c r="AN542" i="16"/>
  <c r="AN541" i="16"/>
  <c r="AN540" i="16"/>
  <c r="AN539" i="16"/>
  <c r="AN538" i="16"/>
  <c r="AN537" i="16"/>
  <c r="AN536" i="16"/>
  <c r="AN535" i="16"/>
  <c r="AN534" i="16"/>
  <c r="AN533" i="16"/>
  <c r="AN532" i="16"/>
  <c r="AN531" i="16"/>
  <c r="AN530" i="16"/>
  <c r="AN529" i="16"/>
  <c r="AN528" i="16"/>
  <c r="AN527" i="16"/>
  <c r="AN526" i="16"/>
  <c r="AN525" i="16"/>
  <c r="AN524" i="16"/>
  <c r="AN523" i="16"/>
  <c r="AN522" i="16"/>
  <c r="AN521" i="16"/>
  <c r="AN520" i="16"/>
  <c r="AN519" i="16"/>
  <c r="AN518" i="16"/>
  <c r="AN517" i="16"/>
  <c r="AN516" i="16"/>
  <c r="AN515" i="16"/>
  <c r="AN514" i="16"/>
  <c r="AN513" i="16"/>
  <c r="AN512" i="16"/>
  <c r="AN511" i="16"/>
  <c r="AN510" i="16"/>
  <c r="AN509" i="16"/>
  <c r="AN508" i="16"/>
  <c r="AN507" i="16"/>
  <c r="AN506" i="16"/>
  <c r="AN505" i="16"/>
  <c r="AN504" i="16"/>
  <c r="AN503" i="16"/>
  <c r="AN502" i="16"/>
  <c r="AN501" i="16"/>
  <c r="AN500" i="16"/>
  <c r="AN499" i="16"/>
  <c r="AN498" i="16"/>
  <c r="AN497" i="16"/>
  <c r="AN496" i="16"/>
  <c r="AN495" i="16"/>
  <c r="AN494" i="16"/>
  <c r="AN493" i="16"/>
  <c r="AN492" i="16"/>
  <c r="AN491" i="16"/>
  <c r="AN490" i="16"/>
  <c r="AN489" i="16"/>
  <c r="AN488" i="16"/>
  <c r="AN487" i="16"/>
  <c r="AN486" i="16"/>
  <c r="AN485" i="16"/>
  <c r="AN484" i="16"/>
  <c r="AN483" i="16"/>
  <c r="AN482" i="16"/>
  <c r="AN481" i="16"/>
  <c r="AN480" i="16"/>
  <c r="AN479" i="16"/>
  <c r="AN478" i="16"/>
  <c r="AN477" i="16"/>
  <c r="AN476" i="16"/>
  <c r="AN475" i="16"/>
  <c r="AN474" i="16"/>
  <c r="AN473" i="16"/>
  <c r="AN472" i="16"/>
  <c r="AN471" i="16"/>
  <c r="AN470" i="16"/>
  <c r="AN469" i="16"/>
  <c r="AN468" i="16"/>
  <c r="AN467" i="16"/>
  <c r="AN466" i="16"/>
  <c r="AN465" i="16"/>
  <c r="AN464" i="16"/>
  <c r="AN463" i="16"/>
  <c r="AN462" i="16"/>
  <c r="AN461" i="16"/>
  <c r="AN460" i="16"/>
  <c r="AN459" i="16"/>
  <c r="AN458" i="16"/>
  <c r="AN457" i="16"/>
  <c r="AN456" i="16"/>
  <c r="AN455" i="16"/>
  <c r="AN454" i="16"/>
  <c r="AN453" i="16"/>
  <c r="AN452" i="16"/>
  <c r="AN451" i="16"/>
  <c r="AN450" i="16"/>
  <c r="AN449" i="16"/>
  <c r="AN448" i="16"/>
  <c r="AN447" i="16"/>
  <c r="AN446" i="16"/>
  <c r="AN445" i="16"/>
  <c r="AN444" i="16"/>
  <c r="AN443" i="16"/>
  <c r="AN442" i="16"/>
  <c r="AN441" i="16"/>
  <c r="AN440" i="16"/>
  <c r="AN439" i="16"/>
  <c r="AN438" i="16"/>
  <c r="AN437" i="16"/>
  <c r="AN436" i="16"/>
  <c r="AN435" i="16"/>
  <c r="AN434" i="16"/>
  <c r="AN433" i="16"/>
  <c r="AN432" i="16"/>
  <c r="AN431" i="16"/>
  <c r="AN430" i="16"/>
  <c r="AN429" i="16"/>
  <c r="AN428" i="16"/>
  <c r="AN427" i="16"/>
  <c r="AN426" i="16"/>
  <c r="AN425" i="16"/>
  <c r="AN424" i="16"/>
  <c r="AN423" i="16"/>
  <c r="AN422" i="16"/>
  <c r="AN421" i="16"/>
  <c r="AN420" i="16"/>
  <c r="AN419" i="16"/>
  <c r="AN418" i="16"/>
  <c r="AN417" i="16"/>
  <c r="AN416" i="16"/>
  <c r="AN415" i="16"/>
  <c r="AN414" i="16"/>
  <c r="AN413" i="16"/>
  <c r="AN412" i="16"/>
  <c r="AN411" i="16"/>
  <c r="AN410" i="16"/>
  <c r="AN409" i="16"/>
  <c r="AN408" i="16"/>
  <c r="AN407" i="16"/>
  <c r="AN406" i="16"/>
  <c r="AN405" i="16"/>
  <c r="AN404" i="16"/>
  <c r="AN403" i="16"/>
  <c r="AN402" i="16"/>
  <c r="AN401" i="16"/>
  <c r="AN400" i="16"/>
  <c r="AN399" i="16"/>
  <c r="AN398" i="16"/>
  <c r="AN397" i="16"/>
  <c r="AN396" i="16"/>
  <c r="AN395" i="16"/>
  <c r="AN394" i="16"/>
  <c r="AN393" i="16"/>
  <c r="AN392" i="16"/>
  <c r="AN391" i="16"/>
  <c r="AN390" i="16"/>
  <c r="AN389" i="16"/>
  <c r="AN388" i="16"/>
  <c r="AN387" i="16"/>
  <c r="AN386" i="16"/>
  <c r="AN385" i="16"/>
  <c r="AN384" i="16"/>
  <c r="AN383" i="16"/>
  <c r="AN382" i="16"/>
  <c r="AN381" i="16"/>
  <c r="AN380" i="16"/>
  <c r="AN379" i="16"/>
  <c r="AN378" i="16"/>
  <c r="AN377" i="16"/>
  <c r="AN376" i="16"/>
  <c r="AN375" i="16"/>
  <c r="AN374" i="16"/>
  <c r="AN373" i="16"/>
  <c r="AN372" i="16"/>
  <c r="AN371" i="16"/>
  <c r="AN370" i="16"/>
  <c r="AN369" i="16"/>
  <c r="AN368" i="16"/>
  <c r="AN367" i="16"/>
  <c r="AN366" i="16"/>
  <c r="AN365" i="16"/>
  <c r="AN364" i="16"/>
  <c r="AN363" i="16"/>
  <c r="AN362" i="16"/>
  <c r="AN361" i="16"/>
  <c r="AN360" i="16"/>
  <c r="AN359" i="16"/>
  <c r="AN358" i="16"/>
  <c r="AN357" i="16"/>
  <c r="AN356" i="16"/>
  <c r="AT721" i="16"/>
  <c r="AT720" i="16"/>
  <c r="AT719" i="16"/>
  <c r="AT718" i="16"/>
  <c r="AT717" i="16"/>
  <c r="AT716" i="16"/>
  <c r="AT715" i="16"/>
  <c r="AT714" i="16"/>
  <c r="AT713" i="16"/>
  <c r="AT712" i="16"/>
  <c r="AT711" i="16"/>
  <c r="AT710" i="16"/>
  <c r="AT709" i="16"/>
  <c r="AT708" i="16"/>
  <c r="AT707" i="16"/>
  <c r="AT706" i="16"/>
  <c r="AT705" i="16"/>
  <c r="AT704" i="16"/>
  <c r="AT703" i="16"/>
  <c r="AT702" i="16"/>
  <c r="AT701" i="16"/>
  <c r="AT700" i="16"/>
  <c r="AT699" i="16"/>
  <c r="AT698" i="16"/>
  <c r="AT697" i="16"/>
  <c r="AT696" i="16"/>
  <c r="AT695" i="16"/>
  <c r="AT694" i="16"/>
  <c r="AT693" i="16"/>
  <c r="AT692" i="16"/>
  <c r="AT691" i="16"/>
  <c r="AT690" i="16"/>
  <c r="AT689" i="16"/>
  <c r="AT688" i="16"/>
  <c r="AT687" i="16"/>
  <c r="AT686" i="16"/>
  <c r="AT685" i="16"/>
  <c r="AT684" i="16"/>
  <c r="AT683" i="16"/>
  <c r="AT682" i="16"/>
  <c r="AT681" i="16"/>
  <c r="AT680" i="16"/>
  <c r="AT679" i="16"/>
  <c r="AT678" i="16"/>
  <c r="AT677" i="16"/>
  <c r="AT676" i="16"/>
  <c r="AT675" i="16"/>
  <c r="AT674" i="16"/>
  <c r="AT673" i="16"/>
  <c r="AT672" i="16"/>
  <c r="AT671" i="16"/>
  <c r="AT670" i="16"/>
  <c r="AT669" i="16"/>
  <c r="AT668" i="16"/>
  <c r="AT667" i="16"/>
  <c r="AT666" i="16"/>
  <c r="AT665" i="16"/>
  <c r="AT664" i="16"/>
  <c r="AT663" i="16"/>
  <c r="AT662" i="16"/>
  <c r="AT661" i="16"/>
  <c r="AT660" i="16"/>
  <c r="AT659" i="16"/>
  <c r="AT658" i="16"/>
  <c r="AT657" i="16"/>
  <c r="AT656" i="16"/>
  <c r="AT655" i="16"/>
  <c r="AT654" i="16"/>
  <c r="AT653" i="16"/>
  <c r="AT652" i="16"/>
  <c r="AT651" i="16"/>
  <c r="AT650" i="16"/>
  <c r="AT649" i="16"/>
  <c r="AT648" i="16"/>
  <c r="AT647" i="16"/>
  <c r="AT646" i="16"/>
  <c r="AT645" i="16"/>
  <c r="AT644" i="16"/>
  <c r="AT643" i="16"/>
  <c r="AT642" i="16"/>
  <c r="AT641" i="16"/>
  <c r="AT640" i="16"/>
  <c r="AT639" i="16"/>
  <c r="AT638" i="16"/>
  <c r="AT637" i="16"/>
  <c r="AT636" i="16"/>
  <c r="AT635" i="16"/>
  <c r="AT634" i="16"/>
  <c r="AT633" i="16"/>
  <c r="AT632" i="16"/>
  <c r="AT631" i="16"/>
  <c r="AT630" i="16"/>
  <c r="AT629" i="16"/>
  <c r="AT628" i="16"/>
  <c r="AT627" i="16"/>
  <c r="AT626" i="16"/>
  <c r="AT625" i="16"/>
  <c r="AT624" i="16"/>
  <c r="AT623" i="16"/>
  <c r="AT622" i="16"/>
  <c r="AT621" i="16"/>
  <c r="AT620" i="16"/>
  <c r="AT619" i="16"/>
  <c r="AT618" i="16"/>
  <c r="AT617" i="16"/>
  <c r="AT616" i="16"/>
  <c r="AT615" i="16"/>
  <c r="AT614" i="16"/>
  <c r="AT613" i="16"/>
  <c r="AT612" i="16"/>
  <c r="AT611" i="16"/>
  <c r="AT610" i="16"/>
  <c r="AT609" i="16"/>
  <c r="AT608" i="16"/>
  <c r="AT607" i="16"/>
  <c r="AT606" i="16"/>
  <c r="AT605" i="16"/>
  <c r="AT604" i="16"/>
  <c r="AT603" i="16"/>
  <c r="AT602" i="16"/>
  <c r="AT601" i="16"/>
  <c r="AT600" i="16"/>
  <c r="AT599" i="16"/>
  <c r="AT598" i="16"/>
  <c r="AT597" i="16"/>
  <c r="AT596" i="16"/>
  <c r="AT595" i="16"/>
  <c r="AT594" i="16"/>
  <c r="AT593" i="16"/>
  <c r="AT592" i="16"/>
  <c r="AT591" i="16"/>
  <c r="AT590" i="16"/>
  <c r="AT589" i="16"/>
  <c r="AT588" i="16"/>
  <c r="AT587" i="16"/>
  <c r="AT586" i="16"/>
  <c r="AT585" i="16"/>
  <c r="AT584" i="16"/>
  <c r="AT583" i="16"/>
  <c r="AT582" i="16"/>
  <c r="AT581" i="16"/>
  <c r="AT580" i="16"/>
  <c r="AT579" i="16"/>
  <c r="AT578" i="16"/>
  <c r="AT577" i="16"/>
  <c r="AT576" i="16"/>
  <c r="AT575" i="16"/>
  <c r="AT574" i="16"/>
  <c r="AT573" i="16"/>
  <c r="AT572" i="16"/>
  <c r="AT571" i="16"/>
  <c r="AT570" i="16"/>
  <c r="AT569" i="16"/>
  <c r="AT568" i="16"/>
  <c r="AT567" i="16"/>
  <c r="AT566" i="16"/>
  <c r="AT565" i="16"/>
  <c r="AT564" i="16"/>
  <c r="AT563" i="16"/>
  <c r="AT562" i="16"/>
  <c r="AT561" i="16"/>
  <c r="AT560" i="16"/>
  <c r="AT559" i="16"/>
  <c r="AT558" i="16"/>
  <c r="AT557" i="16"/>
  <c r="AT556" i="16"/>
  <c r="AT555" i="16"/>
  <c r="AT554" i="16"/>
  <c r="AT553" i="16"/>
  <c r="AT552" i="16"/>
  <c r="AT551" i="16"/>
  <c r="AT550" i="16"/>
  <c r="AT549" i="16"/>
  <c r="AT548" i="16"/>
  <c r="AT547" i="16"/>
  <c r="AT546" i="16"/>
  <c r="AT545" i="16"/>
  <c r="AT544" i="16"/>
  <c r="AT543" i="16"/>
  <c r="AT542" i="16"/>
  <c r="AT541" i="16"/>
  <c r="AT540" i="16"/>
  <c r="AT539" i="16"/>
  <c r="AT538" i="16"/>
  <c r="AT537" i="16"/>
  <c r="AT536" i="16"/>
  <c r="AT535" i="16"/>
  <c r="AT534" i="16"/>
  <c r="AT533" i="16"/>
  <c r="AT532" i="16"/>
  <c r="AT531" i="16"/>
  <c r="AT530" i="16"/>
  <c r="AT529" i="16"/>
  <c r="AT528" i="16"/>
  <c r="AT527" i="16"/>
  <c r="AT526" i="16"/>
  <c r="AT525" i="16"/>
  <c r="AT524" i="16"/>
  <c r="AT523" i="16"/>
  <c r="AT522" i="16"/>
  <c r="AT521" i="16"/>
  <c r="AT520" i="16"/>
  <c r="AT519" i="16"/>
  <c r="AT518" i="16"/>
  <c r="AT517" i="16"/>
  <c r="AT516" i="16"/>
  <c r="AT515" i="16"/>
  <c r="AT514" i="16"/>
  <c r="AT513" i="16"/>
  <c r="AT512" i="16"/>
  <c r="AT511" i="16"/>
  <c r="AT510" i="16"/>
  <c r="AT509" i="16"/>
  <c r="AT508" i="16"/>
  <c r="AT507" i="16"/>
  <c r="AT506" i="16"/>
  <c r="AT505" i="16"/>
  <c r="AT504" i="16"/>
  <c r="AT503" i="16"/>
  <c r="AT502" i="16"/>
  <c r="AT501" i="16"/>
  <c r="AT500" i="16"/>
  <c r="AT499" i="16"/>
  <c r="AT498" i="16"/>
  <c r="AT497" i="16"/>
  <c r="AT496" i="16"/>
  <c r="AT495" i="16"/>
  <c r="AT494" i="16"/>
  <c r="AT493" i="16"/>
  <c r="AT492" i="16"/>
  <c r="AT491" i="16"/>
  <c r="AT490" i="16"/>
  <c r="AT489" i="16"/>
  <c r="AT488" i="16"/>
  <c r="AT487" i="16"/>
  <c r="AT486" i="16"/>
  <c r="AT485" i="16"/>
  <c r="AT484" i="16"/>
  <c r="AT483" i="16"/>
  <c r="AT482" i="16"/>
  <c r="AT481" i="16"/>
  <c r="AT480" i="16"/>
  <c r="AT479" i="16"/>
  <c r="AT478" i="16"/>
  <c r="AT477" i="16"/>
  <c r="AT476" i="16"/>
  <c r="AT475" i="16"/>
  <c r="AT474" i="16"/>
  <c r="AT473" i="16"/>
  <c r="AT472" i="16"/>
  <c r="AT471" i="16"/>
  <c r="AT470" i="16"/>
  <c r="AT469" i="16"/>
  <c r="AT468" i="16"/>
  <c r="AT467" i="16"/>
  <c r="AT466" i="16"/>
  <c r="AT465" i="16"/>
  <c r="AT464" i="16"/>
  <c r="AT463" i="16"/>
  <c r="AT462" i="16"/>
  <c r="AT461" i="16"/>
  <c r="AT460" i="16"/>
  <c r="AT459" i="16"/>
  <c r="AT458" i="16"/>
  <c r="AT457" i="16"/>
  <c r="AT456" i="16"/>
  <c r="AT455" i="16"/>
  <c r="AT454" i="16"/>
  <c r="AT453" i="16"/>
  <c r="AT452" i="16"/>
  <c r="AT451" i="16"/>
  <c r="AT450" i="16"/>
  <c r="AT449" i="16"/>
  <c r="AT448" i="16"/>
  <c r="AT447" i="16"/>
  <c r="AT446" i="16"/>
  <c r="AT445" i="16"/>
  <c r="AT444" i="16"/>
  <c r="AT443" i="16"/>
  <c r="AT442" i="16"/>
  <c r="AT441" i="16"/>
  <c r="AT440" i="16"/>
  <c r="AT439" i="16"/>
  <c r="AT438" i="16"/>
  <c r="AT437" i="16"/>
  <c r="AT436" i="16"/>
  <c r="AT435" i="16"/>
  <c r="AT434" i="16"/>
  <c r="AT433" i="16"/>
  <c r="AT432" i="16"/>
  <c r="AT431" i="16"/>
  <c r="AT430" i="16"/>
  <c r="AT429" i="16"/>
  <c r="AT428" i="16"/>
  <c r="AT427" i="16"/>
  <c r="AT426" i="16"/>
  <c r="AT425" i="16"/>
  <c r="AT424" i="16"/>
  <c r="AT423" i="16"/>
  <c r="AT422" i="16"/>
  <c r="AT421" i="16"/>
  <c r="AT420" i="16"/>
  <c r="AT419" i="16"/>
  <c r="AT418" i="16"/>
  <c r="AT417" i="16"/>
  <c r="AT416" i="16"/>
  <c r="AT415" i="16"/>
  <c r="AT414" i="16"/>
  <c r="AT413" i="16"/>
  <c r="AT412" i="16"/>
  <c r="AT411" i="16"/>
  <c r="AT410" i="16"/>
  <c r="AT409" i="16"/>
  <c r="AT408" i="16"/>
  <c r="AT407" i="16"/>
  <c r="AT406" i="16"/>
  <c r="AT405" i="16"/>
  <c r="AT404" i="16"/>
  <c r="AT403" i="16"/>
  <c r="AT402" i="16"/>
  <c r="AT401" i="16"/>
  <c r="AT400" i="16"/>
  <c r="AT399" i="16"/>
  <c r="AT398" i="16"/>
  <c r="AT397" i="16"/>
  <c r="AT396" i="16"/>
  <c r="AT395" i="16"/>
  <c r="AT394" i="16"/>
  <c r="AT393" i="16"/>
  <c r="AT392" i="16"/>
  <c r="AT391" i="16"/>
  <c r="AT390" i="16"/>
  <c r="AT389" i="16"/>
  <c r="AT388" i="16"/>
  <c r="AT387" i="16"/>
  <c r="AT386" i="16"/>
  <c r="AT385" i="16"/>
  <c r="AT384" i="16"/>
  <c r="AT383" i="16"/>
  <c r="AT382" i="16"/>
  <c r="AT381" i="16"/>
  <c r="AT380" i="16"/>
  <c r="AT379" i="16"/>
  <c r="AT378" i="16"/>
  <c r="AT377" i="16"/>
  <c r="AT376" i="16"/>
  <c r="AT375" i="16"/>
  <c r="AT374" i="16"/>
  <c r="AT373" i="16"/>
  <c r="AT372" i="16"/>
  <c r="AT371" i="16"/>
  <c r="AT370" i="16"/>
  <c r="AT369" i="16"/>
  <c r="AT368" i="16"/>
  <c r="AT367" i="16"/>
  <c r="AT366" i="16"/>
  <c r="AT365" i="16"/>
  <c r="AT364" i="16"/>
  <c r="AT363" i="16"/>
  <c r="AT362" i="16"/>
  <c r="AT361" i="16"/>
  <c r="AT360" i="16"/>
  <c r="AT359" i="16"/>
  <c r="AT358" i="16"/>
  <c r="AT357" i="16"/>
  <c r="AT356" i="16"/>
  <c r="AT355" i="16"/>
  <c r="AT354" i="16"/>
  <c r="AT353" i="16"/>
  <c r="AT352" i="16"/>
  <c r="AT351" i="16"/>
  <c r="AT350" i="16"/>
  <c r="AT349" i="16"/>
  <c r="AT348" i="16"/>
  <c r="AT347" i="16"/>
  <c r="AT346" i="16"/>
  <c r="AT345" i="16"/>
  <c r="AT344" i="16"/>
  <c r="AT343" i="16"/>
  <c r="AT342" i="16"/>
  <c r="AT341" i="16"/>
  <c r="AT340" i="16"/>
  <c r="AT339" i="16"/>
  <c r="AT338" i="16"/>
  <c r="AT337" i="16"/>
  <c r="AT336" i="16"/>
  <c r="AT335" i="16"/>
  <c r="AT334" i="16"/>
  <c r="AT333" i="16"/>
  <c r="AT332" i="16"/>
  <c r="AT331" i="16"/>
  <c r="AT330" i="16"/>
  <c r="AT329" i="16"/>
  <c r="AT328" i="16"/>
  <c r="AT327" i="16"/>
  <c r="AT326" i="16"/>
  <c r="AT325" i="16"/>
  <c r="AT324" i="16"/>
  <c r="AT323" i="16"/>
  <c r="AT322" i="16"/>
  <c r="AT321" i="16"/>
  <c r="AT320" i="16"/>
  <c r="AT319" i="16"/>
  <c r="AT318" i="16"/>
  <c r="AT317" i="16"/>
  <c r="AT316" i="16"/>
  <c r="AT315" i="16"/>
  <c r="AT314" i="16"/>
  <c r="AT313" i="16"/>
  <c r="AT312" i="16"/>
  <c r="AT311" i="16"/>
  <c r="AT310" i="16"/>
  <c r="AT309" i="16"/>
  <c r="AT308" i="16"/>
  <c r="AT307" i="16"/>
  <c r="AT306" i="16"/>
  <c r="AT305" i="16"/>
  <c r="AT304" i="16"/>
  <c r="AT303" i="16"/>
  <c r="AT302" i="16"/>
  <c r="AT301" i="16"/>
  <c r="AT300" i="16"/>
  <c r="AT299" i="16"/>
  <c r="AT298" i="16"/>
  <c r="AT297" i="16"/>
  <c r="AT296" i="16"/>
  <c r="AT295" i="16"/>
  <c r="AT294" i="16"/>
  <c r="AT293" i="16"/>
  <c r="AT292" i="16"/>
  <c r="AT291" i="16"/>
  <c r="AT290" i="16"/>
  <c r="AT289" i="16"/>
  <c r="AT288" i="16"/>
  <c r="AT287" i="16"/>
  <c r="AT286" i="16"/>
  <c r="AT285" i="16"/>
  <c r="AT284" i="16"/>
  <c r="AT283" i="16"/>
  <c r="AT282" i="16"/>
  <c r="AT281" i="16"/>
  <c r="AT280" i="16"/>
  <c r="AT279" i="16"/>
  <c r="AT278" i="16"/>
  <c r="AT277" i="16"/>
  <c r="AT276" i="16"/>
  <c r="AT275" i="16"/>
  <c r="AT274" i="16"/>
  <c r="AT273" i="16"/>
  <c r="AT272" i="16"/>
  <c r="AT271" i="16"/>
  <c r="AT270" i="16"/>
  <c r="AT269" i="16"/>
  <c r="AT268" i="16"/>
  <c r="AT267" i="16"/>
  <c r="AT266" i="16"/>
  <c r="AT265" i="16"/>
  <c r="AT264" i="16"/>
  <c r="AT263" i="16"/>
  <c r="AT262" i="16"/>
  <c r="AT261" i="16"/>
  <c r="AT260" i="16"/>
  <c r="AT259" i="16"/>
  <c r="AT258" i="16"/>
  <c r="AT257" i="16"/>
  <c r="AT256" i="16"/>
  <c r="AT255" i="16"/>
  <c r="AT254" i="16"/>
  <c r="AT253" i="16"/>
  <c r="AT252" i="16"/>
  <c r="AT251" i="16"/>
  <c r="AT250" i="16"/>
  <c r="AT249" i="16"/>
  <c r="AT248" i="16"/>
  <c r="AT247" i="16"/>
  <c r="AT246" i="16"/>
  <c r="AT245" i="16"/>
  <c r="AT244" i="16"/>
  <c r="AT243" i="16"/>
  <c r="AT242" i="16"/>
  <c r="AT241" i="16"/>
  <c r="AT240" i="16"/>
  <c r="AT239" i="16"/>
  <c r="AT238" i="16"/>
  <c r="AT237" i="16"/>
  <c r="AT236" i="16"/>
  <c r="AT235" i="16"/>
  <c r="AT234" i="16"/>
  <c r="AT233" i="16"/>
  <c r="AT232" i="16"/>
  <c r="AT231" i="16"/>
  <c r="AT230" i="16"/>
  <c r="AT229" i="16"/>
  <c r="AT228" i="16"/>
  <c r="AT227" i="16"/>
  <c r="AT226" i="16"/>
  <c r="AT225" i="16"/>
  <c r="AT224" i="16"/>
  <c r="AT223" i="16"/>
  <c r="AT222" i="16"/>
  <c r="AT221" i="16"/>
  <c r="AT220" i="16"/>
  <c r="AT219" i="16"/>
  <c r="AT218" i="16"/>
  <c r="AT217" i="16"/>
  <c r="AT216" i="16"/>
  <c r="AT215" i="16"/>
  <c r="AT214" i="16"/>
  <c r="AT213" i="16"/>
  <c r="AT212" i="16"/>
  <c r="AT211" i="16"/>
  <c r="AT210" i="16"/>
  <c r="AT209" i="16"/>
  <c r="AT208" i="16"/>
  <c r="AT207" i="16"/>
  <c r="AT206" i="16"/>
  <c r="AT205" i="16"/>
  <c r="AT204" i="16"/>
  <c r="AT203" i="16"/>
  <c r="AT202" i="16"/>
  <c r="AT201" i="16"/>
  <c r="AT200" i="16"/>
  <c r="AT199" i="16"/>
  <c r="AT198" i="16"/>
  <c r="AT197" i="16"/>
  <c r="AT196" i="16"/>
  <c r="AT195" i="16"/>
  <c r="AT194" i="16"/>
  <c r="AT193" i="16"/>
  <c r="AT192" i="16"/>
  <c r="AT191" i="16"/>
  <c r="AT190" i="16"/>
  <c r="AT189" i="16"/>
  <c r="AT188" i="16"/>
  <c r="AT187" i="16"/>
  <c r="AT186" i="16"/>
  <c r="AT185" i="16"/>
  <c r="AT184" i="16"/>
  <c r="AT183" i="16"/>
  <c r="AT182" i="16"/>
  <c r="AT181" i="16"/>
  <c r="AT180" i="16"/>
  <c r="AT179" i="16"/>
  <c r="AT178" i="16"/>
  <c r="AT177" i="16"/>
  <c r="AT176" i="16"/>
  <c r="AT175" i="16"/>
  <c r="AT174" i="16"/>
  <c r="AT173" i="16"/>
  <c r="AT172" i="16"/>
  <c r="AT171" i="16"/>
  <c r="AT170" i="16"/>
  <c r="AT169" i="16"/>
  <c r="AT168" i="16"/>
  <c r="AT167" i="16"/>
  <c r="AT166" i="16"/>
  <c r="AT165" i="16"/>
  <c r="AT164" i="16"/>
  <c r="AT163" i="16"/>
  <c r="AT162" i="16"/>
  <c r="AT161" i="16"/>
  <c r="AT160" i="16"/>
  <c r="AT159" i="16"/>
  <c r="AT158" i="16"/>
  <c r="AT157" i="16"/>
  <c r="AT156" i="16"/>
  <c r="AT155" i="16"/>
  <c r="AT154" i="16"/>
  <c r="AT153" i="16"/>
  <c r="AT152" i="16"/>
  <c r="AT151" i="16"/>
  <c r="AT150" i="16"/>
  <c r="AT149" i="16"/>
  <c r="AT148" i="16"/>
  <c r="AT147" i="16"/>
  <c r="AT146" i="16"/>
  <c r="AT145" i="16"/>
  <c r="AT144" i="16"/>
  <c r="AT143" i="16"/>
  <c r="AT142" i="16"/>
  <c r="AT141" i="16"/>
  <c r="AT140" i="16"/>
  <c r="AT139" i="16"/>
  <c r="AT138" i="16"/>
  <c r="AT137" i="16"/>
  <c r="AT136" i="16"/>
  <c r="AT135" i="16"/>
  <c r="AT134" i="16"/>
  <c r="AT133" i="16"/>
  <c r="AT132" i="16"/>
  <c r="AT131" i="16"/>
  <c r="AT130" i="16"/>
  <c r="AT129" i="16"/>
  <c r="AT128" i="16"/>
  <c r="AT127" i="16"/>
  <c r="AT126" i="16"/>
  <c r="AT125" i="16"/>
  <c r="AT124" i="16"/>
  <c r="AT123" i="16"/>
  <c r="AT122" i="16"/>
  <c r="AT121" i="16"/>
  <c r="AT120" i="16"/>
  <c r="AT119" i="16"/>
  <c r="AT118" i="16"/>
  <c r="AT117" i="16"/>
  <c r="AT116" i="16"/>
  <c r="AT115" i="16"/>
  <c r="AT114" i="16"/>
  <c r="AT113" i="16"/>
  <c r="AT112" i="16"/>
  <c r="AT111" i="16"/>
  <c r="AT110" i="16"/>
  <c r="AT109" i="16"/>
  <c r="AT108" i="16"/>
  <c r="AT107" i="16"/>
  <c r="AT106" i="16"/>
  <c r="AT105" i="16"/>
  <c r="AT104" i="16"/>
  <c r="AT103" i="16"/>
  <c r="AT102" i="16"/>
  <c r="AT101" i="16"/>
  <c r="AT100" i="16"/>
  <c r="AT99" i="16"/>
  <c r="AT98" i="16"/>
  <c r="AT97" i="16"/>
  <c r="AT96" i="16"/>
  <c r="AT95" i="16"/>
  <c r="AT94" i="16"/>
  <c r="AT93" i="16"/>
  <c r="AT92" i="16"/>
  <c r="AT91" i="16"/>
  <c r="AT90" i="16"/>
  <c r="AT89" i="16"/>
  <c r="AT88" i="16"/>
  <c r="AT87" i="16"/>
  <c r="AT86" i="16"/>
  <c r="AT85" i="16"/>
  <c r="AT84" i="16"/>
  <c r="AT83" i="16"/>
  <c r="AT82" i="16"/>
  <c r="AT81" i="16"/>
  <c r="AT80" i="16"/>
  <c r="AT79" i="16"/>
  <c r="AT78" i="16"/>
  <c r="AT77" i="16"/>
  <c r="AT76" i="16"/>
  <c r="AT75" i="16"/>
  <c r="AT74" i="16"/>
  <c r="AT73" i="16"/>
  <c r="AT72" i="16"/>
  <c r="AT71" i="16"/>
  <c r="AT70" i="16"/>
  <c r="AT69" i="16"/>
  <c r="AT68" i="16"/>
  <c r="AT67" i="16"/>
  <c r="AT66" i="16"/>
  <c r="AT65" i="16"/>
  <c r="AT64" i="16"/>
  <c r="AT63" i="16"/>
  <c r="AT62" i="16"/>
  <c r="AT61" i="16"/>
  <c r="AT60" i="16"/>
  <c r="AT59" i="16"/>
  <c r="AT58" i="16"/>
  <c r="AT57" i="16"/>
  <c r="AT56" i="16"/>
  <c r="AT55" i="16"/>
  <c r="AT54" i="16"/>
  <c r="AT53" i="16"/>
  <c r="AT52" i="16"/>
  <c r="AT51" i="16"/>
  <c r="AT50" i="16"/>
  <c r="AT49" i="16"/>
  <c r="AT48" i="16"/>
  <c r="AT47" i="16"/>
  <c r="AT46" i="16"/>
  <c r="AT45" i="16"/>
  <c r="AT44" i="16"/>
  <c r="AT43" i="16"/>
  <c r="AT42" i="16"/>
  <c r="AT41" i="16"/>
  <c r="AT40" i="16"/>
  <c r="AT39" i="16"/>
  <c r="AT38" i="16"/>
  <c r="AT37" i="16"/>
  <c r="AT36" i="16"/>
  <c r="AT35" i="16"/>
  <c r="AT34" i="16"/>
  <c r="AT33" i="16"/>
  <c r="AT32" i="16"/>
  <c r="AT31" i="16"/>
  <c r="AT30" i="16"/>
  <c r="AT29" i="16"/>
  <c r="AT28" i="16"/>
  <c r="AT27" i="16"/>
  <c r="AT26" i="16"/>
  <c r="AT25" i="16"/>
  <c r="AT24" i="16"/>
  <c r="AT23" i="16"/>
  <c r="AT22" i="16"/>
  <c r="AT21" i="16"/>
  <c r="AT20" i="16"/>
  <c r="AT19" i="16"/>
  <c r="AT18" i="16"/>
  <c r="AT17" i="16"/>
  <c r="AT16" i="16"/>
  <c r="AT15" i="16"/>
  <c r="AT14" i="16"/>
  <c r="AT13" i="16"/>
  <c r="AT12" i="16"/>
  <c r="AT11" i="16"/>
  <c r="AT10" i="16"/>
  <c r="AT9" i="16"/>
  <c r="AT8" i="16"/>
  <c r="AT7" i="16"/>
  <c r="AT6" i="16"/>
  <c r="AV721" i="16"/>
  <c r="AV720" i="16"/>
  <c r="AV719" i="16"/>
  <c r="AV718" i="16"/>
  <c r="AV717" i="16"/>
  <c r="AV716" i="16"/>
  <c r="AV715" i="16"/>
  <c r="AV714" i="16"/>
  <c r="AV713" i="16"/>
  <c r="AV712" i="16"/>
  <c r="AV711" i="16"/>
  <c r="AV710" i="16"/>
  <c r="AV709" i="16"/>
  <c r="AV708" i="16"/>
  <c r="AV707" i="16"/>
  <c r="AV706" i="16"/>
  <c r="AV705" i="16"/>
  <c r="AV704" i="16"/>
  <c r="AV703" i="16"/>
  <c r="AV702" i="16"/>
  <c r="AV701" i="16"/>
  <c r="AV700" i="16"/>
  <c r="AV699" i="16"/>
  <c r="AV698" i="16"/>
  <c r="AV697" i="16"/>
  <c r="AV696" i="16"/>
  <c r="AV695" i="16"/>
  <c r="AV694" i="16"/>
  <c r="AV693" i="16"/>
  <c r="AV692" i="16"/>
  <c r="AV691" i="16"/>
  <c r="AV690" i="16"/>
  <c r="AV689" i="16"/>
  <c r="AV688" i="16"/>
  <c r="AV687" i="16"/>
  <c r="AV686" i="16"/>
  <c r="AV685" i="16"/>
  <c r="AV684" i="16"/>
  <c r="AV683" i="16"/>
  <c r="AV682" i="16"/>
  <c r="AV681" i="16"/>
  <c r="AV680" i="16"/>
  <c r="AV679" i="16"/>
  <c r="AV678" i="16"/>
  <c r="AV677" i="16"/>
  <c r="AV676" i="16"/>
  <c r="AV675" i="16"/>
  <c r="AV674" i="16"/>
  <c r="AV673" i="16"/>
  <c r="AV672" i="16"/>
  <c r="AV671" i="16"/>
  <c r="AV670" i="16"/>
  <c r="AV669" i="16"/>
  <c r="AV668" i="16"/>
  <c r="AV667" i="16"/>
  <c r="AV666" i="16"/>
  <c r="AV665" i="16"/>
  <c r="AV664" i="16"/>
  <c r="AV663" i="16"/>
  <c r="AV662" i="16"/>
  <c r="AV661" i="16"/>
  <c r="AV660" i="16"/>
  <c r="AV659" i="16"/>
  <c r="AV658" i="16"/>
  <c r="AV657" i="16"/>
  <c r="AV656" i="16"/>
  <c r="AV655" i="16"/>
  <c r="AV654" i="16"/>
  <c r="AV653" i="16"/>
  <c r="AV652" i="16"/>
  <c r="AV651" i="16"/>
  <c r="AV650" i="16"/>
  <c r="AV649" i="16"/>
  <c r="AV648" i="16"/>
  <c r="AV647" i="16"/>
  <c r="AV646" i="16"/>
  <c r="AV645" i="16"/>
  <c r="AV644" i="16"/>
  <c r="AV643" i="16"/>
  <c r="AV642" i="16"/>
  <c r="AV641" i="16"/>
  <c r="AV640" i="16"/>
  <c r="AV639" i="16"/>
  <c r="AV638" i="16"/>
  <c r="AV637" i="16"/>
  <c r="AV636" i="16"/>
  <c r="AV635" i="16"/>
  <c r="AV634" i="16"/>
  <c r="AV633" i="16"/>
  <c r="AV632" i="16"/>
  <c r="AV631" i="16"/>
  <c r="AV630" i="16"/>
  <c r="AV629" i="16"/>
  <c r="AV628" i="16"/>
  <c r="AV627" i="16"/>
  <c r="AV626" i="16"/>
  <c r="AV625" i="16"/>
  <c r="AV624" i="16"/>
  <c r="AV623" i="16"/>
  <c r="AV622" i="16"/>
  <c r="AV621" i="16"/>
  <c r="AV620" i="16"/>
  <c r="AV619" i="16"/>
  <c r="AV618" i="16"/>
  <c r="AV617" i="16"/>
  <c r="AV616" i="16"/>
  <c r="AV615" i="16"/>
  <c r="AV614" i="16"/>
  <c r="AV613" i="16"/>
  <c r="AV612" i="16"/>
  <c r="AV611" i="16"/>
  <c r="AV610" i="16"/>
  <c r="AV609" i="16"/>
  <c r="AV608" i="16"/>
  <c r="AV607" i="16"/>
  <c r="AV606" i="16"/>
  <c r="AV605" i="16"/>
  <c r="AV604" i="16"/>
  <c r="AV603" i="16"/>
  <c r="AV602" i="16"/>
  <c r="AV601" i="16"/>
  <c r="AV600" i="16"/>
  <c r="AV599" i="16"/>
  <c r="AV598" i="16"/>
  <c r="AV597" i="16"/>
  <c r="AV596" i="16"/>
  <c r="AV595" i="16"/>
  <c r="AV594" i="16"/>
  <c r="AV593" i="16"/>
  <c r="AV592" i="16"/>
  <c r="AV591" i="16"/>
  <c r="AV590" i="16"/>
  <c r="AV589" i="16"/>
  <c r="AV588" i="16"/>
  <c r="AV587" i="16"/>
  <c r="AV586" i="16"/>
  <c r="AV585" i="16"/>
  <c r="AV584" i="16"/>
  <c r="AV583" i="16"/>
  <c r="AV582" i="16"/>
  <c r="AV581" i="16"/>
  <c r="AV580" i="16"/>
  <c r="AV579" i="16"/>
  <c r="AV578" i="16"/>
  <c r="AV577" i="16"/>
  <c r="AV576" i="16"/>
  <c r="AV575" i="16"/>
  <c r="AV574" i="16"/>
  <c r="AV573" i="16"/>
  <c r="AV572" i="16"/>
  <c r="AV571" i="16"/>
  <c r="AV570" i="16"/>
  <c r="AV569" i="16"/>
  <c r="AV568" i="16"/>
  <c r="AV567" i="16"/>
  <c r="AV566" i="16"/>
  <c r="AV565" i="16"/>
  <c r="AV564" i="16"/>
  <c r="AV563" i="16"/>
  <c r="AV562" i="16"/>
  <c r="AV561" i="16"/>
  <c r="AV560" i="16"/>
  <c r="AV559" i="16"/>
  <c r="AV558" i="16"/>
  <c r="AV557" i="16"/>
  <c r="AV556" i="16"/>
  <c r="AV555" i="16"/>
  <c r="AV554" i="16"/>
  <c r="AV553" i="16"/>
  <c r="AV552" i="16"/>
  <c r="AV551" i="16"/>
  <c r="AV550" i="16"/>
  <c r="AV549" i="16"/>
  <c r="AV548" i="16"/>
  <c r="AV547" i="16"/>
  <c r="AV546" i="16"/>
  <c r="AV545" i="16"/>
  <c r="AV544" i="16"/>
  <c r="AV543" i="16"/>
  <c r="AV542" i="16"/>
  <c r="AV541" i="16"/>
  <c r="AV540" i="16"/>
  <c r="AV539" i="16"/>
  <c r="AV538" i="16"/>
  <c r="AV537" i="16"/>
  <c r="AV536" i="16"/>
  <c r="AV535" i="16"/>
  <c r="AV534" i="16"/>
  <c r="AV533" i="16"/>
  <c r="AV532" i="16"/>
  <c r="AV531" i="16"/>
  <c r="AV530" i="16"/>
  <c r="AV529" i="16"/>
  <c r="AV528" i="16"/>
  <c r="AV527" i="16"/>
  <c r="AV526" i="16"/>
  <c r="AV525" i="16"/>
  <c r="AV524" i="16"/>
  <c r="AV523" i="16"/>
  <c r="AV522" i="16"/>
  <c r="AV521" i="16"/>
  <c r="AV520" i="16"/>
  <c r="AV519" i="16"/>
  <c r="AV518" i="16"/>
  <c r="AV517" i="16"/>
  <c r="AV516" i="16"/>
  <c r="AV515" i="16"/>
  <c r="AV514" i="16"/>
  <c r="AV513" i="16"/>
  <c r="AV512" i="16"/>
  <c r="AV511" i="16"/>
  <c r="AV510" i="16"/>
  <c r="AV509" i="16"/>
  <c r="AV508" i="16"/>
  <c r="AV507" i="16"/>
  <c r="AV506" i="16"/>
  <c r="AV505" i="16"/>
  <c r="AV504" i="16"/>
  <c r="AV503" i="16"/>
  <c r="AV502" i="16"/>
  <c r="AV501" i="16"/>
  <c r="AV500" i="16"/>
  <c r="AV499" i="16"/>
  <c r="AV498" i="16"/>
  <c r="AV497" i="16"/>
  <c r="AV496" i="16"/>
  <c r="AV495" i="16"/>
  <c r="AV494" i="16"/>
  <c r="AV493" i="16"/>
  <c r="AV492" i="16"/>
  <c r="AV491" i="16"/>
  <c r="AV490" i="16"/>
  <c r="AV489" i="16"/>
  <c r="AV488" i="16"/>
  <c r="AV487" i="16"/>
  <c r="AV486" i="16"/>
  <c r="AV485" i="16"/>
  <c r="AV484" i="16"/>
  <c r="AV483" i="16"/>
  <c r="AV482" i="16"/>
  <c r="AV481" i="16"/>
  <c r="AV480" i="16"/>
  <c r="AV479" i="16"/>
  <c r="AV478" i="16"/>
  <c r="AV477" i="16"/>
  <c r="AV476" i="16"/>
  <c r="AV475" i="16"/>
  <c r="AV474" i="16"/>
  <c r="AV473" i="16"/>
  <c r="AV472" i="16"/>
  <c r="AV471" i="16"/>
  <c r="AV470" i="16"/>
  <c r="AV469" i="16"/>
  <c r="AV468" i="16"/>
  <c r="AV467" i="16"/>
  <c r="AV466" i="16"/>
  <c r="AV465" i="16"/>
  <c r="AV464" i="16"/>
  <c r="AV463" i="16"/>
  <c r="AV462" i="16"/>
  <c r="AV461" i="16"/>
  <c r="AV460" i="16"/>
  <c r="AV459" i="16"/>
  <c r="AV458" i="16"/>
  <c r="AV457" i="16"/>
  <c r="AV456" i="16"/>
  <c r="AV455" i="16"/>
  <c r="AV454" i="16"/>
  <c r="AV453" i="16"/>
  <c r="AV452" i="16"/>
  <c r="AV451" i="16"/>
  <c r="AV450" i="16"/>
  <c r="AV449" i="16"/>
  <c r="AV448" i="16"/>
  <c r="AV447" i="16"/>
  <c r="AV446" i="16"/>
  <c r="AV445" i="16"/>
  <c r="AV444" i="16"/>
  <c r="AV443" i="16"/>
  <c r="AV442" i="16"/>
  <c r="AV441" i="16"/>
  <c r="AV440" i="16"/>
  <c r="AV439" i="16"/>
  <c r="AV438" i="16"/>
  <c r="AV437" i="16"/>
  <c r="AV436" i="16"/>
  <c r="AV435" i="16"/>
  <c r="AV434" i="16"/>
  <c r="AV433" i="16"/>
  <c r="AV432" i="16"/>
  <c r="AV431" i="16"/>
  <c r="AV430" i="16"/>
  <c r="AV429" i="16"/>
  <c r="AV428" i="16"/>
  <c r="AV427" i="16"/>
  <c r="AV426" i="16"/>
  <c r="AV425" i="16"/>
  <c r="AV424" i="16"/>
  <c r="AV423" i="16"/>
  <c r="AV422" i="16"/>
  <c r="AV421" i="16"/>
  <c r="AV420" i="16"/>
  <c r="AV419" i="16"/>
  <c r="AV418" i="16"/>
  <c r="AV417" i="16"/>
  <c r="AV416" i="16"/>
  <c r="AV415" i="16"/>
  <c r="AV414" i="16"/>
  <c r="AV413" i="16"/>
  <c r="AV412" i="16"/>
  <c r="AV411" i="16"/>
  <c r="AV410" i="16"/>
  <c r="AV409" i="16"/>
  <c r="AV408" i="16"/>
  <c r="AV407" i="16"/>
  <c r="AV406" i="16"/>
  <c r="AV405" i="16"/>
  <c r="AV404" i="16"/>
  <c r="AV403" i="16"/>
  <c r="AV402" i="16"/>
  <c r="AV401" i="16"/>
  <c r="AV400" i="16"/>
  <c r="AV399" i="16"/>
  <c r="AV398" i="16"/>
  <c r="AV397" i="16"/>
  <c r="AV396" i="16"/>
  <c r="AV395" i="16"/>
  <c r="AV394" i="16"/>
  <c r="AV393" i="16"/>
  <c r="AV392" i="16"/>
  <c r="AV391" i="16"/>
  <c r="AV390" i="16"/>
  <c r="AV389" i="16"/>
  <c r="AV388" i="16"/>
  <c r="AV387" i="16"/>
  <c r="AV386" i="16"/>
  <c r="AV385" i="16"/>
  <c r="AV384" i="16"/>
  <c r="AV383" i="16"/>
  <c r="AV382" i="16"/>
  <c r="AV381" i="16"/>
  <c r="AV380" i="16"/>
  <c r="AV379" i="16"/>
  <c r="AV378" i="16"/>
  <c r="AV377" i="16"/>
  <c r="AV376" i="16"/>
  <c r="AV375" i="16"/>
  <c r="AV374" i="16"/>
  <c r="AV373" i="16"/>
  <c r="AV372" i="16"/>
  <c r="AV371" i="16"/>
  <c r="AV370" i="16"/>
  <c r="AV369" i="16"/>
  <c r="AV368" i="16"/>
  <c r="AV367" i="16"/>
  <c r="AV366" i="16"/>
  <c r="AV365" i="16"/>
  <c r="AV364" i="16"/>
  <c r="AV363" i="16"/>
  <c r="AV362" i="16"/>
  <c r="AV361" i="16"/>
  <c r="AV360" i="16"/>
  <c r="AV359" i="16"/>
  <c r="AV358" i="16"/>
  <c r="AV357" i="16"/>
  <c r="AV356" i="16"/>
  <c r="AV355" i="16"/>
  <c r="AV354" i="16"/>
  <c r="AV353" i="16"/>
  <c r="AV352" i="16"/>
  <c r="AV351" i="16"/>
  <c r="AV350" i="16"/>
  <c r="AV349" i="16"/>
  <c r="AV348" i="16"/>
  <c r="AV347" i="16"/>
  <c r="AV346" i="16"/>
  <c r="AV345" i="16"/>
  <c r="AV344" i="16"/>
  <c r="AV343" i="16"/>
  <c r="AV342" i="16"/>
  <c r="AV341" i="16"/>
  <c r="AV340" i="16"/>
  <c r="AV339" i="16"/>
  <c r="AV338" i="16"/>
  <c r="AV337" i="16"/>
  <c r="AV336" i="16"/>
  <c r="AV335" i="16"/>
  <c r="AV334" i="16"/>
  <c r="AV333" i="16"/>
  <c r="AV332" i="16"/>
  <c r="AV331" i="16"/>
  <c r="AV330" i="16"/>
  <c r="AV329" i="16"/>
  <c r="AV328" i="16"/>
  <c r="AV327" i="16"/>
  <c r="AV326" i="16"/>
  <c r="AV325" i="16"/>
  <c r="AV324" i="16"/>
  <c r="AV323" i="16"/>
  <c r="AV322" i="16"/>
  <c r="AV321" i="16"/>
  <c r="AV320" i="16"/>
  <c r="AV319" i="16"/>
  <c r="AV318" i="16"/>
  <c r="AV317" i="16"/>
  <c r="AV316" i="16"/>
  <c r="AV315" i="16"/>
  <c r="AV314" i="16"/>
  <c r="AV313" i="16"/>
  <c r="AV312" i="16"/>
  <c r="AV311" i="16"/>
  <c r="AV310" i="16"/>
  <c r="AV309" i="16"/>
  <c r="AV308" i="16"/>
  <c r="AV307" i="16"/>
  <c r="AV306" i="16"/>
  <c r="AV305" i="16"/>
  <c r="AV304" i="16"/>
  <c r="AV303" i="16"/>
  <c r="AV302" i="16"/>
  <c r="AV301" i="16"/>
  <c r="AV300" i="16"/>
  <c r="AV299" i="16"/>
  <c r="AV298" i="16"/>
  <c r="AV297" i="16"/>
  <c r="AV296" i="16"/>
  <c r="AV295" i="16"/>
  <c r="AV294" i="16"/>
  <c r="AV293" i="16"/>
  <c r="AV292" i="16"/>
  <c r="AV291" i="16"/>
  <c r="AV290" i="16"/>
  <c r="AV289" i="16"/>
  <c r="AV288" i="16"/>
  <c r="AV287" i="16"/>
  <c r="AV286" i="16"/>
  <c r="AV285" i="16"/>
  <c r="AV284" i="16"/>
  <c r="AV283" i="16"/>
  <c r="AV282" i="16"/>
  <c r="AV281" i="16"/>
  <c r="AV280" i="16"/>
  <c r="AV279" i="16"/>
  <c r="AV278" i="16"/>
  <c r="AV277" i="16"/>
  <c r="AV276" i="16"/>
  <c r="AV275" i="16"/>
  <c r="AV274" i="16"/>
  <c r="AV273" i="16"/>
  <c r="AV272" i="16"/>
  <c r="AV271" i="16"/>
  <c r="AV270" i="16"/>
  <c r="AV269" i="16"/>
  <c r="AV268" i="16"/>
  <c r="AV267" i="16"/>
  <c r="AV266" i="16"/>
  <c r="AV265" i="16"/>
  <c r="AV264" i="16"/>
  <c r="AV263" i="16"/>
  <c r="AV262" i="16"/>
  <c r="AV261" i="16"/>
  <c r="AV260" i="16"/>
  <c r="AV259" i="16"/>
  <c r="AV258" i="16"/>
  <c r="AV257" i="16"/>
  <c r="AV256" i="16"/>
  <c r="AV255" i="16"/>
  <c r="AV254" i="16"/>
  <c r="AV253" i="16"/>
  <c r="AV252" i="16"/>
  <c r="AV251" i="16"/>
  <c r="AV250" i="16"/>
  <c r="AV249" i="16"/>
  <c r="AV248" i="16"/>
  <c r="AV247" i="16"/>
  <c r="AV246" i="16"/>
  <c r="AV245" i="16"/>
  <c r="AV244" i="16"/>
  <c r="AV243" i="16"/>
  <c r="AV242" i="16"/>
  <c r="AV241" i="16"/>
  <c r="AV240" i="16"/>
  <c r="AV239" i="16"/>
  <c r="AV238" i="16"/>
  <c r="AV237" i="16"/>
  <c r="AV236" i="16"/>
  <c r="AV235" i="16"/>
  <c r="AV234" i="16"/>
  <c r="AV233" i="16"/>
  <c r="AV232" i="16"/>
  <c r="AV231" i="16"/>
  <c r="AV230" i="16"/>
  <c r="AV229" i="16"/>
  <c r="AV228" i="16"/>
  <c r="AV227" i="16"/>
  <c r="AV226" i="16"/>
  <c r="AV225" i="16"/>
  <c r="AV224" i="16"/>
  <c r="AV223" i="16"/>
  <c r="AV222" i="16"/>
  <c r="AV221" i="16"/>
  <c r="AV220" i="16"/>
  <c r="AV219" i="16"/>
  <c r="AV218" i="16"/>
  <c r="AV217" i="16"/>
  <c r="AV216" i="16"/>
  <c r="AV215" i="16"/>
  <c r="AV214" i="16"/>
  <c r="AV213" i="16"/>
  <c r="AV212" i="16"/>
  <c r="AV211" i="16"/>
  <c r="AV210" i="16"/>
  <c r="AV209" i="16"/>
  <c r="AV208" i="16"/>
  <c r="AV207" i="16"/>
  <c r="AV206" i="16"/>
  <c r="AV205" i="16"/>
  <c r="AV204" i="16"/>
  <c r="AV203" i="16"/>
  <c r="AV202" i="16"/>
  <c r="AV201" i="16"/>
  <c r="AV200" i="16"/>
  <c r="AV199" i="16"/>
  <c r="AV198" i="16"/>
  <c r="AV197" i="16"/>
  <c r="AV196" i="16"/>
  <c r="AV195" i="16"/>
  <c r="AV194" i="16"/>
  <c r="AV193" i="16"/>
  <c r="AV192" i="16"/>
  <c r="AV191" i="16"/>
  <c r="AV190" i="16"/>
  <c r="AV189" i="16"/>
  <c r="AV188" i="16"/>
  <c r="AV187" i="16"/>
  <c r="AV186" i="16"/>
  <c r="AV185" i="16"/>
  <c r="AV184" i="16"/>
  <c r="AV183" i="16"/>
  <c r="AV182" i="16"/>
  <c r="AV181" i="16"/>
  <c r="AV180" i="16"/>
  <c r="AV179" i="16"/>
  <c r="AV178" i="16"/>
  <c r="AV177" i="16"/>
  <c r="AV176" i="16"/>
  <c r="AV175" i="16"/>
  <c r="AV174" i="16"/>
  <c r="AV173" i="16"/>
  <c r="AV172" i="16"/>
  <c r="AV171" i="16"/>
  <c r="AV170" i="16"/>
  <c r="AV169" i="16"/>
  <c r="AV168" i="16"/>
  <c r="AV167" i="16"/>
  <c r="AV166" i="16"/>
  <c r="AV165" i="16"/>
  <c r="AV164" i="16"/>
  <c r="AV163" i="16"/>
  <c r="AV162" i="16"/>
  <c r="AV161" i="16"/>
  <c r="AV160" i="16"/>
  <c r="AV159" i="16"/>
  <c r="AV158" i="16"/>
  <c r="AV157" i="16"/>
  <c r="AV156" i="16"/>
  <c r="AV155" i="16"/>
  <c r="AV154" i="16"/>
  <c r="AV153" i="16"/>
  <c r="AV152" i="16"/>
  <c r="AV151" i="16"/>
  <c r="AV150" i="16"/>
  <c r="AV149" i="16"/>
  <c r="AV148" i="16"/>
  <c r="AV147" i="16"/>
  <c r="AV146" i="16"/>
  <c r="AV145" i="16"/>
  <c r="AV144" i="16"/>
  <c r="AV143" i="16"/>
  <c r="AV142" i="16"/>
  <c r="AV141" i="16"/>
  <c r="AV140" i="16"/>
  <c r="AV139" i="16"/>
  <c r="AV138" i="16"/>
  <c r="AV137" i="16"/>
  <c r="AV136" i="16"/>
  <c r="AV135" i="16"/>
  <c r="AV134" i="16"/>
  <c r="AV133" i="16"/>
  <c r="AV132" i="16"/>
  <c r="AV131" i="16"/>
  <c r="AV130" i="16"/>
  <c r="AV129" i="16"/>
  <c r="AV128" i="16"/>
  <c r="AV127" i="16"/>
  <c r="AV126" i="16"/>
  <c r="AV125" i="16"/>
  <c r="AV124" i="16"/>
  <c r="AV123" i="16"/>
  <c r="AV122" i="16"/>
  <c r="AV121" i="16"/>
  <c r="AV120" i="16"/>
  <c r="AV119" i="16"/>
  <c r="AV118" i="16"/>
  <c r="AV117" i="16"/>
  <c r="AV116" i="16"/>
  <c r="AV115" i="16"/>
  <c r="AV114" i="16"/>
  <c r="AV113" i="16"/>
  <c r="AV112" i="16"/>
  <c r="AV111" i="16"/>
  <c r="AV110" i="16"/>
  <c r="AV109" i="16"/>
  <c r="AV108" i="16"/>
  <c r="AV107" i="16"/>
  <c r="AV106" i="16"/>
  <c r="AV105" i="16"/>
  <c r="AV104" i="16"/>
  <c r="AV103" i="16"/>
  <c r="AV102" i="16"/>
  <c r="AV101" i="16"/>
  <c r="AV100" i="16"/>
  <c r="AV99" i="16"/>
  <c r="AV98" i="16"/>
  <c r="AV97" i="16"/>
  <c r="AV96" i="16"/>
  <c r="AV95" i="16"/>
  <c r="AV94" i="16"/>
  <c r="AV93" i="16"/>
  <c r="AV92" i="16"/>
  <c r="AV91" i="16"/>
  <c r="AV90" i="16"/>
  <c r="AV89" i="16"/>
  <c r="AV88" i="16"/>
  <c r="AV87" i="16"/>
  <c r="AV86" i="16"/>
  <c r="AV85" i="16"/>
  <c r="AV84" i="16"/>
  <c r="AV83" i="16"/>
  <c r="AV82" i="16"/>
  <c r="AV81" i="16"/>
  <c r="AV80" i="16"/>
  <c r="AV79" i="16"/>
  <c r="AV78" i="16"/>
  <c r="AV77" i="16"/>
  <c r="AV76" i="16"/>
  <c r="AV75" i="16"/>
  <c r="AV74" i="16"/>
  <c r="AV73" i="16"/>
  <c r="AV72" i="16"/>
  <c r="AV71" i="16"/>
  <c r="AV70" i="16"/>
  <c r="AV69" i="16"/>
  <c r="AV68" i="16"/>
  <c r="AV67" i="16"/>
  <c r="AV66" i="16"/>
  <c r="AV65" i="16"/>
  <c r="AV64" i="16"/>
  <c r="AV63" i="16"/>
  <c r="AV62" i="16"/>
  <c r="AV61" i="16"/>
  <c r="AV60" i="16"/>
  <c r="AV59" i="16"/>
  <c r="AV58" i="16"/>
  <c r="AV57" i="16"/>
  <c r="AV56" i="16"/>
  <c r="AV55" i="16"/>
  <c r="AV54" i="16"/>
  <c r="AV53" i="16"/>
  <c r="AV52" i="16"/>
  <c r="AV51" i="16"/>
  <c r="AV50" i="16"/>
  <c r="AV49" i="16"/>
  <c r="AV48" i="16"/>
  <c r="AV47" i="16"/>
  <c r="AV46" i="16"/>
  <c r="AV45" i="16"/>
  <c r="AV44" i="16"/>
  <c r="AV43" i="16"/>
  <c r="AV42" i="16"/>
  <c r="AV41" i="16"/>
  <c r="AV40" i="16"/>
  <c r="AV39" i="16"/>
  <c r="AV38" i="16"/>
  <c r="AV37" i="16"/>
  <c r="AV36" i="16"/>
  <c r="AV35" i="16"/>
  <c r="AV34" i="16"/>
  <c r="AV33" i="16"/>
  <c r="AV32" i="16"/>
  <c r="AV31" i="16"/>
  <c r="AV30" i="16"/>
  <c r="AV29" i="16"/>
  <c r="AV28" i="16"/>
  <c r="AV27" i="16"/>
  <c r="AV26" i="16"/>
  <c r="AV25" i="16"/>
  <c r="AV24" i="16"/>
  <c r="AV23" i="16"/>
  <c r="AV22" i="16"/>
  <c r="AV21" i="16"/>
  <c r="AV20" i="16"/>
  <c r="AV19" i="16"/>
  <c r="AV18" i="16"/>
  <c r="AV17" i="16"/>
  <c r="AV16" i="16"/>
  <c r="AV15" i="16"/>
  <c r="AV14" i="16"/>
  <c r="AV13" i="16"/>
  <c r="AV12" i="16"/>
  <c r="AV11" i="16"/>
  <c r="AV10" i="16"/>
  <c r="AV9" i="16"/>
  <c r="AV8" i="16"/>
  <c r="AV7" i="16"/>
  <c r="AV6" i="16"/>
  <c r="AX6" i="16"/>
  <c r="AX721" i="16"/>
  <c r="AX720" i="16"/>
  <c r="AX719" i="16"/>
  <c r="AX718" i="16"/>
  <c r="AX717" i="16"/>
  <c r="AX716" i="16"/>
  <c r="AX715" i="16"/>
  <c r="AX714" i="16"/>
  <c r="AX713" i="16"/>
  <c r="AX712" i="16"/>
  <c r="AX711" i="16"/>
  <c r="AX710" i="16"/>
  <c r="AX709" i="16"/>
  <c r="AX708" i="16"/>
  <c r="AX707" i="16"/>
  <c r="AX706" i="16"/>
  <c r="AX705" i="16"/>
  <c r="AX704" i="16"/>
  <c r="AX703" i="16"/>
  <c r="AX702" i="16"/>
  <c r="AX701" i="16"/>
  <c r="AX700" i="16"/>
  <c r="AX699" i="16"/>
  <c r="AX698" i="16"/>
  <c r="AX697" i="16"/>
  <c r="AX696" i="16"/>
  <c r="AX695" i="16"/>
  <c r="AX694" i="16"/>
  <c r="AX693" i="16"/>
  <c r="AX692" i="16"/>
  <c r="AX691" i="16"/>
  <c r="AX690" i="16"/>
  <c r="AX689" i="16"/>
  <c r="AX688" i="16"/>
  <c r="AX687" i="16"/>
  <c r="AX686" i="16"/>
  <c r="AX685" i="16"/>
  <c r="AX684" i="16"/>
  <c r="AX683" i="16"/>
  <c r="AX682" i="16"/>
  <c r="AX681" i="16"/>
  <c r="AX680" i="16"/>
  <c r="AX679" i="16"/>
  <c r="AX678" i="16"/>
  <c r="AX677" i="16"/>
  <c r="AX676" i="16"/>
  <c r="AX675" i="16"/>
  <c r="AX674" i="16"/>
  <c r="AX673" i="16"/>
  <c r="AX672" i="16"/>
  <c r="AX671" i="16"/>
  <c r="AX670" i="16"/>
  <c r="AX669" i="16"/>
  <c r="AX668" i="16"/>
  <c r="AX667" i="16"/>
  <c r="AX666" i="16"/>
  <c r="AX665" i="16"/>
  <c r="AX664" i="16"/>
  <c r="AX663" i="16"/>
  <c r="AX662" i="16"/>
  <c r="AX661" i="16"/>
  <c r="AX660" i="16"/>
  <c r="AX659" i="16"/>
  <c r="AX658" i="16"/>
  <c r="AX657" i="16"/>
  <c r="AX656" i="16"/>
  <c r="AX655" i="16"/>
  <c r="AX654" i="16"/>
  <c r="AX653" i="16"/>
  <c r="AX652" i="16"/>
  <c r="AX651" i="16"/>
  <c r="AX650" i="16"/>
  <c r="AX649" i="16"/>
  <c r="AX648" i="16"/>
  <c r="AX647" i="16"/>
  <c r="AX646" i="16"/>
  <c r="AX645" i="16"/>
  <c r="AX644" i="16"/>
  <c r="AX643" i="16"/>
  <c r="AX642" i="16"/>
  <c r="AX641" i="16"/>
  <c r="AX640" i="16"/>
  <c r="AX639" i="16"/>
  <c r="AX638" i="16"/>
  <c r="AX637" i="16"/>
  <c r="AX636" i="16"/>
  <c r="AX635" i="16"/>
  <c r="AX634" i="16"/>
  <c r="AX633" i="16"/>
  <c r="AX632" i="16"/>
  <c r="AX631" i="16"/>
  <c r="AX630" i="16"/>
  <c r="AX629" i="16"/>
  <c r="AX628" i="16"/>
  <c r="AX627" i="16"/>
  <c r="AX626" i="16"/>
  <c r="AX625" i="16"/>
  <c r="AX624" i="16"/>
  <c r="AX623" i="16"/>
  <c r="AX622" i="16"/>
  <c r="AX621" i="16"/>
  <c r="AX620" i="16"/>
  <c r="AX619" i="16"/>
  <c r="AX618" i="16"/>
  <c r="AX617" i="16"/>
  <c r="AX616" i="16"/>
  <c r="AX615" i="16"/>
  <c r="AX614" i="16"/>
  <c r="AX613" i="16"/>
  <c r="AX612" i="16"/>
  <c r="AX611" i="16"/>
  <c r="AX610" i="16"/>
  <c r="AX609" i="16"/>
  <c r="AX608" i="16"/>
  <c r="AX607" i="16"/>
  <c r="AX606" i="16"/>
  <c r="AX605" i="16"/>
  <c r="AX604" i="16"/>
  <c r="AX603" i="16"/>
  <c r="AX602" i="16"/>
  <c r="AX601" i="16"/>
  <c r="AX600" i="16"/>
  <c r="AX599" i="16"/>
  <c r="AX598" i="16"/>
  <c r="AX597" i="16"/>
  <c r="AX596" i="16"/>
  <c r="AX595" i="16"/>
  <c r="AX594" i="16"/>
  <c r="AX593" i="16"/>
  <c r="AX592" i="16"/>
  <c r="AX591" i="16"/>
  <c r="AX590" i="16"/>
  <c r="AX589" i="16"/>
  <c r="AX588" i="16"/>
  <c r="AX587" i="16"/>
  <c r="AX586" i="16"/>
  <c r="AX585" i="16"/>
  <c r="AX584" i="16"/>
  <c r="AX583" i="16"/>
  <c r="AX582" i="16"/>
  <c r="AX581" i="16"/>
  <c r="AX580" i="16"/>
  <c r="AX579" i="16"/>
  <c r="AX578" i="16"/>
  <c r="AX577" i="16"/>
  <c r="AX576" i="16"/>
  <c r="AX575" i="16"/>
  <c r="AX574" i="16"/>
  <c r="AX573" i="16"/>
  <c r="AX572" i="16"/>
  <c r="AX571" i="16"/>
  <c r="AX570" i="16"/>
  <c r="AX569" i="16"/>
  <c r="AX568" i="16"/>
  <c r="AX567" i="16"/>
  <c r="AX566" i="16"/>
  <c r="AX565" i="16"/>
  <c r="AX564" i="16"/>
  <c r="AX563" i="16"/>
  <c r="AX562" i="16"/>
  <c r="AX561" i="16"/>
  <c r="AX560" i="16"/>
  <c r="AX559" i="16"/>
  <c r="AX558" i="16"/>
  <c r="AX557" i="16"/>
  <c r="AX556" i="16"/>
  <c r="AX555" i="16"/>
  <c r="AX554" i="16"/>
  <c r="AX553" i="16"/>
  <c r="AX552" i="16"/>
  <c r="AX551" i="16"/>
  <c r="AX550" i="16"/>
  <c r="AX549" i="16"/>
  <c r="AX548" i="16"/>
  <c r="AX547" i="16"/>
  <c r="AX546" i="16"/>
  <c r="AX545" i="16"/>
  <c r="AX544" i="16"/>
  <c r="AX543" i="16"/>
  <c r="AX542" i="16"/>
  <c r="AX541" i="16"/>
  <c r="AX540" i="16"/>
  <c r="AX539" i="16"/>
  <c r="AX538" i="16"/>
  <c r="AX537" i="16"/>
  <c r="AX536" i="16"/>
  <c r="AX535" i="16"/>
  <c r="AX534" i="16"/>
  <c r="AX533" i="16"/>
  <c r="AX532" i="16"/>
  <c r="AX531" i="16"/>
  <c r="AX530" i="16"/>
  <c r="AX529" i="16"/>
  <c r="AX528" i="16"/>
  <c r="AX527" i="16"/>
  <c r="AX526" i="16"/>
  <c r="AX525" i="16"/>
  <c r="AX524" i="16"/>
  <c r="AX523" i="16"/>
  <c r="AX522" i="16"/>
  <c r="AX521" i="16"/>
  <c r="AX520" i="16"/>
  <c r="AX519" i="16"/>
  <c r="AX518" i="16"/>
  <c r="AX517" i="16"/>
  <c r="AX516" i="16"/>
  <c r="AX515" i="16"/>
  <c r="AX514" i="16"/>
  <c r="AX513" i="16"/>
  <c r="AX512" i="16"/>
  <c r="AX511" i="16"/>
  <c r="AX510" i="16"/>
  <c r="AX509" i="16"/>
  <c r="AX508" i="16"/>
  <c r="AX507" i="16"/>
  <c r="AX506" i="16"/>
  <c r="AX505" i="16"/>
  <c r="AX504" i="16"/>
  <c r="AX503" i="16"/>
  <c r="AX502" i="16"/>
  <c r="AX501" i="16"/>
  <c r="AX500" i="16"/>
  <c r="AX499" i="16"/>
  <c r="AX498" i="16"/>
  <c r="AX497" i="16"/>
  <c r="AX496" i="16"/>
  <c r="AX495" i="16"/>
  <c r="AX494" i="16"/>
  <c r="AX493" i="16"/>
  <c r="AX492" i="16"/>
  <c r="AX491" i="16"/>
  <c r="AX490" i="16"/>
  <c r="AX489" i="16"/>
  <c r="AX488" i="16"/>
  <c r="AX487" i="16"/>
  <c r="AX486" i="16"/>
  <c r="AX485" i="16"/>
  <c r="AX484" i="16"/>
  <c r="AX483" i="16"/>
  <c r="AX482" i="16"/>
  <c r="AX481" i="16"/>
  <c r="AX480" i="16"/>
  <c r="AX479" i="16"/>
  <c r="AX478" i="16"/>
  <c r="AX477" i="16"/>
  <c r="AX476" i="16"/>
  <c r="AX475" i="16"/>
  <c r="AX474" i="16"/>
  <c r="AX473" i="16"/>
  <c r="AX472" i="16"/>
  <c r="AX471" i="16"/>
  <c r="AX470" i="16"/>
  <c r="AX469" i="16"/>
  <c r="AX468" i="16"/>
  <c r="AX467" i="16"/>
  <c r="AX466" i="16"/>
  <c r="AX465" i="16"/>
  <c r="AX464" i="16"/>
  <c r="AX463" i="16"/>
  <c r="AX462" i="16"/>
  <c r="AX461" i="16"/>
  <c r="AX460" i="16"/>
  <c r="AX459" i="16"/>
  <c r="AX458" i="16"/>
  <c r="AX457" i="16"/>
  <c r="AX456" i="16"/>
  <c r="AX455" i="16"/>
  <c r="AX454" i="16"/>
  <c r="AX453" i="16"/>
  <c r="AX452" i="16"/>
  <c r="AX451" i="16"/>
  <c r="AX450" i="16"/>
  <c r="AX449" i="16"/>
  <c r="AX448" i="16"/>
  <c r="AX447" i="16"/>
  <c r="AX446" i="16"/>
  <c r="AX445" i="16"/>
  <c r="AX444" i="16"/>
  <c r="AX443" i="16"/>
  <c r="AX442" i="16"/>
  <c r="AX441" i="16"/>
  <c r="AX440" i="16"/>
  <c r="AX439" i="16"/>
  <c r="AX438" i="16"/>
  <c r="AX437" i="16"/>
  <c r="AX436" i="16"/>
  <c r="AX435" i="16"/>
  <c r="AX434" i="16"/>
  <c r="AX433" i="16"/>
  <c r="AX432" i="16"/>
  <c r="AX431" i="16"/>
  <c r="AX430" i="16"/>
  <c r="AX429" i="16"/>
  <c r="AX428" i="16"/>
  <c r="AX427" i="16"/>
  <c r="AX426" i="16"/>
  <c r="AX425" i="16"/>
  <c r="AX424" i="16"/>
  <c r="AX423" i="16"/>
  <c r="AX422" i="16"/>
  <c r="AX421" i="16"/>
  <c r="AX420" i="16"/>
  <c r="AX419" i="16"/>
  <c r="AX418" i="16"/>
  <c r="AX417" i="16"/>
  <c r="AX416" i="16"/>
  <c r="AX415" i="16"/>
  <c r="AX414" i="16"/>
  <c r="AX413" i="16"/>
  <c r="AX412" i="16"/>
  <c r="AX411" i="16"/>
  <c r="AX410" i="16"/>
  <c r="AX409" i="16"/>
  <c r="AX408" i="16"/>
  <c r="AX407" i="16"/>
  <c r="AX406" i="16"/>
  <c r="AX405" i="16"/>
  <c r="AX404" i="16"/>
  <c r="AX403" i="16"/>
  <c r="AX402" i="16"/>
  <c r="AX401" i="16"/>
  <c r="AX400" i="16"/>
  <c r="AX399" i="16"/>
  <c r="AX398" i="16"/>
  <c r="AX397" i="16"/>
  <c r="AX396" i="16"/>
  <c r="AX395" i="16"/>
  <c r="AX394" i="16"/>
  <c r="AX393" i="16"/>
  <c r="AX392" i="16"/>
  <c r="AX391" i="16"/>
  <c r="AX390" i="16"/>
  <c r="AX389" i="16"/>
  <c r="AX388" i="16"/>
  <c r="AX387" i="16"/>
  <c r="AX386" i="16"/>
  <c r="AX385" i="16"/>
  <c r="AX384" i="16"/>
  <c r="AX383" i="16"/>
  <c r="AX382" i="16"/>
  <c r="AX381" i="16"/>
  <c r="AX380" i="16"/>
  <c r="AX379" i="16"/>
  <c r="AX378" i="16"/>
  <c r="AX377" i="16"/>
  <c r="AX376" i="16"/>
  <c r="AX375" i="16"/>
  <c r="AX374" i="16"/>
  <c r="AX373" i="16"/>
  <c r="AX372" i="16"/>
  <c r="AX371" i="16"/>
  <c r="AX370" i="16"/>
  <c r="AX369" i="16"/>
  <c r="AX368" i="16"/>
  <c r="AX367" i="16"/>
  <c r="AX366" i="16"/>
  <c r="AX365" i="16"/>
  <c r="AX364" i="16"/>
  <c r="AX363" i="16"/>
  <c r="AX362" i="16"/>
  <c r="AX361" i="16"/>
  <c r="AX360" i="16"/>
  <c r="AX359" i="16"/>
  <c r="AX358" i="16"/>
  <c r="AX357" i="16"/>
  <c r="AX356" i="16"/>
  <c r="AX355" i="16"/>
  <c r="AX354" i="16"/>
  <c r="AX353" i="16"/>
  <c r="AX352" i="16"/>
  <c r="AX351" i="16"/>
  <c r="AX350" i="16"/>
  <c r="AX349" i="16"/>
  <c r="AX348" i="16"/>
  <c r="AX347" i="16"/>
  <c r="AX346" i="16"/>
  <c r="AX345" i="16"/>
  <c r="AX344" i="16"/>
  <c r="AX343" i="16"/>
  <c r="AX342" i="16"/>
  <c r="AX341" i="16"/>
  <c r="AX340" i="16"/>
  <c r="AX339" i="16"/>
  <c r="AX338" i="16"/>
  <c r="AX337" i="16"/>
  <c r="AX336" i="16"/>
  <c r="AX335" i="16"/>
  <c r="AX334" i="16"/>
  <c r="AX333" i="16"/>
  <c r="AX332" i="16"/>
  <c r="AX331" i="16"/>
  <c r="AX330" i="16"/>
  <c r="AX329" i="16"/>
  <c r="AX328" i="16"/>
  <c r="AX327" i="16"/>
  <c r="AX326" i="16"/>
  <c r="AX325" i="16"/>
  <c r="AX324" i="16"/>
  <c r="AX323" i="16"/>
  <c r="AX322" i="16"/>
  <c r="AX321" i="16"/>
  <c r="AX320" i="16"/>
  <c r="AX319" i="16"/>
  <c r="AX318" i="16"/>
  <c r="AX317" i="16"/>
  <c r="AX316" i="16"/>
  <c r="AX315" i="16"/>
  <c r="AX314" i="16"/>
  <c r="AX313" i="16"/>
  <c r="AX312" i="16"/>
  <c r="AX311" i="16"/>
  <c r="AX310" i="16"/>
  <c r="AX309" i="16"/>
  <c r="AX308" i="16"/>
  <c r="AX307" i="16"/>
  <c r="AX306" i="16"/>
  <c r="AX305" i="16"/>
  <c r="AX304" i="16"/>
  <c r="AX303" i="16"/>
  <c r="AX302" i="16"/>
  <c r="AX301" i="16"/>
  <c r="AX300" i="16"/>
  <c r="AX299" i="16"/>
  <c r="AX298" i="16"/>
  <c r="AX297" i="16"/>
  <c r="AX296" i="16"/>
  <c r="AX295" i="16"/>
  <c r="AX294" i="16"/>
  <c r="AX293" i="16"/>
  <c r="AX292" i="16"/>
  <c r="AX291" i="16"/>
  <c r="AX290" i="16"/>
  <c r="AX289" i="16"/>
  <c r="AX288" i="16"/>
  <c r="AX287" i="16"/>
  <c r="AX286" i="16"/>
  <c r="AX285" i="16"/>
  <c r="AX284" i="16"/>
  <c r="AX283" i="16"/>
  <c r="AX282" i="16"/>
  <c r="AX281" i="16"/>
  <c r="AX280" i="16"/>
  <c r="AX279" i="16"/>
  <c r="AX278" i="16"/>
  <c r="AX277" i="16"/>
  <c r="AX276" i="16"/>
  <c r="AX275" i="16"/>
  <c r="AX274" i="16"/>
  <c r="AX273" i="16"/>
  <c r="AX272" i="16"/>
  <c r="AX271" i="16"/>
  <c r="AX270" i="16"/>
  <c r="AX269" i="16"/>
  <c r="AX268" i="16"/>
  <c r="AX267" i="16"/>
  <c r="AX266" i="16"/>
  <c r="AX265" i="16"/>
  <c r="AX264" i="16"/>
  <c r="AX263" i="16"/>
  <c r="AX262" i="16"/>
  <c r="AX261" i="16"/>
  <c r="AX260" i="16"/>
  <c r="AX259" i="16"/>
  <c r="AX258" i="16"/>
  <c r="AX257" i="16"/>
  <c r="AX256" i="16"/>
  <c r="AX255" i="16"/>
  <c r="AX254" i="16"/>
  <c r="AX253" i="16"/>
  <c r="AX252" i="16"/>
  <c r="AX251" i="16"/>
  <c r="AX250" i="16"/>
  <c r="AX249" i="16"/>
  <c r="AX248" i="16"/>
  <c r="AX247" i="16"/>
  <c r="AX246" i="16"/>
  <c r="AX245" i="16"/>
  <c r="AX244" i="16"/>
  <c r="AX243" i="16"/>
  <c r="AX242" i="16"/>
  <c r="AX241" i="16"/>
  <c r="AX240" i="16"/>
  <c r="AX239" i="16"/>
  <c r="AX238" i="16"/>
  <c r="AX237" i="16"/>
  <c r="AX236" i="16"/>
  <c r="AX235" i="16"/>
  <c r="AX234" i="16"/>
  <c r="AX233" i="16"/>
  <c r="AX232" i="16"/>
  <c r="AX231" i="16"/>
  <c r="AX230" i="16"/>
  <c r="AX229" i="16"/>
  <c r="AX228" i="16"/>
  <c r="AX227" i="16"/>
  <c r="AX226" i="16"/>
  <c r="AX225" i="16"/>
  <c r="AX224" i="16"/>
  <c r="AX223" i="16"/>
  <c r="AX222" i="16"/>
  <c r="AX221" i="16"/>
  <c r="AX220" i="16"/>
  <c r="AX219" i="16"/>
  <c r="AX218" i="16"/>
  <c r="AX217" i="16"/>
  <c r="AX216" i="16"/>
  <c r="AX215" i="16"/>
  <c r="AX214" i="16"/>
  <c r="AX213" i="16"/>
  <c r="AX212" i="16"/>
  <c r="AX211" i="16"/>
  <c r="AX210" i="16"/>
  <c r="AX209" i="16"/>
  <c r="AX208" i="16"/>
  <c r="AX207" i="16"/>
  <c r="AX206" i="16"/>
  <c r="AX205" i="16"/>
  <c r="AX204" i="16"/>
  <c r="AX203" i="16"/>
  <c r="AX202" i="16"/>
  <c r="AX201" i="16"/>
  <c r="AX200" i="16"/>
  <c r="AX199" i="16"/>
  <c r="AX198" i="16"/>
  <c r="AX197" i="16"/>
  <c r="AX196" i="16"/>
  <c r="AX195" i="16"/>
  <c r="AX194" i="16"/>
  <c r="AX193" i="16"/>
  <c r="AX192" i="16"/>
  <c r="AX191" i="16"/>
  <c r="AX190" i="16"/>
  <c r="AX189" i="16"/>
  <c r="AX188" i="16"/>
  <c r="AX187" i="16"/>
  <c r="AX186" i="16"/>
  <c r="AX185" i="16"/>
  <c r="AX184" i="16"/>
  <c r="AX183" i="16"/>
  <c r="AX182" i="16"/>
  <c r="AX181" i="16"/>
  <c r="AX180" i="16"/>
  <c r="AX179" i="16"/>
  <c r="AX178" i="16"/>
  <c r="AX177" i="16"/>
  <c r="AX176" i="16"/>
  <c r="AX175" i="16"/>
  <c r="AX174" i="16"/>
  <c r="AX173" i="16"/>
  <c r="AX172" i="16"/>
  <c r="AX171" i="16"/>
  <c r="AX170" i="16"/>
  <c r="AX169" i="16"/>
  <c r="AX168" i="16"/>
  <c r="AX167" i="16"/>
  <c r="AX166" i="16"/>
  <c r="AX165" i="16"/>
  <c r="AX164" i="16"/>
  <c r="AX163" i="16"/>
  <c r="AX162" i="16"/>
  <c r="AX161" i="16"/>
  <c r="AX160" i="16"/>
  <c r="AX159" i="16"/>
  <c r="AX158" i="16"/>
  <c r="AX157" i="16"/>
  <c r="AX156" i="16"/>
  <c r="AX155" i="16"/>
  <c r="AX154" i="16"/>
  <c r="AX153" i="16"/>
  <c r="AX152" i="16"/>
  <c r="AX151" i="16"/>
  <c r="AX150" i="16"/>
  <c r="AX149" i="16"/>
  <c r="AX148" i="16"/>
  <c r="AX147" i="16"/>
  <c r="AX146" i="16"/>
  <c r="AX145" i="16"/>
  <c r="AX144" i="16"/>
  <c r="AX143" i="16"/>
  <c r="AX142" i="16"/>
  <c r="AX141" i="16"/>
  <c r="AX140" i="16"/>
  <c r="AX139" i="16"/>
  <c r="AX138" i="16"/>
  <c r="AX137" i="16"/>
  <c r="AX136" i="16"/>
  <c r="AX135" i="16"/>
  <c r="AX134" i="16"/>
  <c r="AX133" i="16"/>
  <c r="AX132" i="16"/>
  <c r="AX131" i="16"/>
  <c r="AX130" i="16"/>
  <c r="AX129" i="16"/>
  <c r="AX128" i="16"/>
  <c r="AX127" i="16"/>
  <c r="AX126" i="16"/>
  <c r="AX125" i="16"/>
  <c r="AX124" i="16"/>
  <c r="AX123" i="16"/>
  <c r="AX122" i="16"/>
  <c r="AX121" i="16"/>
  <c r="AX120" i="16"/>
  <c r="AX119" i="16"/>
  <c r="AX118" i="16"/>
  <c r="AX117" i="16"/>
  <c r="AX116" i="16"/>
  <c r="AX115" i="16"/>
  <c r="AX114" i="16"/>
  <c r="AX113" i="16"/>
  <c r="AX112" i="16"/>
  <c r="AX111" i="16"/>
  <c r="AX110" i="16"/>
  <c r="AX109" i="16"/>
  <c r="AX108" i="16"/>
  <c r="AX107" i="16"/>
  <c r="AX106" i="16"/>
  <c r="AX105" i="16"/>
  <c r="AX104" i="16"/>
  <c r="AX103" i="16"/>
  <c r="AX102" i="16"/>
  <c r="AX101" i="16"/>
  <c r="AX100" i="16"/>
  <c r="AX99" i="16"/>
  <c r="AX98" i="16"/>
  <c r="AX97" i="16"/>
  <c r="AX96" i="16"/>
  <c r="AX95" i="16"/>
  <c r="AX94" i="16"/>
  <c r="AX93" i="16"/>
  <c r="AX92" i="16"/>
  <c r="AX91" i="16"/>
  <c r="AX90" i="16"/>
  <c r="AX89" i="16"/>
  <c r="AX88" i="16"/>
  <c r="AX87" i="16"/>
  <c r="AX86" i="16"/>
  <c r="AX85" i="16"/>
  <c r="AX84" i="16"/>
  <c r="AX83" i="16"/>
  <c r="AX82" i="16"/>
  <c r="AX81" i="16"/>
  <c r="AX80" i="16"/>
  <c r="AX79" i="16"/>
  <c r="AX78" i="16"/>
  <c r="AX77" i="16"/>
  <c r="AX76" i="16"/>
  <c r="AX75" i="16"/>
  <c r="AX74" i="16"/>
  <c r="AX73" i="16"/>
  <c r="AX72" i="16"/>
  <c r="AX71" i="16"/>
  <c r="AX70" i="16"/>
  <c r="AX69" i="16"/>
  <c r="AX68" i="16"/>
  <c r="AX67" i="16"/>
  <c r="AX66" i="16"/>
  <c r="AX65" i="16"/>
  <c r="AX64" i="16"/>
  <c r="AX63" i="16"/>
  <c r="AX62" i="16"/>
  <c r="AX61" i="16"/>
  <c r="AX60" i="16"/>
  <c r="AX59" i="16"/>
  <c r="AX58" i="16"/>
  <c r="AX57" i="16"/>
  <c r="AX56" i="16"/>
  <c r="AX55" i="16"/>
  <c r="AX54" i="16"/>
  <c r="AX53" i="16"/>
  <c r="AX52" i="16"/>
  <c r="AX51" i="16"/>
  <c r="AX50" i="16"/>
  <c r="AX49" i="16"/>
  <c r="AX48" i="16"/>
  <c r="AX47" i="16"/>
  <c r="AX46" i="16"/>
  <c r="AX45" i="16"/>
  <c r="AX44" i="16"/>
  <c r="AX43" i="16"/>
  <c r="AX42" i="16"/>
  <c r="AX41" i="16"/>
  <c r="AX40" i="16"/>
  <c r="AX39" i="16"/>
  <c r="AX38" i="16"/>
  <c r="AX37" i="16"/>
  <c r="AX36" i="16"/>
  <c r="AX35" i="16"/>
  <c r="AX34" i="16"/>
  <c r="AX33" i="16"/>
  <c r="AX32" i="16"/>
  <c r="AX31" i="16"/>
  <c r="AX30" i="16"/>
  <c r="AX29" i="16"/>
  <c r="AX28" i="16"/>
  <c r="AX27" i="16"/>
  <c r="AX26" i="16"/>
  <c r="AX25" i="16"/>
  <c r="AX24" i="16"/>
  <c r="AX23" i="16"/>
  <c r="AX22" i="16"/>
  <c r="AX21" i="16"/>
  <c r="AX20" i="16"/>
  <c r="AX19" i="16"/>
  <c r="AX18" i="16"/>
  <c r="AX17" i="16"/>
  <c r="AX16" i="16"/>
  <c r="AX15" i="16"/>
  <c r="AX14" i="16"/>
  <c r="AX13" i="16"/>
  <c r="AX12" i="16"/>
  <c r="AX11" i="16"/>
  <c r="AX10" i="16"/>
  <c r="AX9" i="16"/>
  <c r="AX8" i="16"/>
  <c r="AX7" i="16"/>
  <c r="AZ721" i="16"/>
  <c r="AZ720" i="16"/>
  <c r="AZ719" i="16"/>
  <c r="AZ718" i="16"/>
  <c r="AZ717" i="16"/>
  <c r="AZ716" i="16"/>
  <c r="AZ715" i="16"/>
  <c r="AZ714" i="16"/>
  <c r="AZ713" i="16"/>
  <c r="AZ712" i="16"/>
  <c r="AZ711" i="16"/>
  <c r="AZ710" i="16"/>
  <c r="AZ709" i="16"/>
  <c r="AZ708" i="16"/>
  <c r="AZ707" i="16"/>
  <c r="AZ706" i="16"/>
  <c r="AZ705" i="16"/>
  <c r="AZ704" i="16"/>
  <c r="AZ703" i="16"/>
  <c r="AZ702" i="16"/>
  <c r="AZ701" i="16"/>
  <c r="AZ700" i="16"/>
  <c r="AZ699" i="16"/>
  <c r="AZ698" i="16"/>
  <c r="AZ697" i="16"/>
  <c r="AZ696" i="16"/>
  <c r="AZ695" i="16"/>
  <c r="AZ694" i="16"/>
  <c r="AZ693" i="16"/>
  <c r="AZ692" i="16"/>
  <c r="AZ691" i="16"/>
  <c r="AZ690" i="16"/>
  <c r="AZ689" i="16"/>
  <c r="AZ688" i="16"/>
  <c r="AZ687" i="16"/>
  <c r="AZ686" i="16"/>
  <c r="AZ685" i="16"/>
  <c r="AZ684" i="16"/>
  <c r="AZ683" i="16"/>
  <c r="AZ682" i="16"/>
  <c r="AZ681" i="16"/>
  <c r="AZ680" i="16"/>
  <c r="AZ679" i="16"/>
  <c r="AZ678" i="16"/>
  <c r="AZ677" i="16"/>
  <c r="AZ676" i="16"/>
  <c r="AZ675" i="16"/>
  <c r="AZ674" i="16"/>
  <c r="AZ673" i="16"/>
  <c r="AZ672" i="16"/>
  <c r="AZ671" i="16"/>
  <c r="AZ670" i="16"/>
  <c r="AZ669" i="16"/>
  <c r="AZ668" i="16"/>
  <c r="AZ667" i="16"/>
  <c r="AZ666" i="16"/>
  <c r="AZ665" i="16"/>
  <c r="AZ664" i="16"/>
  <c r="AZ663" i="16"/>
  <c r="AZ662" i="16"/>
  <c r="AZ661" i="16"/>
  <c r="AZ660" i="16"/>
  <c r="AZ659" i="16"/>
  <c r="AZ658" i="16"/>
  <c r="AZ657" i="16"/>
  <c r="AZ656" i="16"/>
  <c r="AZ655" i="16"/>
  <c r="AZ654" i="16"/>
  <c r="AZ653" i="16"/>
  <c r="AZ652" i="16"/>
  <c r="AZ651" i="16"/>
  <c r="AZ650" i="16"/>
  <c r="AZ649" i="16"/>
  <c r="AZ648" i="16"/>
  <c r="AZ647" i="16"/>
  <c r="AZ646" i="16"/>
  <c r="AZ645" i="16"/>
  <c r="AZ644" i="16"/>
  <c r="AZ643" i="16"/>
  <c r="AZ642" i="16"/>
  <c r="AZ641" i="16"/>
  <c r="AZ640" i="16"/>
  <c r="AZ639" i="16"/>
  <c r="AZ638" i="16"/>
  <c r="AZ637" i="16"/>
  <c r="AZ636" i="16"/>
  <c r="AZ635" i="16"/>
  <c r="AZ634" i="16"/>
  <c r="AZ633" i="16"/>
  <c r="AZ632" i="16"/>
  <c r="AZ631" i="16"/>
  <c r="AZ630" i="16"/>
  <c r="AZ629" i="16"/>
  <c r="AZ628" i="16"/>
  <c r="AZ627" i="16"/>
  <c r="AZ626" i="16"/>
  <c r="AZ625" i="16"/>
  <c r="AZ624" i="16"/>
  <c r="AZ623" i="16"/>
  <c r="AZ622" i="16"/>
  <c r="AZ621" i="16"/>
  <c r="AZ620" i="16"/>
  <c r="AZ619" i="16"/>
  <c r="AZ618" i="16"/>
  <c r="AZ617" i="16"/>
  <c r="AZ616" i="16"/>
  <c r="AZ615" i="16"/>
  <c r="AZ614" i="16"/>
  <c r="AZ613" i="16"/>
  <c r="AZ612" i="16"/>
  <c r="AZ611" i="16"/>
  <c r="AZ610" i="16"/>
  <c r="AZ609" i="16"/>
  <c r="AZ608" i="16"/>
  <c r="AZ607" i="16"/>
  <c r="AZ606" i="16"/>
  <c r="AZ605" i="16"/>
  <c r="AZ604" i="16"/>
  <c r="AZ603" i="16"/>
  <c r="AZ602" i="16"/>
  <c r="AZ601" i="16"/>
  <c r="AZ600" i="16"/>
  <c r="AZ599" i="16"/>
  <c r="AZ598" i="16"/>
  <c r="AZ597" i="16"/>
  <c r="AZ596" i="16"/>
  <c r="AZ595" i="16"/>
  <c r="AZ594" i="16"/>
  <c r="AZ593" i="16"/>
  <c r="AZ592" i="16"/>
  <c r="AZ591" i="16"/>
  <c r="AZ590" i="16"/>
  <c r="AZ589" i="16"/>
  <c r="AZ588" i="16"/>
  <c r="AZ587" i="16"/>
  <c r="AZ586" i="16"/>
  <c r="AZ585" i="16"/>
  <c r="AZ584" i="16"/>
  <c r="AZ583" i="16"/>
  <c r="AZ582" i="16"/>
  <c r="AZ581" i="16"/>
  <c r="AZ580" i="16"/>
  <c r="AZ579" i="16"/>
  <c r="AZ578" i="16"/>
  <c r="AZ577" i="16"/>
  <c r="AZ576" i="16"/>
  <c r="AZ575" i="16"/>
  <c r="AZ574" i="16"/>
  <c r="AZ573" i="16"/>
  <c r="AZ572" i="16"/>
  <c r="AZ571" i="16"/>
  <c r="AZ570" i="16"/>
  <c r="AZ569" i="16"/>
  <c r="AZ568" i="16"/>
  <c r="AZ567" i="16"/>
  <c r="AZ566" i="16"/>
  <c r="AZ565" i="16"/>
  <c r="AZ564" i="16"/>
  <c r="AZ563" i="16"/>
  <c r="AZ562" i="16"/>
  <c r="AZ561" i="16"/>
  <c r="AZ560" i="16"/>
  <c r="AZ559" i="16"/>
  <c r="AZ558" i="16"/>
  <c r="AZ557" i="16"/>
  <c r="AZ556" i="16"/>
  <c r="AZ555" i="16"/>
  <c r="AZ554" i="16"/>
  <c r="AZ553" i="16"/>
  <c r="AZ552" i="16"/>
  <c r="AZ551" i="16"/>
  <c r="AZ550" i="16"/>
  <c r="AZ549" i="16"/>
  <c r="AZ548" i="16"/>
  <c r="AZ547" i="16"/>
  <c r="AZ546" i="16"/>
  <c r="AZ545" i="16"/>
  <c r="AZ544" i="16"/>
  <c r="AZ543" i="16"/>
  <c r="AZ542" i="16"/>
  <c r="AZ541" i="16"/>
  <c r="AZ540" i="16"/>
  <c r="AZ539" i="16"/>
  <c r="AZ538" i="16"/>
  <c r="AZ537" i="16"/>
  <c r="AZ536" i="16"/>
  <c r="AZ535" i="16"/>
  <c r="AZ534" i="16"/>
  <c r="AZ533" i="16"/>
  <c r="AZ532" i="16"/>
  <c r="AZ531" i="16"/>
  <c r="AZ530" i="16"/>
  <c r="AZ529" i="16"/>
  <c r="AZ528" i="16"/>
  <c r="AZ527" i="16"/>
  <c r="AZ526" i="16"/>
  <c r="AZ525" i="16"/>
  <c r="AZ524" i="16"/>
  <c r="AZ523" i="16"/>
  <c r="AZ522" i="16"/>
  <c r="AZ521" i="16"/>
  <c r="AZ520" i="16"/>
  <c r="AZ519" i="16"/>
  <c r="AZ518" i="16"/>
  <c r="AZ517" i="16"/>
  <c r="AZ516" i="16"/>
  <c r="AZ515" i="16"/>
  <c r="AZ514" i="16"/>
  <c r="AZ513" i="16"/>
  <c r="AZ512" i="16"/>
  <c r="AZ511" i="16"/>
  <c r="AZ510" i="16"/>
  <c r="AZ509" i="16"/>
  <c r="AZ508" i="16"/>
  <c r="AZ507" i="16"/>
  <c r="AZ506" i="16"/>
  <c r="AZ505" i="16"/>
  <c r="AZ504" i="16"/>
  <c r="AZ503" i="16"/>
  <c r="AZ502" i="16"/>
  <c r="AZ501" i="16"/>
  <c r="AZ500" i="16"/>
  <c r="AZ499" i="16"/>
  <c r="AZ498" i="16"/>
  <c r="AZ497" i="16"/>
  <c r="AZ496" i="16"/>
  <c r="AZ495" i="16"/>
  <c r="AZ494" i="16"/>
  <c r="AZ493" i="16"/>
  <c r="AZ492" i="16"/>
  <c r="AZ491" i="16"/>
  <c r="AZ490" i="16"/>
  <c r="AZ489" i="16"/>
  <c r="AZ488" i="16"/>
  <c r="AZ487" i="16"/>
  <c r="AZ486" i="16"/>
  <c r="AZ485" i="16"/>
  <c r="AZ484" i="16"/>
  <c r="AZ483" i="16"/>
  <c r="AZ482" i="16"/>
  <c r="AZ481" i="16"/>
  <c r="AZ480" i="16"/>
  <c r="AZ479" i="16"/>
  <c r="AZ478" i="16"/>
  <c r="AZ477" i="16"/>
  <c r="AZ476" i="16"/>
  <c r="AZ475" i="16"/>
  <c r="AZ474" i="16"/>
  <c r="AZ473" i="16"/>
  <c r="AZ472" i="16"/>
  <c r="AZ471" i="16"/>
  <c r="AZ470" i="16"/>
  <c r="AZ469" i="16"/>
  <c r="AZ468" i="16"/>
  <c r="AZ467" i="16"/>
  <c r="AZ466" i="16"/>
  <c r="AZ465" i="16"/>
  <c r="AZ464" i="16"/>
  <c r="AZ463" i="16"/>
  <c r="AZ462" i="16"/>
  <c r="AZ461" i="16"/>
  <c r="AZ460" i="16"/>
  <c r="AZ459" i="16"/>
  <c r="AZ458" i="16"/>
  <c r="AZ457" i="16"/>
  <c r="AZ456" i="16"/>
  <c r="AZ455" i="16"/>
  <c r="AZ454" i="16"/>
  <c r="AZ453" i="16"/>
  <c r="AZ452" i="16"/>
  <c r="AZ451" i="16"/>
  <c r="AZ450" i="16"/>
  <c r="AZ449" i="16"/>
  <c r="AZ448" i="16"/>
  <c r="AZ447" i="16"/>
  <c r="AZ446" i="16"/>
  <c r="AZ445" i="16"/>
  <c r="AZ444" i="16"/>
  <c r="AZ443" i="16"/>
  <c r="AZ442" i="16"/>
  <c r="AZ441" i="16"/>
  <c r="AZ440" i="16"/>
  <c r="AZ439" i="16"/>
  <c r="AZ438" i="16"/>
  <c r="AZ437" i="16"/>
  <c r="AZ436" i="16"/>
  <c r="AZ435" i="16"/>
  <c r="AZ434" i="16"/>
  <c r="AZ433" i="16"/>
  <c r="AZ432" i="16"/>
  <c r="AZ431" i="16"/>
  <c r="AZ430" i="16"/>
  <c r="AZ429" i="16"/>
  <c r="AZ428" i="16"/>
  <c r="AZ427" i="16"/>
  <c r="AZ426" i="16"/>
  <c r="AZ425" i="16"/>
  <c r="AZ424" i="16"/>
  <c r="AZ423" i="16"/>
  <c r="AZ422" i="16"/>
  <c r="AZ421" i="16"/>
  <c r="AZ420" i="16"/>
  <c r="AZ419" i="16"/>
  <c r="AZ418" i="16"/>
  <c r="AZ417" i="16"/>
  <c r="AZ416" i="16"/>
  <c r="AZ415" i="16"/>
  <c r="AZ414" i="16"/>
  <c r="AZ413" i="16"/>
  <c r="AZ412" i="16"/>
  <c r="AZ411" i="16"/>
  <c r="AZ410" i="16"/>
  <c r="AZ409" i="16"/>
  <c r="AZ408" i="16"/>
  <c r="AZ407" i="16"/>
  <c r="AZ406" i="16"/>
  <c r="AZ405" i="16"/>
  <c r="AZ404" i="16"/>
  <c r="AZ403" i="16"/>
  <c r="AZ402" i="16"/>
  <c r="AZ401" i="16"/>
  <c r="AZ400" i="16"/>
  <c r="AZ399" i="16"/>
  <c r="AZ398" i="16"/>
  <c r="AZ397" i="16"/>
  <c r="AZ396" i="16"/>
  <c r="AZ395" i="16"/>
  <c r="AZ394" i="16"/>
  <c r="AZ393" i="16"/>
  <c r="AZ392" i="16"/>
  <c r="AZ391" i="16"/>
  <c r="AZ390" i="16"/>
  <c r="AZ389" i="16"/>
  <c r="AZ388" i="16"/>
  <c r="AZ387" i="16"/>
  <c r="AZ386" i="16"/>
  <c r="AZ385" i="16"/>
  <c r="AZ384" i="16"/>
  <c r="AZ383" i="16"/>
  <c r="AZ382" i="16"/>
  <c r="AZ381" i="16"/>
  <c r="AZ380" i="16"/>
  <c r="AZ379" i="16"/>
  <c r="AZ378" i="16"/>
  <c r="AZ377" i="16"/>
  <c r="AZ376" i="16"/>
  <c r="AZ375" i="16"/>
  <c r="AZ374" i="16"/>
  <c r="AZ373" i="16"/>
  <c r="AZ372" i="16"/>
  <c r="AZ371" i="16"/>
  <c r="AZ370" i="16"/>
  <c r="AZ369" i="16"/>
  <c r="AZ368" i="16"/>
  <c r="AZ367" i="16"/>
  <c r="AZ366" i="16"/>
  <c r="AZ365" i="16"/>
  <c r="AZ364" i="16"/>
  <c r="AZ363" i="16"/>
  <c r="AZ362" i="16"/>
  <c r="AZ361" i="16"/>
  <c r="AZ360" i="16"/>
  <c r="AZ359" i="16"/>
  <c r="AZ358" i="16"/>
  <c r="AZ357" i="16"/>
  <c r="AZ356" i="16"/>
  <c r="AZ355" i="16"/>
  <c r="AZ354" i="16"/>
  <c r="AZ353" i="16"/>
  <c r="AZ352" i="16"/>
  <c r="AZ351" i="16"/>
  <c r="AZ350" i="16"/>
  <c r="AZ349" i="16"/>
  <c r="AZ348" i="16"/>
  <c r="AZ347" i="16"/>
  <c r="AZ346" i="16"/>
  <c r="AZ345" i="16"/>
  <c r="AZ344" i="16"/>
  <c r="AZ343" i="16"/>
  <c r="AZ342" i="16"/>
  <c r="AZ341" i="16"/>
  <c r="AZ340" i="16"/>
  <c r="AZ339" i="16"/>
  <c r="AZ338" i="16"/>
  <c r="AZ337" i="16"/>
  <c r="AZ336" i="16"/>
  <c r="AZ335" i="16"/>
  <c r="AZ334" i="16"/>
  <c r="AZ333" i="16"/>
  <c r="AZ332" i="16"/>
  <c r="AZ331" i="16"/>
  <c r="AZ330" i="16"/>
  <c r="AZ329" i="16"/>
  <c r="AZ328" i="16"/>
  <c r="AZ327" i="16"/>
  <c r="AZ326" i="16"/>
  <c r="AZ325" i="16"/>
  <c r="AZ324" i="16"/>
  <c r="AZ323" i="16"/>
  <c r="AZ322" i="16"/>
  <c r="AZ321" i="16"/>
  <c r="AZ320" i="16"/>
  <c r="AZ319" i="16"/>
  <c r="AZ318" i="16"/>
  <c r="AZ317" i="16"/>
  <c r="AZ316" i="16"/>
  <c r="AZ315" i="16"/>
  <c r="AZ314" i="16"/>
  <c r="AZ313" i="16"/>
  <c r="AZ312" i="16"/>
  <c r="AZ311" i="16"/>
  <c r="AZ310" i="16"/>
  <c r="AZ309" i="16"/>
  <c r="AZ308" i="16"/>
  <c r="AZ307" i="16"/>
  <c r="AZ306" i="16"/>
  <c r="AZ305" i="16"/>
  <c r="AZ304" i="16"/>
  <c r="AZ303" i="16"/>
  <c r="AZ302" i="16"/>
  <c r="AZ301" i="16"/>
  <c r="AZ300" i="16"/>
  <c r="AZ299" i="16"/>
  <c r="AZ298" i="16"/>
  <c r="AZ297" i="16"/>
  <c r="AZ296" i="16"/>
  <c r="AZ295" i="16"/>
  <c r="AZ294" i="16"/>
  <c r="AZ293" i="16"/>
  <c r="AZ292" i="16"/>
  <c r="AZ291" i="16"/>
  <c r="AZ290" i="16"/>
  <c r="AZ289" i="16"/>
  <c r="AZ288" i="16"/>
  <c r="AZ287" i="16"/>
  <c r="AZ286" i="16"/>
  <c r="AZ285" i="16"/>
  <c r="AZ284" i="16"/>
  <c r="AZ283" i="16"/>
  <c r="AZ282" i="16"/>
  <c r="AZ281" i="16"/>
  <c r="AZ280" i="16"/>
  <c r="AZ279" i="16"/>
  <c r="AZ278" i="16"/>
  <c r="AZ277" i="16"/>
  <c r="AZ276" i="16"/>
  <c r="AZ275" i="16"/>
  <c r="AZ274" i="16"/>
  <c r="AZ273" i="16"/>
  <c r="AZ272" i="16"/>
  <c r="AZ271" i="16"/>
  <c r="AZ270" i="16"/>
  <c r="AZ269" i="16"/>
  <c r="AZ268" i="16"/>
  <c r="AZ267" i="16"/>
  <c r="AZ266" i="16"/>
  <c r="AZ265" i="16"/>
  <c r="AZ264" i="16"/>
  <c r="AZ263" i="16"/>
  <c r="AZ262" i="16"/>
  <c r="AZ261" i="16"/>
  <c r="AZ260" i="16"/>
  <c r="AZ259" i="16"/>
  <c r="AZ258" i="16"/>
  <c r="AZ257" i="16"/>
  <c r="AZ256" i="16"/>
  <c r="AZ255" i="16"/>
  <c r="AZ254" i="16"/>
  <c r="AZ253" i="16"/>
  <c r="AZ252" i="16"/>
  <c r="AZ251" i="16"/>
  <c r="AZ250" i="16"/>
  <c r="AZ249" i="16"/>
  <c r="AZ248" i="16"/>
  <c r="AZ247" i="16"/>
  <c r="AZ246" i="16"/>
  <c r="AZ245" i="16"/>
  <c r="AZ244" i="16"/>
  <c r="AZ243" i="16"/>
  <c r="AZ242" i="16"/>
  <c r="AZ241" i="16"/>
  <c r="AZ240" i="16"/>
  <c r="AZ239" i="16"/>
  <c r="AZ238" i="16"/>
  <c r="AZ237" i="16"/>
  <c r="AZ236" i="16"/>
  <c r="AZ235" i="16"/>
  <c r="AZ234" i="16"/>
  <c r="AZ233" i="16"/>
  <c r="AZ232" i="16"/>
  <c r="AZ231" i="16"/>
  <c r="AZ230" i="16"/>
  <c r="AZ229" i="16"/>
  <c r="AZ228" i="16"/>
  <c r="AZ227" i="16"/>
  <c r="AZ226" i="16"/>
  <c r="AZ225" i="16"/>
  <c r="AZ224" i="16"/>
  <c r="AZ223" i="16"/>
  <c r="AZ222" i="16"/>
  <c r="AZ221" i="16"/>
  <c r="AZ220" i="16"/>
  <c r="AZ219" i="16"/>
  <c r="AZ218" i="16"/>
  <c r="AZ217" i="16"/>
  <c r="AZ216" i="16"/>
  <c r="AZ215" i="16"/>
  <c r="AZ214" i="16"/>
  <c r="AZ213" i="16"/>
  <c r="AZ212" i="16"/>
  <c r="AZ211" i="16"/>
  <c r="AZ210" i="16"/>
  <c r="AZ209" i="16"/>
  <c r="AZ208" i="16"/>
  <c r="AZ207" i="16"/>
  <c r="AZ206" i="16"/>
  <c r="AZ205" i="16"/>
  <c r="AZ204" i="16"/>
  <c r="AZ203" i="16"/>
  <c r="AZ202" i="16"/>
  <c r="AZ201" i="16"/>
  <c r="AZ200" i="16"/>
  <c r="AZ199" i="16"/>
  <c r="AZ198" i="16"/>
  <c r="AZ197" i="16"/>
  <c r="AZ196" i="16"/>
  <c r="AZ195" i="16"/>
  <c r="AZ194" i="16"/>
  <c r="AZ193" i="16"/>
  <c r="AZ192" i="16"/>
  <c r="AZ191" i="16"/>
  <c r="AZ190" i="16"/>
  <c r="AZ189" i="16"/>
  <c r="AZ188" i="16"/>
  <c r="AZ187" i="16"/>
  <c r="AZ186" i="16"/>
  <c r="AZ185" i="16"/>
  <c r="AZ184" i="16"/>
  <c r="AZ183" i="16"/>
  <c r="AZ182" i="16"/>
  <c r="AZ181" i="16"/>
  <c r="AZ180" i="16"/>
  <c r="AZ179" i="16"/>
  <c r="AZ178" i="16"/>
  <c r="AZ177" i="16"/>
  <c r="AZ176" i="16"/>
  <c r="AZ175" i="16"/>
  <c r="AZ174" i="16"/>
  <c r="AZ173" i="16"/>
  <c r="AZ172" i="16"/>
  <c r="AZ171" i="16"/>
  <c r="AZ170" i="16"/>
  <c r="AZ169" i="16"/>
  <c r="AZ168" i="16"/>
  <c r="AZ167" i="16"/>
  <c r="AZ166" i="16"/>
  <c r="AZ165" i="16"/>
  <c r="AZ164" i="16"/>
  <c r="AZ163" i="16"/>
  <c r="AZ162" i="16"/>
  <c r="AZ161" i="16"/>
  <c r="AZ160" i="16"/>
  <c r="AZ159" i="16"/>
  <c r="AZ158" i="16"/>
  <c r="AZ157" i="16"/>
  <c r="AZ156" i="16"/>
  <c r="AZ155" i="16"/>
  <c r="AZ154" i="16"/>
  <c r="AZ153" i="16"/>
  <c r="AZ152" i="16"/>
  <c r="AZ151" i="16"/>
  <c r="AZ150" i="16"/>
  <c r="AZ149" i="16"/>
  <c r="AZ148" i="16"/>
  <c r="AZ147" i="16"/>
  <c r="AZ146" i="16"/>
  <c r="AZ145" i="16"/>
  <c r="AZ144" i="16"/>
  <c r="AZ143" i="16"/>
  <c r="AZ142" i="16"/>
  <c r="AZ141" i="16"/>
  <c r="AZ140" i="16"/>
  <c r="AZ139" i="16"/>
  <c r="AZ138" i="16"/>
  <c r="AZ137" i="16"/>
  <c r="AZ136" i="16"/>
  <c r="AZ135" i="16"/>
  <c r="AZ134" i="16"/>
  <c r="AZ133" i="16"/>
  <c r="AZ132" i="16"/>
  <c r="AZ131" i="16"/>
  <c r="AZ130" i="16"/>
  <c r="AZ129" i="16"/>
  <c r="AZ128" i="16"/>
  <c r="AZ127" i="16"/>
  <c r="AZ126" i="16"/>
  <c r="AZ125" i="16"/>
  <c r="AZ124" i="16"/>
  <c r="AZ123" i="16"/>
  <c r="AZ122" i="16"/>
  <c r="AZ121" i="16"/>
  <c r="AZ120" i="16"/>
  <c r="AZ119" i="16"/>
  <c r="AZ118" i="16"/>
  <c r="AZ117" i="16"/>
  <c r="AZ116" i="16"/>
  <c r="AZ115" i="16"/>
  <c r="AZ114" i="16"/>
  <c r="AZ113" i="16"/>
  <c r="AZ112" i="16"/>
  <c r="AZ111" i="16"/>
  <c r="AZ110" i="16"/>
  <c r="AZ109" i="16"/>
  <c r="AZ108" i="16"/>
  <c r="AZ107" i="16"/>
  <c r="AZ106" i="16"/>
  <c r="AZ105" i="16"/>
  <c r="AZ104" i="16"/>
  <c r="AZ103" i="16"/>
  <c r="AZ102" i="16"/>
  <c r="AZ101" i="16"/>
  <c r="AZ100" i="16"/>
  <c r="AZ99" i="16"/>
  <c r="AZ98" i="16"/>
  <c r="AZ97" i="16"/>
  <c r="AZ96" i="16"/>
  <c r="AZ95" i="16"/>
  <c r="AZ94" i="16"/>
  <c r="AZ93" i="16"/>
  <c r="AZ92" i="16"/>
  <c r="AZ91" i="16"/>
  <c r="AZ90" i="16"/>
  <c r="AZ89" i="16"/>
  <c r="AZ88" i="16"/>
  <c r="AZ87" i="16"/>
  <c r="AZ86" i="16"/>
  <c r="AZ85" i="16"/>
  <c r="AZ84" i="16"/>
  <c r="AZ83" i="16"/>
  <c r="AZ82" i="16"/>
  <c r="AZ81" i="16"/>
  <c r="AZ80" i="16"/>
  <c r="AZ79" i="16"/>
  <c r="AZ78" i="16"/>
  <c r="AZ77" i="16"/>
  <c r="AZ76" i="16"/>
  <c r="AZ75" i="16"/>
  <c r="AZ74" i="16"/>
  <c r="AZ73" i="16"/>
  <c r="AZ72" i="16"/>
  <c r="AZ71" i="16"/>
  <c r="AZ70" i="16"/>
  <c r="AZ69" i="16"/>
  <c r="AZ68" i="16"/>
  <c r="AZ67" i="16"/>
  <c r="AZ66" i="16"/>
  <c r="AZ65" i="16"/>
  <c r="AZ64" i="16"/>
  <c r="AZ63" i="16"/>
  <c r="AZ62" i="16"/>
  <c r="AZ61" i="16"/>
  <c r="AZ60" i="16"/>
  <c r="AZ59" i="16"/>
  <c r="AZ58" i="16"/>
  <c r="AZ57" i="16"/>
  <c r="AZ56" i="16"/>
  <c r="AZ55" i="16"/>
  <c r="AZ54" i="16"/>
  <c r="AZ53" i="16"/>
  <c r="AZ52" i="16"/>
  <c r="AZ51" i="16"/>
  <c r="AZ50" i="16"/>
  <c r="AZ49" i="16"/>
  <c r="AZ48" i="16"/>
  <c r="AZ47" i="16"/>
  <c r="AZ46" i="16"/>
  <c r="AZ45" i="16"/>
  <c r="AZ44" i="16"/>
  <c r="AZ43" i="16"/>
  <c r="AZ42" i="16"/>
  <c r="AZ41" i="16"/>
  <c r="AZ40" i="16"/>
  <c r="AZ39" i="16"/>
  <c r="AZ38" i="16"/>
  <c r="AZ37" i="16"/>
  <c r="AZ36" i="16"/>
  <c r="AZ35" i="16"/>
  <c r="AZ34" i="16"/>
  <c r="AZ33" i="16"/>
  <c r="AZ32" i="16"/>
  <c r="AZ31" i="16"/>
  <c r="AZ30" i="16"/>
  <c r="AZ29" i="16"/>
  <c r="AZ28" i="16"/>
  <c r="AZ27" i="16"/>
  <c r="AZ26" i="16"/>
  <c r="AZ25" i="16"/>
  <c r="AZ24" i="16"/>
  <c r="AZ23" i="16"/>
  <c r="AZ22" i="16"/>
  <c r="AZ21" i="16"/>
  <c r="AZ20" i="16"/>
  <c r="AZ19" i="16"/>
  <c r="AZ18" i="16"/>
  <c r="AZ17" i="16"/>
  <c r="AZ16" i="16"/>
  <c r="AZ15" i="16"/>
  <c r="AZ14" i="16"/>
  <c r="AZ13" i="16"/>
  <c r="AZ12" i="16"/>
  <c r="AZ11" i="16"/>
  <c r="AZ10" i="16"/>
  <c r="AZ9" i="16"/>
  <c r="AZ8" i="16"/>
  <c r="AZ7" i="16"/>
  <c r="AZ6" i="16"/>
  <c r="AN355" i="16"/>
  <c r="AN354" i="16"/>
  <c r="AN353" i="16"/>
  <c r="AN352" i="16"/>
  <c r="AN351" i="16"/>
  <c r="AN350" i="16"/>
  <c r="AN349" i="16"/>
  <c r="AN348" i="16"/>
  <c r="AN347" i="16"/>
  <c r="AN346" i="16"/>
  <c r="AN345" i="16"/>
  <c r="AN344" i="16"/>
  <c r="AN343" i="16"/>
  <c r="AN342" i="16"/>
  <c r="AN341" i="16"/>
  <c r="AN340" i="16"/>
  <c r="AN339" i="16"/>
  <c r="AN338" i="16"/>
  <c r="AN337" i="16"/>
  <c r="AN336" i="16"/>
  <c r="AN335" i="16"/>
  <c r="AN334" i="16"/>
  <c r="AN333" i="16"/>
  <c r="AN332" i="16"/>
  <c r="AN331" i="16"/>
  <c r="AN330" i="16"/>
  <c r="AN329" i="16"/>
  <c r="AN328" i="16"/>
  <c r="AN327" i="16"/>
  <c r="AN326" i="16"/>
  <c r="AN325" i="16"/>
  <c r="AN324" i="16"/>
  <c r="AN323" i="16"/>
  <c r="AN322" i="16"/>
  <c r="AN321" i="16"/>
  <c r="AN320" i="16"/>
  <c r="AN319" i="16"/>
  <c r="AN318" i="16"/>
  <c r="AN317" i="16"/>
  <c r="AN316" i="16"/>
  <c r="AN315" i="16"/>
  <c r="AN314" i="16"/>
  <c r="AN313" i="16"/>
  <c r="AN312" i="16"/>
  <c r="AN311" i="16"/>
  <c r="AN310" i="16"/>
  <c r="AN309" i="16"/>
  <c r="AN308" i="16"/>
  <c r="AN307" i="16"/>
  <c r="AN306" i="16"/>
  <c r="AN305" i="16"/>
  <c r="AN304" i="16"/>
  <c r="AN303" i="16"/>
  <c r="AN302" i="16"/>
  <c r="AN301" i="16"/>
  <c r="AN300" i="16"/>
  <c r="AN299" i="16"/>
  <c r="AN298" i="16"/>
  <c r="AN297" i="16"/>
  <c r="AN296" i="16"/>
  <c r="AN295" i="16"/>
  <c r="AN294" i="16"/>
  <c r="AN293" i="16"/>
  <c r="AN292" i="16"/>
  <c r="AN291" i="16"/>
  <c r="AN290" i="16"/>
  <c r="AN289" i="16"/>
  <c r="AN288" i="16"/>
  <c r="AN287" i="16"/>
  <c r="AN286" i="16"/>
  <c r="AN285" i="16"/>
  <c r="AN284" i="16"/>
  <c r="AN283" i="16"/>
  <c r="AN282" i="16"/>
  <c r="AN281" i="16"/>
  <c r="AN280" i="16"/>
  <c r="AN279" i="16"/>
  <c r="AN278" i="16"/>
  <c r="AN277" i="16"/>
  <c r="AN276" i="16"/>
  <c r="AN275" i="16"/>
  <c r="AN274" i="16"/>
  <c r="AN273" i="16"/>
  <c r="AN272" i="16"/>
  <c r="AN271" i="16"/>
  <c r="AN270" i="16"/>
  <c r="AN269" i="16"/>
  <c r="AN268" i="16"/>
  <c r="AN267" i="16"/>
  <c r="AN266" i="16"/>
  <c r="AN265" i="16"/>
  <c r="AN264" i="16"/>
  <c r="AN263" i="16"/>
  <c r="AN262" i="16"/>
  <c r="AN261" i="16"/>
  <c r="AN260" i="16"/>
  <c r="AN259" i="16"/>
  <c r="AN258" i="16"/>
  <c r="AN257" i="16"/>
  <c r="AN256" i="16"/>
  <c r="AN255" i="16"/>
  <c r="AN254" i="16"/>
  <c r="AN253" i="16"/>
  <c r="AN252" i="16"/>
  <c r="AN251" i="16"/>
  <c r="AN250" i="16"/>
  <c r="AN249" i="16"/>
  <c r="AN248" i="16"/>
  <c r="AN247" i="16"/>
  <c r="AN246" i="16"/>
  <c r="AN245" i="16"/>
  <c r="AN244" i="16"/>
  <c r="AN243" i="16"/>
  <c r="AN242" i="16"/>
  <c r="AN241" i="16"/>
  <c r="AN240" i="16"/>
  <c r="AN239" i="16"/>
  <c r="AN238" i="16"/>
  <c r="AN237" i="16"/>
  <c r="AN236" i="16"/>
  <c r="AN235" i="16"/>
  <c r="AN234" i="16"/>
  <c r="AN233" i="16"/>
  <c r="AN232" i="16"/>
  <c r="AN231" i="16"/>
  <c r="AN230" i="16"/>
  <c r="AN229" i="16"/>
  <c r="AN228" i="16"/>
  <c r="AN227" i="16"/>
  <c r="AN226" i="16"/>
  <c r="AN225" i="16"/>
  <c r="AN224" i="16"/>
  <c r="AN223" i="16"/>
  <c r="AN222" i="16"/>
  <c r="AN221" i="16"/>
  <c r="AN220" i="16"/>
  <c r="AN219" i="16"/>
  <c r="AN218" i="16"/>
  <c r="AN217" i="16"/>
  <c r="AN216" i="16"/>
  <c r="AN215" i="16"/>
  <c r="AN214" i="16"/>
  <c r="AN213" i="16"/>
  <c r="AN212" i="16"/>
  <c r="AN211" i="16"/>
  <c r="AN210" i="16"/>
  <c r="AN209" i="16"/>
  <c r="AN208" i="16"/>
  <c r="AN207" i="16"/>
  <c r="AN206" i="16"/>
  <c r="AN205" i="16"/>
  <c r="AN204" i="16"/>
  <c r="AN203" i="16"/>
  <c r="AN202" i="16"/>
  <c r="AN201" i="16"/>
  <c r="AN200" i="16"/>
  <c r="AN199" i="16"/>
  <c r="AN198" i="16"/>
  <c r="AN197" i="16"/>
  <c r="AN196" i="16"/>
  <c r="AN195" i="16"/>
  <c r="AN194" i="16"/>
  <c r="AN193" i="16"/>
  <c r="AN192" i="16"/>
  <c r="AN191" i="16"/>
  <c r="AN190" i="16"/>
  <c r="AN189" i="16"/>
  <c r="AN188" i="16"/>
  <c r="AN187" i="16"/>
  <c r="AN186" i="16"/>
  <c r="AN185" i="16"/>
  <c r="AN184" i="16"/>
  <c r="AN183" i="16"/>
  <c r="AN182" i="16"/>
  <c r="AN181" i="16"/>
  <c r="AN180" i="16"/>
  <c r="AN179" i="16"/>
  <c r="AN178" i="16"/>
  <c r="AN177" i="16"/>
  <c r="AN176" i="16"/>
  <c r="AN175" i="16"/>
  <c r="AN174" i="16"/>
  <c r="AN173" i="16"/>
  <c r="AN172" i="16"/>
  <c r="AN171" i="16"/>
  <c r="AN170" i="16"/>
  <c r="AN169" i="16"/>
  <c r="AN168" i="16"/>
  <c r="AN167" i="16"/>
  <c r="AN166" i="16"/>
  <c r="AN165" i="16"/>
  <c r="AN164" i="16"/>
  <c r="AN163" i="16"/>
  <c r="AN162" i="16"/>
  <c r="AN161" i="16"/>
  <c r="AN160" i="16"/>
  <c r="AN159" i="16"/>
  <c r="AN158" i="16"/>
  <c r="AN157" i="16"/>
  <c r="AN156" i="16"/>
  <c r="AN155" i="16"/>
  <c r="AN154" i="16"/>
  <c r="AN153" i="16"/>
  <c r="AN152" i="16"/>
  <c r="AN151" i="16"/>
  <c r="AN150" i="16"/>
  <c r="AN149" i="16"/>
  <c r="AN148" i="16"/>
  <c r="AN147" i="16"/>
  <c r="AN146" i="16"/>
  <c r="AN145" i="16"/>
  <c r="AN144" i="16"/>
  <c r="AN143" i="16"/>
  <c r="AN142" i="16"/>
  <c r="AN141" i="16"/>
  <c r="AN140" i="16"/>
  <c r="AN139" i="16"/>
  <c r="AN138" i="16"/>
  <c r="AN137" i="16"/>
  <c r="AN136" i="16"/>
  <c r="AN135" i="16"/>
  <c r="AN134" i="16"/>
  <c r="AN133" i="16"/>
  <c r="AN132" i="16"/>
  <c r="AN131" i="16"/>
  <c r="AN130" i="16"/>
  <c r="AN129" i="16"/>
  <c r="AN128" i="16"/>
  <c r="AN127" i="16"/>
  <c r="AN126" i="16"/>
  <c r="AN125" i="16"/>
  <c r="AN124" i="16"/>
  <c r="AN123" i="16"/>
  <c r="AN122" i="16"/>
  <c r="AN121" i="16"/>
  <c r="AN120" i="16"/>
  <c r="AN119" i="16"/>
  <c r="AN118" i="16"/>
  <c r="AN117" i="16"/>
  <c r="AN116" i="16"/>
  <c r="AN115" i="16"/>
  <c r="AN114" i="16"/>
  <c r="AN113" i="16"/>
  <c r="AN112" i="16"/>
  <c r="AN111" i="16"/>
  <c r="AN110" i="16"/>
  <c r="AN109" i="16"/>
  <c r="AN108" i="16"/>
  <c r="AN107" i="16"/>
  <c r="AN106" i="16"/>
  <c r="AN105" i="16"/>
  <c r="AN104" i="16"/>
  <c r="AN103" i="16"/>
  <c r="AN102" i="16"/>
  <c r="AN101" i="16"/>
  <c r="AN100" i="16"/>
  <c r="AN99" i="16"/>
  <c r="AN98" i="16"/>
  <c r="AN97" i="16"/>
  <c r="AN96" i="16"/>
  <c r="AN95" i="16"/>
  <c r="AN94" i="16"/>
  <c r="AN93" i="16"/>
  <c r="AN92" i="16"/>
  <c r="AN91" i="16"/>
  <c r="AN90" i="16"/>
  <c r="AN89" i="16"/>
  <c r="AN88" i="16"/>
  <c r="AN87" i="16"/>
  <c r="AN86" i="16"/>
  <c r="AN85" i="16"/>
  <c r="AN84" i="16"/>
  <c r="AN83" i="16"/>
  <c r="AN82" i="16"/>
  <c r="AN81" i="16"/>
  <c r="AN80" i="16"/>
  <c r="AN79" i="16"/>
  <c r="AN78" i="16"/>
  <c r="AN77" i="16"/>
  <c r="AN76" i="16"/>
  <c r="AN75" i="16"/>
  <c r="AN74" i="16"/>
  <c r="AN73" i="16"/>
  <c r="AN72" i="16"/>
  <c r="AN71" i="16"/>
  <c r="AN70" i="16"/>
  <c r="AN69" i="16"/>
  <c r="AN68" i="16"/>
  <c r="AN67" i="16"/>
  <c r="AN66" i="16"/>
  <c r="AN65" i="16"/>
  <c r="AN64" i="16"/>
  <c r="AN63" i="16"/>
  <c r="AN62" i="16"/>
  <c r="AN61" i="16"/>
  <c r="AN60" i="16"/>
  <c r="AN59" i="16"/>
  <c r="AN58" i="16"/>
  <c r="AN57" i="16"/>
  <c r="AN56" i="16"/>
  <c r="AN55" i="16"/>
  <c r="AN54" i="16"/>
  <c r="AN53" i="16"/>
  <c r="AN52" i="16"/>
  <c r="AN51" i="16"/>
  <c r="AN50" i="16"/>
  <c r="AN49" i="16"/>
  <c r="AN48" i="16"/>
  <c r="AN47" i="16"/>
  <c r="AN46" i="16"/>
  <c r="AN45" i="16"/>
  <c r="AN44" i="16"/>
  <c r="AN43" i="16"/>
  <c r="AN42" i="16"/>
  <c r="AN41" i="16"/>
  <c r="AN40" i="16"/>
  <c r="AN39" i="16"/>
  <c r="AN38" i="16"/>
  <c r="AN37" i="16"/>
  <c r="AN36" i="16"/>
  <c r="AN35" i="16"/>
  <c r="AN34" i="16"/>
  <c r="AN33" i="16"/>
  <c r="AN32" i="16"/>
  <c r="AN31" i="16"/>
  <c r="AN30" i="16"/>
  <c r="AN29" i="16"/>
  <c r="AN28" i="16"/>
  <c r="AN27" i="16"/>
  <c r="AN26" i="16"/>
  <c r="AN25" i="16"/>
  <c r="AN24" i="16"/>
  <c r="AN23" i="16"/>
  <c r="AN22" i="16"/>
  <c r="AN21" i="16"/>
  <c r="AN20" i="16"/>
  <c r="AN19" i="16"/>
  <c r="AN18" i="16"/>
  <c r="AN17" i="16"/>
  <c r="AN16" i="16"/>
  <c r="AN15" i="16"/>
  <c r="AN14" i="16"/>
  <c r="AN13" i="16"/>
  <c r="AN12" i="16"/>
  <c r="AN11" i="16"/>
  <c r="AN10" i="16"/>
  <c r="AN9" i="16"/>
  <c r="AN8" i="16"/>
  <c r="AN7" i="16"/>
  <c r="AN6" i="16"/>
  <c r="S80" i="25" l="1"/>
  <c r="V80" i="25" s="1"/>
  <c r="S81" i="25"/>
  <c r="V81" i="25" s="1"/>
  <c r="S82" i="25"/>
  <c r="V82" i="25" s="1"/>
  <c r="S83" i="25"/>
  <c r="V83" i="25" s="1"/>
  <c r="S84" i="25"/>
  <c r="V84" i="25" s="1"/>
  <c r="S85" i="25"/>
  <c r="V85" i="25" s="1"/>
  <c r="S86" i="25"/>
  <c r="V86" i="25" s="1"/>
  <c r="S87" i="25"/>
  <c r="V87" i="25" s="1"/>
  <c r="S88" i="25"/>
  <c r="V88" i="25" s="1"/>
  <c r="S89" i="25"/>
  <c r="V89" i="25" s="1"/>
  <c r="S90" i="25"/>
  <c r="V90" i="25" s="1"/>
  <c r="S91" i="25"/>
  <c r="V91" i="25" s="1"/>
  <c r="S92" i="25"/>
  <c r="V92" i="25" s="1"/>
  <c r="S93" i="25"/>
  <c r="V93" i="25" s="1"/>
  <c r="N53" i="28" l="1"/>
  <c r="N52" i="28"/>
  <c r="N51" i="28"/>
  <c r="N50" i="28"/>
  <c r="N49" i="28"/>
  <c r="N48" i="28"/>
  <c r="N47" i="28"/>
  <c r="N46" i="28"/>
  <c r="N45" i="28"/>
  <c r="N44" i="28"/>
  <c r="N43" i="28"/>
  <c r="N42" i="28"/>
  <c r="N41" i="28"/>
  <c r="N40" i="28"/>
  <c r="N39" i="28"/>
  <c r="N38" i="28"/>
  <c r="N37" i="28"/>
  <c r="N36" i="28"/>
  <c r="N35" i="28"/>
  <c r="N34" i="28"/>
  <c r="N33" i="28"/>
  <c r="N32" i="28"/>
  <c r="N31" i="28"/>
  <c r="N30" i="28"/>
  <c r="N29" i="28"/>
  <c r="N28" i="28"/>
  <c r="N27" i="28"/>
  <c r="N26" i="28"/>
  <c r="N25" i="28"/>
  <c r="N24" i="28"/>
  <c r="N23" i="28"/>
  <c r="N22" i="28"/>
  <c r="N21" i="28"/>
  <c r="N20" i="28"/>
  <c r="N19" i="28"/>
  <c r="N18" i="28"/>
  <c r="N17" i="28"/>
  <c r="N16" i="28"/>
  <c r="N15" i="28"/>
  <c r="N14" i="28"/>
  <c r="N13" i="28"/>
  <c r="N12" i="28"/>
  <c r="N11" i="28"/>
  <c r="N10" i="28"/>
  <c r="N9" i="28"/>
  <c r="N8" i="28"/>
  <c r="N53" i="22"/>
  <c r="N52" i="22"/>
  <c r="N51" i="22"/>
  <c r="N50" i="22"/>
  <c r="N49" i="22"/>
  <c r="N48" i="22"/>
  <c r="N47" i="22"/>
  <c r="N46" i="22"/>
  <c r="N45" i="22"/>
  <c r="N44" i="22"/>
  <c r="N43" i="22"/>
  <c r="N42" i="22"/>
  <c r="N41" i="22"/>
  <c r="N40" i="22"/>
  <c r="N39" i="22"/>
  <c r="N38" i="22"/>
  <c r="N37" i="22"/>
  <c r="N36" i="22"/>
  <c r="N35" i="22"/>
  <c r="N34" i="22"/>
  <c r="N33" i="22"/>
  <c r="N32" i="22"/>
  <c r="N31" i="22"/>
  <c r="N30" i="22"/>
  <c r="N29" i="22"/>
  <c r="N28" i="22"/>
  <c r="N27" i="22"/>
  <c r="N26" i="22"/>
  <c r="N25" i="22"/>
  <c r="N24" i="22"/>
  <c r="N23" i="22"/>
  <c r="N22" i="22"/>
  <c r="N21" i="22"/>
  <c r="N20" i="22"/>
  <c r="N19" i="22"/>
  <c r="N18" i="22"/>
  <c r="N17" i="22"/>
  <c r="N16" i="22"/>
  <c r="N15" i="22"/>
  <c r="N14" i="22"/>
  <c r="N13" i="22"/>
  <c r="N12" i="22"/>
  <c r="N11" i="22"/>
  <c r="N10" i="22"/>
  <c r="N9" i="22"/>
  <c r="N8" i="22"/>
  <c r="AQ38" i="24" l="1"/>
  <c r="AP38" i="24"/>
  <c r="AO38" i="24"/>
  <c r="AN38" i="24"/>
  <c r="AM38" i="24"/>
  <c r="AL38" i="24"/>
  <c r="AK38" i="24"/>
  <c r="AJ38" i="24"/>
  <c r="AI38" i="24"/>
  <c r="AH38" i="24"/>
  <c r="AG38" i="24"/>
  <c r="AF38" i="24"/>
  <c r="AE38" i="24"/>
  <c r="AD38" i="24"/>
  <c r="AC38" i="24"/>
  <c r="AB38" i="24"/>
  <c r="AA38" i="24"/>
  <c r="Z38" i="24"/>
  <c r="Y38" i="24"/>
  <c r="X38" i="24"/>
  <c r="W38" i="24"/>
  <c r="V38" i="24"/>
  <c r="U38" i="24"/>
  <c r="S38" i="24"/>
  <c r="R38" i="24"/>
  <c r="Q38" i="24"/>
  <c r="N93" i="25"/>
  <c r="N92" i="25"/>
  <c r="N91" i="25"/>
  <c r="N90" i="25"/>
  <c r="N89" i="25"/>
  <c r="N88" i="25"/>
  <c r="N87" i="25"/>
  <c r="N86" i="25"/>
  <c r="N85" i="25"/>
  <c r="N84" i="25"/>
  <c r="N83" i="25"/>
  <c r="N82" i="25"/>
  <c r="N81" i="25"/>
  <c r="N80" i="25"/>
  <c r="N79" i="25"/>
  <c r="N78" i="25"/>
  <c r="N77" i="25"/>
  <c r="N76" i="25"/>
  <c r="N75" i="25"/>
  <c r="N74" i="25"/>
  <c r="N73" i="25"/>
  <c r="N72" i="25"/>
  <c r="N71" i="25"/>
  <c r="N70" i="25"/>
  <c r="N69" i="25"/>
  <c r="N68" i="25"/>
  <c r="N67" i="25"/>
  <c r="N66" i="25"/>
  <c r="AP7" i="16" l="1"/>
  <c r="AP8" i="16"/>
  <c r="AP9" i="16"/>
  <c r="AP10" i="16"/>
  <c r="AP11" i="16"/>
  <c r="AP12" i="16"/>
  <c r="AP13" i="16"/>
  <c r="AP14" i="16"/>
  <c r="AP15" i="16"/>
  <c r="AP16" i="16"/>
  <c r="AP17" i="16"/>
  <c r="AP18" i="16"/>
  <c r="AP19" i="16"/>
  <c r="AP20" i="16"/>
  <c r="AP21" i="16"/>
  <c r="AP22" i="16"/>
  <c r="AP23" i="16"/>
  <c r="AP24" i="16"/>
  <c r="AP25" i="16"/>
  <c r="AP26" i="16"/>
  <c r="AP27" i="16"/>
  <c r="AP28" i="16"/>
  <c r="AP29" i="16"/>
  <c r="AP30" i="16"/>
  <c r="AP31" i="16"/>
  <c r="AP32" i="16"/>
  <c r="AP33" i="16"/>
  <c r="AP34" i="16"/>
  <c r="AP35" i="16"/>
  <c r="AP36" i="16"/>
  <c r="AP37" i="16"/>
  <c r="AP38" i="16"/>
  <c r="AP39" i="16"/>
  <c r="AP40" i="16"/>
  <c r="AP41" i="16"/>
  <c r="AP42" i="16"/>
  <c r="AP43" i="16"/>
  <c r="AP44" i="16"/>
  <c r="AP45" i="16"/>
  <c r="AP46" i="16"/>
  <c r="AP47" i="16"/>
  <c r="AP48" i="16"/>
  <c r="AP49" i="16"/>
  <c r="AP50" i="16"/>
  <c r="AP51" i="16"/>
  <c r="AP52" i="16"/>
  <c r="AP53" i="16"/>
  <c r="AP54" i="16"/>
  <c r="AP55" i="16"/>
  <c r="AP56" i="16"/>
  <c r="AP57" i="16"/>
  <c r="AP58" i="16"/>
  <c r="AP59" i="16"/>
  <c r="AP60" i="16"/>
  <c r="AP61" i="16"/>
  <c r="AP62" i="16"/>
  <c r="AP63" i="16"/>
  <c r="AP64" i="16"/>
  <c r="AP65" i="16"/>
  <c r="AP66" i="16"/>
  <c r="AP67" i="16"/>
  <c r="AP68" i="16"/>
  <c r="AP69" i="16"/>
  <c r="AP70" i="16"/>
  <c r="AP71" i="16"/>
  <c r="AP72" i="16"/>
  <c r="AP73" i="16"/>
  <c r="AP74" i="16"/>
  <c r="AP75" i="16"/>
  <c r="AP76" i="16"/>
  <c r="AP77" i="16"/>
  <c r="AP78" i="16"/>
  <c r="AP79" i="16"/>
  <c r="AP80" i="16"/>
  <c r="AP81" i="16"/>
  <c r="AP82" i="16"/>
  <c r="AP83" i="16"/>
  <c r="AP84" i="16"/>
  <c r="AP85" i="16"/>
  <c r="AP86" i="16"/>
  <c r="AP87" i="16"/>
  <c r="AP88" i="16"/>
  <c r="AP89" i="16"/>
  <c r="AP90" i="16"/>
  <c r="AP91" i="16"/>
  <c r="AP92" i="16"/>
  <c r="AP93" i="16"/>
  <c r="AP94" i="16"/>
  <c r="AP95" i="16"/>
  <c r="AP96" i="16"/>
  <c r="AP97" i="16"/>
  <c r="AP98" i="16"/>
  <c r="AP99" i="16"/>
  <c r="AP100" i="16"/>
  <c r="AP101" i="16"/>
  <c r="AP102" i="16"/>
  <c r="AP103" i="16"/>
  <c r="AP104" i="16"/>
  <c r="AP105" i="16"/>
  <c r="AP106" i="16"/>
  <c r="AP107" i="16"/>
  <c r="AP108" i="16"/>
  <c r="AP109" i="16"/>
  <c r="AP110" i="16"/>
  <c r="AP111" i="16"/>
  <c r="AP112" i="16"/>
  <c r="AP113" i="16"/>
  <c r="AP114" i="16"/>
  <c r="AP115" i="16"/>
  <c r="AP116" i="16"/>
  <c r="AP117" i="16"/>
  <c r="AP118" i="16"/>
  <c r="AP119" i="16"/>
  <c r="AP120" i="16"/>
  <c r="AP121" i="16"/>
  <c r="AP122" i="16"/>
  <c r="AP123" i="16"/>
  <c r="AP124" i="16"/>
  <c r="AP125" i="16"/>
  <c r="AP126" i="16"/>
  <c r="AP127" i="16"/>
  <c r="AP128" i="16"/>
  <c r="AP129" i="16"/>
  <c r="AP130" i="16"/>
  <c r="AP131" i="16"/>
  <c r="AP132" i="16"/>
  <c r="AP133" i="16"/>
  <c r="AP134" i="16"/>
  <c r="AP135" i="16"/>
  <c r="AP136" i="16"/>
  <c r="AP137" i="16"/>
  <c r="AP138" i="16"/>
  <c r="AP139" i="16"/>
  <c r="AP140" i="16"/>
  <c r="AP141" i="16"/>
  <c r="AP142" i="16"/>
  <c r="AP143" i="16"/>
  <c r="AP144" i="16"/>
  <c r="AP145" i="16"/>
  <c r="AP146" i="16"/>
  <c r="AP147" i="16"/>
  <c r="AP148" i="16"/>
  <c r="AP149" i="16"/>
  <c r="AP150" i="16"/>
  <c r="AP151" i="16"/>
  <c r="AP152" i="16"/>
  <c r="AP153" i="16"/>
  <c r="AP154" i="16"/>
  <c r="AP155" i="16"/>
  <c r="AP156" i="16"/>
  <c r="AP157" i="16"/>
  <c r="AP158" i="16"/>
  <c r="AP159" i="16"/>
  <c r="AP160" i="16"/>
  <c r="AP161" i="16"/>
  <c r="AP162" i="16"/>
  <c r="AP163" i="16"/>
  <c r="AP164" i="16"/>
  <c r="AP165" i="16"/>
  <c r="AP166" i="16"/>
  <c r="AP167" i="16"/>
  <c r="AP168" i="16"/>
  <c r="AP169" i="16"/>
  <c r="AP170" i="16"/>
  <c r="AP171" i="16"/>
  <c r="AP172" i="16"/>
  <c r="AP173" i="16"/>
  <c r="AP174" i="16"/>
  <c r="AP175" i="16"/>
  <c r="AP176" i="16"/>
  <c r="AP177" i="16"/>
  <c r="AP178" i="16"/>
  <c r="AP179" i="16"/>
  <c r="AP180" i="16"/>
  <c r="AP181" i="16"/>
  <c r="AP182" i="16"/>
  <c r="AP183" i="16"/>
  <c r="AP184" i="16"/>
  <c r="AP185" i="16"/>
  <c r="AP186" i="16"/>
  <c r="AP187" i="16"/>
  <c r="AP188" i="16"/>
  <c r="AP189" i="16"/>
  <c r="AP190" i="16"/>
  <c r="AP191" i="16"/>
  <c r="AP192" i="16"/>
  <c r="AP193" i="16"/>
  <c r="AP194" i="16"/>
  <c r="AP195" i="16"/>
  <c r="AP196" i="16"/>
  <c r="AP197" i="16"/>
  <c r="AP198" i="16"/>
  <c r="AP199" i="16"/>
  <c r="AP200" i="16"/>
  <c r="AP201" i="16"/>
  <c r="AP202" i="16"/>
  <c r="AP203" i="16"/>
  <c r="AP204" i="16"/>
  <c r="AP205" i="16"/>
  <c r="AP206" i="16"/>
  <c r="AP207" i="16"/>
  <c r="AP208" i="16"/>
  <c r="AP209" i="16"/>
  <c r="AP210" i="16"/>
  <c r="AP211" i="16"/>
  <c r="AP212" i="16"/>
  <c r="AP213" i="16"/>
  <c r="AP214" i="16"/>
  <c r="AP215" i="16"/>
  <c r="AP216" i="16"/>
  <c r="AP217" i="16"/>
  <c r="AP218" i="16"/>
  <c r="AP219" i="16"/>
  <c r="AP220" i="16"/>
  <c r="AP221" i="16"/>
  <c r="AP222" i="16"/>
  <c r="AP223" i="16"/>
  <c r="AP224" i="16"/>
  <c r="AP225" i="16"/>
  <c r="AP226" i="16"/>
  <c r="AP227" i="16"/>
  <c r="AP228" i="16"/>
  <c r="AP229" i="16"/>
  <c r="AP230" i="16"/>
  <c r="AP231" i="16"/>
  <c r="AP232" i="16"/>
  <c r="AP233" i="16"/>
  <c r="AP234" i="16"/>
  <c r="AP235" i="16"/>
  <c r="AP236" i="16"/>
  <c r="AP237" i="16"/>
  <c r="AP238" i="16"/>
  <c r="AP239" i="16"/>
  <c r="AP240" i="16"/>
  <c r="AP241" i="16"/>
  <c r="AP242" i="16"/>
  <c r="AP243" i="16"/>
  <c r="AP244" i="16"/>
  <c r="AP245" i="16"/>
  <c r="AP246" i="16"/>
  <c r="AP247" i="16"/>
  <c r="AP248" i="16"/>
  <c r="AP249" i="16"/>
  <c r="AP250" i="16"/>
  <c r="AP251" i="16"/>
  <c r="AP252" i="16"/>
  <c r="AP253" i="16"/>
  <c r="AP254" i="16"/>
  <c r="AP255" i="16"/>
  <c r="AP256" i="16"/>
  <c r="AP257" i="16"/>
  <c r="AP258" i="16"/>
  <c r="AP259" i="16"/>
  <c r="AP260" i="16"/>
  <c r="AP261" i="16"/>
  <c r="AP262" i="16"/>
  <c r="AP263" i="16"/>
  <c r="AP264" i="16"/>
  <c r="AP265" i="16"/>
  <c r="AP266" i="16"/>
  <c r="AP267" i="16"/>
  <c r="AP268" i="16"/>
  <c r="AP269" i="16"/>
  <c r="AP270" i="16"/>
  <c r="AP271" i="16"/>
  <c r="AP272" i="16"/>
  <c r="AP273" i="16"/>
  <c r="AP274" i="16"/>
  <c r="AP275" i="16"/>
  <c r="AP276" i="16"/>
  <c r="AP277" i="16"/>
  <c r="AP278" i="16"/>
  <c r="AP279" i="16"/>
  <c r="AP280" i="16"/>
  <c r="AP281" i="16"/>
  <c r="AP282" i="16"/>
  <c r="AP283" i="16"/>
  <c r="AP284" i="16"/>
  <c r="AP285" i="16"/>
  <c r="AP286" i="16"/>
  <c r="AP287" i="16"/>
  <c r="AP288" i="16"/>
  <c r="AP289" i="16"/>
  <c r="AP290" i="16"/>
  <c r="AP291" i="16"/>
  <c r="AP292" i="16"/>
  <c r="AP293" i="16"/>
  <c r="AP294" i="16"/>
  <c r="AP295" i="16"/>
  <c r="AP296" i="16"/>
  <c r="AP297" i="16"/>
  <c r="AP298" i="16"/>
  <c r="AP299" i="16"/>
  <c r="AP300" i="16"/>
  <c r="AP301" i="16"/>
  <c r="AP302" i="16"/>
  <c r="AP303" i="16"/>
  <c r="AP304" i="16"/>
  <c r="AP305" i="16"/>
  <c r="AP306" i="16"/>
  <c r="AP307" i="16"/>
  <c r="AP308" i="16"/>
  <c r="AP309" i="16"/>
  <c r="AP310" i="16"/>
  <c r="AP311" i="16"/>
  <c r="AP312" i="16"/>
  <c r="AP313" i="16"/>
  <c r="AP314" i="16"/>
  <c r="AP315" i="16"/>
  <c r="AP316" i="16"/>
  <c r="AP317" i="16"/>
  <c r="AP318" i="16"/>
  <c r="AP319" i="16"/>
  <c r="AP320" i="16"/>
  <c r="AP321" i="16"/>
  <c r="AP322" i="16"/>
  <c r="AP323" i="16"/>
  <c r="AP324" i="16"/>
  <c r="AP325" i="16"/>
  <c r="AP326" i="16"/>
  <c r="AP327" i="16"/>
  <c r="AP328" i="16"/>
  <c r="AP329" i="16"/>
  <c r="AP330" i="16"/>
  <c r="AP331" i="16"/>
  <c r="AP332" i="16"/>
  <c r="AP333" i="16"/>
  <c r="AP334" i="16"/>
  <c r="AP335" i="16"/>
  <c r="AP336" i="16"/>
  <c r="AP337" i="16"/>
  <c r="AP338" i="16"/>
  <c r="AP339" i="16"/>
  <c r="AP340" i="16"/>
  <c r="AP341" i="16"/>
  <c r="AP342" i="16"/>
  <c r="AP343" i="16"/>
  <c r="AP344" i="16"/>
  <c r="AP345" i="16"/>
  <c r="AP346" i="16"/>
  <c r="AP347" i="16"/>
  <c r="AP348" i="16"/>
  <c r="AP349" i="16"/>
  <c r="AP350" i="16"/>
  <c r="AP351" i="16"/>
  <c r="AP352" i="16"/>
  <c r="AP353" i="16"/>
  <c r="AP354" i="16"/>
  <c r="AP355" i="16"/>
  <c r="AP356" i="16"/>
  <c r="AP357" i="16"/>
  <c r="AP358" i="16"/>
  <c r="AP359" i="16"/>
  <c r="AP360" i="16"/>
  <c r="AP361" i="16"/>
  <c r="AP362" i="16"/>
  <c r="AP363" i="16"/>
  <c r="AP364" i="16"/>
  <c r="AP365" i="16"/>
  <c r="AP366" i="16"/>
  <c r="AP367" i="16"/>
  <c r="AP368" i="16"/>
  <c r="AP369" i="16"/>
  <c r="AP370" i="16"/>
  <c r="AP371" i="16"/>
  <c r="AP372" i="16"/>
  <c r="AP373" i="16"/>
  <c r="AP374" i="16"/>
  <c r="AP375" i="16"/>
  <c r="AP376" i="16"/>
  <c r="AP377" i="16"/>
  <c r="AP378" i="16"/>
  <c r="AP379" i="16"/>
  <c r="AP380" i="16"/>
  <c r="AP381" i="16"/>
  <c r="AP382" i="16"/>
  <c r="AP383" i="16"/>
  <c r="AP384" i="16"/>
  <c r="AP385" i="16"/>
  <c r="AP386" i="16"/>
  <c r="AP387" i="16"/>
  <c r="AP388" i="16"/>
  <c r="AP389" i="16"/>
  <c r="AP390" i="16"/>
  <c r="AP391" i="16"/>
  <c r="AP392" i="16"/>
  <c r="AP393" i="16"/>
  <c r="AP394" i="16"/>
  <c r="AP395" i="16"/>
  <c r="AP396" i="16"/>
  <c r="AP397" i="16"/>
  <c r="AP398" i="16"/>
  <c r="AP399" i="16"/>
  <c r="AP400" i="16"/>
  <c r="AP401" i="16"/>
  <c r="AP402" i="16"/>
  <c r="AP403" i="16"/>
  <c r="AP404" i="16"/>
  <c r="AP405" i="16"/>
  <c r="AP406" i="16"/>
  <c r="AP407" i="16"/>
  <c r="AP408" i="16"/>
  <c r="AP409" i="16"/>
  <c r="AP410" i="16"/>
  <c r="AP411" i="16"/>
  <c r="AP412" i="16"/>
  <c r="AP413" i="16"/>
  <c r="AP414" i="16"/>
  <c r="AP415" i="16"/>
  <c r="AP416" i="16"/>
  <c r="AP417" i="16"/>
  <c r="AP418" i="16"/>
  <c r="AP419" i="16"/>
  <c r="AP420" i="16"/>
  <c r="AP421" i="16"/>
  <c r="AP422" i="16"/>
  <c r="AP423" i="16"/>
  <c r="AP424" i="16"/>
  <c r="AP425" i="16"/>
  <c r="AP426" i="16"/>
  <c r="AP427" i="16"/>
  <c r="AP540" i="16"/>
  <c r="AP428" i="16"/>
  <c r="AP430" i="16"/>
  <c r="AP431" i="16"/>
  <c r="AP432" i="16"/>
  <c r="AP433" i="16"/>
  <c r="AP434" i="16"/>
  <c r="AP435" i="16"/>
  <c r="AP436" i="16"/>
  <c r="AP437" i="16"/>
  <c r="AP438" i="16"/>
  <c r="AP439" i="16"/>
  <c r="AP440" i="16"/>
  <c r="AP441" i="16"/>
  <c r="AP442" i="16"/>
  <c r="AP443" i="16"/>
  <c r="AP444" i="16"/>
  <c r="AP445" i="16"/>
  <c r="AP446" i="16"/>
  <c r="AP447" i="16"/>
  <c r="AP448" i="16"/>
  <c r="AP449" i="16"/>
  <c r="AP450" i="16"/>
  <c r="AP451" i="16"/>
  <c r="AP452" i="16"/>
  <c r="AP453" i="16"/>
  <c r="AP454" i="16"/>
  <c r="AP455" i="16"/>
  <c r="AP541" i="16"/>
  <c r="AP429" i="16"/>
  <c r="AP458" i="16"/>
  <c r="AP459" i="16"/>
  <c r="AP460" i="16"/>
  <c r="AP461" i="16"/>
  <c r="AP462" i="16"/>
  <c r="AP463" i="16"/>
  <c r="AP464" i="16"/>
  <c r="AP465" i="16"/>
  <c r="AP466" i="16"/>
  <c r="AP467" i="16"/>
  <c r="AP468" i="16"/>
  <c r="AP469" i="16"/>
  <c r="AP470" i="16"/>
  <c r="AP471" i="16"/>
  <c r="AP472" i="16"/>
  <c r="AP473" i="16"/>
  <c r="AP474" i="16"/>
  <c r="AP475" i="16"/>
  <c r="AP476" i="16"/>
  <c r="AP477" i="16"/>
  <c r="AP478" i="16"/>
  <c r="AP479" i="16"/>
  <c r="AP480" i="16"/>
  <c r="AP481" i="16"/>
  <c r="AP482" i="16"/>
  <c r="AP483" i="16"/>
  <c r="AP568" i="16"/>
  <c r="AP456" i="16"/>
  <c r="AP486" i="16"/>
  <c r="AP487" i="16"/>
  <c r="AP488" i="16"/>
  <c r="AP489" i="16"/>
  <c r="AP490" i="16"/>
  <c r="AP491" i="16"/>
  <c r="AP492" i="16"/>
  <c r="AP493" i="16"/>
  <c r="AP494" i="16"/>
  <c r="AP495" i="16"/>
  <c r="AP496" i="16"/>
  <c r="AP497" i="16"/>
  <c r="AP498" i="16"/>
  <c r="AP499" i="16"/>
  <c r="AP500" i="16"/>
  <c r="AP501" i="16"/>
  <c r="AP502" i="16"/>
  <c r="AP503" i="16"/>
  <c r="AP504" i="16"/>
  <c r="AP505" i="16"/>
  <c r="AP506" i="16"/>
  <c r="AP507" i="16"/>
  <c r="AP508" i="16"/>
  <c r="AP509" i="16"/>
  <c r="AP510" i="16"/>
  <c r="AP511" i="16"/>
  <c r="AP569" i="16"/>
  <c r="AP457" i="16"/>
  <c r="AP514" i="16"/>
  <c r="AP515" i="16"/>
  <c r="AP516" i="16"/>
  <c r="AP517" i="16"/>
  <c r="AP518" i="16"/>
  <c r="AP519" i="16"/>
  <c r="AP520" i="16"/>
  <c r="AP521" i="16"/>
  <c r="AP522" i="16"/>
  <c r="AP523" i="16"/>
  <c r="AP524" i="16"/>
  <c r="AP525" i="16"/>
  <c r="AP526" i="16"/>
  <c r="AP527" i="16"/>
  <c r="AP528" i="16"/>
  <c r="AP529" i="16"/>
  <c r="AP530" i="16"/>
  <c r="AP531" i="16"/>
  <c r="AP532" i="16"/>
  <c r="AP533" i="16"/>
  <c r="AP534" i="16"/>
  <c r="AP535" i="16"/>
  <c r="AP536" i="16"/>
  <c r="AP537" i="16"/>
  <c r="AP538" i="16"/>
  <c r="AP539" i="16"/>
  <c r="AP596" i="16"/>
  <c r="AP484" i="16"/>
  <c r="AP542" i="16"/>
  <c r="AP543" i="16"/>
  <c r="AP544" i="16"/>
  <c r="AP545" i="16"/>
  <c r="AP546" i="16"/>
  <c r="AP547" i="16"/>
  <c r="AP548" i="16"/>
  <c r="AP549" i="16"/>
  <c r="AP550" i="16"/>
  <c r="AP551" i="16"/>
  <c r="AP552" i="16"/>
  <c r="AP553" i="16"/>
  <c r="AP554" i="16"/>
  <c r="AP555" i="16"/>
  <c r="AP556" i="16"/>
  <c r="AP557" i="16"/>
  <c r="AP558" i="16"/>
  <c r="AP559" i="16"/>
  <c r="AP560" i="16"/>
  <c r="AP561" i="16"/>
  <c r="AP562" i="16"/>
  <c r="AP563" i="16"/>
  <c r="AP564" i="16"/>
  <c r="AP565" i="16"/>
  <c r="AP566" i="16"/>
  <c r="AP567" i="16"/>
  <c r="AP597" i="16"/>
  <c r="AP485" i="16"/>
  <c r="AP570" i="16"/>
  <c r="AP571" i="16"/>
  <c r="AP572" i="16"/>
  <c r="AP573" i="16"/>
  <c r="AP574" i="16"/>
  <c r="AP575" i="16"/>
  <c r="AP576" i="16"/>
  <c r="AP577" i="16"/>
  <c r="AP578" i="16"/>
  <c r="AP579" i="16"/>
  <c r="AP580" i="16"/>
  <c r="AP581" i="16"/>
  <c r="AP582" i="16"/>
  <c r="AP583" i="16"/>
  <c r="AP584" i="16"/>
  <c r="AP585" i="16"/>
  <c r="AP586" i="16"/>
  <c r="AP587" i="16"/>
  <c r="AP588" i="16"/>
  <c r="AP589" i="16"/>
  <c r="AP590" i="16"/>
  <c r="AP591" i="16"/>
  <c r="AP592" i="16"/>
  <c r="AP593" i="16"/>
  <c r="AP594" i="16"/>
  <c r="AP595" i="16"/>
  <c r="AP624" i="16"/>
  <c r="AP512" i="16"/>
  <c r="AP598" i="16"/>
  <c r="AP599" i="16"/>
  <c r="AP600" i="16"/>
  <c r="AP601" i="16"/>
  <c r="AP602" i="16"/>
  <c r="AP603" i="16"/>
  <c r="AP604" i="16"/>
  <c r="AP605" i="16"/>
  <c r="AP606" i="16"/>
  <c r="AP607" i="16"/>
  <c r="AP608" i="16"/>
  <c r="AP609" i="16"/>
  <c r="AP610" i="16"/>
  <c r="AP611" i="16"/>
  <c r="AP612" i="16"/>
  <c r="AP613" i="16"/>
  <c r="AP614" i="16"/>
  <c r="AP615" i="16"/>
  <c r="AP616" i="16"/>
  <c r="AP617" i="16"/>
  <c r="AP618" i="16"/>
  <c r="AP619" i="16"/>
  <c r="AP620" i="16"/>
  <c r="AP621" i="16"/>
  <c r="AP622" i="16"/>
  <c r="AP623" i="16"/>
  <c r="AP625" i="16"/>
  <c r="AP513" i="16"/>
  <c r="AP626" i="16"/>
  <c r="AP627" i="16"/>
  <c r="AP628" i="16"/>
  <c r="AP629" i="16"/>
  <c r="AP630" i="16"/>
  <c r="AP631" i="16"/>
  <c r="AP632" i="16"/>
  <c r="AP633" i="16"/>
  <c r="AP634" i="16"/>
  <c r="AP635" i="16"/>
  <c r="AP636" i="16"/>
  <c r="AP637" i="16"/>
  <c r="AP638" i="16"/>
  <c r="AP639" i="16"/>
  <c r="AP640" i="16"/>
  <c r="AP641" i="16"/>
  <c r="AP642" i="16"/>
  <c r="AP643" i="16"/>
  <c r="AP644" i="16"/>
  <c r="AP645" i="16"/>
  <c r="AP646" i="16"/>
  <c r="AP647" i="16"/>
  <c r="AP648" i="16"/>
  <c r="AP649" i="16"/>
  <c r="AP650" i="16"/>
  <c r="AP651" i="16"/>
  <c r="AP652" i="16"/>
  <c r="AP653" i="16"/>
  <c r="AP654" i="16"/>
  <c r="AP655" i="16"/>
  <c r="AP656" i="16"/>
  <c r="AP657" i="16"/>
  <c r="AP658" i="16"/>
  <c r="AP659" i="16"/>
  <c r="AP660" i="16"/>
  <c r="AP661" i="16"/>
  <c r="AP662" i="16"/>
  <c r="AP663" i="16"/>
  <c r="AP664" i="16"/>
  <c r="AP665" i="16"/>
  <c r="AP666" i="16"/>
  <c r="AP667" i="16"/>
  <c r="AP668" i="16"/>
  <c r="AP669" i="16"/>
  <c r="AP670" i="16"/>
  <c r="AP671" i="16"/>
  <c r="AP672" i="16"/>
  <c r="AP673" i="16"/>
  <c r="AP674" i="16"/>
  <c r="AP675" i="16"/>
  <c r="AP676" i="16"/>
  <c r="AP677" i="16"/>
  <c r="AP678" i="16"/>
  <c r="AP679" i="16"/>
  <c r="AP680" i="16"/>
  <c r="AP681" i="16"/>
  <c r="AP682" i="16"/>
  <c r="AP683" i="16"/>
  <c r="AP684" i="16"/>
  <c r="AP685" i="16"/>
  <c r="AP686" i="16"/>
  <c r="AP687" i="16"/>
  <c r="AP688" i="16"/>
  <c r="AP689" i="16"/>
  <c r="AP690" i="16"/>
  <c r="AP691" i="16"/>
  <c r="AP692" i="16"/>
  <c r="AP693" i="16"/>
  <c r="AP694" i="16"/>
  <c r="AP695" i="16"/>
  <c r="AP696" i="16"/>
  <c r="AP697" i="16"/>
  <c r="AP698" i="16"/>
  <c r="AP699" i="16"/>
  <c r="AP700" i="16"/>
  <c r="AP701" i="16"/>
  <c r="AP702" i="16"/>
  <c r="AP703" i="16"/>
  <c r="AP704" i="16"/>
  <c r="AP705" i="16"/>
  <c r="AP706" i="16"/>
  <c r="AP707" i="16"/>
  <c r="AP708" i="16"/>
  <c r="AP709" i="16"/>
  <c r="AP710" i="16"/>
  <c r="AP711" i="16"/>
  <c r="AP712" i="16"/>
  <c r="AP713" i="16"/>
  <c r="AP714" i="16"/>
  <c r="AP715" i="16"/>
  <c r="AP716" i="16"/>
  <c r="AP717" i="16"/>
  <c r="AP718" i="16"/>
  <c r="AP719" i="16"/>
  <c r="AP720" i="16"/>
  <c r="AP721" i="16"/>
  <c r="AP6" i="16"/>
  <c r="AO7" i="16"/>
  <c r="AO8" i="16"/>
  <c r="AO9" i="16"/>
  <c r="AO10" i="16"/>
  <c r="AO11" i="16"/>
  <c r="AO12" i="16"/>
  <c r="AO13" i="16"/>
  <c r="AO14" i="16"/>
  <c r="AO15" i="16"/>
  <c r="AO16" i="16"/>
  <c r="AO17" i="16"/>
  <c r="AO18" i="16"/>
  <c r="AO19" i="16"/>
  <c r="AO20" i="16"/>
  <c r="AO21" i="16"/>
  <c r="AO22" i="16"/>
  <c r="AO23" i="16"/>
  <c r="AO24" i="16"/>
  <c r="AO25" i="16"/>
  <c r="AO26" i="16"/>
  <c r="AO27" i="16"/>
  <c r="AO28" i="16"/>
  <c r="AO29" i="16"/>
  <c r="AO30" i="16"/>
  <c r="AO31" i="16"/>
  <c r="AO32" i="16"/>
  <c r="AO33" i="16"/>
  <c r="AO34" i="16"/>
  <c r="AO35" i="16"/>
  <c r="AO36" i="16"/>
  <c r="AO37" i="16"/>
  <c r="AO38" i="16"/>
  <c r="AO39" i="16"/>
  <c r="AO40" i="16"/>
  <c r="AO41" i="16"/>
  <c r="AO42" i="16"/>
  <c r="AO43" i="16"/>
  <c r="AO44" i="16"/>
  <c r="AO45" i="16"/>
  <c r="AO46" i="16"/>
  <c r="AO47" i="16"/>
  <c r="AO48" i="16"/>
  <c r="AO49" i="16"/>
  <c r="AO50" i="16"/>
  <c r="AO51" i="16"/>
  <c r="AO52" i="16"/>
  <c r="AO53" i="16"/>
  <c r="AO54" i="16"/>
  <c r="AO55" i="16"/>
  <c r="AO56" i="16"/>
  <c r="AO57" i="16"/>
  <c r="AO58" i="16"/>
  <c r="AO59" i="16"/>
  <c r="AO60" i="16"/>
  <c r="AO61" i="16"/>
  <c r="AO62" i="16"/>
  <c r="AO63" i="16"/>
  <c r="AO64" i="16"/>
  <c r="AO65" i="16"/>
  <c r="AO66" i="16"/>
  <c r="AO67" i="16"/>
  <c r="AO68" i="16"/>
  <c r="AO69" i="16"/>
  <c r="AO70" i="16"/>
  <c r="AO71" i="16"/>
  <c r="AO72" i="16"/>
  <c r="AO73" i="16"/>
  <c r="AO74" i="16"/>
  <c r="AO75" i="16"/>
  <c r="AO76" i="16"/>
  <c r="AO77" i="16"/>
  <c r="AO78" i="16"/>
  <c r="AO79" i="16"/>
  <c r="AO80" i="16"/>
  <c r="AO81" i="16"/>
  <c r="AO82" i="16"/>
  <c r="AO83" i="16"/>
  <c r="AO84" i="16"/>
  <c r="AO85" i="16"/>
  <c r="AO86" i="16"/>
  <c r="AO87" i="16"/>
  <c r="AO88" i="16"/>
  <c r="AO89" i="16"/>
  <c r="AO90" i="16"/>
  <c r="AO91" i="16"/>
  <c r="AO92" i="16"/>
  <c r="AO93" i="16"/>
  <c r="AO94" i="16"/>
  <c r="AO95" i="16"/>
  <c r="AO96" i="16"/>
  <c r="AO97" i="16"/>
  <c r="AO98" i="16"/>
  <c r="AO99" i="16"/>
  <c r="AO100" i="16"/>
  <c r="AO101" i="16"/>
  <c r="AO102" i="16"/>
  <c r="AO103" i="16"/>
  <c r="AO104" i="16"/>
  <c r="AO105" i="16"/>
  <c r="AO106" i="16"/>
  <c r="AO107" i="16"/>
  <c r="AO108" i="16"/>
  <c r="AO109" i="16"/>
  <c r="AO110" i="16"/>
  <c r="AO111" i="16"/>
  <c r="AO112" i="16"/>
  <c r="AO113" i="16"/>
  <c r="AO114" i="16"/>
  <c r="AO115" i="16"/>
  <c r="AO116" i="16"/>
  <c r="AO117" i="16"/>
  <c r="AO118" i="16"/>
  <c r="AO119" i="16"/>
  <c r="AO120" i="16"/>
  <c r="AO121" i="16"/>
  <c r="AO122" i="16"/>
  <c r="AO123" i="16"/>
  <c r="AO124" i="16"/>
  <c r="AO125" i="16"/>
  <c r="AO126" i="16"/>
  <c r="AO127" i="16"/>
  <c r="AO128" i="16"/>
  <c r="AO129" i="16"/>
  <c r="AO130" i="16"/>
  <c r="AO131" i="16"/>
  <c r="AO132" i="16"/>
  <c r="AO133" i="16"/>
  <c r="AO134" i="16"/>
  <c r="AO135" i="16"/>
  <c r="AO136" i="16"/>
  <c r="AO137" i="16"/>
  <c r="AO138" i="16"/>
  <c r="AO139" i="16"/>
  <c r="AO140" i="16"/>
  <c r="AO141" i="16"/>
  <c r="AO142" i="16"/>
  <c r="AO143" i="16"/>
  <c r="AO144" i="16"/>
  <c r="AO145" i="16"/>
  <c r="AO146" i="16"/>
  <c r="AO147" i="16"/>
  <c r="AO148" i="16"/>
  <c r="AO149" i="16"/>
  <c r="AO150" i="16"/>
  <c r="AO151" i="16"/>
  <c r="AO152" i="16"/>
  <c r="AO153" i="16"/>
  <c r="AO154" i="16"/>
  <c r="AO155" i="16"/>
  <c r="AO156" i="16"/>
  <c r="AO157" i="16"/>
  <c r="AO158" i="16"/>
  <c r="AO159" i="16"/>
  <c r="AO160" i="16"/>
  <c r="AO161" i="16"/>
  <c r="AO162" i="16"/>
  <c r="AO163" i="16"/>
  <c r="AO164" i="16"/>
  <c r="AO165" i="16"/>
  <c r="AO166" i="16"/>
  <c r="AO167" i="16"/>
  <c r="AO168" i="16"/>
  <c r="AO169" i="16"/>
  <c r="AO170" i="16"/>
  <c r="AO171" i="16"/>
  <c r="AO172" i="16"/>
  <c r="AO173" i="16"/>
  <c r="AO174" i="16"/>
  <c r="AO175" i="16"/>
  <c r="AO176" i="16"/>
  <c r="AO177" i="16"/>
  <c r="AO178" i="16"/>
  <c r="AO179" i="16"/>
  <c r="AO180" i="16"/>
  <c r="AO181" i="16"/>
  <c r="AO182" i="16"/>
  <c r="AO183" i="16"/>
  <c r="AO184" i="16"/>
  <c r="AO185" i="16"/>
  <c r="AO186" i="16"/>
  <c r="AO187" i="16"/>
  <c r="AO188" i="16"/>
  <c r="AO189" i="16"/>
  <c r="AO190" i="16"/>
  <c r="AO191" i="16"/>
  <c r="AO192" i="16"/>
  <c r="AO193" i="16"/>
  <c r="AO194" i="16"/>
  <c r="AO195" i="16"/>
  <c r="AO196" i="16"/>
  <c r="AO197" i="16"/>
  <c r="AO198" i="16"/>
  <c r="AO199" i="16"/>
  <c r="AO200" i="16"/>
  <c r="AO201" i="16"/>
  <c r="AO202" i="16"/>
  <c r="AO203" i="16"/>
  <c r="AO204" i="16"/>
  <c r="AO205" i="16"/>
  <c r="AO206" i="16"/>
  <c r="AO207" i="16"/>
  <c r="AO208" i="16"/>
  <c r="AO209" i="16"/>
  <c r="AO210" i="16"/>
  <c r="AO211" i="16"/>
  <c r="AO212" i="16"/>
  <c r="AO213" i="16"/>
  <c r="AO214" i="16"/>
  <c r="AO215" i="16"/>
  <c r="AO216" i="16"/>
  <c r="AO217" i="16"/>
  <c r="AO218" i="16"/>
  <c r="AO219" i="16"/>
  <c r="AO220" i="16"/>
  <c r="AO221" i="16"/>
  <c r="AO222" i="16"/>
  <c r="AO223" i="16"/>
  <c r="AO224" i="16"/>
  <c r="AO225" i="16"/>
  <c r="AO226" i="16"/>
  <c r="AO227" i="16"/>
  <c r="AO228" i="16"/>
  <c r="AO229" i="16"/>
  <c r="AO230" i="16"/>
  <c r="AO231" i="16"/>
  <c r="AO232" i="16"/>
  <c r="AO233" i="16"/>
  <c r="AO234" i="16"/>
  <c r="AO235" i="16"/>
  <c r="AO236" i="16"/>
  <c r="AO237" i="16"/>
  <c r="AO238" i="16"/>
  <c r="AO239" i="16"/>
  <c r="AO240" i="16"/>
  <c r="AO241" i="16"/>
  <c r="AO242" i="16"/>
  <c r="AO243" i="16"/>
  <c r="AO244" i="16"/>
  <c r="AO245" i="16"/>
  <c r="AO246" i="16"/>
  <c r="AO247" i="16"/>
  <c r="AO248" i="16"/>
  <c r="AO249" i="16"/>
  <c r="AO250" i="16"/>
  <c r="AO251" i="16"/>
  <c r="AO252" i="16"/>
  <c r="AO253" i="16"/>
  <c r="AO254" i="16"/>
  <c r="AO255" i="16"/>
  <c r="AO256" i="16"/>
  <c r="AO257" i="16"/>
  <c r="AO258" i="16"/>
  <c r="AO259" i="16"/>
  <c r="AO260" i="16"/>
  <c r="AO261" i="16"/>
  <c r="AO262" i="16"/>
  <c r="AO263" i="16"/>
  <c r="AO264" i="16"/>
  <c r="AO265" i="16"/>
  <c r="AO266" i="16"/>
  <c r="AO267" i="16"/>
  <c r="AO268" i="16"/>
  <c r="AO269" i="16"/>
  <c r="AO270" i="16"/>
  <c r="AO271" i="16"/>
  <c r="AO272" i="16"/>
  <c r="AO273" i="16"/>
  <c r="AO274" i="16"/>
  <c r="AO275" i="16"/>
  <c r="AO276" i="16"/>
  <c r="AO277" i="16"/>
  <c r="AO278" i="16"/>
  <c r="AO279" i="16"/>
  <c r="AO280" i="16"/>
  <c r="AO281" i="16"/>
  <c r="AO282" i="16"/>
  <c r="AO283" i="16"/>
  <c r="AO284" i="16"/>
  <c r="AO285" i="16"/>
  <c r="AO286" i="16"/>
  <c r="AO287" i="16"/>
  <c r="AO288" i="16"/>
  <c r="AO289" i="16"/>
  <c r="AO290" i="16"/>
  <c r="AO291" i="16"/>
  <c r="AO292" i="16"/>
  <c r="AO293" i="16"/>
  <c r="AO294" i="16"/>
  <c r="AO295" i="16"/>
  <c r="AO296" i="16"/>
  <c r="AO297" i="16"/>
  <c r="AO298" i="16"/>
  <c r="AO299" i="16"/>
  <c r="AO300" i="16"/>
  <c r="AO301" i="16"/>
  <c r="AO302" i="16"/>
  <c r="AO303" i="16"/>
  <c r="AO304" i="16"/>
  <c r="AO305" i="16"/>
  <c r="AO306" i="16"/>
  <c r="AO307" i="16"/>
  <c r="AO308" i="16"/>
  <c r="AO309" i="16"/>
  <c r="AO310" i="16"/>
  <c r="AO311" i="16"/>
  <c r="AO312" i="16"/>
  <c r="AO313" i="16"/>
  <c r="AO314" i="16"/>
  <c r="AO315" i="16"/>
  <c r="AO316" i="16"/>
  <c r="AO317" i="16"/>
  <c r="AO318" i="16"/>
  <c r="AO319" i="16"/>
  <c r="AO320" i="16"/>
  <c r="AO321" i="16"/>
  <c r="AO322" i="16"/>
  <c r="AO323" i="16"/>
  <c r="AO324" i="16"/>
  <c r="AO325" i="16"/>
  <c r="AO326" i="16"/>
  <c r="AO327" i="16"/>
  <c r="AO328" i="16"/>
  <c r="AO329" i="16"/>
  <c r="AO330" i="16"/>
  <c r="AO331" i="16"/>
  <c r="AO332" i="16"/>
  <c r="AO333" i="16"/>
  <c r="AO334" i="16"/>
  <c r="AO335" i="16"/>
  <c r="AO336" i="16"/>
  <c r="AO337" i="16"/>
  <c r="AO338" i="16"/>
  <c r="AO339" i="16"/>
  <c r="AO340" i="16"/>
  <c r="AO341" i="16"/>
  <c r="AO342" i="16"/>
  <c r="AO343" i="16"/>
  <c r="AO344" i="16"/>
  <c r="AO345" i="16"/>
  <c r="AO346" i="16"/>
  <c r="AO347" i="16"/>
  <c r="AO348" i="16"/>
  <c r="AO349" i="16"/>
  <c r="AO350" i="16"/>
  <c r="AO351" i="16"/>
  <c r="AO352" i="16"/>
  <c r="AO353" i="16"/>
  <c r="AO354" i="16"/>
  <c r="AO355" i="16"/>
  <c r="AO356" i="16"/>
  <c r="AO357" i="16"/>
  <c r="AO358" i="16"/>
  <c r="AO359" i="16"/>
  <c r="AO360" i="16"/>
  <c r="AO361" i="16"/>
  <c r="AO362" i="16"/>
  <c r="AO363" i="16"/>
  <c r="AO364" i="16"/>
  <c r="AO365" i="16"/>
  <c r="AO366" i="16"/>
  <c r="AO367" i="16"/>
  <c r="AO368" i="16"/>
  <c r="AO369" i="16"/>
  <c r="AO370" i="16"/>
  <c r="AO371" i="16"/>
  <c r="AO372" i="16"/>
  <c r="AO373" i="16"/>
  <c r="AO374" i="16"/>
  <c r="AO375" i="16"/>
  <c r="AO376" i="16"/>
  <c r="AO377" i="16"/>
  <c r="AO378" i="16"/>
  <c r="AO379" i="16"/>
  <c r="AO380" i="16"/>
  <c r="AO381" i="16"/>
  <c r="AO382" i="16"/>
  <c r="AO383" i="16"/>
  <c r="AO384" i="16"/>
  <c r="AO385" i="16"/>
  <c r="AO386" i="16"/>
  <c r="AO387" i="16"/>
  <c r="AO388" i="16"/>
  <c r="AO389" i="16"/>
  <c r="AO390" i="16"/>
  <c r="AO391" i="16"/>
  <c r="AO392" i="16"/>
  <c r="AO393" i="16"/>
  <c r="AO394" i="16"/>
  <c r="AO395" i="16"/>
  <c r="AO396" i="16"/>
  <c r="AO397" i="16"/>
  <c r="AO398" i="16"/>
  <c r="AO399" i="16"/>
  <c r="AO400" i="16"/>
  <c r="AO401" i="16"/>
  <c r="AO402" i="16"/>
  <c r="AO403" i="16"/>
  <c r="AO404" i="16"/>
  <c r="AO405" i="16"/>
  <c r="AO406" i="16"/>
  <c r="AO407" i="16"/>
  <c r="AO408" i="16"/>
  <c r="AO409" i="16"/>
  <c r="AO410" i="16"/>
  <c r="AO411" i="16"/>
  <c r="AO412" i="16"/>
  <c r="AO413" i="16"/>
  <c r="AO414" i="16"/>
  <c r="AO415" i="16"/>
  <c r="AO416" i="16"/>
  <c r="AO417" i="16"/>
  <c r="AO418" i="16"/>
  <c r="AO419" i="16"/>
  <c r="AO420" i="16"/>
  <c r="AO421" i="16"/>
  <c r="AO422" i="16"/>
  <c r="AO423" i="16"/>
  <c r="AO424" i="16"/>
  <c r="AO425" i="16"/>
  <c r="AO426" i="16"/>
  <c r="AO427" i="16"/>
  <c r="AO540" i="16"/>
  <c r="AO428" i="16"/>
  <c r="AO430" i="16"/>
  <c r="AO431" i="16"/>
  <c r="AO432" i="16"/>
  <c r="AO433" i="16"/>
  <c r="AO434" i="16"/>
  <c r="AO435" i="16"/>
  <c r="AO436" i="16"/>
  <c r="AO437" i="16"/>
  <c r="AO438" i="16"/>
  <c r="AO439" i="16"/>
  <c r="AO440" i="16"/>
  <c r="AO441" i="16"/>
  <c r="AO442" i="16"/>
  <c r="AO443" i="16"/>
  <c r="AO444" i="16"/>
  <c r="AO445" i="16"/>
  <c r="AO446" i="16"/>
  <c r="AO447" i="16"/>
  <c r="AO448" i="16"/>
  <c r="AO449" i="16"/>
  <c r="AO450" i="16"/>
  <c r="AO451" i="16"/>
  <c r="AO452" i="16"/>
  <c r="AO453" i="16"/>
  <c r="AO454" i="16"/>
  <c r="AO455" i="16"/>
  <c r="AO541" i="16"/>
  <c r="AO429" i="16"/>
  <c r="AO458" i="16"/>
  <c r="AO459" i="16"/>
  <c r="AO460" i="16"/>
  <c r="AO461" i="16"/>
  <c r="AO462" i="16"/>
  <c r="AO463" i="16"/>
  <c r="AO464" i="16"/>
  <c r="AO465" i="16"/>
  <c r="AO466" i="16"/>
  <c r="AO467" i="16"/>
  <c r="AO468" i="16"/>
  <c r="AO469" i="16"/>
  <c r="AO470" i="16"/>
  <c r="AO471" i="16"/>
  <c r="AO472" i="16"/>
  <c r="AO473" i="16"/>
  <c r="AO474" i="16"/>
  <c r="AO475" i="16"/>
  <c r="AO476" i="16"/>
  <c r="AO477" i="16"/>
  <c r="AO478" i="16"/>
  <c r="AO479" i="16"/>
  <c r="AO480" i="16"/>
  <c r="AO481" i="16"/>
  <c r="AO482" i="16"/>
  <c r="AO483" i="16"/>
  <c r="AO568" i="16"/>
  <c r="AO456" i="16"/>
  <c r="AO486" i="16"/>
  <c r="AO487" i="16"/>
  <c r="AO488" i="16"/>
  <c r="AO489" i="16"/>
  <c r="AO490" i="16"/>
  <c r="AO491" i="16"/>
  <c r="AO492" i="16"/>
  <c r="AO493" i="16"/>
  <c r="AO494" i="16"/>
  <c r="AO495" i="16"/>
  <c r="AO496" i="16"/>
  <c r="AO497" i="16"/>
  <c r="AO498" i="16"/>
  <c r="AO499" i="16"/>
  <c r="AO500" i="16"/>
  <c r="AO501" i="16"/>
  <c r="AO502" i="16"/>
  <c r="AO503" i="16"/>
  <c r="AO504" i="16"/>
  <c r="AO505" i="16"/>
  <c r="AO506" i="16"/>
  <c r="AO507" i="16"/>
  <c r="AO508" i="16"/>
  <c r="AO509" i="16"/>
  <c r="AO510" i="16"/>
  <c r="AO511" i="16"/>
  <c r="AO569" i="16"/>
  <c r="AO457" i="16"/>
  <c r="AO514" i="16"/>
  <c r="AO515" i="16"/>
  <c r="AO516" i="16"/>
  <c r="AO517" i="16"/>
  <c r="AO518" i="16"/>
  <c r="AO519" i="16"/>
  <c r="AO520" i="16"/>
  <c r="AO521" i="16"/>
  <c r="AO522" i="16"/>
  <c r="AO523" i="16"/>
  <c r="AO524" i="16"/>
  <c r="AO525" i="16"/>
  <c r="AO526" i="16"/>
  <c r="AO527" i="16"/>
  <c r="AO528" i="16"/>
  <c r="AO529" i="16"/>
  <c r="AO530" i="16"/>
  <c r="AO531" i="16"/>
  <c r="AO532" i="16"/>
  <c r="AO533" i="16"/>
  <c r="AO534" i="16"/>
  <c r="AO535" i="16"/>
  <c r="AO536" i="16"/>
  <c r="AO537" i="16"/>
  <c r="AO538" i="16"/>
  <c r="AO539" i="16"/>
  <c r="AO596" i="16"/>
  <c r="AO484" i="16"/>
  <c r="AO542" i="16"/>
  <c r="AO543" i="16"/>
  <c r="AO544" i="16"/>
  <c r="AO545" i="16"/>
  <c r="AO546" i="16"/>
  <c r="AO547" i="16"/>
  <c r="AO548" i="16"/>
  <c r="AO549" i="16"/>
  <c r="AO550" i="16"/>
  <c r="AO551" i="16"/>
  <c r="AO552" i="16"/>
  <c r="AO553" i="16"/>
  <c r="AO554" i="16"/>
  <c r="AO555" i="16"/>
  <c r="AO556" i="16"/>
  <c r="AO557" i="16"/>
  <c r="AO558" i="16"/>
  <c r="AO559" i="16"/>
  <c r="AO560" i="16"/>
  <c r="AO561" i="16"/>
  <c r="AO562" i="16"/>
  <c r="AO563" i="16"/>
  <c r="AO564" i="16"/>
  <c r="AO565" i="16"/>
  <c r="AO566" i="16"/>
  <c r="AO567" i="16"/>
  <c r="AO597" i="16"/>
  <c r="AO485" i="16"/>
  <c r="AO570" i="16"/>
  <c r="AO571" i="16"/>
  <c r="AO572" i="16"/>
  <c r="AO573" i="16"/>
  <c r="AO574" i="16"/>
  <c r="AO575" i="16"/>
  <c r="AO576" i="16"/>
  <c r="AO577" i="16"/>
  <c r="AO578" i="16"/>
  <c r="AO579" i="16"/>
  <c r="AO580" i="16"/>
  <c r="AO581" i="16"/>
  <c r="AO582" i="16"/>
  <c r="AO583" i="16"/>
  <c r="AO584" i="16"/>
  <c r="AO585" i="16"/>
  <c r="AO586" i="16"/>
  <c r="AO587" i="16"/>
  <c r="AO588" i="16"/>
  <c r="AO589" i="16"/>
  <c r="AO590" i="16"/>
  <c r="AO591" i="16"/>
  <c r="AO592" i="16"/>
  <c r="AO593" i="16"/>
  <c r="AO594" i="16"/>
  <c r="AO595" i="16"/>
  <c r="AO624" i="16"/>
  <c r="AO512" i="16"/>
  <c r="AO598" i="16"/>
  <c r="AO599" i="16"/>
  <c r="AO600" i="16"/>
  <c r="AO601" i="16"/>
  <c r="AO602" i="16"/>
  <c r="AO603" i="16"/>
  <c r="AO604" i="16"/>
  <c r="AO605" i="16"/>
  <c r="AO606" i="16"/>
  <c r="AO607" i="16"/>
  <c r="AO608" i="16"/>
  <c r="AO609" i="16"/>
  <c r="AO610" i="16"/>
  <c r="AO611" i="16"/>
  <c r="AO612" i="16"/>
  <c r="AO613" i="16"/>
  <c r="AO614" i="16"/>
  <c r="AO615" i="16"/>
  <c r="AO616" i="16"/>
  <c r="AO617" i="16"/>
  <c r="AO618" i="16"/>
  <c r="AO619" i="16"/>
  <c r="AO620" i="16"/>
  <c r="AO621" i="16"/>
  <c r="AO622" i="16"/>
  <c r="AO623" i="16"/>
  <c r="AO625" i="16"/>
  <c r="AO513" i="16"/>
  <c r="AO626" i="16"/>
  <c r="AO627" i="16"/>
  <c r="AO628" i="16"/>
  <c r="AO629" i="16"/>
  <c r="AO630" i="16"/>
  <c r="AO631" i="16"/>
  <c r="AO632" i="16"/>
  <c r="AO633" i="16"/>
  <c r="AO634" i="16"/>
  <c r="AO635" i="16"/>
  <c r="AO636" i="16"/>
  <c r="AO637" i="16"/>
  <c r="AO638" i="16"/>
  <c r="AO639" i="16"/>
  <c r="AO640" i="16"/>
  <c r="AO641" i="16"/>
  <c r="AO642" i="16"/>
  <c r="AO643" i="16"/>
  <c r="AO644" i="16"/>
  <c r="AO645" i="16"/>
  <c r="AO646" i="16"/>
  <c r="AO647" i="16"/>
  <c r="AO648" i="16"/>
  <c r="AO649" i="16"/>
  <c r="AO650" i="16"/>
  <c r="AO651" i="16"/>
  <c r="AO652" i="16"/>
  <c r="AO653" i="16"/>
  <c r="AO654" i="16"/>
  <c r="AO655" i="16"/>
  <c r="AO656" i="16"/>
  <c r="AO657" i="16"/>
  <c r="AO658" i="16"/>
  <c r="AO659" i="16"/>
  <c r="AO660" i="16"/>
  <c r="AO661" i="16"/>
  <c r="AO662" i="16"/>
  <c r="AO663" i="16"/>
  <c r="AO664" i="16"/>
  <c r="AO665" i="16"/>
  <c r="AO666" i="16"/>
  <c r="AO667" i="16"/>
  <c r="AO668" i="16"/>
  <c r="AO669" i="16"/>
  <c r="AO670" i="16"/>
  <c r="AO671" i="16"/>
  <c r="AO672" i="16"/>
  <c r="AO673" i="16"/>
  <c r="AO674" i="16"/>
  <c r="AO675" i="16"/>
  <c r="AO676" i="16"/>
  <c r="AO677" i="16"/>
  <c r="AO678" i="16"/>
  <c r="AO679" i="16"/>
  <c r="AO680" i="16"/>
  <c r="AO681" i="16"/>
  <c r="AO682" i="16"/>
  <c r="AO683" i="16"/>
  <c r="AO684" i="16"/>
  <c r="AO685" i="16"/>
  <c r="AO686" i="16"/>
  <c r="AO687" i="16"/>
  <c r="AO688" i="16"/>
  <c r="AO689" i="16"/>
  <c r="AO690" i="16"/>
  <c r="AO691" i="16"/>
  <c r="AO692" i="16"/>
  <c r="AO693" i="16"/>
  <c r="AO694" i="16"/>
  <c r="AO695" i="16"/>
  <c r="AO696" i="16"/>
  <c r="AO697" i="16"/>
  <c r="AO698" i="16"/>
  <c r="AO699" i="16"/>
  <c r="AO700" i="16"/>
  <c r="AO701" i="16"/>
  <c r="AO702" i="16"/>
  <c r="AO703" i="16"/>
  <c r="AO704" i="16"/>
  <c r="AO705" i="16"/>
  <c r="AO706" i="16"/>
  <c r="AO707" i="16"/>
  <c r="AO708" i="16"/>
  <c r="AO709" i="16"/>
  <c r="AO710" i="16"/>
  <c r="AO711" i="16"/>
  <c r="AO712" i="16"/>
  <c r="AO713" i="16"/>
  <c r="AO714" i="16"/>
  <c r="AO715" i="16"/>
  <c r="AO716" i="16"/>
  <c r="AO717" i="16"/>
  <c r="AO718" i="16"/>
  <c r="AO719" i="16"/>
  <c r="AO720" i="16"/>
  <c r="AO721" i="16"/>
  <c r="AO6" i="16"/>
  <c r="AW6" i="16" l="1"/>
  <c r="AU6" i="16"/>
  <c r="AS6" i="16"/>
  <c r="AY714" i="16"/>
  <c r="AW714" i="16"/>
  <c r="AU714" i="16"/>
  <c r="AY706" i="16"/>
  <c r="AW706" i="16"/>
  <c r="AU706" i="16"/>
  <c r="AY698" i="16"/>
  <c r="AW698" i="16"/>
  <c r="AU698" i="16"/>
  <c r="AY690" i="16"/>
  <c r="AW690" i="16"/>
  <c r="AS690" i="16"/>
  <c r="AY682" i="16"/>
  <c r="AW682" i="16"/>
  <c r="AS682" i="16"/>
  <c r="AY674" i="16"/>
  <c r="AW674" i="16"/>
  <c r="AS674" i="16"/>
  <c r="AY666" i="16"/>
  <c r="AW666" i="16"/>
  <c r="AS666" i="16"/>
  <c r="AY658" i="16"/>
  <c r="AW658" i="16"/>
  <c r="AS658" i="16"/>
  <c r="AY650" i="16"/>
  <c r="AW650" i="16"/>
  <c r="AS650" i="16"/>
  <c r="AY642" i="16"/>
  <c r="AU642" i="16"/>
  <c r="AS642" i="16"/>
  <c r="AY634" i="16"/>
  <c r="AU634" i="16"/>
  <c r="AS634" i="16"/>
  <c r="AY626" i="16"/>
  <c r="AU626" i="16"/>
  <c r="AS626" i="16"/>
  <c r="AY618" i="16"/>
  <c r="AU618" i="16"/>
  <c r="AS618" i="16"/>
  <c r="AY610" i="16"/>
  <c r="AU610" i="16"/>
  <c r="AS610" i="16"/>
  <c r="AY602" i="16"/>
  <c r="AU602" i="16"/>
  <c r="AS602" i="16"/>
  <c r="AY594" i="16"/>
  <c r="AU594" i="16"/>
  <c r="AS594" i="16"/>
  <c r="AY586" i="16"/>
  <c r="AU586" i="16"/>
  <c r="AS586" i="16"/>
  <c r="AY578" i="16"/>
  <c r="AU578" i="16"/>
  <c r="AS578" i="16"/>
  <c r="AY570" i="16"/>
  <c r="AU570" i="16"/>
  <c r="AS570" i="16"/>
  <c r="AY562" i="16"/>
  <c r="AU562" i="16"/>
  <c r="AS562" i="16"/>
  <c r="AY554" i="16"/>
  <c r="AU554" i="16"/>
  <c r="AS554" i="16"/>
  <c r="AY546" i="16"/>
  <c r="AU546" i="16"/>
  <c r="AS546" i="16"/>
  <c r="AY538" i="16"/>
  <c r="AU538" i="16"/>
  <c r="AS538" i="16"/>
  <c r="AY530" i="16"/>
  <c r="AU530" i="16"/>
  <c r="AS530" i="16"/>
  <c r="AY522" i="16"/>
  <c r="AU522" i="16"/>
  <c r="AS522" i="16"/>
  <c r="AY514" i="16"/>
  <c r="AU514" i="16"/>
  <c r="AS514" i="16"/>
  <c r="AY506" i="16"/>
  <c r="AU506" i="16"/>
  <c r="AS506" i="16"/>
  <c r="AY498" i="16"/>
  <c r="AU498" i="16"/>
  <c r="AS498" i="16"/>
  <c r="AY490" i="16"/>
  <c r="AU490" i="16"/>
  <c r="AS490" i="16"/>
  <c r="AY482" i="16"/>
  <c r="AU482" i="16"/>
  <c r="AS482" i="16"/>
  <c r="AY474" i="16"/>
  <c r="AU474" i="16"/>
  <c r="AS474" i="16"/>
  <c r="AY466" i="16"/>
  <c r="AU466" i="16"/>
  <c r="AS466" i="16"/>
  <c r="AY458" i="16"/>
  <c r="AU458" i="16"/>
  <c r="AS458" i="16"/>
  <c r="AY450" i="16"/>
  <c r="AU450" i="16"/>
  <c r="AS450" i="16"/>
  <c r="AY442" i="16"/>
  <c r="AU442" i="16"/>
  <c r="AS442" i="16"/>
  <c r="AY434" i="16"/>
  <c r="AU434" i="16"/>
  <c r="AS434" i="16"/>
  <c r="AY426" i="16"/>
  <c r="AU426" i="16"/>
  <c r="AS426" i="16"/>
  <c r="AY418" i="16"/>
  <c r="AW418" i="16"/>
  <c r="AU418" i="16"/>
  <c r="AY410" i="16"/>
  <c r="AW410" i="16"/>
  <c r="AU410" i="16"/>
  <c r="AY402" i="16"/>
  <c r="AW402" i="16"/>
  <c r="AU402" i="16"/>
  <c r="AY394" i="16"/>
  <c r="AW394" i="16"/>
  <c r="AU394" i="16"/>
  <c r="AY386" i="16"/>
  <c r="AW386" i="16"/>
  <c r="AU386" i="16"/>
  <c r="AY378" i="16"/>
  <c r="AW378" i="16"/>
  <c r="AU378" i="16"/>
  <c r="AY370" i="16"/>
  <c r="AW370" i="16"/>
  <c r="AU370" i="16"/>
  <c r="AY362" i="16"/>
  <c r="AW362" i="16"/>
  <c r="AU362" i="16"/>
  <c r="AW354" i="16"/>
  <c r="AU354" i="16"/>
  <c r="AS354" i="16"/>
  <c r="AW346" i="16"/>
  <c r="AU346" i="16"/>
  <c r="AS346" i="16"/>
  <c r="AW338" i="16"/>
  <c r="AU338" i="16"/>
  <c r="AS338" i="16"/>
  <c r="AW330" i="16"/>
  <c r="AU330" i="16"/>
  <c r="AS330" i="16"/>
  <c r="AW322" i="16"/>
  <c r="AU322" i="16"/>
  <c r="AS322" i="16"/>
  <c r="AW314" i="16"/>
  <c r="AU314" i="16"/>
  <c r="AS314" i="16"/>
  <c r="AW306" i="16"/>
  <c r="AU306" i="16"/>
  <c r="AS306" i="16"/>
  <c r="AW298" i="16"/>
  <c r="AU298" i="16"/>
  <c r="AS298" i="16"/>
  <c r="AW290" i="16"/>
  <c r="AU290" i="16"/>
  <c r="AS290" i="16"/>
  <c r="AW282" i="16"/>
  <c r="AU282" i="16"/>
  <c r="AS282" i="16"/>
  <c r="AW274" i="16"/>
  <c r="AU274" i="16"/>
  <c r="AS274" i="16"/>
  <c r="AW266" i="16"/>
  <c r="AU266" i="16"/>
  <c r="AS266" i="16"/>
  <c r="AW258" i="16"/>
  <c r="AU258" i="16"/>
  <c r="AS258" i="16"/>
  <c r="AW250" i="16"/>
  <c r="AU250" i="16"/>
  <c r="AS250" i="16"/>
  <c r="AW242" i="16"/>
  <c r="AU242" i="16"/>
  <c r="AS242" i="16"/>
  <c r="AW234" i="16"/>
  <c r="AU234" i="16"/>
  <c r="AS234" i="16"/>
  <c r="AW226" i="16"/>
  <c r="AU226" i="16"/>
  <c r="AS226" i="16"/>
  <c r="AW218" i="16"/>
  <c r="AU218" i="16"/>
  <c r="AS218" i="16"/>
  <c r="AW210" i="16"/>
  <c r="AU210" i="16"/>
  <c r="AS210" i="16"/>
  <c r="AW202" i="16"/>
  <c r="AU202" i="16"/>
  <c r="AS202" i="16"/>
  <c r="AW194" i="16"/>
  <c r="AU194" i="16"/>
  <c r="AS194" i="16"/>
  <c r="AW186" i="16"/>
  <c r="AU186" i="16"/>
  <c r="AS186" i="16"/>
  <c r="AW178" i="16"/>
  <c r="AU178" i="16"/>
  <c r="AS178" i="16"/>
  <c r="AW170" i="16"/>
  <c r="AU170" i="16"/>
  <c r="AS170" i="16"/>
  <c r="AW162" i="16"/>
  <c r="AU162" i="16"/>
  <c r="AS162" i="16"/>
  <c r="AW154" i="16"/>
  <c r="AU154" i="16"/>
  <c r="AS154" i="16"/>
  <c r="AW146" i="16"/>
  <c r="AU146" i="16"/>
  <c r="AS146" i="16"/>
  <c r="AW138" i="16"/>
  <c r="AU138" i="16"/>
  <c r="AS138" i="16"/>
  <c r="AW130" i="16"/>
  <c r="AU130" i="16"/>
  <c r="AS130" i="16"/>
  <c r="AW122" i="16"/>
  <c r="AU122" i="16"/>
  <c r="AS122" i="16"/>
  <c r="AW114" i="16"/>
  <c r="AU114" i="16"/>
  <c r="AS114" i="16"/>
  <c r="AW106" i="16"/>
  <c r="AU106" i="16"/>
  <c r="AS106" i="16"/>
  <c r="AW98" i="16"/>
  <c r="AU98" i="16"/>
  <c r="AS98" i="16"/>
  <c r="AW90" i="16"/>
  <c r="AU90" i="16"/>
  <c r="AS90" i="16"/>
  <c r="AW82" i="16"/>
  <c r="AU82" i="16"/>
  <c r="AS82" i="16"/>
  <c r="AW74" i="16"/>
  <c r="AU74" i="16"/>
  <c r="AS74" i="16"/>
  <c r="AW66" i="16"/>
  <c r="AU66" i="16"/>
  <c r="AS66" i="16"/>
  <c r="AW58" i="16"/>
  <c r="AU58" i="16"/>
  <c r="AS58" i="16"/>
  <c r="AW50" i="16"/>
  <c r="AU50" i="16"/>
  <c r="AS50" i="16"/>
  <c r="AW42" i="16"/>
  <c r="AU42" i="16"/>
  <c r="AS42" i="16"/>
  <c r="AW34" i="16"/>
  <c r="AU34" i="16"/>
  <c r="AS34" i="16"/>
  <c r="AW26" i="16"/>
  <c r="AU26" i="16"/>
  <c r="AS26" i="16"/>
  <c r="AW18" i="16"/>
  <c r="AU18" i="16"/>
  <c r="AS18" i="16"/>
  <c r="AW10" i="16"/>
  <c r="AU10" i="16"/>
  <c r="AS10" i="16"/>
  <c r="AY721" i="16"/>
  <c r="AU721" i="16"/>
  <c r="AW721" i="16"/>
  <c r="AY713" i="16"/>
  <c r="AU713" i="16"/>
  <c r="AW713" i="16"/>
  <c r="AY705" i="16"/>
  <c r="AU705" i="16"/>
  <c r="AW705" i="16"/>
  <c r="AY697" i="16"/>
  <c r="AU697" i="16"/>
  <c r="AW697" i="16"/>
  <c r="AY689" i="16"/>
  <c r="AW689" i="16"/>
  <c r="AS689" i="16"/>
  <c r="AY681" i="16"/>
  <c r="AW681" i="16"/>
  <c r="AS681" i="16"/>
  <c r="AY673" i="16"/>
  <c r="AW673" i="16"/>
  <c r="AS673" i="16"/>
  <c r="AY665" i="16"/>
  <c r="AW665" i="16"/>
  <c r="AS665" i="16"/>
  <c r="AY657" i="16"/>
  <c r="AW657" i="16"/>
  <c r="AS657" i="16"/>
  <c r="AY649" i="16"/>
  <c r="AW649" i="16"/>
  <c r="AS649" i="16"/>
  <c r="AY641" i="16"/>
  <c r="AU641" i="16"/>
  <c r="AS641" i="16"/>
  <c r="AY633" i="16"/>
  <c r="AU633" i="16"/>
  <c r="AS633" i="16"/>
  <c r="AY513" i="16"/>
  <c r="AU513" i="16"/>
  <c r="AS513" i="16"/>
  <c r="AY617" i="16"/>
  <c r="AU617" i="16"/>
  <c r="AS617" i="16"/>
  <c r="AY609" i="16"/>
  <c r="AU609" i="16"/>
  <c r="AS609" i="16"/>
  <c r="AY601" i="16"/>
  <c r="AU601" i="16"/>
  <c r="AS601" i="16"/>
  <c r="AY593" i="16"/>
  <c r="AU593" i="16"/>
  <c r="AS593" i="16"/>
  <c r="AY585" i="16"/>
  <c r="AU585" i="16"/>
  <c r="AS585" i="16"/>
  <c r="AY577" i="16"/>
  <c r="AU577" i="16"/>
  <c r="AS577" i="16"/>
  <c r="AY485" i="16"/>
  <c r="AU485" i="16"/>
  <c r="AS485" i="16"/>
  <c r="AY561" i="16"/>
  <c r="AU561" i="16"/>
  <c r="AS561" i="16"/>
  <c r="AY553" i="16"/>
  <c r="AU553" i="16"/>
  <c r="AS553" i="16"/>
  <c r="AY545" i="16"/>
  <c r="AU545" i="16"/>
  <c r="AS545" i="16"/>
  <c r="AY537" i="16"/>
  <c r="AU537" i="16"/>
  <c r="AS537" i="16"/>
  <c r="AY529" i="16"/>
  <c r="AU529" i="16"/>
  <c r="AS529" i="16"/>
  <c r="AY521" i="16"/>
  <c r="AU521" i="16"/>
  <c r="AS521" i="16"/>
  <c r="AY457" i="16"/>
  <c r="AU457" i="16"/>
  <c r="AS457" i="16"/>
  <c r="AY505" i="16"/>
  <c r="AU505" i="16"/>
  <c r="AS505" i="16"/>
  <c r="AY497" i="16"/>
  <c r="AU497" i="16"/>
  <c r="AS497" i="16"/>
  <c r="AY489" i="16"/>
  <c r="AU489" i="16"/>
  <c r="AS489" i="16"/>
  <c r="AY481" i="16"/>
  <c r="AU481" i="16"/>
  <c r="AS481" i="16"/>
  <c r="AY473" i="16"/>
  <c r="AU473" i="16"/>
  <c r="AS473" i="16"/>
  <c r="AY465" i="16"/>
  <c r="AU465" i="16"/>
  <c r="AS465" i="16"/>
  <c r="AY429" i="16"/>
  <c r="AU429" i="16"/>
  <c r="AS429" i="16"/>
  <c r="AY449" i="16"/>
  <c r="AU449" i="16"/>
  <c r="AS449" i="16"/>
  <c r="AY441" i="16"/>
  <c r="AU441" i="16"/>
  <c r="AS441" i="16"/>
  <c r="AY433" i="16"/>
  <c r="AU433" i="16"/>
  <c r="AS433" i="16"/>
  <c r="AY425" i="16"/>
  <c r="AU425" i="16"/>
  <c r="AS425" i="16"/>
  <c r="AY417" i="16"/>
  <c r="AW417" i="16"/>
  <c r="AU417" i="16"/>
  <c r="AY409" i="16"/>
  <c r="AW409" i="16"/>
  <c r="AU409" i="16"/>
  <c r="AY401" i="16"/>
  <c r="AW401" i="16"/>
  <c r="AU401" i="16"/>
  <c r="AY393" i="16"/>
  <c r="AW393" i="16"/>
  <c r="AU393" i="16"/>
  <c r="AY385" i="16"/>
  <c r="AW385" i="16"/>
  <c r="AU385" i="16"/>
  <c r="AY377" i="16"/>
  <c r="AW377" i="16"/>
  <c r="AU377" i="16"/>
  <c r="AY369" i="16"/>
  <c r="AW369" i="16"/>
  <c r="AU369" i="16"/>
  <c r="AY361" i="16"/>
  <c r="AW361" i="16"/>
  <c r="AU361" i="16"/>
  <c r="AW353" i="16"/>
  <c r="AU353" i="16"/>
  <c r="AS353" i="16"/>
  <c r="AW345" i="16"/>
  <c r="AU345" i="16"/>
  <c r="AS345" i="16"/>
  <c r="AW337" i="16"/>
  <c r="AU337" i="16"/>
  <c r="AS337" i="16"/>
  <c r="AW329" i="16"/>
  <c r="AU329" i="16"/>
  <c r="AS329" i="16"/>
  <c r="AW321" i="16"/>
  <c r="AU321" i="16"/>
  <c r="AS321" i="16"/>
  <c r="AW313" i="16"/>
  <c r="AU313" i="16"/>
  <c r="AS313" i="16"/>
  <c r="AW305" i="16"/>
  <c r="AU305" i="16"/>
  <c r="AS305" i="16"/>
  <c r="AW297" i="16"/>
  <c r="AU297" i="16"/>
  <c r="AS297" i="16"/>
  <c r="AW289" i="16"/>
  <c r="AU289" i="16"/>
  <c r="AS289" i="16"/>
  <c r="AW281" i="16"/>
  <c r="AU281" i="16"/>
  <c r="AS281" i="16"/>
  <c r="AW273" i="16"/>
  <c r="AU273" i="16"/>
  <c r="AS273" i="16"/>
  <c r="AW265" i="16"/>
  <c r="AU265" i="16"/>
  <c r="AS265" i="16"/>
  <c r="AW257" i="16"/>
  <c r="AU257" i="16"/>
  <c r="AS257" i="16"/>
  <c r="AW249" i="16"/>
  <c r="AU249" i="16"/>
  <c r="AS249" i="16"/>
  <c r="AW241" i="16"/>
  <c r="AU241" i="16"/>
  <c r="AS241" i="16"/>
  <c r="AW233" i="16"/>
  <c r="AU233" i="16"/>
  <c r="AS233" i="16"/>
  <c r="AW225" i="16"/>
  <c r="AU225" i="16"/>
  <c r="AS225" i="16"/>
  <c r="AW217" i="16"/>
  <c r="AU217" i="16"/>
  <c r="AS217" i="16"/>
  <c r="AW209" i="16"/>
  <c r="AU209" i="16"/>
  <c r="AS209" i="16"/>
  <c r="AW201" i="16"/>
  <c r="AU201" i="16"/>
  <c r="AS201" i="16"/>
  <c r="AW193" i="16"/>
  <c r="AU193" i="16"/>
  <c r="AS193" i="16"/>
  <c r="AW185" i="16"/>
  <c r="AU185" i="16"/>
  <c r="AS185" i="16"/>
  <c r="AW177" i="16"/>
  <c r="AU177" i="16"/>
  <c r="AS177" i="16"/>
  <c r="AW169" i="16"/>
  <c r="AU169" i="16"/>
  <c r="AS169" i="16"/>
  <c r="AW161" i="16"/>
  <c r="AU161" i="16"/>
  <c r="AS161" i="16"/>
  <c r="AW153" i="16"/>
  <c r="AU153" i="16"/>
  <c r="AS153" i="16"/>
  <c r="AW145" i="16"/>
  <c r="AU145" i="16"/>
  <c r="AS145" i="16"/>
  <c r="AW137" i="16"/>
  <c r="AU137" i="16"/>
  <c r="AS137" i="16"/>
  <c r="AW129" i="16"/>
  <c r="AU129" i="16"/>
  <c r="AS129" i="16"/>
  <c r="AW121" i="16"/>
  <c r="AU121" i="16"/>
  <c r="AS121" i="16"/>
  <c r="AW113" i="16"/>
  <c r="AU113" i="16"/>
  <c r="AS113" i="16"/>
  <c r="AW105" i="16"/>
  <c r="AU105" i="16"/>
  <c r="AS105" i="16"/>
  <c r="AW97" i="16"/>
  <c r="AU97" i="16"/>
  <c r="AS97" i="16"/>
  <c r="AW89" i="16"/>
  <c r="AU89" i="16"/>
  <c r="AS89" i="16"/>
  <c r="AW81" i="16"/>
  <c r="AU81" i="16"/>
  <c r="AS81" i="16"/>
  <c r="AW73" i="16"/>
  <c r="AU73" i="16"/>
  <c r="AS73" i="16"/>
  <c r="AW65" i="16"/>
  <c r="AU65" i="16"/>
  <c r="AS65" i="16"/>
  <c r="AW57" i="16"/>
  <c r="AU57" i="16"/>
  <c r="AS57" i="16"/>
  <c r="AW49" i="16"/>
  <c r="AU49" i="16"/>
  <c r="AS49" i="16"/>
  <c r="AW41" i="16"/>
  <c r="AU41" i="16"/>
  <c r="AS41" i="16"/>
  <c r="AW33" i="16"/>
  <c r="AU33" i="16"/>
  <c r="AS33" i="16"/>
  <c r="AW25" i="16"/>
  <c r="AU25" i="16"/>
  <c r="AS25" i="16"/>
  <c r="AW17" i="16"/>
  <c r="AU17" i="16"/>
  <c r="AS17" i="16"/>
  <c r="AW9" i="16"/>
  <c r="AU9" i="16"/>
  <c r="AS9" i="16"/>
  <c r="AY720" i="16"/>
  <c r="AW720" i="16"/>
  <c r="AU720" i="16"/>
  <c r="AY712" i="16"/>
  <c r="AW712" i="16"/>
  <c r="AU712" i="16"/>
  <c r="AY704" i="16"/>
  <c r="AW704" i="16"/>
  <c r="AU704" i="16"/>
  <c r="AY696" i="16"/>
  <c r="AW696" i="16"/>
  <c r="AS696" i="16"/>
  <c r="AY688" i="16"/>
  <c r="AW688" i="16"/>
  <c r="AS688" i="16"/>
  <c r="AY680" i="16"/>
  <c r="AW680" i="16"/>
  <c r="AS680" i="16"/>
  <c r="AY672" i="16"/>
  <c r="AW672" i="16"/>
  <c r="AS672" i="16"/>
  <c r="AY664" i="16"/>
  <c r="AW664" i="16"/>
  <c r="AS664" i="16"/>
  <c r="AY656" i="16"/>
  <c r="AW656" i="16"/>
  <c r="AS656" i="16"/>
  <c r="AY648" i="16"/>
  <c r="AU648" i="16"/>
  <c r="AS648" i="16"/>
  <c r="AY640" i="16"/>
  <c r="AU640" i="16"/>
  <c r="AS640" i="16"/>
  <c r="AY632" i="16"/>
  <c r="AS632" i="16"/>
  <c r="AU632" i="16"/>
  <c r="AY625" i="16"/>
  <c r="AU625" i="16"/>
  <c r="AS625" i="16"/>
  <c r="AY616" i="16"/>
  <c r="AU616" i="16"/>
  <c r="AS616" i="16"/>
  <c r="AY608" i="16"/>
  <c r="AU608" i="16"/>
  <c r="AS608" i="16"/>
  <c r="AY600" i="16"/>
  <c r="AU600" i="16"/>
  <c r="AS600" i="16"/>
  <c r="AY592" i="16"/>
  <c r="AU592" i="16"/>
  <c r="AS592" i="16"/>
  <c r="AY584" i="16"/>
  <c r="AU584" i="16"/>
  <c r="AS584" i="16"/>
  <c r="AY576" i="16"/>
  <c r="AU576" i="16"/>
  <c r="AS576" i="16"/>
  <c r="AY597" i="16"/>
  <c r="AU597" i="16"/>
  <c r="AS597" i="16"/>
  <c r="AY560" i="16"/>
  <c r="AU560" i="16"/>
  <c r="AS560" i="16"/>
  <c r="AY552" i="16"/>
  <c r="AU552" i="16"/>
  <c r="AS552" i="16"/>
  <c r="AY544" i="16"/>
  <c r="AU544" i="16"/>
  <c r="AS544" i="16"/>
  <c r="AY536" i="16"/>
  <c r="AS536" i="16"/>
  <c r="AU536" i="16"/>
  <c r="AY528" i="16"/>
  <c r="AU528" i="16"/>
  <c r="AS528" i="16"/>
  <c r="AY520" i="16"/>
  <c r="AU520" i="16"/>
  <c r="AS520" i="16"/>
  <c r="AY569" i="16"/>
  <c r="AU569" i="16"/>
  <c r="AS569" i="16"/>
  <c r="AY504" i="16"/>
  <c r="AU504" i="16"/>
  <c r="AS504" i="16"/>
  <c r="AY496" i="16"/>
  <c r="AU496" i="16"/>
  <c r="AS496" i="16"/>
  <c r="AY488" i="16"/>
  <c r="AU488" i="16"/>
  <c r="AS488" i="16"/>
  <c r="AY480" i="16"/>
  <c r="AU480" i="16"/>
  <c r="AS480" i="16"/>
  <c r="AY472" i="16"/>
  <c r="AS472" i="16"/>
  <c r="AU472" i="16"/>
  <c r="AY464" i="16"/>
  <c r="AU464" i="16"/>
  <c r="AS464" i="16"/>
  <c r="AY541" i="16"/>
  <c r="AU541" i="16"/>
  <c r="AS541" i="16"/>
  <c r="AY448" i="16"/>
  <c r="AU448" i="16"/>
  <c r="AS448" i="16"/>
  <c r="AY440" i="16"/>
  <c r="AS440" i="16"/>
  <c r="AU440" i="16"/>
  <c r="AY432" i="16"/>
  <c r="AU432" i="16"/>
  <c r="AS432" i="16"/>
  <c r="AY424" i="16"/>
  <c r="AW424" i="16"/>
  <c r="AU424" i="16"/>
  <c r="AY416" i="16"/>
  <c r="AW416" i="16"/>
  <c r="AU416" i="16"/>
  <c r="AY408" i="16"/>
  <c r="AW408" i="16"/>
  <c r="AU408" i="16"/>
  <c r="AY400" i="16"/>
  <c r="AW400" i="16"/>
  <c r="AU400" i="16"/>
  <c r="AY392" i="16"/>
  <c r="AW392" i="16"/>
  <c r="AU392" i="16"/>
  <c r="AY384" i="16"/>
  <c r="AW384" i="16"/>
  <c r="AU384" i="16"/>
  <c r="AY376" i="16"/>
  <c r="AW376" i="16"/>
  <c r="AU376" i="16"/>
  <c r="AY368" i="16"/>
  <c r="AW368" i="16"/>
  <c r="AU368" i="16"/>
  <c r="AY360" i="16"/>
  <c r="AW360" i="16"/>
  <c r="AU360" i="16"/>
  <c r="AW352" i="16"/>
  <c r="AU352" i="16"/>
  <c r="AS352" i="16"/>
  <c r="AW344" i="16"/>
  <c r="AU344" i="16"/>
  <c r="AS344" i="16"/>
  <c r="AW336" i="16"/>
  <c r="AU336" i="16"/>
  <c r="AS336" i="16"/>
  <c r="AW328" i="16"/>
  <c r="AU328" i="16"/>
  <c r="AS328" i="16"/>
  <c r="AU320" i="16"/>
  <c r="AW320" i="16"/>
  <c r="AS320" i="16"/>
  <c r="AW312" i="16"/>
  <c r="AU312" i="16"/>
  <c r="AS312" i="16"/>
  <c r="AW304" i="16"/>
  <c r="AU304" i="16"/>
  <c r="AS304" i="16"/>
  <c r="AW296" i="16"/>
  <c r="AU296" i="16"/>
  <c r="AS296" i="16"/>
  <c r="AW288" i="16"/>
  <c r="AU288" i="16"/>
  <c r="AS288" i="16"/>
  <c r="AW280" i="16"/>
  <c r="AS280" i="16"/>
  <c r="AU280" i="16"/>
  <c r="AW272" i="16"/>
  <c r="AU272" i="16"/>
  <c r="AS272" i="16"/>
  <c r="AW264" i="16"/>
  <c r="AU264" i="16"/>
  <c r="AS264" i="16"/>
  <c r="AW256" i="16"/>
  <c r="AU256" i="16"/>
  <c r="AS256" i="16"/>
  <c r="AW248" i="16"/>
  <c r="AU248" i="16"/>
  <c r="AS248" i="16"/>
  <c r="AW240" i="16"/>
  <c r="AU240" i="16"/>
  <c r="AS240" i="16"/>
  <c r="AW232" i="16"/>
  <c r="AU232" i="16"/>
  <c r="AS232" i="16"/>
  <c r="AW224" i="16"/>
  <c r="AU224" i="16"/>
  <c r="AS224" i="16"/>
  <c r="AW216" i="16"/>
  <c r="AS216" i="16"/>
  <c r="AU216" i="16"/>
  <c r="AW208" i="16"/>
  <c r="AU208" i="16"/>
  <c r="AS208" i="16"/>
  <c r="AW200" i="16"/>
  <c r="AU200" i="16"/>
  <c r="AS200" i="16"/>
  <c r="AU192" i="16"/>
  <c r="AW192" i="16"/>
  <c r="AS192" i="16"/>
  <c r="AW184" i="16"/>
  <c r="AS184" i="16"/>
  <c r="AU184" i="16"/>
  <c r="AW176" i="16"/>
  <c r="AU176" i="16"/>
  <c r="AS176" i="16"/>
  <c r="AW168" i="16"/>
  <c r="AU168" i="16"/>
  <c r="AS168" i="16"/>
  <c r="AW160" i="16"/>
  <c r="AU160" i="16"/>
  <c r="AS160" i="16"/>
  <c r="AW152" i="16"/>
  <c r="AU152" i="16"/>
  <c r="AS152" i="16"/>
  <c r="AW144" i="16"/>
  <c r="AU144" i="16"/>
  <c r="AS144" i="16"/>
  <c r="AW136" i="16"/>
  <c r="AU136" i="16"/>
  <c r="AS136" i="16"/>
  <c r="AW128" i="16"/>
  <c r="AU128" i="16"/>
  <c r="AS128" i="16"/>
  <c r="AW120" i="16"/>
  <c r="AS120" i="16"/>
  <c r="AU120" i="16"/>
  <c r="AW112" i="16"/>
  <c r="AU112" i="16"/>
  <c r="AS112" i="16"/>
  <c r="AW104" i="16"/>
  <c r="AU104" i="16"/>
  <c r="AS104" i="16"/>
  <c r="AW96" i="16"/>
  <c r="AU96" i="16"/>
  <c r="AS96" i="16"/>
  <c r="AW88" i="16"/>
  <c r="AU88" i="16"/>
  <c r="AS88" i="16"/>
  <c r="AW80" i="16"/>
  <c r="AU80" i="16"/>
  <c r="AS80" i="16"/>
  <c r="AW72" i="16"/>
  <c r="AU72" i="16"/>
  <c r="AS72" i="16"/>
  <c r="AW64" i="16"/>
  <c r="AU64" i="16"/>
  <c r="AS64" i="16"/>
  <c r="AW56" i="16"/>
  <c r="AU56" i="16"/>
  <c r="AS56" i="16"/>
  <c r="AW48" i="16"/>
  <c r="AU48" i="16"/>
  <c r="AS48" i="16"/>
  <c r="AW40" i="16"/>
  <c r="AU40" i="16"/>
  <c r="AS40" i="16"/>
  <c r="AW32" i="16"/>
  <c r="AU32" i="16"/>
  <c r="AS32" i="16"/>
  <c r="AW24" i="16"/>
  <c r="AS24" i="16"/>
  <c r="AU24" i="16"/>
  <c r="AW16" i="16"/>
  <c r="AU16" i="16"/>
  <c r="AS16" i="16"/>
  <c r="AW8" i="16"/>
  <c r="AU8" i="16"/>
  <c r="AS8" i="16"/>
  <c r="AY719" i="16"/>
  <c r="AW719" i="16"/>
  <c r="AU719" i="16"/>
  <c r="AY711" i="16"/>
  <c r="AW711" i="16"/>
  <c r="AU711" i="16"/>
  <c r="AY703" i="16"/>
  <c r="AW703" i="16"/>
  <c r="AU703" i="16"/>
  <c r="AY695" i="16"/>
  <c r="AW695" i="16"/>
  <c r="AS695" i="16"/>
  <c r="AY687" i="16"/>
  <c r="AW687" i="16"/>
  <c r="AS687" i="16"/>
  <c r="AY679" i="16"/>
  <c r="AW679" i="16"/>
  <c r="AS679" i="16"/>
  <c r="AY671" i="16"/>
  <c r="AW671" i="16"/>
  <c r="AS671" i="16"/>
  <c r="AY663" i="16"/>
  <c r="AW663" i="16"/>
  <c r="AS663" i="16"/>
  <c r="AY655" i="16"/>
  <c r="AW655" i="16"/>
  <c r="AS655" i="16"/>
  <c r="AY647" i="16"/>
  <c r="AU647" i="16"/>
  <c r="AS647" i="16"/>
  <c r="AY639" i="16"/>
  <c r="AS639" i="16"/>
  <c r="AU639" i="16"/>
  <c r="AY631" i="16"/>
  <c r="AU631" i="16"/>
  <c r="AS631" i="16"/>
  <c r="AY623" i="16"/>
  <c r="AS623" i="16"/>
  <c r="AU623" i="16"/>
  <c r="AY615" i="16"/>
  <c r="AU615" i="16"/>
  <c r="AS615" i="16"/>
  <c r="AY607" i="16"/>
  <c r="AS607" i="16"/>
  <c r="AU607" i="16"/>
  <c r="AY599" i="16"/>
  <c r="AU599" i="16"/>
  <c r="AS599" i="16"/>
  <c r="AY591" i="16"/>
  <c r="AU591" i="16"/>
  <c r="AS591" i="16"/>
  <c r="AY583" i="16"/>
  <c r="AU583" i="16"/>
  <c r="AS583" i="16"/>
  <c r="AY575" i="16"/>
  <c r="AU575" i="16"/>
  <c r="AS575" i="16"/>
  <c r="AY567" i="16"/>
  <c r="AU567" i="16"/>
  <c r="AS567" i="16"/>
  <c r="AY559" i="16"/>
  <c r="AS559" i="16"/>
  <c r="AU559" i="16"/>
  <c r="AY551" i="16"/>
  <c r="AU551" i="16"/>
  <c r="AS551" i="16"/>
  <c r="AY543" i="16"/>
  <c r="AS543" i="16"/>
  <c r="AU543" i="16"/>
  <c r="AY535" i="16"/>
  <c r="AU535" i="16"/>
  <c r="AS535" i="16"/>
  <c r="AY527" i="16"/>
  <c r="AS527" i="16"/>
  <c r="AU527" i="16"/>
  <c r="AY519" i="16"/>
  <c r="AU519" i="16"/>
  <c r="AS519" i="16"/>
  <c r="AY511" i="16"/>
  <c r="AS511" i="16"/>
  <c r="AU511" i="16"/>
  <c r="AY503" i="16"/>
  <c r="AU503" i="16"/>
  <c r="AS503" i="16"/>
  <c r="AY495" i="16"/>
  <c r="AU495" i="16"/>
  <c r="AS495" i="16"/>
  <c r="AY487" i="16"/>
  <c r="AU487" i="16"/>
  <c r="AS487" i="16"/>
  <c r="AY479" i="16"/>
  <c r="AU479" i="16"/>
  <c r="AS479" i="16"/>
  <c r="AY471" i="16"/>
  <c r="AU471" i="16"/>
  <c r="AS471" i="16"/>
  <c r="AY463" i="16"/>
  <c r="AS463" i="16"/>
  <c r="AU463" i="16"/>
  <c r="AY455" i="16"/>
  <c r="AU455" i="16"/>
  <c r="AS455" i="16"/>
  <c r="AY447" i="16"/>
  <c r="AS447" i="16"/>
  <c r="AU447" i="16"/>
  <c r="AY439" i="16"/>
  <c r="AU439" i="16"/>
  <c r="AS439" i="16"/>
  <c r="AY431" i="16"/>
  <c r="AS431" i="16"/>
  <c r="AU431" i="16"/>
  <c r="AY423" i="16"/>
  <c r="AW423" i="16"/>
  <c r="AU423" i="16"/>
  <c r="AY415" i="16"/>
  <c r="AW415" i="16"/>
  <c r="AU415" i="16"/>
  <c r="AY407" i="16"/>
  <c r="AW407" i="16"/>
  <c r="AU407" i="16"/>
  <c r="AY399" i="16"/>
  <c r="AW399" i="16"/>
  <c r="AU399" i="16"/>
  <c r="AY391" i="16"/>
  <c r="AW391" i="16"/>
  <c r="AU391" i="16"/>
  <c r="AY383" i="16"/>
  <c r="AW383" i="16"/>
  <c r="AU383" i="16"/>
  <c r="AY375" i="16"/>
  <c r="AW375" i="16"/>
  <c r="AU375" i="16"/>
  <c r="AY367" i="16"/>
  <c r="AW367" i="16"/>
  <c r="AU367" i="16"/>
  <c r="AY359" i="16"/>
  <c r="AW359" i="16"/>
  <c r="AU359" i="16"/>
  <c r="AW351" i="16"/>
  <c r="AS351" i="16"/>
  <c r="AU351" i="16"/>
  <c r="AW343" i="16"/>
  <c r="AU343" i="16"/>
  <c r="AS343" i="16"/>
  <c r="AW335" i="16"/>
  <c r="AU335" i="16"/>
  <c r="AS335" i="16"/>
  <c r="AW327" i="16"/>
  <c r="AU327" i="16"/>
  <c r="AS327" i="16"/>
  <c r="AW319" i="16"/>
  <c r="AU319" i="16"/>
  <c r="AS319" i="16"/>
  <c r="AW311" i="16"/>
  <c r="AU311" i="16"/>
  <c r="AS311" i="16"/>
  <c r="AW303" i="16"/>
  <c r="AS303" i="16"/>
  <c r="AU303" i="16"/>
  <c r="AW295" i="16"/>
  <c r="AU295" i="16"/>
  <c r="AS295" i="16"/>
  <c r="AW287" i="16"/>
  <c r="AS287" i="16"/>
  <c r="AU287" i="16"/>
  <c r="AW279" i="16"/>
  <c r="AU279" i="16"/>
  <c r="AS279" i="16"/>
  <c r="AW271" i="16"/>
  <c r="AS271" i="16"/>
  <c r="AU271" i="16"/>
  <c r="AW263" i="16"/>
  <c r="AU263" i="16"/>
  <c r="AS263" i="16"/>
  <c r="AW255" i="16"/>
  <c r="AS255" i="16"/>
  <c r="AU255" i="16"/>
  <c r="AW247" i="16"/>
  <c r="AU247" i="16"/>
  <c r="AS247" i="16"/>
  <c r="AW239" i="16"/>
  <c r="AU239" i="16"/>
  <c r="AS239" i="16"/>
  <c r="AW231" i="16"/>
  <c r="AU231" i="16"/>
  <c r="AS231" i="16"/>
  <c r="AW223" i="16"/>
  <c r="AU223" i="16"/>
  <c r="AS223" i="16"/>
  <c r="AW215" i="16"/>
  <c r="AU215" i="16"/>
  <c r="AS215" i="16"/>
  <c r="AW207" i="16"/>
  <c r="AS207" i="16"/>
  <c r="AU207" i="16"/>
  <c r="AW199" i="16"/>
  <c r="AU199" i="16"/>
  <c r="AS199" i="16"/>
  <c r="AW191" i="16"/>
  <c r="AS191" i="16"/>
  <c r="AU191" i="16"/>
  <c r="AW183" i="16"/>
  <c r="AU183" i="16"/>
  <c r="AS183" i="16"/>
  <c r="AW175" i="16"/>
  <c r="AS175" i="16"/>
  <c r="AU175" i="16"/>
  <c r="AW167" i="16"/>
  <c r="AU167" i="16"/>
  <c r="AS167" i="16"/>
  <c r="AW159" i="16"/>
  <c r="AU159" i="16"/>
  <c r="AS159" i="16"/>
  <c r="AW151" i="16"/>
  <c r="AU151" i="16"/>
  <c r="AS151" i="16"/>
  <c r="AW143" i="16"/>
  <c r="AU143" i="16"/>
  <c r="AS143" i="16"/>
  <c r="AW135" i="16"/>
  <c r="AU135" i="16"/>
  <c r="AS135" i="16"/>
  <c r="AW127" i="16"/>
  <c r="AS127" i="16"/>
  <c r="AU127" i="16"/>
  <c r="AW119" i="16"/>
  <c r="AU119" i="16"/>
  <c r="AS119" i="16"/>
  <c r="AW111" i="16"/>
  <c r="AS111" i="16"/>
  <c r="AU111" i="16"/>
  <c r="AW103" i="16"/>
  <c r="AU103" i="16"/>
  <c r="AS103" i="16"/>
  <c r="AW95" i="16"/>
  <c r="AS95" i="16"/>
  <c r="AU95" i="16"/>
  <c r="AW87" i="16"/>
  <c r="AU87" i="16"/>
  <c r="AS87" i="16"/>
  <c r="AW79" i="16"/>
  <c r="AU79" i="16"/>
  <c r="AS79" i="16"/>
  <c r="AW71" i="16"/>
  <c r="AU71" i="16"/>
  <c r="AS71" i="16"/>
  <c r="AW63" i="16"/>
  <c r="AU63" i="16"/>
  <c r="AS63" i="16"/>
  <c r="AW55" i="16"/>
  <c r="AU55" i="16"/>
  <c r="AS55" i="16"/>
  <c r="AW47" i="16"/>
  <c r="AS47" i="16"/>
  <c r="AU47" i="16"/>
  <c r="AW39" i="16"/>
  <c r="AU39" i="16"/>
  <c r="AS39" i="16"/>
  <c r="AW31" i="16"/>
  <c r="AS31" i="16"/>
  <c r="AU31" i="16"/>
  <c r="AW23" i="16"/>
  <c r="AU23" i="16"/>
  <c r="AS23" i="16"/>
  <c r="AW15" i="16"/>
  <c r="AS15" i="16"/>
  <c r="AU15" i="16"/>
  <c r="AW7" i="16"/>
  <c r="AU7" i="16"/>
  <c r="AS7" i="16"/>
  <c r="AY718" i="16"/>
  <c r="AW718" i="16"/>
  <c r="AU718" i="16"/>
  <c r="AY710" i="16"/>
  <c r="AW710" i="16"/>
  <c r="AU710" i="16"/>
  <c r="AY702" i="16"/>
  <c r="AW702" i="16"/>
  <c r="AU702" i="16"/>
  <c r="AY694" i="16"/>
  <c r="AW694" i="16"/>
  <c r="AS694" i="16"/>
  <c r="AY686" i="16"/>
  <c r="AW686" i="16"/>
  <c r="AS686" i="16"/>
  <c r="AY678" i="16"/>
  <c r="AW678" i="16"/>
  <c r="AS678" i="16"/>
  <c r="AY670" i="16"/>
  <c r="AW670" i="16"/>
  <c r="AS670" i="16"/>
  <c r="AY662" i="16"/>
  <c r="AW662" i="16"/>
  <c r="AS662" i="16"/>
  <c r="AY654" i="16"/>
  <c r="AW654" i="16"/>
  <c r="AS654" i="16"/>
  <c r="AY646" i="16"/>
  <c r="AU646" i="16"/>
  <c r="AS646" i="16"/>
  <c r="AY638" i="16"/>
  <c r="AU638" i="16"/>
  <c r="AS638" i="16"/>
  <c r="AY630" i="16"/>
  <c r="AU630" i="16"/>
  <c r="AS630" i="16"/>
  <c r="AY622" i="16"/>
  <c r="AU622" i="16"/>
  <c r="AS622" i="16"/>
  <c r="AY614" i="16"/>
  <c r="AU614" i="16"/>
  <c r="AS614" i="16"/>
  <c r="AY606" i="16"/>
  <c r="AU606" i="16"/>
  <c r="AS606" i="16"/>
  <c r="AY598" i="16"/>
  <c r="AU598" i="16"/>
  <c r="AS598" i="16"/>
  <c r="AY590" i="16"/>
  <c r="AU590" i="16"/>
  <c r="AS590" i="16"/>
  <c r="AY582" i="16"/>
  <c r="AU582" i="16"/>
  <c r="AS582" i="16"/>
  <c r="AY574" i="16"/>
  <c r="AU574" i="16"/>
  <c r="AS574" i="16"/>
  <c r="AY566" i="16"/>
  <c r="AU566" i="16"/>
  <c r="AS566" i="16"/>
  <c r="AY558" i="16"/>
  <c r="AU558" i="16"/>
  <c r="AS558" i="16"/>
  <c r="AY550" i="16"/>
  <c r="AU550" i="16"/>
  <c r="AS550" i="16"/>
  <c r="AY542" i="16"/>
  <c r="AU542" i="16"/>
  <c r="AS542" i="16"/>
  <c r="AY534" i="16"/>
  <c r="AU534" i="16"/>
  <c r="AS534" i="16"/>
  <c r="AY526" i="16"/>
  <c r="AU526" i="16"/>
  <c r="AS526" i="16"/>
  <c r="AY518" i="16"/>
  <c r="AU518" i="16"/>
  <c r="AS518" i="16"/>
  <c r="AY510" i="16"/>
  <c r="AU510" i="16"/>
  <c r="AS510" i="16"/>
  <c r="AY502" i="16"/>
  <c r="AU502" i="16"/>
  <c r="AS502" i="16"/>
  <c r="AY494" i="16"/>
  <c r="AU494" i="16"/>
  <c r="AS494" i="16"/>
  <c r="AY486" i="16"/>
  <c r="AU486" i="16"/>
  <c r="AS486" i="16"/>
  <c r="AY478" i="16"/>
  <c r="AU478" i="16"/>
  <c r="AS478" i="16"/>
  <c r="AY470" i="16"/>
  <c r="AU470" i="16"/>
  <c r="AS470" i="16"/>
  <c r="AY462" i="16"/>
  <c r="AU462" i="16"/>
  <c r="AS462" i="16"/>
  <c r="AY454" i="16"/>
  <c r="AU454" i="16"/>
  <c r="AS454" i="16"/>
  <c r="AY446" i="16"/>
  <c r="AU446" i="16"/>
  <c r="AS446" i="16"/>
  <c r="AY438" i="16"/>
  <c r="AU438" i="16"/>
  <c r="AS438" i="16"/>
  <c r="AY430" i="16"/>
  <c r="AU430" i="16"/>
  <c r="AS430" i="16"/>
  <c r="AY422" i="16"/>
  <c r="AW422" i="16"/>
  <c r="AU422" i="16"/>
  <c r="AY414" i="16"/>
  <c r="AW414" i="16"/>
  <c r="AU414" i="16"/>
  <c r="AY406" i="16"/>
  <c r="AW406" i="16"/>
  <c r="AU406" i="16"/>
  <c r="AY398" i="16"/>
  <c r="AW398" i="16"/>
  <c r="AU398" i="16"/>
  <c r="AY390" i="16"/>
  <c r="AW390" i="16"/>
  <c r="AU390" i="16"/>
  <c r="AY382" i="16"/>
  <c r="AW382" i="16"/>
  <c r="AU382" i="16"/>
  <c r="AY374" i="16"/>
  <c r="AW374" i="16"/>
  <c r="AU374" i="16"/>
  <c r="AY366" i="16"/>
  <c r="AW366" i="16"/>
  <c r="AU366" i="16"/>
  <c r="AY358" i="16"/>
  <c r="AW358" i="16"/>
  <c r="AU358" i="16"/>
  <c r="AW350" i="16"/>
  <c r="AU350" i="16"/>
  <c r="AS350" i="16"/>
  <c r="AW342" i="16"/>
  <c r="AU342" i="16"/>
  <c r="AS342" i="16"/>
  <c r="AW334" i="16"/>
  <c r="AU334" i="16"/>
  <c r="AS334" i="16"/>
  <c r="AW326" i="16"/>
  <c r="AU326" i="16"/>
  <c r="AS326" i="16"/>
  <c r="AW318" i="16"/>
  <c r="AU318" i="16"/>
  <c r="AS318" i="16"/>
  <c r="AW310" i="16"/>
  <c r="AU310" i="16"/>
  <c r="AS310" i="16"/>
  <c r="AW302" i="16"/>
  <c r="AU302" i="16"/>
  <c r="AS302" i="16"/>
  <c r="AW294" i="16"/>
  <c r="AU294" i="16"/>
  <c r="AS294" i="16"/>
  <c r="AW286" i="16"/>
  <c r="AU286" i="16"/>
  <c r="AS286" i="16"/>
  <c r="AW278" i="16"/>
  <c r="AU278" i="16"/>
  <c r="AS278" i="16"/>
  <c r="AW270" i="16"/>
  <c r="AU270" i="16"/>
  <c r="AS270" i="16"/>
  <c r="AW262" i="16"/>
  <c r="AU262" i="16"/>
  <c r="AS262" i="16"/>
  <c r="AW254" i="16"/>
  <c r="AU254" i="16"/>
  <c r="AS254" i="16"/>
  <c r="AW246" i="16"/>
  <c r="AU246" i="16"/>
  <c r="AS246" i="16"/>
  <c r="AW238" i="16"/>
  <c r="AU238" i="16"/>
  <c r="AS238" i="16"/>
  <c r="AW230" i="16"/>
  <c r="AU230" i="16"/>
  <c r="AS230" i="16"/>
  <c r="AW222" i="16"/>
  <c r="AU222" i="16"/>
  <c r="AS222" i="16"/>
  <c r="AW214" i="16"/>
  <c r="AU214" i="16"/>
  <c r="AS214" i="16"/>
  <c r="AW206" i="16"/>
  <c r="AU206" i="16"/>
  <c r="AS206" i="16"/>
  <c r="AW198" i="16"/>
  <c r="AU198" i="16"/>
  <c r="AS198" i="16"/>
  <c r="AW190" i="16"/>
  <c r="AU190" i="16"/>
  <c r="AS190" i="16"/>
  <c r="AW182" i="16"/>
  <c r="AU182" i="16"/>
  <c r="AS182" i="16"/>
  <c r="AW174" i="16"/>
  <c r="AU174" i="16"/>
  <c r="AS174" i="16"/>
  <c r="AW166" i="16"/>
  <c r="AU166" i="16"/>
  <c r="AS166" i="16"/>
  <c r="AW158" i="16"/>
  <c r="AU158" i="16"/>
  <c r="AS158" i="16"/>
  <c r="AW150" i="16"/>
  <c r="AU150" i="16"/>
  <c r="AS150" i="16"/>
  <c r="AW142" i="16"/>
  <c r="AU142" i="16"/>
  <c r="AS142" i="16"/>
  <c r="AW134" i="16"/>
  <c r="AU134" i="16"/>
  <c r="AS134" i="16"/>
  <c r="AW126" i="16"/>
  <c r="AU126" i="16"/>
  <c r="AS126" i="16"/>
  <c r="AW118" i="16"/>
  <c r="AU118" i="16"/>
  <c r="AS118" i="16"/>
  <c r="AW110" i="16"/>
  <c r="AU110" i="16"/>
  <c r="AS110" i="16"/>
  <c r="AW102" i="16"/>
  <c r="AU102" i="16"/>
  <c r="AS102" i="16"/>
  <c r="AW94" i="16"/>
  <c r="AU94" i="16"/>
  <c r="AS94" i="16"/>
  <c r="AW86" i="16"/>
  <c r="AU86" i="16"/>
  <c r="AS86" i="16"/>
  <c r="AW78" i="16"/>
  <c r="AU78" i="16"/>
  <c r="AS78" i="16"/>
  <c r="AW70" i="16"/>
  <c r="AU70" i="16"/>
  <c r="AS70" i="16"/>
  <c r="AW62" i="16"/>
  <c r="AU62" i="16"/>
  <c r="AS62" i="16"/>
  <c r="AW54" i="16"/>
  <c r="AU54" i="16"/>
  <c r="AS54" i="16"/>
  <c r="AW46" i="16"/>
  <c r="AU46" i="16"/>
  <c r="AS46" i="16"/>
  <c r="AW38" i="16"/>
  <c r="AU38" i="16"/>
  <c r="AS38" i="16"/>
  <c r="AW30" i="16"/>
  <c r="AU30" i="16"/>
  <c r="AS30" i="16"/>
  <c r="AW22" i="16"/>
  <c r="AU22" i="16"/>
  <c r="AS22" i="16"/>
  <c r="AW14" i="16"/>
  <c r="AU14" i="16"/>
  <c r="AS14" i="16"/>
  <c r="AY717" i="16"/>
  <c r="AW717" i="16"/>
  <c r="AU717" i="16"/>
  <c r="AY709" i="16"/>
  <c r="AW709" i="16"/>
  <c r="AU709" i="16"/>
  <c r="AY701" i="16"/>
  <c r="AW701" i="16"/>
  <c r="AU701" i="16"/>
  <c r="AY693" i="16"/>
  <c r="AW693" i="16"/>
  <c r="AS693" i="16"/>
  <c r="AY685" i="16"/>
  <c r="AW685" i="16"/>
  <c r="AS685" i="16"/>
  <c r="AY677" i="16"/>
  <c r="AW677" i="16"/>
  <c r="AS677" i="16"/>
  <c r="AY669" i="16"/>
  <c r="AW669" i="16"/>
  <c r="AS669" i="16"/>
  <c r="AY661" i="16"/>
  <c r="AW661" i="16"/>
  <c r="AS661" i="16"/>
  <c r="AY653" i="16"/>
  <c r="AW653" i="16"/>
  <c r="AS653" i="16"/>
  <c r="AY645" i="16"/>
  <c r="AU645" i="16"/>
  <c r="AS645" i="16"/>
  <c r="AY637" i="16"/>
  <c r="AU637" i="16"/>
  <c r="AS637" i="16"/>
  <c r="AY629" i="16"/>
  <c r="AU629" i="16"/>
  <c r="AS629" i="16"/>
  <c r="AY621" i="16"/>
  <c r="AU621" i="16"/>
  <c r="AS621" i="16"/>
  <c r="AY613" i="16"/>
  <c r="AU613" i="16"/>
  <c r="AS613" i="16"/>
  <c r="AY605" i="16"/>
  <c r="AU605" i="16"/>
  <c r="AS605" i="16"/>
  <c r="AY512" i="16"/>
  <c r="AU512" i="16"/>
  <c r="AS512" i="16"/>
  <c r="AY589" i="16"/>
  <c r="AU589" i="16"/>
  <c r="AS589" i="16"/>
  <c r="AY581" i="16"/>
  <c r="AU581" i="16"/>
  <c r="AS581" i="16"/>
  <c r="AY573" i="16"/>
  <c r="AU573" i="16"/>
  <c r="AS573" i="16"/>
  <c r="AY565" i="16"/>
  <c r="AU565" i="16"/>
  <c r="AS565" i="16"/>
  <c r="AY557" i="16"/>
  <c r="AU557" i="16"/>
  <c r="AS557" i="16"/>
  <c r="AY549" i="16"/>
  <c r="AU549" i="16"/>
  <c r="AS549" i="16"/>
  <c r="AY484" i="16"/>
  <c r="AU484" i="16"/>
  <c r="AS484" i="16"/>
  <c r="AY533" i="16"/>
  <c r="AU533" i="16"/>
  <c r="AS533" i="16"/>
  <c r="AY525" i="16"/>
  <c r="AU525" i="16"/>
  <c r="AS525" i="16"/>
  <c r="AY517" i="16"/>
  <c r="AU517" i="16"/>
  <c r="AS517" i="16"/>
  <c r="AY509" i="16"/>
  <c r="AU509" i="16"/>
  <c r="AS509" i="16"/>
  <c r="AY501" i="16"/>
  <c r="AU501" i="16"/>
  <c r="AS501" i="16"/>
  <c r="AY493" i="16"/>
  <c r="AU493" i="16"/>
  <c r="AS493" i="16"/>
  <c r="AY456" i="16"/>
  <c r="AU456" i="16"/>
  <c r="AS456" i="16"/>
  <c r="AY477" i="16"/>
  <c r="AU477" i="16"/>
  <c r="AS477" i="16"/>
  <c r="AY469" i="16"/>
  <c r="AU469" i="16"/>
  <c r="AS469" i="16"/>
  <c r="AY461" i="16"/>
  <c r="AU461" i="16"/>
  <c r="AS461" i="16"/>
  <c r="AY453" i="16"/>
  <c r="AU453" i="16"/>
  <c r="AS453" i="16"/>
  <c r="AY445" i="16"/>
  <c r="AU445" i="16"/>
  <c r="AS445" i="16"/>
  <c r="AY437" i="16"/>
  <c r="AU437" i="16"/>
  <c r="AS437" i="16"/>
  <c r="AY428" i="16"/>
  <c r="AW428" i="16"/>
  <c r="AU428" i="16"/>
  <c r="AS428" i="16"/>
  <c r="AY421" i="16"/>
  <c r="AW421" i="16"/>
  <c r="AU421" i="16"/>
  <c r="AY413" i="16"/>
  <c r="AW413" i="16"/>
  <c r="AU413" i="16"/>
  <c r="AY405" i="16"/>
  <c r="AW405" i="16"/>
  <c r="AU405" i="16"/>
  <c r="AY397" i="16"/>
  <c r="AW397" i="16"/>
  <c r="AU397" i="16"/>
  <c r="AY389" i="16"/>
  <c r="AW389" i="16"/>
  <c r="AU389" i="16"/>
  <c r="AY381" i="16"/>
  <c r="AW381" i="16"/>
  <c r="AU381" i="16"/>
  <c r="AY373" i="16"/>
  <c r="AW373" i="16"/>
  <c r="AU373" i="16"/>
  <c r="AY365" i="16"/>
  <c r="AW365" i="16"/>
  <c r="AU365" i="16"/>
  <c r="AY357" i="16"/>
  <c r="AW357" i="16"/>
  <c r="AU357" i="16"/>
  <c r="AW349" i="16"/>
  <c r="AU349" i="16"/>
  <c r="AS349" i="16"/>
  <c r="AW341" i="16"/>
  <c r="AU341" i="16"/>
  <c r="AS341" i="16"/>
  <c r="AW333" i="16"/>
  <c r="AU333" i="16"/>
  <c r="AS333" i="16"/>
  <c r="AW325" i="16"/>
  <c r="AU325" i="16"/>
  <c r="AS325" i="16"/>
  <c r="AW317" i="16"/>
  <c r="AU317" i="16"/>
  <c r="AS317" i="16"/>
  <c r="AW309" i="16"/>
  <c r="AU309" i="16"/>
  <c r="AS309" i="16"/>
  <c r="AW301" i="16"/>
  <c r="AU301" i="16"/>
  <c r="AS301" i="16"/>
  <c r="AW293" i="16"/>
  <c r="AU293" i="16"/>
  <c r="AS293" i="16"/>
  <c r="AW285" i="16"/>
  <c r="AU285" i="16"/>
  <c r="AS285" i="16"/>
  <c r="AW277" i="16"/>
  <c r="AU277" i="16"/>
  <c r="AS277" i="16"/>
  <c r="AW269" i="16"/>
  <c r="AU269" i="16"/>
  <c r="AS269" i="16"/>
  <c r="AW261" i="16"/>
  <c r="AU261" i="16"/>
  <c r="AS261" i="16"/>
  <c r="AW253" i="16"/>
  <c r="AU253" i="16"/>
  <c r="AS253" i="16"/>
  <c r="AW245" i="16"/>
  <c r="AU245" i="16"/>
  <c r="AS245" i="16"/>
  <c r="AW237" i="16"/>
  <c r="AU237" i="16"/>
  <c r="AS237" i="16"/>
  <c r="AW229" i="16"/>
  <c r="AU229" i="16"/>
  <c r="AS229" i="16"/>
  <c r="AW221" i="16"/>
  <c r="AU221" i="16"/>
  <c r="AS221" i="16"/>
  <c r="AW213" i="16"/>
  <c r="AU213" i="16"/>
  <c r="AS213" i="16"/>
  <c r="AW205" i="16"/>
  <c r="AU205" i="16"/>
  <c r="AS205" i="16"/>
  <c r="AW197" i="16"/>
  <c r="AU197" i="16"/>
  <c r="AS197" i="16"/>
  <c r="AW189" i="16"/>
  <c r="AU189" i="16"/>
  <c r="AS189" i="16"/>
  <c r="AW181" i="16"/>
  <c r="AU181" i="16"/>
  <c r="AS181" i="16"/>
  <c r="AW173" i="16"/>
  <c r="AU173" i="16"/>
  <c r="AS173" i="16"/>
  <c r="AW165" i="16"/>
  <c r="AU165" i="16"/>
  <c r="AS165" i="16"/>
  <c r="AW157" i="16"/>
  <c r="AU157" i="16"/>
  <c r="AS157" i="16"/>
  <c r="AW149" i="16"/>
  <c r="AU149" i="16"/>
  <c r="AS149" i="16"/>
  <c r="AW141" i="16"/>
  <c r="AU141" i="16"/>
  <c r="AS141" i="16"/>
  <c r="AW133" i="16"/>
  <c r="AU133" i="16"/>
  <c r="AS133" i="16"/>
  <c r="AW125" i="16"/>
  <c r="AU125" i="16"/>
  <c r="AS125" i="16"/>
  <c r="AW117" i="16"/>
  <c r="AU117" i="16"/>
  <c r="AS117" i="16"/>
  <c r="AW109" i="16"/>
  <c r="AU109" i="16"/>
  <c r="AS109" i="16"/>
  <c r="AW101" i="16"/>
  <c r="AU101" i="16"/>
  <c r="AS101" i="16"/>
  <c r="AW93" i="16"/>
  <c r="AU93" i="16"/>
  <c r="AS93" i="16"/>
  <c r="AW85" i="16"/>
  <c r="AU85" i="16"/>
  <c r="AS85" i="16"/>
  <c r="AW77" i="16"/>
  <c r="AU77" i="16"/>
  <c r="AS77" i="16"/>
  <c r="AW69" i="16"/>
  <c r="AU69" i="16"/>
  <c r="AS69" i="16"/>
  <c r="AW61" i="16"/>
  <c r="AU61" i="16"/>
  <c r="AS61" i="16"/>
  <c r="AW53" i="16"/>
  <c r="AU53" i="16"/>
  <c r="AS53" i="16"/>
  <c r="AU45" i="16"/>
  <c r="AW45" i="16"/>
  <c r="AS45" i="16"/>
  <c r="AW37" i="16"/>
  <c r="AU37" i="16"/>
  <c r="AS37" i="16"/>
  <c r="AW29" i="16"/>
  <c r="AU29" i="16"/>
  <c r="AS29" i="16"/>
  <c r="AW21" i="16"/>
  <c r="AU21" i="16"/>
  <c r="AS21" i="16"/>
  <c r="AU13" i="16"/>
  <c r="AW13" i="16"/>
  <c r="AS13" i="16"/>
  <c r="AY716" i="16"/>
  <c r="AW716" i="16"/>
  <c r="AU716" i="16"/>
  <c r="AY708" i="16"/>
  <c r="AW708" i="16"/>
  <c r="AU708" i="16"/>
  <c r="AY700" i="16"/>
  <c r="AW700" i="16"/>
  <c r="AU700" i="16"/>
  <c r="AY692" i="16"/>
  <c r="AW692" i="16"/>
  <c r="AS692" i="16"/>
  <c r="AY684" i="16"/>
  <c r="AW684" i="16"/>
  <c r="AS684" i="16"/>
  <c r="AY676" i="16"/>
  <c r="AW676" i="16"/>
  <c r="AS676" i="16"/>
  <c r="AY668" i="16"/>
  <c r="AW668" i="16"/>
  <c r="AS668" i="16"/>
  <c r="AY660" i="16"/>
  <c r="AW660" i="16"/>
  <c r="AS660" i="16"/>
  <c r="AY652" i="16"/>
  <c r="AW652" i="16"/>
  <c r="AS652" i="16"/>
  <c r="AY644" i="16"/>
  <c r="AU644" i="16"/>
  <c r="AS644" i="16"/>
  <c r="AY636" i="16"/>
  <c r="AU636" i="16"/>
  <c r="AS636" i="16"/>
  <c r="AY628" i="16"/>
  <c r="AU628" i="16"/>
  <c r="AS628" i="16"/>
  <c r="AY620" i="16"/>
  <c r="AU620" i="16"/>
  <c r="AS620" i="16"/>
  <c r="AY612" i="16"/>
  <c r="AW612" i="16"/>
  <c r="AU612" i="16"/>
  <c r="AS612" i="16"/>
  <c r="AY604" i="16"/>
  <c r="AU604" i="16"/>
  <c r="AS604" i="16"/>
  <c r="AY624" i="16"/>
  <c r="AU624" i="16"/>
  <c r="AS624" i="16"/>
  <c r="AY588" i="16"/>
  <c r="AU588" i="16"/>
  <c r="AS588" i="16"/>
  <c r="AY580" i="16"/>
  <c r="AU580" i="16"/>
  <c r="AS580" i="16"/>
  <c r="AY572" i="16"/>
  <c r="AU572" i="16"/>
  <c r="AS572" i="16"/>
  <c r="AY564" i="16"/>
  <c r="AU564" i="16"/>
  <c r="AS564" i="16"/>
  <c r="AY556" i="16"/>
  <c r="AU556" i="16"/>
  <c r="AS556" i="16"/>
  <c r="AY548" i="16"/>
  <c r="AW548" i="16"/>
  <c r="AU548" i="16"/>
  <c r="AS548" i="16"/>
  <c r="AY596" i="16"/>
  <c r="AU596" i="16"/>
  <c r="AS596" i="16"/>
  <c r="AY532" i="16"/>
  <c r="AU532" i="16"/>
  <c r="AS532" i="16"/>
  <c r="AY524" i="16"/>
  <c r="AU524" i="16"/>
  <c r="AS524" i="16"/>
  <c r="AY516" i="16"/>
  <c r="AU516" i="16"/>
  <c r="AS516" i="16"/>
  <c r="AY508" i="16"/>
  <c r="AW508" i="16"/>
  <c r="AU508" i="16"/>
  <c r="AS508" i="16"/>
  <c r="AY500" i="16"/>
  <c r="AW500" i="16"/>
  <c r="AU500" i="16"/>
  <c r="AS500" i="16"/>
  <c r="AY492" i="16"/>
  <c r="AW492" i="16"/>
  <c r="AU492" i="16"/>
  <c r="AS492" i="16"/>
  <c r="AY568" i="16"/>
  <c r="AW568" i="16"/>
  <c r="AU568" i="16"/>
  <c r="AS568" i="16"/>
  <c r="AY476" i="16"/>
  <c r="AW476" i="16"/>
  <c r="AU476" i="16"/>
  <c r="AS476" i="16"/>
  <c r="AY468" i="16"/>
  <c r="AW468" i="16"/>
  <c r="AU468" i="16"/>
  <c r="AS468" i="16"/>
  <c r="AY460" i="16"/>
  <c r="AW460" i="16"/>
  <c r="AU460" i="16"/>
  <c r="AS460" i="16"/>
  <c r="AY452" i="16"/>
  <c r="AW452" i="16"/>
  <c r="AU452" i="16"/>
  <c r="AS452" i="16"/>
  <c r="AY444" i="16"/>
  <c r="AW444" i="16"/>
  <c r="AU444" i="16"/>
  <c r="AS444" i="16"/>
  <c r="AY436" i="16"/>
  <c r="AW436" i="16"/>
  <c r="AU436" i="16"/>
  <c r="AS436" i="16"/>
  <c r="AY540" i="16"/>
  <c r="AW540" i="16"/>
  <c r="AU540" i="16"/>
  <c r="AS540" i="16"/>
  <c r="AY420" i="16"/>
  <c r="AW420" i="16"/>
  <c r="AU420" i="16"/>
  <c r="AY412" i="16"/>
  <c r="AW412" i="16"/>
  <c r="AU412" i="16"/>
  <c r="AY404" i="16"/>
  <c r="AW404" i="16"/>
  <c r="AU404" i="16"/>
  <c r="AY396" i="16"/>
  <c r="AW396" i="16"/>
  <c r="AU396" i="16"/>
  <c r="AY388" i="16"/>
  <c r="AW388" i="16"/>
  <c r="AU388" i="16"/>
  <c r="AY380" i="16"/>
  <c r="AW380" i="16"/>
  <c r="AU380" i="16"/>
  <c r="AY372" i="16"/>
  <c r="AW372" i="16"/>
  <c r="AU372" i="16"/>
  <c r="AY364" i="16"/>
  <c r="AW364" i="16"/>
  <c r="AU364" i="16"/>
  <c r="AY356" i="16"/>
  <c r="AW356" i="16"/>
  <c r="AU356" i="16"/>
  <c r="AW348" i="16"/>
  <c r="AU348" i="16"/>
  <c r="AS348" i="16"/>
  <c r="AW340" i="16"/>
  <c r="AU340" i="16"/>
  <c r="AS340" i="16"/>
  <c r="AW332" i="16"/>
  <c r="AU332" i="16"/>
  <c r="AS332" i="16"/>
  <c r="AW324" i="16"/>
  <c r="AU324" i="16"/>
  <c r="AS324" i="16"/>
  <c r="AW316" i="16"/>
  <c r="AU316" i="16"/>
  <c r="AS316" i="16"/>
  <c r="AW308" i="16"/>
  <c r="AU308" i="16"/>
  <c r="AS308" i="16"/>
  <c r="AW300" i="16"/>
  <c r="AU300" i="16"/>
  <c r="AS300" i="16"/>
  <c r="AW292" i="16"/>
  <c r="AU292" i="16"/>
  <c r="AS292" i="16"/>
  <c r="AW284" i="16"/>
  <c r="AU284" i="16"/>
  <c r="AS284" i="16"/>
  <c r="AW276" i="16"/>
  <c r="AU276" i="16"/>
  <c r="AS276" i="16"/>
  <c r="AW268" i="16"/>
  <c r="AU268" i="16"/>
  <c r="AS268" i="16"/>
  <c r="AW260" i="16"/>
  <c r="AU260" i="16"/>
  <c r="AS260" i="16"/>
  <c r="AW252" i="16"/>
  <c r="AU252" i="16"/>
  <c r="AS252" i="16"/>
  <c r="AW244" i="16"/>
  <c r="AU244" i="16"/>
  <c r="AS244" i="16"/>
  <c r="AW236" i="16"/>
  <c r="AU236" i="16"/>
  <c r="AS236" i="16"/>
  <c r="AW228" i="16"/>
  <c r="AU228" i="16"/>
  <c r="AS228" i="16"/>
  <c r="AW220" i="16"/>
  <c r="AU220" i="16"/>
  <c r="AS220" i="16"/>
  <c r="AW212" i="16"/>
  <c r="AU212" i="16"/>
  <c r="AS212" i="16"/>
  <c r="AW204" i="16"/>
  <c r="AU204" i="16"/>
  <c r="AS204" i="16"/>
  <c r="AW196" i="16"/>
  <c r="AU196" i="16"/>
  <c r="AS196" i="16"/>
  <c r="AW188" i="16"/>
  <c r="AU188" i="16"/>
  <c r="AS188" i="16"/>
  <c r="AW180" i="16"/>
  <c r="AU180" i="16"/>
  <c r="AS180" i="16"/>
  <c r="AW172" i="16"/>
  <c r="AU172" i="16"/>
  <c r="AS172" i="16"/>
  <c r="AW164" i="16"/>
  <c r="AU164" i="16"/>
  <c r="AS164" i="16"/>
  <c r="AW156" i="16"/>
  <c r="AU156" i="16"/>
  <c r="AS156" i="16"/>
  <c r="AW148" i="16"/>
  <c r="AU148" i="16"/>
  <c r="AS148" i="16"/>
  <c r="AW140" i="16"/>
  <c r="AU140" i="16"/>
  <c r="AS140" i="16"/>
  <c r="AW132" i="16"/>
  <c r="AU132" i="16"/>
  <c r="AS132" i="16"/>
  <c r="AW124" i="16"/>
  <c r="AU124" i="16"/>
  <c r="AS124" i="16"/>
  <c r="AW116" i="16"/>
  <c r="AU116" i="16"/>
  <c r="AS116" i="16"/>
  <c r="AW108" i="16"/>
  <c r="AU108" i="16"/>
  <c r="AS108" i="16"/>
  <c r="AW100" i="16"/>
  <c r="AU100" i="16"/>
  <c r="AS100" i="16"/>
  <c r="AW92" i="16"/>
  <c r="AU92" i="16"/>
  <c r="AS92" i="16"/>
  <c r="AW84" i="16"/>
  <c r="AU84" i="16"/>
  <c r="AS84" i="16"/>
  <c r="AW76" i="16"/>
  <c r="AU76" i="16"/>
  <c r="AS76" i="16"/>
  <c r="AW68" i="16"/>
  <c r="AU68" i="16"/>
  <c r="AS68" i="16"/>
  <c r="AW60" i="16"/>
  <c r="AU60" i="16"/>
  <c r="AS60" i="16"/>
  <c r="AW52" i="16"/>
  <c r="AU52" i="16"/>
  <c r="AS52" i="16"/>
  <c r="AW44" i="16"/>
  <c r="AU44" i="16"/>
  <c r="AS44" i="16"/>
  <c r="AW36" i="16"/>
  <c r="AU36" i="16"/>
  <c r="AS36" i="16"/>
  <c r="AW28" i="16"/>
  <c r="AU28" i="16"/>
  <c r="AS28" i="16"/>
  <c r="AW20" i="16"/>
  <c r="AU20" i="16"/>
  <c r="AS20" i="16"/>
  <c r="AW12" i="16"/>
  <c r="AU12" i="16"/>
  <c r="AS12" i="16"/>
  <c r="AY715" i="16"/>
  <c r="AW715" i="16"/>
  <c r="AU715" i="16"/>
  <c r="AY707" i="16"/>
  <c r="AW707" i="16"/>
  <c r="AU707" i="16"/>
  <c r="AY699" i="16"/>
  <c r="AW699" i="16"/>
  <c r="AU699" i="16"/>
  <c r="AY691" i="16"/>
  <c r="AW691" i="16"/>
  <c r="AS691" i="16"/>
  <c r="AY683" i="16"/>
  <c r="AW683" i="16"/>
  <c r="AS683" i="16"/>
  <c r="AY675" i="16"/>
  <c r="AW675" i="16"/>
  <c r="AS675" i="16"/>
  <c r="AY667" i="16"/>
  <c r="AW667" i="16"/>
  <c r="AS667" i="16"/>
  <c r="AY659" i="16"/>
  <c r="AW659" i="16"/>
  <c r="AS659" i="16"/>
  <c r="AY651" i="16"/>
  <c r="AW651" i="16"/>
  <c r="AS651" i="16"/>
  <c r="AY643" i="16"/>
  <c r="AU643" i="16"/>
  <c r="AS643" i="16"/>
  <c r="AY635" i="16"/>
  <c r="AU635" i="16"/>
  <c r="AS635" i="16"/>
  <c r="AY627" i="16"/>
  <c r="AU627" i="16"/>
  <c r="AS627" i="16"/>
  <c r="AY619" i="16"/>
  <c r="AU619" i="16"/>
  <c r="AS619" i="16"/>
  <c r="AY611" i="16"/>
  <c r="AU611" i="16"/>
  <c r="AS611" i="16"/>
  <c r="AY603" i="16"/>
  <c r="AU603" i="16"/>
  <c r="AS603" i="16"/>
  <c r="AY595" i="16"/>
  <c r="AU595" i="16"/>
  <c r="AS595" i="16"/>
  <c r="AY587" i="16"/>
  <c r="AU587" i="16"/>
  <c r="AS587" i="16"/>
  <c r="AY579" i="16"/>
  <c r="AU579" i="16"/>
  <c r="AS579" i="16"/>
  <c r="AY571" i="16"/>
  <c r="AU571" i="16"/>
  <c r="AS571" i="16"/>
  <c r="AY563" i="16"/>
  <c r="AU563" i="16"/>
  <c r="AS563" i="16"/>
  <c r="AY555" i="16"/>
  <c r="AU555" i="16"/>
  <c r="AS555" i="16"/>
  <c r="AY547" i="16"/>
  <c r="AW547" i="16"/>
  <c r="AU547" i="16"/>
  <c r="AS547" i="16"/>
  <c r="AY539" i="16"/>
  <c r="AW539" i="16"/>
  <c r="AU539" i="16"/>
  <c r="AS539" i="16"/>
  <c r="AY531" i="16"/>
  <c r="AW531" i="16"/>
  <c r="AU531" i="16"/>
  <c r="AS531" i="16"/>
  <c r="AY523" i="16"/>
  <c r="AW523" i="16"/>
  <c r="AU523" i="16"/>
  <c r="AS523" i="16"/>
  <c r="AY515" i="16"/>
  <c r="AW515" i="16"/>
  <c r="AU515" i="16"/>
  <c r="AS515" i="16"/>
  <c r="AY507" i="16"/>
  <c r="AW507" i="16"/>
  <c r="AU507" i="16"/>
  <c r="AS507" i="16"/>
  <c r="AY499" i="16"/>
  <c r="AW499" i="16"/>
  <c r="AU499" i="16"/>
  <c r="AS499" i="16"/>
  <c r="AY491" i="16"/>
  <c r="AW491" i="16"/>
  <c r="AU491" i="16"/>
  <c r="AS491" i="16"/>
  <c r="AY483" i="16"/>
  <c r="AW483" i="16"/>
  <c r="AU483" i="16"/>
  <c r="AS483" i="16"/>
  <c r="AY475" i="16"/>
  <c r="AW475" i="16"/>
  <c r="AU475" i="16"/>
  <c r="AS475" i="16"/>
  <c r="AY467" i="16"/>
  <c r="AW467" i="16"/>
  <c r="AU467" i="16"/>
  <c r="AS467" i="16"/>
  <c r="AY459" i="16"/>
  <c r="AW459" i="16"/>
  <c r="AU459" i="16"/>
  <c r="AS459" i="16"/>
  <c r="AY451" i="16"/>
  <c r="AW451" i="16"/>
  <c r="AU451" i="16"/>
  <c r="AS451" i="16"/>
  <c r="AY443" i="16"/>
  <c r="AW443" i="16"/>
  <c r="AU443" i="16"/>
  <c r="AS443" i="16"/>
  <c r="AY435" i="16"/>
  <c r="AW435" i="16"/>
  <c r="AU435" i="16"/>
  <c r="AS435" i="16"/>
  <c r="AY427" i="16"/>
  <c r="AW427" i="16"/>
  <c r="AU427" i="16"/>
  <c r="AS427" i="16"/>
  <c r="AY419" i="16"/>
  <c r="AW419" i="16"/>
  <c r="AU419" i="16"/>
  <c r="AY411" i="16"/>
  <c r="AW411" i="16"/>
  <c r="AU411" i="16"/>
  <c r="AY403" i="16"/>
  <c r="AW403" i="16"/>
  <c r="AU403" i="16"/>
  <c r="AY395" i="16"/>
  <c r="AW395" i="16"/>
  <c r="AU395" i="16"/>
  <c r="AY387" i="16"/>
  <c r="AW387" i="16"/>
  <c r="AU387" i="16"/>
  <c r="AY379" i="16"/>
  <c r="AW379" i="16"/>
  <c r="AU379" i="16"/>
  <c r="AY371" i="16"/>
  <c r="AW371" i="16"/>
  <c r="AU371" i="16"/>
  <c r="AY363" i="16"/>
  <c r="AW363" i="16"/>
  <c r="AU363" i="16"/>
  <c r="AW355" i="16"/>
  <c r="AU355" i="16"/>
  <c r="AS355" i="16"/>
  <c r="AW347" i="16"/>
  <c r="AU347" i="16"/>
  <c r="AS347" i="16"/>
  <c r="AW339" i="16"/>
  <c r="AU339" i="16"/>
  <c r="AS339" i="16"/>
  <c r="AW331" i="16"/>
  <c r="AU331" i="16"/>
  <c r="AS331" i="16"/>
  <c r="AW323" i="16"/>
  <c r="AU323" i="16"/>
  <c r="AS323" i="16"/>
  <c r="AW315" i="16"/>
  <c r="AU315" i="16"/>
  <c r="AS315" i="16"/>
  <c r="AW307" i="16"/>
  <c r="AU307" i="16"/>
  <c r="AS307" i="16"/>
  <c r="AW299" i="16"/>
  <c r="AU299" i="16"/>
  <c r="AS299" i="16"/>
  <c r="AW291" i="16"/>
  <c r="AU291" i="16"/>
  <c r="AS291" i="16"/>
  <c r="AW283" i="16"/>
  <c r="AU283" i="16"/>
  <c r="AS283" i="16"/>
  <c r="AW275" i="16"/>
  <c r="AU275" i="16"/>
  <c r="AS275" i="16"/>
  <c r="AW267" i="16"/>
  <c r="AU267" i="16"/>
  <c r="AS267" i="16"/>
  <c r="AW259" i="16"/>
  <c r="AU259" i="16"/>
  <c r="AS259" i="16"/>
  <c r="AW251" i="16"/>
  <c r="AU251" i="16"/>
  <c r="AS251" i="16"/>
  <c r="AW243" i="16"/>
  <c r="AU243" i="16"/>
  <c r="AS243" i="16"/>
  <c r="AW235" i="16"/>
  <c r="AU235" i="16"/>
  <c r="AS235" i="16"/>
  <c r="AW227" i="16"/>
  <c r="AU227" i="16"/>
  <c r="AS227" i="16"/>
  <c r="AW219" i="16"/>
  <c r="AU219" i="16"/>
  <c r="AS219" i="16"/>
  <c r="AW211" i="16"/>
  <c r="AU211" i="16"/>
  <c r="AS211" i="16"/>
  <c r="AW203" i="16"/>
  <c r="AU203" i="16"/>
  <c r="AS203" i="16"/>
  <c r="AW195" i="16"/>
  <c r="AU195" i="16"/>
  <c r="AS195" i="16"/>
  <c r="AW187" i="16"/>
  <c r="AU187" i="16"/>
  <c r="AS187" i="16"/>
  <c r="AW179" i="16"/>
  <c r="AU179" i="16"/>
  <c r="AS179" i="16"/>
  <c r="AW171" i="16"/>
  <c r="AU171" i="16"/>
  <c r="AS171" i="16"/>
  <c r="AW163" i="16"/>
  <c r="AU163" i="16"/>
  <c r="AS163" i="16"/>
  <c r="AW155" i="16"/>
  <c r="AU155" i="16"/>
  <c r="AS155" i="16"/>
  <c r="AW147" i="16"/>
  <c r="AU147" i="16"/>
  <c r="AS147" i="16"/>
  <c r="AW139" i="16"/>
  <c r="AU139" i="16"/>
  <c r="AS139" i="16"/>
  <c r="AW131" i="16"/>
  <c r="AU131" i="16"/>
  <c r="AS131" i="16"/>
  <c r="AW123" i="16"/>
  <c r="AU123" i="16"/>
  <c r="AS123" i="16"/>
  <c r="AW115" i="16"/>
  <c r="AU115" i="16"/>
  <c r="AS115" i="16"/>
  <c r="AW107" i="16"/>
  <c r="AU107" i="16"/>
  <c r="AS107" i="16"/>
  <c r="AW99" i="16"/>
  <c r="AU99" i="16"/>
  <c r="AS99" i="16"/>
  <c r="AW91" i="16"/>
  <c r="AU91" i="16"/>
  <c r="AS91" i="16"/>
  <c r="AW83" i="16"/>
  <c r="AU83" i="16"/>
  <c r="AS83" i="16"/>
  <c r="AW75" i="16"/>
  <c r="AU75" i="16"/>
  <c r="AS75" i="16"/>
  <c r="AW67" i="16"/>
  <c r="AU67" i="16"/>
  <c r="AS67" i="16"/>
  <c r="AW59" i="16"/>
  <c r="AU59" i="16"/>
  <c r="AS59" i="16"/>
  <c r="AW51" i="16"/>
  <c r="AU51" i="16"/>
  <c r="AS51" i="16"/>
  <c r="AW43" i="16"/>
  <c r="AU43" i="16"/>
  <c r="AS43" i="16"/>
  <c r="AW35" i="16"/>
  <c r="AU35" i="16"/>
  <c r="AS35" i="16"/>
  <c r="AW27" i="16"/>
  <c r="AU27" i="16"/>
  <c r="AS27" i="16"/>
  <c r="AW19" i="16"/>
  <c r="AU19" i="16"/>
  <c r="AS19" i="16"/>
  <c r="AY11" i="16"/>
  <c r="AW11" i="16"/>
  <c r="AU11" i="16"/>
  <c r="AS11" i="16"/>
  <c r="Z12" i="27"/>
  <c r="Y12" i="27"/>
  <c r="AY355" i="16" s="1"/>
  <c r="X12" i="27"/>
  <c r="AY245" i="16" s="1"/>
  <c r="W12" i="27"/>
  <c r="AY23" i="16" s="1"/>
  <c r="V12" i="27"/>
  <c r="AY294" i="16" s="1"/>
  <c r="Z11" i="27"/>
  <c r="Y11" i="27"/>
  <c r="X11" i="27"/>
  <c r="Z10" i="27"/>
  <c r="Y10" i="27"/>
  <c r="X10" i="27"/>
  <c r="Z9" i="27"/>
  <c r="AS411" i="16" s="1"/>
  <c r="Y9" i="27"/>
  <c r="AS715" i="16" s="1"/>
  <c r="X9" i="27"/>
  <c r="AQ715" i="16" l="1"/>
  <c r="AR470" i="16"/>
  <c r="AR455" i="16"/>
  <c r="AR519" i="16"/>
  <c r="AR241" i="16"/>
  <c r="AR305" i="16"/>
  <c r="AR226" i="16"/>
  <c r="AR290" i="16"/>
  <c r="AR354" i="16"/>
  <c r="AR410" i="16"/>
  <c r="AR361" i="16"/>
  <c r="AR669" i="16"/>
  <c r="AR662" i="16"/>
  <c r="AR391" i="16"/>
  <c r="AR639" i="16"/>
  <c r="AR48" i="16"/>
  <c r="AR112" i="16"/>
  <c r="AR120" i="16"/>
  <c r="AR176" i="16"/>
  <c r="AR33" i="16"/>
  <c r="AR97" i="16"/>
  <c r="AR161" i="16"/>
  <c r="AR18" i="16"/>
  <c r="AR82" i="16"/>
  <c r="AR146" i="16"/>
  <c r="AR210" i="16"/>
  <c r="AR274" i="16"/>
  <c r="AR338" i="16"/>
  <c r="AR394" i="16"/>
  <c r="AR466" i="16"/>
  <c r="AR530" i="16"/>
  <c r="AR594" i="16"/>
  <c r="AR658" i="16"/>
  <c r="AQ411" i="16"/>
  <c r="AR583" i="16"/>
  <c r="AR647" i="16"/>
  <c r="AR711" i="16"/>
  <c r="AR8" i="16"/>
  <c r="AR440" i="16"/>
  <c r="AR504" i="16"/>
  <c r="AR597" i="16"/>
  <c r="AR632" i="16"/>
  <c r="AR696" i="16"/>
  <c r="AR41" i="16"/>
  <c r="AR49" i="16"/>
  <c r="AR105" i="16"/>
  <c r="AR113" i="16"/>
  <c r="AR169" i="16"/>
  <c r="AR177" i="16"/>
  <c r="AR433" i="16"/>
  <c r="AR497" i="16"/>
  <c r="AR561" i="16"/>
  <c r="AR513" i="16"/>
  <c r="AR689" i="16"/>
  <c r="AR34" i="16"/>
  <c r="AR98" i="16"/>
  <c r="AR162" i="16"/>
  <c r="AR482" i="16"/>
  <c r="AR546" i="16"/>
  <c r="AR610" i="16"/>
  <c r="AR674" i="16"/>
  <c r="AR511" i="16"/>
  <c r="AR575" i="16"/>
  <c r="AR703" i="16"/>
  <c r="AR56" i="16"/>
  <c r="AR240" i="16"/>
  <c r="AR248" i="16"/>
  <c r="AR304" i="16"/>
  <c r="AR312" i="16"/>
  <c r="AR368" i="16"/>
  <c r="AR376" i="16"/>
  <c r="AR432" i="16"/>
  <c r="AR496" i="16"/>
  <c r="AR560" i="16"/>
  <c r="AR625" i="16"/>
  <c r="AR688" i="16"/>
  <c r="AR233" i="16"/>
  <c r="AR297" i="16"/>
  <c r="AR417" i="16"/>
  <c r="AR425" i="16"/>
  <c r="AR489" i="16"/>
  <c r="AR553" i="16"/>
  <c r="AR617" i="16"/>
  <c r="AR681" i="16"/>
  <c r="AR26" i="16"/>
  <c r="AR90" i="16"/>
  <c r="AR154" i="16"/>
  <c r="AR218" i="16"/>
  <c r="AR282" i="16"/>
  <c r="AR346" i="16"/>
  <c r="AR402" i="16"/>
  <c r="AR474" i="16"/>
  <c r="AR538" i="16"/>
  <c r="AR602" i="16"/>
  <c r="AR666" i="16"/>
  <c r="AR184" i="16"/>
  <c r="AR225" i="16"/>
  <c r="AR289" i="16"/>
  <c r="AR353" i="16"/>
  <c r="AR481" i="16"/>
  <c r="AR545" i="16"/>
  <c r="AR609" i="16"/>
  <c r="AR673" i="16"/>
  <c r="AR128" i="16"/>
  <c r="AR320" i="16"/>
  <c r="AR503" i="16"/>
  <c r="AR567" i="16"/>
  <c r="AR631" i="16"/>
  <c r="AR695" i="16"/>
  <c r="AR40" i="16"/>
  <c r="AR104" i="16"/>
  <c r="AR168" i="16"/>
  <c r="AR360" i="16"/>
  <c r="AR424" i="16"/>
  <c r="AR488" i="16"/>
  <c r="AR552" i="16"/>
  <c r="AR616" i="16"/>
  <c r="AR680" i="16"/>
  <c r="AR409" i="16"/>
  <c r="AR714" i="16"/>
  <c r="AR495" i="16"/>
  <c r="AR623" i="16"/>
  <c r="AR687" i="16"/>
  <c r="AR224" i="16"/>
  <c r="AR232" i="16"/>
  <c r="AR288" i="16"/>
  <c r="AR296" i="16"/>
  <c r="AR352" i="16"/>
  <c r="AR416" i="16"/>
  <c r="AR480" i="16"/>
  <c r="AR544" i="16"/>
  <c r="AR608" i="16"/>
  <c r="AR672" i="16"/>
  <c r="AR25" i="16"/>
  <c r="AR81" i="16"/>
  <c r="AR89" i="16"/>
  <c r="AR145" i="16"/>
  <c r="AR153" i="16"/>
  <c r="AR217" i="16"/>
  <c r="AR281" i="16"/>
  <c r="AR345" i="16"/>
  <c r="AR401" i="16"/>
  <c r="AR473" i="16"/>
  <c r="AR537" i="16"/>
  <c r="AR601" i="16"/>
  <c r="AR665" i="16"/>
  <c r="AR721" i="16"/>
  <c r="AR10" i="16"/>
  <c r="AR74" i="16"/>
  <c r="AR138" i="16"/>
  <c r="AR202" i="16"/>
  <c r="AR266" i="16"/>
  <c r="AR330" i="16"/>
  <c r="AR458" i="16"/>
  <c r="AR522" i="16"/>
  <c r="AR586" i="16"/>
  <c r="AR650" i="16"/>
  <c r="AR706" i="16"/>
  <c r="AR423" i="16"/>
  <c r="AR487" i="16"/>
  <c r="AR551" i="16"/>
  <c r="AR559" i="16"/>
  <c r="AR615" i="16"/>
  <c r="AR679" i="16"/>
  <c r="AR32" i="16"/>
  <c r="AR88" i="16"/>
  <c r="AR96" i="16"/>
  <c r="AR152" i="16"/>
  <c r="AR160" i="16"/>
  <c r="AR408" i="16"/>
  <c r="AR472" i="16"/>
  <c r="AR536" i="16"/>
  <c r="AR600" i="16"/>
  <c r="AR664" i="16"/>
  <c r="AR209" i="16"/>
  <c r="AR337" i="16"/>
  <c r="AR393" i="16"/>
  <c r="AR465" i="16"/>
  <c r="AR529" i="16"/>
  <c r="AR593" i="16"/>
  <c r="AR657" i="16"/>
  <c r="AR713" i="16"/>
  <c r="AR66" i="16"/>
  <c r="AR130" i="16"/>
  <c r="AR194" i="16"/>
  <c r="AR258" i="16"/>
  <c r="AR322" i="16"/>
  <c r="AR514" i="16"/>
  <c r="AR578" i="16"/>
  <c r="AR698" i="16"/>
  <c r="AR686" i="16"/>
  <c r="AR479" i="16"/>
  <c r="AR543" i="16"/>
  <c r="AR607" i="16"/>
  <c r="AR671" i="16"/>
  <c r="AR80" i="16"/>
  <c r="AR144" i="16"/>
  <c r="AR208" i="16"/>
  <c r="AR272" i="16"/>
  <c r="AR336" i="16"/>
  <c r="AR344" i="16"/>
  <c r="AR400" i="16"/>
  <c r="AR464" i="16"/>
  <c r="AR528" i="16"/>
  <c r="AR592" i="16"/>
  <c r="AR656" i="16"/>
  <c r="AR720" i="16"/>
  <c r="AR9" i="16"/>
  <c r="AR65" i="16"/>
  <c r="AR73" i="16"/>
  <c r="AR129" i="16"/>
  <c r="AR137" i="16"/>
  <c r="AR329" i="16"/>
  <c r="AR385" i="16"/>
  <c r="AR429" i="16"/>
  <c r="AR521" i="16"/>
  <c r="AR585" i="16"/>
  <c r="AR649" i="16"/>
  <c r="AR705" i="16"/>
  <c r="AR58" i="16"/>
  <c r="AR122" i="16"/>
  <c r="AR250" i="16"/>
  <c r="AR314" i="16"/>
  <c r="AR506" i="16"/>
  <c r="AR570" i="16"/>
  <c r="AR634" i="16"/>
  <c r="AR685" i="16"/>
  <c r="AR407" i="16"/>
  <c r="AR535" i="16"/>
  <c r="AR599" i="16"/>
  <c r="AR663" i="16"/>
  <c r="AR24" i="16"/>
  <c r="AR216" i="16"/>
  <c r="AR280" i="16"/>
  <c r="AR392" i="16"/>
  <c r="AR541" i="16"/>
  <c r="AR520" i="16"/>
  <c r="AR584" i="16"/>
  <c r="AR648" i="16"/>
  <c r="AR712" i="16"/>
  <c r="AR193" i="16"/>
  <c r="AR257" i="16"/>
  <c r="AR321" i="16"/>
  <c r="AR377" i="16"/>
  <c r="AR449" i="16"/>
  <c r="AR457" i="16"/>
  <c r="AR577" i="16"/>
  <c r="AR641" i="16"/>
  <c r="AR697" i="16"/>
  <c r="AR50" i="16"/>
  <c r="AR114" i="16"/>
  <c r="AR178" i="16"/>
  <c r="AR242" i="16"/>
  <c r="AR306" i="16"/>
  <c r="AR362" i="16"/>
  <c r="AR498" i="16"/>
  <c r="AR562" i="16"/>
  <c r="AR626" i="16"/>
  <c r="AR690" i="16"/>
  <c r="AR677" i="16"/>
  <c r="AR670" i="16"/>
  <c r="AR463" i="16"/>
  <c r="AR527" i="16"/>
  <c r="AR591" i="16"/>
  <c r="AR655" i="16"/>
  <c r="AR719" i="16"/>
  <c r="AR16" i="16"/>
  <c r="AR64" i="16"/>
  <c r="AR72" i="16"/>
  <c r="AR136" i="16"/>
  <c r="AR192" i="16"/>
  <c r="AR200" i="16"/>
  <c r="AR256" i="16"/>
  <c r="AR264" i="16"/>
  <c r="AR328" i="16"/>
  <c r="AR384" i="16"/>
  <c r="AR448" i="16"/>
  <c r="AR569" i="16"/>
  <c r="AR576" i="16"/>
  <c r="AR640" i="16"/>
  <c r="AR704" i="16"/>
  <c r="AR57" i="16"/>
  <c r="AR121" i="16"/>
  <c r="AR185" i="16"/>
  <c r="AR249" i="16"/>
  <c r="AR313" i="16"/>
  <c r="AR369" i="16"/>
  <c r="AR441" i="16"/>
  <c r="AR505" i="16"/>
  <c r="AR485" i="16"/>
  <c r="AR633" i="16"/>
  <c r="AR42" i="16"/>
  <c r="AR106" i="16"/>
  <c r="AR170" i="16"/>
  <c r="AR234" i="16"/>
  <c r="AR298" i="16"/>
  <c r="AR490" i="16"/>
  <c r="AR554" i="16"/>
  <c r="AR618" i="16"/>
  <c r="AR682" i="16"/>
  <c r="AY51" i="16"/>
  <c r="AQ51" i="16" s="1"/>
  <c r="AY75" i="16"/>
  <c r="AQ75" i="16" s="1"/>
  <c r="AY115" i="16"/>
  <c r="AQ115" i="16" s="1"/>
  <c r="AY155" i="16"/>
  <c r="AQ155" i="16" s="1"/>
  <c r="AY195" i="16"/>
  <c r="AQ195" i="16" s="1"/>
  <c r="AY243" i="16"/>
  <c r="AQ243" i="16" s="1"/>
  <c r="AY283" i="16"/>
  <c r="AQ283" i="16" s="1"/>
  <c r="AY331" i="16"/>
  <c r="AQ331" i="16" s="1"/>
  <c r="AY117" i="16"/>
  <c r="AQ117" i="16" s="1"/>
  <c r="AY253" i="16"/>
  <c r="AQ253" i="16" s="1"/>
  <c r="AY70" i="16"/>
  <c r="AQ70" i="16" s="1"/>
  <c r="AQ23" i="16"/>
  <c r="AW441" i="16"/>
  <c r="AQ441" i="16" s="1"/>
  <c r="AW642" i="16"/>
  <c r="AQ642" i="16" s="1"/>
  <c r="AW634" i="16"/>
  <c r="AW626" i="16"/>
  <c r="AQ626" i="16" s="1"/>
  <c r="AW618" i="16"/>
  <c r="AQ618" i="16" s="1"/>
  <c r="AW610" i="16"/>
  <c r="AQ610" i="16" s="1"/>
  <c r="AW602" i="16"/>
  <c r="AQ602" i="16" s="1"/>
  <c r="AW594" i="16"/>
  <c r="AQ594" i="16" s="1"/>
  <c r="AW586" i="16"/>
  <c r="AQ586" i="16" s="1"/>
  <c r="AW578" i="16"/>
  <c r="AQ578" i="16" s="1"/>
  <c r="AW570" i="16"/>
  <c r="AQ570" i="16" s="1"/>
  <c r="AW562" i="16"/>
  <c r="AQ562" i="16" s="1"/>
  <c r="AW554" i="16"/>
  <c r="AQ554" i="16" s="1"/>
  <c r="AW546" i="16"/>
  <c r="AQ546" i="16" s="1"/>
  <c r="AW538" i="16"/>
  <c r="AQ538" i="16" s="1"/>
  <c r="AW530" i="16"/>
  <c r="AQ530" i="16" s="1"/>
  <c r="AW522" i="16"/>
  <c r="AQ522" i="16" s="1"/>
  <c r="AW514" i="16"/>
  <c r="AQ514" i="16" s="1"/>
  <c r="AW506" i="16"/>
  <c r="AQ506" i="16" s="1"/>
  <c r="AW498" i="16"/>
  <c r="AQ498" i="16" s="1"/>
  <c r="AW490" i="16"/>
  <c r="AQ490" i="16" s="1"/>
  <c r="AW482" i="16"/>
  <c r="AQ482" i="16" s="1"/>
  <c r="AW474" i="16"/>
  <c r="AQ474" i="16" s="1"/>
  <c r="AW466" i="16"/>
  <c r="AQ466" i="16" s="1"/>
  <c r="AW458" i="16"/>
  <c r="AQ458" i="16" s="1"/>
  <c r="AW450" i="16"/>
  <c r="AQ450" i="16" s="1"/>
  <c r="AW442" i="16"/>
  <c r="AW434" i="16"/>
  <c r="AQ434" i="16" s="1"/>
  <c r="AW426" i="16"/>
  <c r="AQ426" i="16" s="1"/>
  <c r="AW633" i="16"/>
  <c r="AQ633" i="16" s="1"/>
  <c r="AW609" i="16"/>
  <c r="AQ609" i="16" s="1"/>
  <c r="AW545" i="16"/>
  <c r="AQ545" i="16" s="1"/>
  <c r="AW529" i="16"/>
  <c r="AQ529" i="16" s="1"/>
  <c r="AW521" i="16"/>
  <c r="AQ521" i="16" s="1"/>
  <c r="AW457" i="16"/>
  <c r="AQ457" i="16" s="1"/>
  <c r="AW497" i="16"/>
  <c r="AQ497" i="16" s="1"/>
  <c r="AW489" i="16"/>
  <c r="AQ489" i="16" s="1"/>
  <c r="AW481" i="16"/>
  <c r="AQ481" i="16" s="1"/>
  <c r="AW465" i="16"/>
  <c r="AQ465" i="16" s="1"/>
  <c r="AW429" i="16"/>
  <c r="AQ429" i="16" s="1"/>
  <c r="AW449" i="16"/>
  <c r="AQ449" i="16" s="1"/>
  <c r="AW433" i="16"/>
  <c r="AQ433" i="16" s="1"/>
  <c r="AW425" i="16"/>
  <c r="AW648" i="16"/>
  <c r="AQ648" i="16" s="1"/>
  <c r="AW640" i="16"/>
  <c r="AQ640" i="16" s="1"/>
  <c r="AW632" i="16"/>
  <c r="AQ632" i="16" s="1"/>
  <c r="AW625" i="16"/>
  <c r="AQ625" i="16" s="1"/>
  <c r="AW616" i="16"/>
  <c r="AQ616" i="16" s="1"/>
  <c r="AW608" i="16"/>
  <c r="AQ608" i="16" s="1"/>
  <c r="AW600" i="16"/>
  <c r="AQ600" i="16" s="1"/>
  <c r="AW592" i="16"/>
  <c r="AQ592" i="16" s="1"/>
  <c r="AW584" i="16"/>
  <c r="AQ584" i="16" s="1"/>
  <c r="AW576" i="16"/>
  <c r="AQ576" i="16" s="1"/>
  <c r="AW597" i="16"/>
  <c r="AQ597" i="16" s="1"/>
  <c r="AW560" i="16"/>
  <c r="AQ560" i="16" s="1"/>
  <c r="AW552" i="16"/>
  <c r="AQ552" i="16" s="1"/>
  <c r="AW544" i="16"/>
  <c r="AQ544" i="16" s="1"/>
  <c r="AW536" i="16"/>
  <c r="AQ536" i="16" s="1"/>
  <c r="AW528" i="16"/>
  <c r="AQ528" i="16" s="1"/>
  <c r="AW520" i="16"/>
  <c r="AQ520" i="16" s="1"/>
  <c r="AW569" i="16"/>
  <c r="AQ569" i="16" s="1"/>
  <c r="AW504" i="16"/>
  <c r="AQ504" i="16" s="1"/>
  <c r="AW496" i="16"/>
  <c r="AQ496" i="16" s="1"/>
  <c r="AW488" i="16"/>
  <c r="AQ488" i="16" s="1"/>
  <c r="AW480" i="16"/>
  <c r="AQ480" i="16" s="1"/>
  <c r="AW472" i="16"/>
  <c r="AQ472" i="16" s="1"/>
  <c r="AW464" i="16"/>
  <c r="AQ464" i="16" s="1"/>
  <c r="AW541" i="16"/>
  <c r="AQ541" i="16" s="1"/>
  <c r="AW440" i="16"/>
  <c r="AQ440" i="16" s="1"/>
  <c r="AW641" i="16"/>
  <c r="AQ641" i="16" s="1"/>
  <c r="AW513" i="16"/>
  <c r="AQ513" i="16" s="1"/>
  <c r="AW617" i="16"/>
  <c r="AQ617" i="16" s="1"/>
  <c r="AW577" i="16"/>
  <c r="AW485" i="16"/>
  <c r="AQ485" i="16" s="1"/>
  <c r="AW561" i="16"/>
  <c r="AQ561" i="16" s="1"/>
  <c r="AW553" i="16"/>
  <c r="AQ553" i="16" s="1"/>
  <c r="AW505" i="16"/>
  <c r="AQ505" i="16" s="1"/>
  <c r="AW473" i="16"/>
  <c r="AQ473" i="16" s="1"/>
  <c r="AW527" i="16"/>
  <c r="AQ527" i="16" s="1"/>
  <c r="AW495" i="16"/>
  <c r="AQ495" i="16" s="1"/>
  <c r="AW601" i="16"/>
  <c r="AQ601" i="16" s="1"/>
  <c r="AW593" i="16"/>
  <c r="AQ593" i="16" s="1"/>
  <c r="AW585" i="16"/>
  <c r="AQ585" i="16" s="1"/>
  <c r="AW537" i="16"/>
  <c r="AQ537" i="16" s="1"/>
  <c r="AW448" i="16"/>
  <c r="AQ448" i="16" s="1"/>
  <c r="AW432" i="16"/>
  <c r="AQ432" i="16" s="1"/>
  <c r="AW487" i="16"/>
  <c r="AQ487" i="16" s="1"/>
  <c r="AW479" i="16"/>
  <c r="AQ479" i="16" s="1"/>
  <c r="AW471" i="16"/>
  <c r="AQ471" i="16" s="1"/>
  <c r="AW463" i="16"/>
  <c r="AQ463" i="16" s="1"/>
  <c r="AW455" i="16"/>
  <c r="AW447" i="16"/>
  <c r="AQ447" i="16" s="1"/>
  <c r="AW439" i="16"/>
  <c r="AQ439" i="16" s="1"/>
  <c r="AW431" i="16"/>
  <c r="AQ431" i="16" s="1"/>
  <c r="AW519" i="16"/>
  <c r="AQ519" i="16" s="1"/>
  <c r="AW511" i="16"/>
  <c r="AQ511" i="16" s="1"/>
  <c r="AW503" i="16"/>
  <c r="AQ503" i="16" s="1"/>
  <c r="AW647" i="16"/>
  <c r="AQ647" i="16" s="1"/>
  <c r="AW639" i="16"/>
  <c r="AQ639" i="16" s="1"/>
  <c r="AW631" i="16"/>
  <c r="AQ631" i="16" s="1"/>
  <c r="AW623" i="16"/>
  <c r="AQ623" i="16" s="1"/>
  <c r="AW615" i="16"/>
  <c r="AQ615" i="16" s="1"/>
  <c r="AW607" i="16"/>
  <c r="AQ607" i="16" s="1"/>
  <c r="AW599" i="16"/>
  <c r="AQ599" i="16" s="1"/>
  <c r="AW591" i="16"/>
  <c r="AW583" i="16"/>
  <c r="AQ583" i="16" s="1"/>
  <c r="AW575" i="16"/>
  <c r="AW567" i="16"/>
  <c r="AQ567" i="16" s="1"/>
  <c r="AW559" i="16"/>
  <c r="AQ559" i="16" s="1"/>
  <c r="AW551" i="16"/>
  <c r="AQ551" i="16" s="1"/>
  <c r="AW543" i="16"/>
  <c r="AQ543" i="16" s="1"/>
  <c r="AW535" i="16"/>
  <c r="AQ535" i="16" s="1"/>
  <c r="AW646" i="16"/>
  <c r="AQ646" i="16" s="1"/>
  <c r="AW638" i="16"/>
  <c r="AQ638" i="16" s="1"/>
  <c r="AW630" i="16"/>
  <c r="AQ630" i="16" s="1"/>
  <c r="AW622" i="16"/>
  <c r="AQ622" i="16" s="1"/>
  <c r="AW614" i="16"/>
  <c r="AQ614" i="16" s="1"/>
  <c r="AW606" i="16"/>
  <c r="AQ606" i="16" s="1"/>
  <c r="AW598" i="16"/>
  <c r="AQ598" i="16" s="1"/>
  <c r="AW590" i="16"/>
  <c r="AQ590" i="16" s="1"/>
  <c r="AW582" i="16"/>
  <c r="AQ582" i="16" s="1"/>
  <c r="AW574" i="16"/>
  <c r="AQ574" i="16" s="1"/>
  <c r="AW566" i="16"/>
  <c r="AW558" i="16"/>
  <c r="AQ558" i="16" s="1"/>
  <c r="AW550" i="16"/>
  <c r="AQ550" i="16" s="1"/>
  <c r="AW542" i="16"/>
  <c r="AQ542" i="16" s="1"/>
  <c r="AW534" i="16"/>
  <c r="AQ534" i="16" s="1"/>
  <c r="AW526" i="16"/>
  <c r="AQ526" i="16" s="1"/>
  <c r="AW518" i="16"/>
  <c r="AQ518" i="16" s="1"/>
  <c r="AW510" i="16"/>
  <c r="AQ510" i="16" s="1"/>
  <c r="AW502" i="16"/>
  <c r="AQ502" i="16" s="1"/>
  <c r="AW494" i="16"/>
  <c r="AQ494" i="16" s="1"/>
  <c r="AW486" i="16"/>
  <c r="AQ486" i="16" s="1"/>
  <c r="AW478" i="16"/>
  <c r="AQ478" i="16" s="1"/>
  <c r="AW470" i="16"/>
  <c r="AQ470" i="16" s="1"/>
  <c r="AW462" i="16"/>
  <c r="AQ462" i="16" s="1"/>
  <c r="AW454" i="16"/>
  <c r="AW446" i="16"/>
  <c r="AQ446" i="16" s="1"/>
  <c r="AW438" i="16"/>
  <c r="AW430" i="16"/>
  <c r="AQ430" i="16" s="1"/>
  <c r="AW516" i="16"/>
  <c r="AQ516" i="16" s="1"/>
  <c r="AW629" i="16"/>
  <c r="AQ629" i="16" s="1"/>
  <c r="AW461" i="16"/>
  <c r="AQ461" i="16" s="1"/>
  <c r="AW437" i="16"/>
  <c r="AQ437" i="16" s="1"/>
  <c r="AS363" i="16"/>
  <c r="AQ363" i="16" s="1"/>
  <c r="AS395" i="16"/>
  <c r="AQ395" i="16" s="1"/>
  <c r="AQ427" i="16"/>
  <c r="AQ451" i="16"/>
  <c r="AQ483" i="16"/>
  <c r="AQ523" i="16"/>
  <c r="AQ547" i="16"/>
  <c r="AY20" i="16"/>
  <c r="AQ20" i="16" s="1"/>
  <c r="AY52" i="16"/>
  <c r="AQ52" i="16" s="1"/>
  <c r="AY68" i="16"/>
  <c r="AQ68" i="16" s="1"/>
  <c r="AY76" i="16"/>
  <c r="AQ76" i="16" s="1"/>
  <c r="AY84" i="16"/>
  <c r="AQ84" i="16" s="1"/>
  <c r="AY92" i="16"/>
  <c r="AQ92" i="16" s="1"/>
  <c r="AY124" i="16"/>
  <c r="AQ124" i="16" s="1"/>
  <c r="AY132" i="16"/>
  <c r="AQ132" i="16" s="1"/>
  <c r="AY140" i="16"/>
  <c r="AQ140" i="16" s="1"/>
  <c r="AY148" i="16"/>
  <c r="AQ148" i="16" s="1"/>
  <c r="AY156" i="16"/>
  <c r="AQ156" i="16" s="1"/>
  <c r="AY164" i="16"/>
  <c r="AQ164" i="16" s="1"/>
  <c r="AY172" i="16"/>
  <c r="AQ172" i="16" s="1"/>
  <c r="AY180" i="16"/>
  <c r="AQ180" i="16" s="1"/>
  <c r="AY188" i="16"/>
  <c r="AQ188" i="16" s="1"/>
  <c r="AY196" i="16"/>
  <c r="AQ196" i="16" s="1"/>
  <c r="AY204" i="16"/>
  <c r="AQ204" i="16" s="1"/>
  <c r="AY212" i="16"/>
  <c r="AQ212" i="16" s="1"/>
  <c r="AY220" i="16"/>
  <c r="AQ220" i="16" s="1"/>
  <c r="AY228" i="16"/>
  <c r="AQ228" i="16" s="1"/>
  <c r="AY236" i="16"/>
  <c r="AQ236" i="16" s="1"/>
  <c r="AY244" i="16"/>
  <c r="AQ244" i="16" s="1"/>
  <c r="AY252" i="16"/>
  <c r="AQ252" i="16" s="1"/>
  <c r="AY260" i="16"/>
  <c r="AQ260" i="16" s="1"/>
  <c r="AY268" i="16"/>
  <c r="AQ268" i="16" s="1"/>
  <c r="AY276" i="16"/>
  <c r="AQ276" i="16" s="1"/>
  <c r="AY284" i="16"/>
  <c r="AQ284" i="16" s="1"/>
  <c r="AY292" i="16"/>
  <c r="AQ292" i="16" s="1"/>
  <c r="AY300" i="16"/>
  <c r="AQ300" i="16" s="1"/>
  <c r="AY308" i="16"/>
  <c r="AQ308" i="16" s="1"/>
  <c r="AY316" i="16"/>
  <c r="AQ316" i="16" s="1"/>
  <c r="AY324" i="16"/>
  <c r="AQ324" i="16" s="1"/>
  <c r="AY332" i="16"/>
  <c r="AQ332" i="16" s="1"/>
  <c r="AY340" i="16"/>
  <c r="AQ340" i="16" s="1"/>
  <c r="AY348" i="16"/>
  <c r="AQ348" i="16" s="1"/>
  <c r="AY230" i="16"/>
  <c r="AQ230" i="16" s="1"/>
  <c r="AY43" i="16"/>
  <c r="AQ43" i="16" s="1"/>
  <c r="AY67" i="16"/>
  <c r="AQ67" i="16" s="1"/>
  <c r="AY123" i="16"/>
  <c r="AQ123" i="16" s="1"/>
  <c r="AY163" i="16"/>
  <c r="AQ163" i="16" s="1"/>
  <c r="AY203" i="16"/>
  <c r="AQ203" i="16" s="1"/>
  <c r="AY251" i="16"/>
  <c r="AQ251" i="16" s="1"/>
  <c r="AY291" i="16"/>
  <c r="AQ291" i="16" s="1"/>
  <c r="AY315" i="16"/>
  <c r="AQ315" i="16" s="1"/>
  <c r="AY125" i="16"/>
  <c r="AQ125" i="16" s="1"/>
  <c r="AQ11" i="16"/>
  <c r="AS371" i="16"/>
  <c r="AQ371" i="16" s="1"/>
  <c r="AS403" i="16"/>
  <c r="AQ403" i="16" s="1"/>
  <c r="AQ435" i="16"/>
  <c r="AQ467" i="16"/>
  <c r="AQ499" i="16"/>
  <c r="AQ531" i="16"/>
  <c r="AY28" i="16"/>
  <c r="AQ28" i="16" s="1"/>
  <c r="AY60" i="16"/>
  <c r="AQ60" i="16" s="1"/>
  <c r="AY108" i="16"/>
  <c r="AQ108" i="16" s="1"/>
  <c r="AR11" i="16"/>
  <c r="AR35" i="16"/>
  <c r="AR59" i="16"/>
  <c r="AR83" i="16"/>
  <c r="AR107" i="16"/>
  <c r="AR131" i="16"/>
  <c r="AR155" i="16"/>
  <c r="AR179" i="16"/>
  <c r="AR203" i="16"/>
  <c r="AR227" i="16"/>
  <c r="AR267" i="16"/>
  <c r="AR291" i="16"/>
  <c r="AR315" i="16"/>
  <c r="AR339" i="16"/>
  <c r="AR371" i="16"/>
  <c r="AR387" i="16"/>
  <c r="AR419" i="16"/>
  <c r="AR443" i="16"/>
  <c r="AY85" i="16"/>
  <c r="AQ85" i="16" s="1"/>
  <c r="AY93" i="16"/>
  <c r="AQ93" i="16" s="1"/>
  <c r="AY213" i="16"/>
  <c r="AY221" i="16"/>
  <c r="AQ221" i="16" s="1"/>
  <c r="AY341" i="16"/>
  <c r="AQ341" i="16" s="1"/>
  <c r="AY349" i="16"/>
  <c r="AQ349" i="16" s="1"/>
  <c r="AY134" i="16"/>
  <c r="AQ134" i="16" s="1"/>
  <c r="AY35" i="16"/>
  <c r="AQ35" i="16" s="1"/>
  <c r="AY99" i="16"/>
  <c r="AQ99" i="16" s="1"/>
  <c r="AY147" i="16"/>
  <c r="AQ147" i="16" s="1"/>
  <c r="AY187" i="16"/>
  <c r="AQ187" i="16" s="1"/>
  <c r="AY235" i="16"/>
  <c r="AQ235" i="16" s="1"/>
  <c r="AY275" i="16"/>
  <c r="AQ275" i="16" s="1"/>
  <c r="AY323" i="16"/>
  <c r="AQ323" i="16" s="1"/>
  <c r="AQ355" i="16"/>
  <c r="AS387" i="16"/>
  <c r="AQ387" i="16" s="1"/>
  <c r="AS419" i="16"/>
  <c r="AQ419" i="16" s="1"/>
  <c r="AQ459" i="16"/>
  <c r="AQ491" i="16"/>
  <c r="AQ539" i="16"/>
  <c r="AY44" i="16"/>
  <c r="AQ44" i="16" s="1"/>
  <c r="AY116" i="16"/>
  <c r="AQ116" i="16" s="1"/>
  <c r="AR19" i="16"/>
  <c r="AR43" i="16"/>
  <c r="AR67" i="16"/>
  <c r="AR91" i="16"/>
  <c r="AR115" i="16"/>
  <c r="AR139" i="16"/>
  <c r="AR163" i="16"/>
  <c r="AR187" i="16"/>
  <c r="AR219" i="16"/>
  <c r="AR275" i="16"/>
  <c r="AR299" i="16"/>
  <c r="AR323" i="16"/>
  <c r="AR347" i="16"/>
  <c r="AR355" i="16"/>
  <c r="AR379" i="16"/>
  <c r="AR403" i="16"/>
  <c r="AR427" i="16"/>
  <c r="AR435" i="16"/>
  <c r="AR451" i="16"/>
  <c r="AS359" i="16"/>
  <c r="AQ359" i="16" s="1"/>
  <c r="AS699" i="16"/>
  <c r="AQ699" i="16" s="1"/>
  <c r="AS707" i="16"/>
  <c r="AQ707" i="16" s="1"/>
  <c r="AR12" i="16"/>
  <c r="AY38" i="16"/>
  <c r="AQ38" i="16" s="1"/>
  <c r="AY19" i="16"/>
  <c r="AQ19" i="16" s="1"/>
  <c r="AY59" i="16"/>
  <c r="AQ59" i="16" s="1"/>
  <c r="AY91" i="16"/>
  <c r="AQ91" i="16" s="1"/>
  <c r="AY139" i="16"/>
  <c r="AQ139" i="16" s="1"/>
  <c r="AY171" i="16"/>
  <c r="AQ171" i="16" s="1"/>
  <c r="AY211" i="16"/>
  <c r="AQ211" i="16" s="1"/>
  <c r="AY259" i="16"/>
  <c r="AQ259" i="16" s="1"/>
  <c r="AY299" i="16"/>
  <c r="AQ299" i="16" s="1"/>
  <c r="AY347" i="16"/>
  <c r="AQ347" i="16" s="1"/>
  <c r="AY166" i="16"/>
  <c r="AQ166" i="16" s="1"/>
  <c r="AY326" i="16"/>
  <c r="AQ326" i="16" s="1"/>
  <c r="AS379" i="16"/>
  <c r="AQ379" i="16" s="1"/>
  <c r="AQ443" i="16"/>
  <c r="AQ475" i="16"/>
  <c r="AQ515" i="16"/>
  <c r="AY12" i="16"/>
  <c r="AQ12" i="16" s="1"/>
  <c r="AY36" i="16"/>
  <c r="AQ36" i="16" s="1"/>
  <c r="AY100" i="16"/>
  <c r="AQ100" i="16" s="1"/>
  <c r="AR27" i="16"/>
  <c r="AR51" i="16"/>
  <c r="AR75" i="16"/>
  <c r="AR99" i="16"/>
  <c r="AR123" i="16"/>
  <c r="AR147" i="16"/>
  <c r="AR171" i="16"/>
  <c r="AR195" i="16"/>
  <c r="AR211" i="16"/>
  <c r="AR243" i="16"/>
  <c r="AR259" i="16"/>
  <c r="AR283" i="16"/>
  <c r="AR307" i="16"/>
  <c r="AR363" i="16"/>
  <c r="AR411" i="16"/>
  <c r="AS388" i="16"/>
  <c r="AQ388" i="16" s="1"/>
  <c r="AS380" i="16"/>
  <c r="AQ380" i="16" s="1"/>
  <c r="AS372" i="16"/>
  <c r="AQ372" i="16" s="1"/>
  <c r="AS364" i="16"/>
  <c r="AQ364" i="16" s="1"/>
  <c r="AS356" i="16"/>
  <c r="AQ356" i="16" s="1"/>
  <c r="AY6" i="16"/>
  <c r="AQ6" i="16" s="1"/>
  <c r="AY273" i="16"/>
  <c r="AQ273" i="16" s="1"/>
  <c r="AY265" i="16"/>
  <c r="AQ265" i="16" s="1"/>
  <c r="AY201" i="16"/>
  <c r="AQ201" i="16" s="1"/>
  <c r="AY17" i="16"/>
  <c r="AQ17" i="16" s="1"/>
  <c r="AY9" i="16"/>
  <c r="AQ9" i="16" s="1"/>
  <c r="AY353" i="16"/>
  <c r="AQ353" i="16" s="1"/>
  <c r="AY345" i="16"/>
  <c r="AQ345" i="16" s="1"/>
  <c r="AY337" i="16"/>
  <c r="AQ337" i="16" s="1"/>
  <c r="AY329" i="16"/>
  <c r="AQ329" i="16" s="1"/>
  <c r="AY321" i="16"/>
  <c r="AQ321" i="16" s="1"/>
  <c r="AY313" i="16"/>
  <c r="AQ313" i="16" s="1"/>
  <c r="AY305" i="16"/>
  <c r="AQ305" i="16" s="1"/>
  <c r="AY297" i="16"/>
  <c r="AQ297" i="16" s="1"/>
  <c r="AY289" i="16"/>
  <c r="AQ289" i="16" s="1"/>
  <c r="AY281" i="16"/>
  <c r="AQ281" i="16" s="1"/>
  <c r="AY351" i="16"/>
  <c r="AQ351" i="16" s="1"/>
  <c r="AY343" i="16"/>
  <c r="AQ343" i="16" s="1"/>
  <c r="AY335" i="16"/>
  <c r="AY327" i="16"/>
  <c r="AQ327" i="16" s="1"/>
  <c r="AY319" i="16"/>
  <c r="AQ319" i="16" s="1"/>
  <c r="AY352" i="16"/>
  <c r="AQ352" i="16" s="1"/>
  <c r="AY344" i="16"/>
  <c r="AQ344" i="16" s="1"/>
  <c r="AY336" i="16"/>
  <c r="AQ336" i="16" s="1"/>
  <c r="AY328" i="16"/>
  <c r="AQ328" i="16" s="1"/>
  <c r="AY320" i="16"/>
  <c r="AQ320" i="16" s="1"/>
  <c r="AY312" i="16"/>
  <c r="AQ312" i="16" s="1"/>
  <c r="AY304" i="16"/>
  <c r="AQ304" i="16" s="1"/>
  <c r="AY296" i="16"/>
  <c r="AQ296" i="16" s="1"/>
  <c r="AY288" i="16"/>
  <c r="AQ288" i="16" s="1"/>
  <c r="AY280" i="16"/>
  <c r="AQ280" i="16" s="1"/>
  <c r="AY272" i="16"/>
  <c r="AQ272" i="16" s="1"/>
  <c r="AY264" i="16"/>
  <c r="AQ264" i="16" s="1"/>
  <c r="AY256" i="16"/>
  <c r="AQ256" i="16" s="1"/>
  <c r="AY248" i="16"/>
  <c r="AQ248" i="16" s="1"/>
  <c r="AY240" i="16"/>
  <c r="AQ240" i="16" s="1"/>
  <c r="AY232" i="16"/>
  <c r="AY224" i="16"/>
  <c r="AQ224" i="16" s="1"/>
  <c r="AY216" i="16"/>
  <c r="AQ216" i="16" s="1"/>
  <c r="AY208" i="16"/>
  <c r="AQ208" i="16" s="1"/>
  <c r="AY200" i="16"/>
  <c r="AQ200" i="16" s="1"/>
  <c r="AY192" i="16"/>
  <c r="AQ192" i="16" s="1"/>
  <c r="AY184" i="16"/>
  <c r="AQ184" i="16" s="1"/>
  <c r="AY176" i="16"/>
  <c r="AQ176" i="16" s="1"/>
  <c r="AY168" i="16"/>
  <c r="AQ168" i="16" s="1"/>
  <c r="AY160" i="16"/>
  <c r="AQ160" i="16" s="1"/>
  <c r="AY152" i="16"/>
  <c r="AQ152" i="16" s="1"/>
  <c r="AY144" i="16"/>
  <c r="AQ144" i="16" s="1"/>
  <c r="AY136" i="16"/>
  <c r="AQ136" i="16" s="1"/>
  <c r="AY128" i="16"/>
  <c r="AQ128" i="16" s="1"/>
  <c r="AY120" i="16"/>
  <c r="AQ120" i="16" s="1"/>
  <c r="AY112" i="16"/>
  <c r="AQ112" i="16" s="1"/>
  <c r="AY104" i="16"/>
  <c r="AY96" i="16"/>
  <c r="AQ96" i="16" s="1"/>
  <c r="AY88" i="16"/>
  <c r="AQ88" i="16" s="1"/>
  <c r="AY80" i="16"/>
  <c r="AQ80" i="16" s="1"/>
  <c r="AY72" i="16"/>
  <c r="AQ72" i="16" s="1"/>
  <c r="AY64" i="16"/>
  <c r="AQ64" i="16" s="1"/>
  <c r="AY56" i="16"/>
  <c r="AQ56" i="16" s="1"/>
  <c r="AY48" i="16"/>
  <c r="AQ48" i="16" s="1"/>
  <c r="AY40" i="16"/>
  <c r="AQ40" i="16" s="1"/>
  <c r="AY32" i="16"/>
  <c r="AQ32" i="16" s="1"/>
  <c r="AY24" i="16"/>
  <c r="AQ24" i="16" s="1"/>
  <c r="AY16" i="16"/>
  <c r="AQ16" i="16" s="1"/>
  <c r="AY8" i="16"/>
  <c r="AQ8" i="16" s="1"/>
  <c r="AY354" i="16"/>
  <c r="AQ354" i="16" s="1"/>
  <c r="AY346" i="16"/>
  <c r="AQ346" i="16" s="1"/>
  <c r="AY338" i="16"/>
  <c r="AQ338" i="16" s="1"/>
  <c r="AY330" i="16"/>
  <c r="AQ330" i="16" s="1"/>
  <c r="AY322" i="16"/>
  <c r="AQ322" i="16" s="1"/>
  <c r="AY314" i="16"/>
  <c r="AQ314" i="16" s="1"/>
  <c r="AY306" i="16"/>
  <c r="AQ306" i="16" s="1"/>
  <c r="AY298" i="16"/>
  <c r="AQ298" i="16" s="1"/>
  <c r="AY290" i="16"/>
  <c r="AQ290" i="16" s="1"/>
  <c r="AY282" i="16"/>
  <c r="AQ282" i="16" s="1"/>
  <c r="AY274" i="16"/>
  <c r="AQ274" i="16" s="1"/>
  <c r="AY266" i="16"/>
  <c r="AQ266" i="16" s="1"/>
  <c r="AY258" i="16"/>
  <c r="AQ258" i="16" s="1"/>
  <c r="AY250" i="16"/>
  <c r="AQ250" i="16" s="1"/>
  <c r="AY242" i="16"/>
  <c r="AQ242" i="16" s="1"/>
  <c r="AY234" i="16"/>
  <c r="AQ234" i="16" s="1"/>
  <c r="AY226" i="16"/>
  <c r="AQ226" i="16" s="1"/>
  <c r="AY218" i="16"/>
  <c r="AQ218" i="16" s="1"/>
  <c r="AY210" i="16"/>
  <c r="AQ210" i="16" s="1"/>
  <c r="AY202" i="16"/>
  <c r="AY194" i="16"/>
  <c r="AQ194" i="16" s="1"/>
  <c r="AY186" i="16"/>
  <c r="AQ186" i="16" s="1"/>
  <c r="AY178" i="16"/>
  <c r="AQ178" i="16" s="1"/>
  <c r="AY170" i="16"/>
  <c r="AQ170" i="16" s="1"/>
  <c r="AY162" i="16"/>
  <c r="AQ162" i="16" s="1"/>
  <c r="AY154" i="16"/>
  <c r="AQ154" i="16" s="1"/>
  <c r="AY146" i="16"/>
  <c r="AQ146" i="16" s="1"/>
  <c r="AY138" i="16"/>
  <c r="AQ138" i="16" s="1"/>
  <c r="AY130" i="16"/>
  <c r="AQ130" i="16" s="1"/>
  <c r="AY122" i="16"/>
  <c r="AQ122" i="16" s="1"/>
  <c r="AY114" i="16"/>
  <c r="AQ114" i="16" s="1"/>
  <c r="AY106" i="16"/>
  <c r="AQ106" i="16" s="1"/>
  <c r="AY98" i="16"/>
  <c r="AQ98" i="16" s="1"/>
  <c r="AY90" i="16"/>
  <c r="AQ90" i="16" s="1"/>
  <c r="AY82" i="16"/>
  <c r="AQ82" i="16" s="1"/>
  <c r="AY74" i="16"/>
  <c r="AY66" i="16"/>
  <c r="AQ66" i="16" s="1"/>
  <c r="AY58" i="16"/>
  <c r="AQ58" i="16" s="1"/>
  <c r="AY50" i="16"/>
  <c r="AQ50" i="16" s="1"/>
  <c r="AY42" i="16"/>
  <c r="AQ42" i="16" s="1"/>
  <c r="AY34" i="16"/>
  <c r="AQ34" i="16" s="1"/>
  <c r="AY26" i="16"/>
  <c r="AQ26" i="16" s="1"/>
  <c r="AY18" i="16"/>
  <c r="AQ18" i="16" s="1"/>
  <c r="AY10" i="16"/>
  <c r="AQ10" i="16" s="1"/>
  <c r="AY193" i="16"/>
  <c r="AQ193" i="16" s="1"/>
  <c r="AY185" i="16"/>
  <c r="AQ185" i="16" s="1"/>
  <c r="AY177" i="16"/>
  <c r="AQ177" i="16" s="1"/>
  <c r="AY169" i="16"/>
  <c r="AQ169" i="16" s="1"/>
  <c r="AY161" i="16"/>
  <c r="AQ161" i="16" s="1"/>
  <c r="AY153" i="16"/>
  <c r="AQ153" i="16" s="1"/>
  <c r="AY145" i="16"/>
  <c r="AQ145" i="16" s="1"/>
  <c r="AY137" i="16"/>
  <c r="AY129" i="16"/>
  <c r="AQ129" i="16" s="1"/>
  <c r="AY121" i="16"/>
  <c r="AQ121" i="16" s="1"/>
  <c r="AY113" i="16"/>
  <c r="AQ113" i="16" s="1"/>
  <c r="AY105" i="16"/>
  <c r="AQ105" i="16" s="1"/>
  <c r="AY97" i="16"/>
  <c r="AQ97" i="16" s="1"/>
  <c r="AY89" i="16"/>
  <c r="AQ89" i="16" s="1"/>
  <c r="AY81" i="16"/>
  <c r="AQ81" i="16" s="1"/>
  <c r="AY73" i="16"/>
  <c r="AY65" i="16"/>
  <c r="AQ65" i="16" s="1"/>
  <c r="AY57" i="16"/>
  <c r="AQ57" i="16" s="1"/>
  <c r="AY49" i="16"/>
  <c r="AQ49" i="16" s="1"/>
  <c r="AY41" i="16"/>
  <c r="AQ41" i="16" s="1"/>
  <c r="AY33" i="16"/>
  <c r="AQ33" i="16" s="1"/>
  <c r="AY25" i="16"/>
  <c r="AQ25" i="16" s="1"/>
  <c r="AY333" i="16"/>
  <c r="AQ333" i="16" s="1"/>
  <c r="AY325" i="16"/>
  <c r="AQ325" i="16" s="1"/>
  <c r="AY301" i="16"/>
  <c r="AQ301" i="16" s="1"/>
  <c r="AY293" i="16"/>
  <c r="AQ293" i="16" s="1"/>
  <c r="AY269" i="16"/>
  <c r="AQ269" i="16" s="1"/>
  <c r="AY261" i="16"/>
  <c r="AQ261" i="16" s="1"/>
  <c r="AY237" i="16"/>
  <c r="AQ237" i="16" s="1"/>
  <c r="AY229" i="16"/>
  <c r="AQ229" i="16" s="1"/>
  <c r="AY205" i="16"/>
  <c r="AQ205" i="16" s="1"/>
  <c r="AY197" i="16"/>
  <c r="AQ197" i="16" s="1"/>
  <c r="AY173" i="16"/>
  <c r="AQ173" i="16" s="1"/>
  <c r="AY165" i="16"/>
  <c r="AQ165" i="16" s="1"/>
  <c r="AY141" i="16"/>
  <c r="AQ141" i="16" s="1"/>
  <c r="AY133" i="16"/>
  <c r="AQ133" i="16" s="1"/>
  <c r="AY109" i="16"/>
  <c r="AQ109" i="16" s="1"/>
  <c r="AY101" i="16"/>
  <c r="AQ101" i="16" s="1"/>
  <c r="AY77" i="16"/>
  <c r="AQ77" i="16" s="1"/>
  <c r="AY69" i="16"/>
  <c r="AQ69" i="16" s="1"/>
  <c r="AY45" i="16"/>
  <c r="AQ45" i="16" s="1"/>
  <c r="AY37" i="16"/>
  <c r="AQ37" i="16" s="1"/>
  <c r="AY257" i="16"/>
  <c r="AQ257" i="16" s="1"/>
  <c r="AY249" i="16"/>
  <c r="AQ249" i="16" s="1"/>
  <c r="AY241" i="16"/>
  <c r="AQ241" i="16" s="1"/>
  <c r="AY233" i="16"/>
  <c r="AQ233" i="16" s="1"/>
  <c r="AY225" i="16"/>
  <c r="AQ225" i="16" s="1"/>
  <c r="AY217" i="16"/>
  <c r="AQ217" i="16" s="1"/>
  <c r="AY209" i="16"/>
  <c r="AQ209" i="16" s="1"/>
  <c r="AY350" i="16"/>
  <c r="AQ350" i="16" s="1"/>
  <c r="AY342" i="16"/>
  <c r="AQ342" i="16" s="1"/>
  <c r="AY334" i="16"/>
  <c r="AQ334" i="16" s="1"/>
  <c r="AY318" i="16"/>
  <c r="AQ318" i="16" s="1"/>
  <c r="AY310" i="16"/>
  <c r="AQ310" i="16" s="1"/>
  <c r="AY302" i="16"/>
  <c r="AQ302" i="16" s="1"/>
  <c r="AY286" i="16"/>
  <c r="AQ286" i="16" s="1"/>
  <c r="AY278" i="16"/>
  <c r="AQ278" i="16" s="1"/>
  <c r="AY270" i="16"/>
  <c r="AQ270" i="16" s="1"/>
  <c r="AY254" i="16"/>
  <c r="AQ254" i="16" s="1"/>
  <c r="AY246" i="16"/>
  <c r="AQ246" i="16" s="1"/>
  <c r="AY238" i="16"/>
  <c r="AQ238" i="16" s="1"/>
  <c r="AY222" i="16"/>
  <c r="AQ222" i="16" s="1"/>
  <c r="AY214" i="16"/>
  <c r="AQ214" i="16" s="1"/>
  <c r="AY206" i="16"/>
  <c r="AQ206" i="16" s="1"/>
  <c r="AY190" i="16"/>
  <c r="AQ190" i="16" s="1"/>
  <c r="AY182" i="16"/>
  <c r="AQ182" i="16" s="1"/>
  <c r="AY174" i="16"/>
  <c r="AQ174" i="16" s="1"/>
  <c r="AY158" i="16"/>
  <c r="AQ158" i="16" s="1"/>
  <c r="AY150" i="16"/>
  <c r="AQ150" i="16" s="1"/>
  <c r="AY142" i="16"/>
  <c r="AQ142" i="16" s="1"/>
  <c r="AY126" i="16"/>
  <c r="AQ126" i="16" s="1"/>
  <c r="AY118" i="16"/>
  <c r="AQ118" i="16" s="1"/>
  <c r="AY110" i="16"/>
  <c r="AQ110" i="16" s="1"/>
  <c r="AY94" i="16"/>
  <c r="AQ94" i="16" s="1"/>
  <c r="AY86" i="16"/>
  <c r="AQ86" i="16" s="1"/>
  <c r="AY78" i="16"/>
  <c r="AQ78" i="16" s="1"/>
  <c r="AY62" i="16"/>
  <c r="AQ62" i="16" s="1"/>
  <c r="AY54" i="16"/>
  <c r="AQ54" i="16" s="1"/>
  <c r="AY46" i="16"/>
  <c r="AQ46" i="16" s="1"/>
  <c r="AY30" i="16"/>
  <c r="AQ30" i="16" s="1"/>
  <c r="AY22" i="16"/>
  <c r="AQ22" i="16" s="1"/>
  <c r="AY14" i="16"/>
  <c r="AQ14" i="16" s="1"/>
  <c r="AR13" i="16"/>
  <c r="AY53" i="16"/>
  <c r="AQ53" i="16" s="1"/>
  <c r="AY61" i="16"/>
  <c r="AQ61" i="16" s="1"/>
  <c r="AY181" i="16"/>
  <c r="AQ181" i="16" s="1"/>
  <c r="AY189" i="16"/>
  <c r="AQ189" i="16" s="1"/>
  <c r="AY309" i="16"/>
  <c r="AQ309" i="16" s="1"/>
  <c r="AY317" i="16"/>
  <c r="AQ317" i="16" s="1"/>
  <c r="AW637" i="16"/>
  <c r="AQ637" i="16" s="1"/>
  <c r="AW645" i="16"/>
  <c r="AQ645" i="16" s="1"/>
  <c r="AY198" i="16"/>
  <c r="AQ198" i="16" s="1"/>
  <c r="AY107" i="16"/>
  <c r="AQ107" i="16" s="1"/>
  <c r="AY227" i="16"/>
  <c r="AQ227" i="16" s="1"/>
  <c r="AY339" i="16"/>
  <c r="AQ339" i="16" s="1"/>
  <c r="AW555" i="16"/>
  <c r="AQ555" i="16" s="1"/>
  <c r="AW563" i="16"/>
  <c r="AQ563" i="16" s="1"/>
  <c r="AW571" i="16"/>
  <c r="AQ571" i="16" s="1"/>
  <c r="AW579" i="16"/>
  <c r="AQ579" i="16" s="1"/>
  <c r="AW587" i="16"/>
  <c r="AQ587" i="16" s="1"/>
  <c r="AW595" i="16"/>
  <c r="AQ595" i="16" s="1"/>
  <c r="AW603" i="16"/>
  <c r="AQ603" i="16" s="1"/>
  <c r="AW611" i="16"/>
  <c r="AQ611" i="16" s="1"/>
  <c r="AW619" i="16"/>
  <c r="AQ619" i="16" s="1"/>
  <c r="AW627" i="16"/>
  <c r="AQ627" i="16" s="1"/>
  <c r="AW635" i="16"/>
  <c r="AQ635" i="16" s="1"/>
  <c r="AW643" i="16"/>
  <c r="AQ643" i="16" s="1"/>
  <c r="AW524" i="16"/>
  <c r="AQ524" i="16" s="1"/>
  <c r="AW532" i="16"/>
  <c r="AQ532" i="16" s="1"/>
  <c r="AW596" i="16"/>
  <c r="AQ596" i="16" s="1"/>
  <c r="AW556" i="16"/>
  <c r="AQ556" i="16" s="1"/>
  <c r="AW564" i="16"/>
  <c r="AQ564" i="16" s="1"/>
  <c r="AW572" i="16"/>
  <c r="AQ572" i="16" s="1"/>
  <c r="AW580" i="16"/>
  <c r="AQ580" i="16" s="1"/>
  <c r="AW588" i="16"/>
  <c r="AQ588" i="16" s="1"/>
  <c r="AW624" i="16"/>
  <c r="AQ624" i="16" s="1"/>
  <c r="AW604" i="16"/>
  <c r="AQ604" i="16" s="1"/>
  <c r="AW620" i="16"/>
  <c r="AQ620" i="16" s="1"/>
  <c r="AW628" i="16"/>
  <c r="AQ628" i="16" s="1"/>
  <c r="AW636" i="16"/>
  <c r="AQ636" i="16" s="1"/>
  <c r="AW644" i="16"/>
  <c r="AQ644" i="16" s="1"/>
  <c r="AW469" i="16"/>
  <c r="AQ469" i="16" s="1"/>
  <c r="AW477" i="16"/>
  <c r="AQ477" i="16" s="1"/>
  <c r="AW456" i="16"/>
  <c r="AQ456" i="16" s="1"/>
  <c r="AW493" i="16"/>
  <c r="AQ493" i="16" s="1"/>
  <c r="AW501" i="16"/>
  <c r="AQ501" i="16" s="1"/>
  <c r="AW509" i="16"/>
  <c r="AQ509" i="16" s="1"/>
  <c r="AW517" i="16"/>
  <c r="AQ517" i="16" s="1"/>
  <c r="AW525" i="16"/>
  <c r="AQ525" i="16" s="1"/>
  <c r="AW533" i="16"/>
  <c r="AQ533" i="16" s="1"/>
  <c r="AW484" i="16"/>
  <c r="AQ484" i="16" s="1"/>
  <c r="AW549" i="16"/>
  <c r="AQ549" i="16" s="1"/>
  <c r="AW557" i="16"/>
  <c r="AQ557" i="16" s="1"/>
  <c r="AW565" i="16"/>
  <c r="AQ565" i="16" s="1"/>
  <c r="AW573" i="16"/>
  <c r="AQ573" i="16" s="1"/>
  <c r="AW581" i="16"/>
  <c r="AQ581" i="16" s="1"/>
  <c r="AW589" i="16"/>
  <c r="AQ589" i="16" s="1"/>
  <c r="AW512" i="16"/>
  <c r="AQ512" i="16" s="1"/>
  <c r="AW605" i="16"/>
  <c r="AQ605" i="16" s="1"/>
  <c r="AW613" i="16"/>
  <c r="AQ613" i="16" s="1"/>
  <c r="AW621" i="16"/>
  <c r="AQ621" i="16" s="1"/>
  <c r="AY102" i="16"/>
  <c r="AQ102" i="16" s="1"/>
  <c r="AY27" i="16"/>
  <c r="AQ27" i="16" s="1"/>
  <c r="AY83" i="16"/>
  <c r="AQ83" i="16" s="1"/>
  <c r="AY131" i="16"/>
  <c r="AQ131" i="16" s="1"/>
  <c r="AY179" i="16"/>
  <c r="AQ179" i="16" s="1"/>
  <c r="AY219" i="16"/>
  <c r="AQ219" i="16" s="1"/>
  <c r="AY267" i="16"/>
  <c r="AQ267" i="16" s="1"/>
  <c r="AY307" i="16"/>
  <c r="AQ307" i="16" s="1"/>
  <c r="AU689" i="16"/>
  <c r="AQ689" i="16" s="1"/>
  <c r="AU681" i="16"/>
  <c r="AQ681" i="16" s="1"/>
  <c r="AU665" i="16"/>
  <c r="AQ665" i="16" s="1"/>
  <c r="AU657" i="16"/>
  <c r="AQ657" i="16" s="1"/>
  <c r="AU649" i="16"/>
  <c r="AQ649" i="16" s="1"/>
  <c r="AU690" i="16"/>
  <c r="AQ690" i="16" s="1"/>
  <c r="AU682" i="16"/>
  <c r="AQ682" i="16" s="1"/>
  <c r="AU674" i="16"/>
  <c r="AQ674" i="16" s="1"/>
  <c r="AU666" i="16"/>
  <c r="AQ666" i="16" s="1"/>
  <c r="AU658" i="16"/>
  <c r="AQ658" i="16" s="1"/>
  <c r="AU650" i="16"/>
  <c r="AQ650" i="16" s="1"/>
  <c r="AU673" i="16"/>
  <c r="AQ673" i="16" s="1"/>
  <c r="AU688" i="16"/>
  <c r="AQ688" i="16" s="1"/>
  <c r="AU680" i="16"/>
  <c r="AQ680" i="16" s="1"/>
  <c r="AU672" i="16"/>
  <c r="AQ672" i="16" s="1"/>
  <c r="AU664" i="16"/>
  <c r="AQ664" i="16" s="1"/>
  <c r="AU656" i="16"/>
  <c r="AQ656" i="16" s="1"/>
  <c r="AU696" i="16"/>
  <c r="AQ696" i="16" s="1"/>
  <c r="AU685" i="16"/>
  <c r="AQ685" i="16" s="1"/>
  <c r="AU694" i="16"/>
  <c r="AQ694" i="16" s="1"/>
  <c r="AU686" i="16"/>
  <c r="AQ686" i="16" s="1"/>
  <c r="AU678" i="16"/>
  <c r="AQ678" i="16" s="1"/>
  <c r="AU670" i="16"/>
  <c r="AQ670" i="16" s="1"/>
  <c r="AU662" i="16"/>
  <c r="AQ662" i="16" s="1"/>
  <c r="AU654" i="16"/>
  <c r="AQ654" i="16" s="1"/>
  <c r="AU693" i="16"/>
  <c r="AQ693" i="16" s="1"/>
  <c r="AU677" i="16"/>
  <c r="AQ677" i="16" s="1"/>
  <c r="AU669" i="16"/>
  <c r="AQ669" i="16" s="1"/>
  <c r="AU661" i="16"/>
  <c r="AQ661" i="16" s="1"/>
  <c r="AU653" i="16"/>
  <c r="AQ653" i="16" s="1"/>
  <c r="AU692" i="16"/>
  <c r="AQ692" i="16" s="1"/>
  <c r="AU684" i="16"/>
  <c r="AQ684" i="16" s="1"/>
  <c r="AU676" i="16"/>
  <c r="AQ676" i="16" s="1"/>
  <c r="AU668" i="16"/>
  <c r="AQ668" i="16" s="1"/>
  <c r="AU660" i="16"/>
  <c r="AQ660" i="16" s="1"/>
  <c r="AU652" i="16"/>
  <c r="AQ652" i="16" s="1"/>
  <c r="AU691" i="16"/>
  <c r="AQ691" i="16" s="1"/>
  <c r="AU683" i="16"/>
  <c r="AQ683" i="16" s="1"/>
  <c r="AU675" i="16"/>
  <c r="AQ675" i="16" s="1"/>
  <c r="AU667" i="16"/>
  <c r="AQ667" i="16" s="1"/>
  <c r="AU659" i="16"/>
  <c r="AQ659" i="16" s="1"/>
  <c r="AU651" i="16"/>
  <c r="AQ651" i="16" s="1"/>
  <c r="AU695" i="16"/>
  <c r="AQ695" i="16" s="1"/>
  <c r="AU679" i="16"/>
  <c r="AQ679" i="16" s="1"/>
  <c r="AU671" i="16"/>
  <c r="AQ671" i="16" s="1"/>
  <c r="AU663" i="16"/>
  <c r="AQ663" i="16" s="1"/>
  <c r="AU655" i="16"/>
  <c r="AQ655" i="16" s="1"/>
  <c r="AU687" i="16"/>
  <c r="AQ687" i="16" s="1"/>
  <c r="AY13" i="16"/>
  <c r="AQ13" i="16" s="1"/>
  <c r="AY21" i="16"/>
  <c r="AQ21" i="16" s="1"/>
  <c r="AY29" i="16"/>
  <c r="AQ29" i="16" s="1"/>
  <c r="AY149" i="16"/>
  <c r="AQ149" i="16" s="1"/>
  <c r="AY157" i="16"/>
  <c r="AQ157" i="16" s="1"/>
  <c r="AY277" i="16"/>
  <c r="AQ277" i="16" s="1"/>
  <c r="AY285" i="16"/>
  <c r="AQ285" i="16" s="1"/>
  <c r="AW445" i="16"/>
  <c r="AQ445" i="16" s="1"/>
  <c r="AW453" i="16"/>
  <c r="AQ453" i="16" s="1"/>
  <c r="AY262" i="16"/>
  <c r="AQ262" i="16" s="1"/>
  <c r="AY7" i="16"/>
  <c r="AQ7" i="16" s="1"/>
  <c r="AY15" i="16"/>
  <c r="AQ15" i="16" s="1"/>
  <c r="AY31" i="16"/>
  <c r="AQ31" i="16" s="1"/>
  <c r="AY39" i="16"/>
  <c r="AQ39" i="16" s="1"/>
  <c r="AY47" i="16"/>
  <c r="AQ47" i="16" s="1"/>
  <c r="AY55" i="16"/>
  <c r="AQ55" i="16" s="1"/>
  <c r="AY63" i="16"/>
  <c r="AQ63" i="16" s="1"/>
  <c r="AY71" i="16"/>
  <c r="AQ71" i="16" s="1"/>
  <c r="AY79" i="16"/>
  <c r="AQ79" i="16" s="1"/>
  <c r="AY87" i="16"/>
  <c r="AQ87" i="16" s="1"/>
  <c r="AY95" i="16"/>
  <c r="AQ95" i="16" s="1"/>
  <c r="AY103" i="16"/>
  <c r="AQ103" i="16" s="1"/>
  <c r="AY111" i="16"/>
  <c r="AQ111" i="16" s="1"/>
  <c r="AY119" i="16"/>
  <c r="AQ119" i="16" s="1"/>
  <c r="AY127" i="16"/>
  <c r="AQ127" i="16" s="1"/>
  <c r="AY135" i="16"/>
  <c r="AQ135" i="16" s="1"/>
  <c r="AY143" i="16"/>
  <c r="AQ143" i="16" s="1"/>
  <c r="AY151" i="16"/>
  <c r="AQ151" i="16" s="1"/>
  <c r="AY159" i="16"/>
  <c r="AQ159" i="16" s="1"/>
  <c r="AY167" i="16"/>
  <c r="AQ167" i="16" s="1"/>
  <c r="AY175" i="16"/>
  <c r="AQ175" i="16" s="1"/>
  <c r="AY183" i="16"/>
  <c r="AQ183" i="16" s="1"/>
  <c r="AY191" i="16"/>
  <c r="AQ191" i="16" s="1"/>
  <c r="AY199" i="16"/>
  <c r="AQ199" i="16" s="1"/>
  <c r="AY207" i="16"/>
  <c r="AQ207" i="16" s="1"/>
  <c r="AY215" i="16"/>
  <c r="AQ215" i="16" s="1"/>
  <c r="AY223" i="16"/>
  <c r="AQ223" i="16" s="1"/>
  <c r="AY231" i="16"/>
  <c r="AQ231" i="16" s="1"/>
  <c r="AY239" i="16"/>
  <c r="AQ239" i="16" s="1"/>
  <c r="AY247" i="16"/>
  <c r="AQ247" i="16" s="1"/>
  <c r="AY255" i="16"/>
  <c r="AQ255" i="16" s="1"/>
  <c r="AY263" i="16"/>
  <c r="AQ263" i="16" s="1"/>
  <c r="AY271" i="16"/>
  <c r="AQ271" i="16" s="1"/>
  <c r="AY279" i="16"/>
  <c r="AQ279" i="16" s="1"/>
  <c r="AY287" i="16"/>
  <c r="AQ287" i="16" s="1"/>
  <c r="AY295" i="16"/>
  <c r="AQ295" i="16" s="1"/>
  <c r="AY303" i="16"/>
  <c r="AQ303" i="16" s="1"/>
  <c r="AY311" i="16"/>
  <c r="AQ311" i="16" s="1"/>
  <c r="AQ335" i="16"/>
  <c r="AR399" i="16"/>
  <c r="AR471" i="16"/>
  <c r="AR661" i="16"/>
  <c r="AQ294" i="16"/>
  <c r="AS358" i="16"/>
  <c r="AQ358" i="16" s="1"/>
  <c r="AS366" i="16"/>
  <c r="AQ366" i="16" s="1"/>
  <c r="AS374" i="16"/>
  <c r="AQ374" i="16" s="1"/>
  <c r="AS382" i="16"/>
  <c r="AQ382" i="16" s="1"/>
  <c r="AS390" i="16"/>
  <c r="AQ390" i="16" s="1"/>
  <c r="AS398" i="16"/>
  <c r="AQ398" i="16" s="1"/>
  <c r="AS406" i="16"/>
  <c r="AQ406" i="16" s="1"/>
  <c r="AS414" i="16"/>
  <c r="AQ414" i="16" s="1"/>
  <c r="AS422" i="16"/>
  <c r="AQ422" i="16" s="1"/>
  <c r="AR430" i="16"/>
  <c r="AR438" i="16"/>
  <c r="AR446" i="16"/>
  <c r="AR454" i="16"/>
  <c r="AR462" i="16"/>
  <c r="AR478" i="16"/>
  <c r="AR494" i="16"/>
  <c r="AR502" i="16"/>
  <c r="AR510" i="16"/>
  <c r="AR518" i="16"/>
  <c r="AR526" i="16"/>
  <c r="AR534" i="16"/>
  <c r="AR542" i="16"/>
  <c r="AR558" i="16"/>
  <c r="AR566" i="16"/>
  <c r="AR574" i="16"/>
  <c r="AR582" i="16"/>
  <c r="AR590" i="16"/>
  <c r="AR598" i="16"/>
  <c r="AR606" i="16"/>
  <c r="AR622" i="16"/>
  <c r="AR630" i="16"/>
  <c r="AR638" i="16"/>
  <c r="AR646" i="16"/>
  <c r="AR654" i="16"/>
  <c r="AR718" i="16"/>
  <c r="AQ591" i="16"/>
  <c r="AS711" i="16"/>
  <c r="AQ711" i="16" s="1"/>
  <c r="AS396" i="16"/>
  <c r="AQ396" i="16" s="1"/>
  <c r="AS404" i="16"/>
  <c r="AQ404" i="16" s="1"/>
  <c r="AS412" i="16"/>
  <c r="AQ412" i="16" s="1"/>
  <c r="AQ540" i="16"/>
  <c r="AQ436" i="16"/>
  <c r="AQ444" i="16"/>
  <c r="AQ452" i="16"/>
  <c r="AQ460" i="16"/>
  <c r="AQ468" i="16"/>
  <c r="AQ476" i="16"/>
  <c r="AQ568" i="16"/>
  <c r="AQ492" i="16"/>
  <c r="AQ500" i="16"/>
  <c r="AQ508" i="16"/>
  <c r="AQ548" i="16"/>
  <c r="AQ612" i="16"/>
  <c r="AS700" i="16"/>
  <c r="AQ700" i="16" s="1"/>
  <c r="AS708" i="16"/>
  <c r="AQ708" i="16" s="1"/>
  <c r="AS716" i="16"/>
  <c r="AQ716" i="16" s="1"/>
  <c r="AR29" i="16"/>
  <c r="AR37" i="16"/>
  <c r="AR45" i="16"/>
  <c r="AR53" i="16"/>
  <c r="AR61" i="16"/>
  <c r="AR77" i="16"/>
  <c r="AR85" i="16"/>
  <c r="AR93" i="16"/>
  <c r="AR101" i="16"/>
  <c r="AR109" i="16"/>
  <c r="AR117" i="16"/>
  <c r="AR125" i="16"/>
  <c r="AR141" i="16"/>
  <c r="AR149" i="16"/>
  <c r="AR157" i="16"/>
  <c r="AR165" i="16"/>
  <c r="AR173" i="16"/>
  <c r="AR181" i="16"/>
  <c r="AR189" i="16"/>
  <c r="AR197" i="16"/>
  <c r="AR205" i="16"/>
  <c r="AR213" i="16"/>
  <c r="AR221" i="16"/>
  <c r="AR229" i="16"/>
  <c r="AR237" i="16"/>
  <c r="AR245" i="16"/>
  <c r="AR253" i="16"/>
  <c r="AR261" i="16"/>
  <c r="AR269" i="16"/>
  <c r="AR277" i="16"/>
  <c r="AR285" i="16"/>
  <c r="AR293" i="16"/>
  <c r="AR301" i="16"/>
  <c r="AR309" i="16"/>
  <c r="AR317" i="16"/>
  <c r="AR325" i="16"/>
  <c r="AR333" i="16"/>
  <c r="AR341" i="16"/>
  <c r="AR349" i="16"/>
  <c r="AR357" i="16"/>
  <c r="AR365" i="16"/>
  <c r="AR373" i="16"/>
  <c r="AS381" i="16"/>
  <c r="AQ381" i="16" s="1"/>
  <c r="AR389" i="16"/>
  <c r="AR397" i="16"/>
  <c r="AR405" i="16"/>
  <c r="AS413" i="16"/>
  <c r="AQ413" i="16" s="1"/>
  <c r="AR421" i="16"/>
  <c r="AR428" i="16"/>
  <c r="AR437" i="16"/>
  <c r="AR445" i="16"/>
  <c r="AR453" i="16"/>
  <c r="AR461" i="16"/>
  <c r="AR469" i="16"/>
  <c r="AR477" i="16"/>
  <c r="AR456" i="16"/>
  <c r="AR493" i="16"/>
  <c r="AR501" i="16"/>
  <c r="AR509" i="16"/>
  <c r="AR517" i="16"/>
  <c r="AR525" i="16"/>
  <c r="AR533" i="16"/>
  <c r="AR484" i="16"/>
  <c r="AR549" i="16"/>
  <c r="AR557" i="16"/>
  <c r="AR565" i="16"/>
  <c r="AR573" i="16"/>
  <c r="AR581" i="16"/>
  <c r="AR589" i="16"/>
  <c r="AR512" i="16"/>
  <c r="AR605" i="16"/>
  <c r="AR613" i="16"/>
  <c r="AR621" i="16"/>
  <c r="AR629" i="16"/>
  <c r="AR637" i="16"/>
  <c r="AR645" i="16"/>
  <c r="AR653" i="16"/>
  <c r="AR717" i="16"/>
  <c r="AR710" i="16"/>
  <c r="AR375" i="16"/>
  <c r="AR447" i="16"/>
  <c r="AS703" i="16"/>
  <c r="AQ703" i="16" s="1"/>
  <c r="AS719" i="16"/>
  <c r="AQ719" i="16" s="1"/>
  <c r="AS400" i="16"/>
  <c r="AQ400" i="16" s="1"/>
  <c r="AS408" i="16"/>
  <c r="AQ408" i="16" s="1"/>
  <c r="AR467" i="16"/>
  <c r="AR483" i="16"/>
  <c r="AQ507" i="16"/>
  <c r="AR515" i="16"/>
  <c r="AR531" i="16"/>
  <c r="AR547" i="16"/>
  <c r="AR563" i="16"/>
  <c r="AR603" i="16"/>
  <c r="AR619" i="16"/>
  <c r="AR643" i="16"/>
  <c r="AR659" i="16"/>
  <c r="AR675" i="16"/>
  <c r="AR683" i="16"/>
  <c r="AR699" i="16"/>
  <c r="AR707" i="16"/>
  <c r="AR20" i="16"/>
  <c r="AR28" i="16"/>
  <c r="AR36" i="16"/>
  <c r="AR44" i="16"/>
  <c r="AR52" i="16"/>
  <c r="AR68" i="16"/>
  <c r="AR76" i="16"/>
  <c r="AR84" i="16"/>
  <c r="AR92" i="16"/>
  <c r="AR100" i="16"/>
  <c r="AR108" i="16"/>
  <c r="AR116" i="16"/>
  <c r="AR124" i="16"/>
  <c r="AR132" i="16"/>
  <c r="AR140" i="16"/>
  <c r="AR148" i="16"/>
  <c r="AR156" i="16"/>
  <c r="AR164" i="16"/>
  <c r="AR172" i="16"/>
  <c r="AR180" i="16"/>
  <c r="AR204" i="16"/>
  <c r="AR212" i="16"/>
  <c r="AR236" i="16"/>
  <c r="AR244" i="16"/>
  <c r="AR268" i="16"/>
  <c r="AR276" i="16"/>
  <c r="AR300" i="16"/>
  <c r="AR308" i="16"/>
  <c r="AR332" i="16"/>
  <c r="AR340" i="16"/>
  <c r="AR364" i="16"/>
  <c r="AR372" i="16"/>
  <c r="AR380" i="16"/>
  <c r="AR388" i="16"/>
  <c r="AR396" i="16"/>
  <c r="AR404" i="16"/>
  <c r="AR412" i="16"/>
  <c r="AS420" i="16"/>
  <c r="AQ420" i="16" s="1"/>
  <c r="AR540" i="16"/>
  <c r="AR436" i="16"/>
  <c r="AR444" i="16"/>
  <c r="AR452" i="16"/>
  <c r="AR460" i="16"/>
  <c r="AR468" i="16"/>
  <c r="AR476" i="16"/>
  <c r="AR492" i="16"/>
  <c r="AR500" i="16"/>
  <c r="AR508" i="16"/>
  <c r="AR516" i="16"/>
  <c r="AR524" i="16"/>
  <c r="AR532" i="16"/>
  <c r="AR596" i="16"/>
  <c r="AR548" i="16"/>
  <c r="AR556" i="16"/>
  <c r="AR564" i="16"/>
  <c r="AR572" i="16"/>
  <c r="AR588" i="16"/>
  <c r="AR624" i="16"/>
  <c r="AR604" i="16"/>
  <c r="AR612" i="16"/>
  <c r="AR620" i="16"/>
  <c r="AR628" i="16"/>
  <c r="AR636" i="16"/>
  <c r="AR652" i="16"/>
  <c r="AR660" i="16"/>
  <c r="AR668" i="16"/>
  <c r="AR684" i="16"/>
  <c r="AR692" i="16"/>
  <c r="AR700" i="16"/>
  <c r="AR708" i="16"/>
  <c r="AR716" i="16"/>
  <c r="AR69" i="16"/>
  <c r="AR133" i="16"/>
  <c r="AQ213" i="16"/>
  <c r="AQ245" i="16"/>
  <c r="AS357" i="16"/>
  <c r="AQ357" i="16" s="1"/>
  <c r="AS365" i="16"/>
  <c r="AQ365" i="16" s="1"/>
  <c r="AS373" i="16"/>
  <c r="AQ373" i="16" s="1"/>
  <c r="AR381" i="16"/>
  <c r="AS389" i="16"/>
  <c r="AQ389" i="16" s="1"/>
  <c r="AS397" i="16"/>
  <c r="AQ397" i="16" s="1"/>
  <c r="AS405" i="16"/>
  <c r="AQ405" i="16" s="1"/>
  <c r="AR413" i="16"/>
  <c r="AS421" i="16"/>
  <c r="AQ421" i="16" s="1"/>
  <c r="AQ428" i="16"/>
  <c r="AR709" i="16"/>
  <c r="AR702" i="16"/>
  <c r="AR439" i="16"/>
  <c r="AQ575" i="16"/>
  <c r="AR499" i="16"/>
  <c r="AR523" i="16"/>
  <c r="AR539" i="16"/>
  <c r="AR579" i="16"/>
  <c r="AR595" i="16"/>
  <c r="AR611" i="16"/>
  <c r="AR627" i="16"/>
  <c r="AR691" i="16"/>
  <c r="AR60" i="16"/>
  <c r="AS714" i="16"/>
  <c r="AQ714" i="16" s="1"/>
  <c r="AS706" i="16"/>
  <c r="AQ706" i="16" s="1"/>
  <c r="AS698" i="16"/>
  <c r="AQ698" i="16" s="1"/>
  <c r="AS418" i="16"/>
  <c r="AQ418" i="16" s="1"/>
  <c r="AS410" i="16"/>
  <c r="AQ410" i="16" s="1"/>
  <c r="AS402" i="16"/>
  <c r="AQ402" i="16" s="1"/>
  <c r="AS394" i="16"/>
  <c r="AQ394" i="16" s="1"/>
  <c r="AS386" i="16"/>
  <c r="AQ386" i="16" s="1"/>
  <c r="AS378" i="16"/>
  <c r="AQ378" i="16" s="1"/>
  <c r="AS370" i="16"/>
  <c r="AQ370" i="16" s="1"/>
  <c r="AS362" i="16"/>
  <c r="AQ362" i="16" s="1"/>
  <c r="AS721" i="16"/>
  <c r="AQ721" i="16" s="1"/>
  <c r="AS713" i="16"/>
  <c r="AQ713" i="16" s="1"/>
  <c r="AS705" i="16"/>
  <c r="AQ705" i="16" s="1"/>
  <c r="AS697" i="16"/>
  <c r="AQ697" i="16" s="1"/>
  <c r="AS417" i="16"/>
  <c r="AQ417" i="16" s="1"/>
  <c r="AS393" i="16"/>
  <c r="AQ393" i="16" s="1"/>
  <c r="AS385" i="16"/>
  <c r="AQ385" i="16" s="1"/>
  <c r="AS369" i="16"/>
  <c r="AQ369" i="16" s="1"/>
  <c r="AS361" i="16"/>
  <c r="AQ361" i="16" s="1"/>
  <c r="AS720" i="16"/>
  <c r="AQ720" i="16" s="1"/>
  <c r="AS712" i="16"/>
  <c r="AQ712" i="16" s="1"/>
  <c r="AS704" i="16"/>
  <c r="AQ704" i="16" s="1"/>
  <c r="AS424" i="16"/>
  <c r="AQ424" i="16" s="1"/>
  <c r="AS416" i="16"/>
  <c r="AQ416" i="16" s="1"/>
  <c r="AS392" i="16"/>
  <c r="AQ392" i="16" s="1"/>
  <c r="AS384" i="16"/>
  <c r="AQ384" i="16" s="1"/>
  <c r="AS360" i="16"/>
  <c r="AQ360" i="16" s="1"/>
  <c r="AS409" i="16"/>
  <c r="AQ409" i="16" s="1"/>
  <c r="AS401" i="16"/>
  <c r="AQ401" i="16" s="1"/>
  <c r="AS423" i="16"/>
  <c r="AQ423" i="16" s="1"/>
  <c r="AS407" i="16"/>
  <c r="AQ407" i="16" s="1"/>
  <c r="AS399" i="16"/>
  <c r="AQ399" i="16" s="1"/>
  <c r="AS391" i="16"/>
  <c r="AQ391" i="16" s="1"/>
  <c r="AS383" i="16"/>
  <c r="AQ383" i="16" s="1"/>
  <c r="AS375" i="16"/>
  <c r="AQ375" i="16" s="1"/>
  <c r="AS367" i="16"/>
  <c r="AQ367" i="16" s="1"/>
  <c r="AS718" i="16"/>
  <c r="AQ718" i="16" s="1"/>
  <c r="AS710" i="16"/>
  <c r="AQ710" i="16" s="1"/>
  <c r="AS702" i="16"/>
  <c r="AQ702" i="16" s="1"/>
  <c r="AS717" i="16"/>
  <c r="AQ717" i="16" s="1"/>
  <c r="AS709" i="16"/>
  <c r="AQ709" i="16" s="1"/>
  <c r="AS701" i="16"/>
  <c r="AQ701" i="16" s="1"/>
  <c r="AR235" i="16"/>
  <c r="AR251" i="16"/>
  <c r="AR331" i="16"/>
  <c r="AR395" i="16"/>
  <c r="AR459" i="16"/>
  <c r="AR475" i="16"/>
  <c r="AR491" i="16"/>
  <c r="AR507" i="16"/>
  <c r="AR555" i="16"/>
  <c r="AR571" i="16"/>
  <c r="AR587" i="16"/>
  <c r="AR635" i="16"/>
  <c r="AR651" i="16"/>
  <c r="AR667" i="16"/>
  <c r="AR715" i="16"/>
  <c r="AR188" i="16"/>
  <c r="AR196" i="16"/>
  <c r="AR220" i="16"/>
  <c r="AR228" i="16"/>
  <c r="AR252" i="16"/>
  <c r="AR260" i="16"/>
  <c r="AR284" i="16"/>
  <c r="AR292" i="16"/>
  <c r="AR316" i="16"/>
  <c r="AR324" i="16"/>
  <c r="AR348" i="16"/>
  <c r="AR356" i="16"/>
  <c r="AR701" i="16"/>
  <c r="AR694" i="16"/>
  <c r="AR431" i="16"/>
  <c r="AS368" i="16"/>
  <c r="AQ368" i="16" s="1"/>
  <c r="AS377" i="16"/>
  <c r="AQ377" i="16" s="1"/>
  <c r="AR693" i="16"/>
  <c r="AS415" i="16"/>
  <c r="AQ415" i="16" s="1"/>
  <c r="AQ104" i="16"/>
  <c r="AS376" i="16"/>
  <c r="AQ376" i="16" s="1"/>
  <c r="AR30" i="16"/>
  <c r="AR46" i="16"/>
  <c r="AR54" i="16"/>
  <c r="AR62" i="16"/>
  <c r="AR70" i="16"/>
  <c r="AR78" i="16"/>
  <c r="AR86" i="16"/>
  <c r="AR94" i="16"/>
  <c r="AR110" i="16"/>
  <c r="AR118" i="16"/>
  <c r="AR126" i="16"/>
  <c r="AR134" i="16"/>
  <c r="AR142" i="16"/>
  <c r="AR150" i="16"/>
  <c r="AR158" i="16"/>
  <c r="AR174" i="16"/>
  <c r="AR182" i="16"/>
  <c r="AR190" i="16"/>
  <c r="AR198" i="16"/>
  <c r="AR206" i="16"/>
  <c r="AR214" i="16"/>
  <c r="AR222" i="16"/>
  <c r="AR238" i="16"/>
  <c r="AR246" i="16"/>
  <c r="AR254" i="16"/>
  <c r="AR262" i="16"/>
  <c r="AR270" i="16"/>
  <c r="AR278" i="16"/>
  <c r="AR286" i="16"/>
  <c r="AR302" i="16"/>
  <c r="AR310" i="16"/>
  <c r="AR318" i="16"/>
  <c r="AR326" i="16"/>
  <c r="AR334" i="16"/>
  <c r="AR342" i="16"/>
  <c r="AR350" i="16"/>
  <c r="AR366" i="16"/>
  <c r="AR374" i="16"/>
  <c r="AR382" i="16"/>
  <c r="AR390" i="16"/>
  <c r="AR398" i="16"/>
  <c r="AR406" i="16"/>
  <c r="AR414" i="16"/>
  <c r="AQ438" i="16"/>
  <c r="AQ454" i="16"/>
  <c r="AQ566" i="16"/>
  <c r="AR39" i="16"/>
  <c r="AR55" i="16"/>
  <c r="AR71" i="16"/>
  <c r="AR87" i="16"/>
  <c r="AR103" i="16"/>
  <c r="AR119" i="16"/>
  <c r="AR135" i="16"/>
  <c r="AR151" i="16"/>
  <c r="AR167" i="16"/>
  <c r="AR183" i="16"/>
  <c r="AR199" i="16"/>
  <c r="AR215" i="16"/>
  <c r="AR231" i="16"/>
  <c r="AR247" i="16"/>
  <c r="AR263" i="16"/>
  <c r="AR279" i="16"/>
  <c r="AR295" i="16"/>
  <c r="AR311" i="16"/>
  <c r="AR327" i="16"/>
  <c r="AR343" i="16"/>
  <c r="AR359" i="16"/>
  <c r="AQ455" i="16"/>
  <c r="AR420" i="16"/>
  <c r="AR568" i="16"/>
  <c r="AR580" i="16"/>
  <c r="AR644" i="16"/>
  <c r="AR676" i="16"/>
  <c r="AR21" i="16"/>
  <c r="AR14" i="16"/>
  <c r="AR22" i="16"/>
  <c r="AR7" i="16"/>
  <c r="AR15" i="16"/>
  <c r="AR23" i="16"/>
  <c r="AR31" i="16"/>
  <c r="AR47" i="16"/>
  <c r="AR63" i="16"/>
  <c r="AR79" i="16"/>
  <c r="AR95" i="16"/>
  <c r="AR111" i="16"/>
  <c r="AR127" i="16"/>
  <c r="AR143" i="16"/>
  <c r="AR159" i="16"/>
  <c r="AR175" i="16"/>
  <c r="AR191" i="16"/>
  <c r="AR207" i="16"/>
  <c r="AR223" i="16"/>
  <c r="AR239" i="16"/>
  <c r="AR255" i="16"/>
  <c r="AR271" i="16"/>
  <c r="AR287" i="16"/>
  <c r="AR303" i="16"/>
  <c r="AR319" i="16"/>
  <c r="AR335" i="16"/>
  <c r="AR351" i="16"/>
  <c r="AR367" i="16"/>
  <c r="AR383" i="16"/>
  <c r="AR415" i="16"/>
  <c r="AR273" i="16"/>
  <c r="AR386" i="16"/>
  <c r="AR38" i="16"/>
  <c r="AR102" i="16"/>
  <c r="AR166" i="16"/>
  <c r="AR230" i="16"/>
  <c r="AR358" i="16"/>
  <c r="AR422" i="16"/>
  <c r="AR486" i="16"/>
  <c r="AR550" i="16"/>
  <c r="AR614" i="16"/>
  <c r="AR678" i="16"/>
  <c r="AR265" i="16"/>
  <c r="AR378" i="16"/>
  <c r="AR450" i="16"/>
  <c r="AR642" i="16"/>
  <c r="AR201" i="16"/>
  <c r="AR370" i="16"/>
  <c r="AR442" i="16"/>
  <c r="AR294" i="16"/>
  <c r="AR17" i="16"/>
  <c r="AR434" i="16"/>
  <c r="AQ232" i="16"/>
  <c r="AR418" i="16"/>
  <c r="AR426" i="16"/>
  <c r="AQ73" i="16"/>
  <c r="AQ137" i="16"/>
  <c r="AQ425" i="16"/>
  <c r="AQ577" i="16"/>
  <c r="AQ74" i="16"/>
  <c r="AQ202" i="16"/>
  <c r="AQ442" i="16"/>
  <c r="AQ634" i="16"/>
  <c r="AR6" i="16"/>
  <c r="AR186" i="16"/>
  <c r="M6" i="16"/>
  <c r="M7" i="16"/>
  <c r="M8" i="16"/>
  <c r="M9" i="16"/>
  <c r="M10" i="16"/>
  <c r="M11" i="16"/>
  <c r="M12" i="16"/>
  <c r="M13" i="16"/>
  <c r="M14" i="16"/>
  <c r="M15" i="16"/>
  <c r="M16" i="16"/>
  <c r="M17" i="16"/>
  <c r="M18" i="16"/>
  <c r="M19" i="16"/>
  <c r="M20" i="16"/>
  <c r="M21" i="16"/>
  <c r="M22" i="16"/>
  <c r="M23" i="16"/>
  <c r="M24" i="16"/>
  <c r="M25" i="16"/>
  <c r="M26" i="16"/>
  <c r="M27" i="16"/>
  <c r="M28" i="16"/>
  <c r="M29" i="16"/>
  <c r="M30" i="16"/>
  <c r="M31" i="16"/>
  <c r="M32" i="16"/>
  <c r="M33" i="16"/>
  <c r="M34" i="16"/>
  <c r="M35" i="16"/>
  <c r="M36" i="16"/>
  <c r="M37" i="16"/>
  <c r="M38" i="16"/>
  <c r="M39" i="16"/>
  <c r="M40" i="16"/>
  <c r="M41" i="16"/>
  <c r="M42" i="16"/>
  <c r="M43" i="16"/>
  <c r="M44" i="16"/>
  <c r="M45" i="16"/>
  <c r="M46" i="16"/>
  <c r="M47" i="16"/>
  <c r="M48" i="16"/>
  <c r="M49" i="16"/>
  <c r="M50" i="16"/>
  <c r="M51" i="16"/>
  <c r="M52" i="16"/>
  <c r="M53" i="16"/>
  <c r="M54" i="16"/>
  <c r="M55" i="16"/>
  <c r="M56" i="16"/>
  <c r="M57" i="16"/>
  <c r="M58" i="16"/>
  <c r="M59" i="16"/>
  <c r="M60" i="16"/>
  <c r="M61" i="16"/>
  <c r="M62" i="16"/>
  <c r="M63" i="16"/>
  <c r="M64" i="16"/>
  <c r="M65" i="16"/>
  <c r="M66" i="16"/>
  <c r="M67" i="16"/>
  <c r="M68" i="16"/>
  <c r="M69" i="16"/>
  <c r="M70" i="16"/>
  <c r="M71" i="16"/>
  <c r="M72" i="16"/>
  <c r="M73" i="16"/>
  <c r="M74" i="16"/>
  <c r="M75" i="16"/>
  <c r="M76" i="16"/>
  <c r="M77" i="16"/>
  <c r="M78" i="16"/>
  <c r="M79" i="16"/>
  <c r="M80" i="16"/>
  <c r="M81" i="16"/>
  <c r="M82" i="16"/>
  <c r="M83" i="16"/>
  <c r="M84" i="16"/>
  <c r="M85" i="16"/>
  <c r="M86" i="16"/>
  <c r="M87" i="16"/>
  <c r="M88" i="16"/>
  <c r="M89" i="16"/>
  <c r="M90" i="16"/>
  <c r="M91" i="16"/>
  <c r="M92" i="16"/>
  <c r="M93" i="16"/>
  <c r="M94" i="16"/>
  <c r="M95" i="16"/>
  <c r="M96" i="16"/>
  <c r="M97" i="16"/>
  <c r="M98" i="16"/>
  <c r="M99" i="16"/>
  <c r="M100" i="16"/>
  <c r="M101" i="16"/>
  <c r="M102" i="16"/>
  <c r="M103" i="16"/>
  <c r="M104" i="16"/>
  <c r="M105" i="16"/>
  <c r="M106" i="16"/>
  <c r="M107" i="16"/>
  <c r="M108" i="16"/>
  <c r="M109" i="16"/>
  <c r="M110" i="16"/>
  <c r="M111" i="16"/>
  <c r="M112" i="16"/>
  <c r="M113" i="16"/>
  <c r="M114" i="16"/>
  <c r="M115" i="16"/>
  <c r="M116" i="16"/>
  <c r="M117" i="16"/>
  <c r="M118" i="16"/>
  <c r="M119" i="16"/>
  <c r="M120" i="16"/>
  <c r="M121" i="16"/>
  <c r="M122" i="16"/>
  <c r="M123" i="16"/>
  <c r="M124" i="16"/>
  <c r="M125" i="16"/>
  <c r="M126" i="16"/>
  <c r="M127" i="16"/>
  <c r="M128" i="16"/>
  <c r="M129" i="16"/>
  <c r="M130" i="16"/>
  <c r="M131" i="16"/>
  <c r="M132" i="16"/>
  <c r="M133" i="16"/>
  <c r="M134" i="16"/>
  <c r="M135" i="16"/>
  <c r="M136" i="16"/>
  <c r="M137" i="16"/>
  <c r="M138" i="16"/>
  <c r="M139" i="16"/>
  <c r="M140" i="16"/>
  <c r="M141" i="16"/>
  <c r="M142" i="16"/>
  <c r="M143" i="16"/>
  <c r="M144" i="16"/>
  <c r="M145" i="16"/>
  <c r="M146" i="16"/>
  <c r="M147" i="16"/>
  <c r="M148" i="16"/>
  <c r="M149" i="16"/>
  <c r="M150" i="16"/>
  <c r="M151" i="16"/>
  <c r="M152" i="16"/>
  <c r="M153" i="16"/>
  <c r="M154" i="16"/>
  <c r="M155" i="16"/>
  <c r="M156" i="16"/>
  <c r="M157" i="16"/>
  <c r="M158" i="16"/>
  <c r="M159" i="16"/>
  <c r="M160" i="16"/>
  <c r="M161" i="16"/>
  <c r="M162" i="16"/>
  <c r="M163" i="16"/>
  <c r="M164" i="16"/>
  <c r="M165" i="16"/>
  <c r="M166" i="16"/>
  <c r="M167" i="16"/>
  <c r="M168" i="16"/>
  <c r="M169" i="16"/>
  <c r="M170" i="16"/>
  <c r="M171" i="16"/>
  <c r="M172" i="16"/>
  <c r="M173" i="16"/>
  <c r="M174" i="16"/>
  <c r="M175" i="16"/>
  <c r="M176" i="16"/>
  <c r="M177" i="16"/>
  <c r="M178" i="16"/>
  <c r="M179" i="16"/>
  <c r="M180" i="16"/>
  <c r="M181" i="16"/>
  <c r="M182" i="16"/>
  <c r="M183" i="16"/>
  <c r="M184" i="16"/>
  <c r="M185" i="16"/>
  <c r="M186" i="16"/>
  <c r="M187" i="16"/>
  <c r="M188" i="16"/>
  <c r="M189" i="16"/>
  <c r="M190" i="16"/>
  <c r="M191" i="16"/>
  <c r="M192" i="16"/>
  <c r="M193" i="16"/>
  <c r="M194" i="16"/>
  <c r="M195" i="16"/>
  <c r="M196" i="16"/>
  <c r="M197" i="16"/>
  <c r="M198" i="16"/>
  <c r="M199" i="16"/>
  <c r="M200" i="16"/>
  <c r="M201" i="16"/>
  <c r="M202" i="16"/>
  <c r="M203" i="16"/>
  <c r="M204" i="16"/>
  <c r="M205" i="16"/>
  <c r="M206" i="16"/>
  <c r="M207" i="16"/>
  <c r="M208" i="16"/>
  <c r="M209" i="16"/>
  <c r="M210" i="16"/>
  <c r="M211" i="16"/>
  <c r="M212" i="16"/>
  <c r="M213" i="16"/>
  <c r="M214" i="16"/>
  <c r="M215" i="16"/>
  <c r="M216" i="16"/>
  <c r="M217" i="16"/>
  <c r="M218" i="16"/>
  <c r="M219" i="16"/>
  <c r="M220" i="16"/>
  <c r="M221" i="16"/>
  <c r="M222" i="16"/>
  <c r="M223" i="16"/>
  <c r="M224" i="16"/>
  <c r="M225" i="16"/>
  <c r="M226" i="16"/>
  <c r="M227" i="16"/>
  <c r="M228" i="16"/>
  <c r="M229" i="16"/>
  <c r="M230" i="16"/>
  <c r="M231" i="16"/>
  <c r="M232" i="16"/>
  <c r="M233" i="16"/>
  <c r="M234" i="16"/>
  <c r="M235" i="16"/>
  <c r="M236" i="16"/>
  <c r="M237" i="16"/>
  <c r="M238" i="16"/>
  <c r="M239" i="16"/>
  <c r="M240" i="16"/>
  <c r="M241" i="16"/>
  <c r="M242" i="16"/>
  <c r="M243" i="16"/>
  <c r="M244" i="16"/>
  <c r="M245" i="16"/>
  <c r="M246" i="16"/>
  <c r="M247" i="16"/>
  <c r="M248" i="16"/>
  <c r="M249" i="16"/>
  <c r="M250" i="16"/>
  <c r="M251" i="16"/>
  <c r="M252" i="16"/>
  <c r="M253" i="16"/>
  <c r="M254" i="16"/>
  <c r="M255" i="16"/>
  <c r="M256" i="16"/>
  <c r="M257" i="16"/>
  <c r="M258" i="16"/>
  <c r="M259" i="16"/>
  <c r="M260" i="16"/>
  <c r="M261" i="16"/>
  <c r="M262" i="16"/>
  <c r="M263" i="16"/>
  <c r="M264" i="16"/>
  <c r="M265" i="16"/>
  <c r="M266" i="16"/>
  <c r="M267" i="16"/>
  <c r="M268" i="16"/>
  <c r="M269" i="16"/>
  <c r="M270" i="16"/>
  <c r="M271" i="16"/>
  <c r="M272" i="16"/>
  <c r="M273" i="16"/>
  <c r="M274" i="16"/>
  <c r="M275" i="16"/>
  <c r="M276" i="16"/>
  <c r="M277" i="16"/>
  <c r="M278" i="16"/>
  <c r="M279" i="16"/>
  <c r="M280" i="16"/>
  <c r="M281" i="16"/>
  <c r="M282" i="16"/>
  <c r="M283" i="16"/>
  <c r="M284" i="16"/>
  <c r="M285" i="16"/>
  <c r="M286" i="16"/>
  <c r="M287" i="16"/>
  <c r="M288" i="16"/>
  <c r="M289" i="16"/>
  <c r="M290" i="16"/>
  <c r="M291" i="16"/>
  <c r="M292" i="16"/>
  <c r="M293" i="16"/>
  <c r="M294" i="16"/>
  <c r="M295" i="16"/>
  <c r="M296" i="16"/>
  <c r="M297" i="16"/>
  <c r="M298" i="16"/>
  <c r="M299" i="16"/>
  <c r="M300" i="16"/>
  <c r="M301" i="16"/>
  <c r="M302" i="16"/>
  <c r="M303" i="16"/>
  <c r="M304" i="16"/>
  <c r="M305" i="16"/>
  <c r="M306" i="16"/>
  <c r="M307" i="16"/>
  <c r="M308" i="16"/>
  <c r="M309" i="16"/>
  <c r="M310" i="16"/>
  <c r="M311" i="16"/>
  <c r="M312" i="16"/>
  <c r="M313" i="16"/>
  <c r="M314" i="16"/>
  <c r="M315" i="16"/>
  <c r="M316" i="16"/>
  <c r="M317" i="16"/>
  <c r="M318" i="16"/>
  <c r="M319" i="16"/>
  <c r="M320" i="16"/>
  <c r="M321" i="16"/>
  <c r="M322" i="16"/>
  <c r="M323" i="16"/>
  <c r="M324" i="16"/>
  <c r="M325" i="16"/>
  <c r="M326" i="16"/>
  <c r="M327" i="16"/>
  <c r="M328" i="16"/>
  <c r="M329" i="16"/>
  <c r="M330" i="16"/>
  <c r="M331" i="16"/>
  <c r="M332" i="16"/>
  <c r="M333" i="16"/>
  <c r="M334" i="16"/>
  <c r="M335" i="16"/>
  <c r="M336" i="16"/>
  <c r="M337" i="16"/>
  <c r="M338" i="16"/>
  <c r="M339" i="16"/>
  <c r="M340" i="16"/>
  <c r="M341" i="16"/>
  <c r="M342" i="16"/>
  <c r="M343" i="16"/>
  <c r="M344" i="16"/>
  <c r="M345" i="16"/>
  <c r="M346" i="16"/>
  <c r="M347" i="16"/>
  <c r="M348" i="16"/>
  <c r="M349" i="16"/>
  <c r="M350" i="16"/>
  <c r="M351" i="16"/>
  <c r="M352" i="16"/>
  <c r="M353" i="16"/>
  <c r="M354" i="16"/>
  <c r="M355" i="16"/>
  <c r="M356" i="16"/>
  <c r="M357" i="16"/>
  <c r="M358" i="16"/>
  <c r="M359" i="16"/>
  <c r="M360" i="16"/>
  <c r="M361" i="16"/>
  <c r="M362" i="16"/>
  <c r="M363" i="16"/>
  <c r="M364" i="16"/>
  <c r="M365" i="16"/>
  <c r="M366" i="16"/>
  <c r="M367" i="16"/>
  <c r="M368" i="16"/>
  <c r="M369" i="16"/>
  <c r="M370" i="16"/>
  <c r="M371" i="16"/>
  <c r="M372" i="16"/>
  <c r="M373" i="16"/>
  <c r="M374" i="16"/>
  <c r="M375" i="16"/>
  <c r="M376" i="16"/>
  <c r="M377" i="16"/>
  <c r="M378" i="16"/>
  <c r="M379" i="16"/>
  <c r="M380" i="16"/>
  <c r="M381" i="16"/>
  <c r="M382" i="16"/>
  <c r="M383" i="16"/>
  <c r="M384" i="16"/>
  <c r="M385" i="16"/>
  <c r="M386" i="16"/>
  <c r="M387" i="16"/>
  <c r="M388" i="16"/>
  <c r="M389" i="16"/>
  <c r="M390" i="16"/>
  <c r="M391" i="16"/>
  <c r="M392" i="16"/>
  <c r="M393" i="16"/>
  <c r="M394" i="16"/>
  <c r="M395" i="16"/>
  <c r="M396" i="16"/>
  <c r="M397" i="16"/>
  <c r="M398" i="16"/>
  <c r="M399" i="16"/>
  <c r="M400" i="16"/>
  <c r="M401" i="16"/>
  <c r="M402" i="16"/>
  <c r="M403" i="16"/>
  <c r="M404" i="16"/>
  <c r="M405" i="16"/>
  <c r="M406" i="16"/>
  <c r="M407" i="16"/>
  <c r="M408" i="16"/>
  <c r="M409" i="16"/>
  <c r="M410" i="16"/>
  <c r="M411" i="16"/>
  <c r="M412" i="16"/>
  <c r="M413" i="16"/>
  <c r="M414" i="16"/>
  <c r="M415" i="16"/>
  <c r="M416" i="16"/>
  <c r="M417" i="16"/>
  <c r="M418" i="16"/>
  <c r="M419" i="16"/>
  <c r="M420" i="16"/>
  <c r="M421" i="16"/>
  <c r="M422" i="16"/>
  <c r="M423" i="16"/>
  <c r="M424" i="16"/>
  <c r="M425" i="16"/>
  <c r="M426" i="16"/>
  <c r="M427" i="16"/>
  <c r="M540" i="16"/>
  <c r="M428" i="16"/>
  <c r="M430" i="16"/>
  <c r="M431" i="16"/>
  <c r="M432" i="16"/>
  <c r="M433" i="16"/>
  <c r="M434" i="16"/>
  <c r="M435" i="16"/>
  <c r="M436" i="16"/>
  <c r="M437" i="16"/>
  <c r="M438" i="16"/>
  <c r="M439" i="16"/>
  <c r="M440" i="16"/>
  <c r="M441" i="16"/>
  <c r="M442" i="16"/>
  <c r="M443" i="16"/>
  <c r="M444" i="16"/>
  <c r="M445" i="16"/>
  <c r="M446" i="16"/>
  <c r="M447" i="16"/>
  <c r="M448" i="16"/>
  <c r="M449" i="16"/>
  <c r="M450" i="16"/>
  <c r="M451" i="16"/>
  <c r="M452" i="16"/>
  <c r="M453" i="16"/>
  <c r="M454" i="16"/>
  <c r="M455" i="16"/>
  <c r="M541" i="16"/>
  <c r="M429" i="16"/>
  <c r="M458" i="16"/>
  <c r="M459" i="16"/>
  <c r="M460" i="16"/>
  <c r="M461" i="16"/>
  <c r="M462" i="16"/>
  <c r="M463" i="16"/>
  <c r="M464" i="16"/>
  <c r="M465" i="16"/>
  <c r="M466" i="16"/>
  <c r="M467" i="16"/>
  <c r="M468" i="16"/>
  <c r="M469" i="16"/>
  <c r="M470" i="16"/>
  <c r="M471" i="16"/>
  <c r="M472" i="16"/>
  <c r="M473" i="16"/>
  <c r="M474" i="16"/>
  <c r="M475" i="16"/>
  <c r="M476" i="16"/>
  <c r="M477" i="16"/>
  <c r="M478" i="16"/>
  <c r="M479" i="16"/>
  <c r="M480" i="16"/>
  <c r="M481" i="16"/>
  <c r="M482" i="16"/>
  <c r="M483" i="16"/>
  <c r="M568" i="16"/>
  <c r="M456" i="16"/>
  <c r="M486" i="16"/>
  <c r="M487" i="16"/>
  <c r="M488" i="16"/>
  <c r="M489" i="16"/>
  <c r="M490" i="16"/>
  <c r="M491" i="16"/>
  <c r="M492" i="16"/>
  <c r="M493" i="16"/>
  <c r="M494" i="16"/>
  <c r="M495" i="16"/>
  <c r="M496" i="16"/>
  <c r="M497" i="16"/>
  <c r="M498" i="16"/>
  <c r="M499" i="16"/>
  <c r="M500" i="16"/>
  <c r="M501" i="16"/>
  <c r="M502" i="16"/>
  <c r="M503" i="16"/>
  <c r="M504" i="16"/>
  <c r="M505" i="16"/>
  <c r="M506" i="16"/>
  <c r="M507" i="16"/>
  <c r="M508" i="16"/>
  <c r="M509" i="16"/>
  <c r="M510" i="16"/>
  <c r="M511" i="16"/>
  <c r="M569" i="16"/>
  <c r="M457" i="16"/>
  <c r="M514" i="16"/>
  <c r="M515" i="16"/>
  <c r="M516" i="16"/>
  <c r="M517" i="16"/>
  <c r="M518" i="16"/>
  <c r="M519" i="16"/>
  <c r="M520" i="16"/>
  <c r="M521" i="16"/>
  <c r="M522" i="16"/>
  <c r="M523" i="16"/>
  <c r="M524" i="16"/>
  <c r="M525" i="16"/>
  <c r="M526" i="16"/>
  <c r="M527" i="16"/>
  <c r="M528" i="16"/>
  <c r="M529" i="16"/>
  <c r="M530" i="16"/>
  <c r="M531" i="16"/>
  <c r="M532" i="16"/>
  <c r="M533" i="16"/>
  <c r="M534" i="16"/>
  <c r="M535" i="16"/>
  <c r="M536" i="16"/>
  <c r="M537" i="16"/>
  <c r="M538" i="16"/>
  <c r="M539" i="16"/>
  <c r="M596" i="16"/>
  <c r="M484" i="16"/>
  <c r="M542" i="16"/>
  <c r="M543" i="16"/>
  <c r="M544" i="16"/>
  <c r="M545" i="16"/>
  <c r="M546" i="16"/>
  <c r="M547" i="16"/>
  <c r="M548" i="16"/>
  <c r="M549" i="16"/>
  <c r="M550" i="16"/>
  <c r="M551" i="16"/>
  <c r="M552" i="16"/>
  <c r="M553" i="16"/>
  <c r="M554" i="16"/>
  <c r="M555" i="16"/>
  <c r="M556" i="16"/>
  <c r="M557" i="16"/>
  <c r="M558" i="16"/>
  <c r="M559" i="16"/>
  <c r="M560" i="16"/>
  <c r="M561" i="16"/>
  <c r="M562" i="16"/>
  <c r="M563" i="16"/>
  <c r="M564" i="16"/>
  <c r="M565" i="16"/>
  <c r="M566" i="16"/>
  <c r="M567" i="16"/>
  <c r="M597" i="16"/>
  <c r="M485" i="16"/>
  <c r="M570" i="16"/>
  <c r="M571" i="16"/>
  <c r="M572" i="16"/>
  <c r="M573" i="16"/>
  <c r="M574" i="16"/>
  <c r="M575" i="16"/>
  <c r="M576" i="16"/>
  <c r="M577" i="16"/>
  <c r="M578" i="16"/>
  <c r="M579" i="16"/>
  <c r="M580" i="16"/>
  <c r="M581" i="16"/>
  <c r="M582" i="16"/>
  <c r="M583" i="16"/>
  <c r="M584" i="16"/>
  <c r="M585" i="16"/>
  <c r="M586" i="16"/>
  <c r="M587" i="16"/>
  <c r="M588" i="16"/>
  <c r="M589" i="16"/>
  <c r="M590" i="16"/>
  <c r="M591" i="16"/>
  <c r="M592" i="16"/>
  <c r="M593" i="16"/>
  <c r="M594" i="16"/>
  <c r="M595" i="16"/>
  <c r="M624" i="16"/>
  <c r="M512" i="16"/>
  <c r="M598" i="16"/>
  <c r="M599" i="16"/>
  <c r="M600" i="16"/>
  <c r="M601" i="16"/>
  <c r="M602" i="16"/>
  <c r="M603" i="16"/>
  <c r="M604" i="16"/>
  <c r="M605" i="16"/>
  <c r="M606" i="16"/>
  <c r="M607" i="16"/>
  <c r="M608" i="16"/>
  <c r="M609" i="16"/>
  <c r="M610" i="16"/>
  <c r="M611" i="16"/>
  <c r="M612" i="16"/>
  <c r="M613" i="16"/>
  <c r="M614" i="16"/>
  <c r="M615" i="16"/>
  <c r="M616" i="16"/>
  <c r="M617" i="16"/>
  <c r="M618" i="16"/>
  <c r="M619" i="16"/>
  <c r="M620" i="16"/>
  <c r="M621" i="16"/>
  <c r="M622" i="16"/>
  <c r="M623" i="16"/>
  <c r="M625" i="16"/>
  <c r="M513" i="16"/>
  <c r="M626" i="16"/>
  <c r="M627" i="16"/>
  <c r="M628" i="16"/>
  <c r="M629" i="16"/>
  <c r="M630" i="16"/>
  <c r="M631" i="16"/>
  <c r="M632" i="16"/>
  <c r="M633" i="16"/>
  <c r="M634" i="16"/>
  <c r="M635" i="16"/>
  <c r="M636" i="16"/>
  <c r="M637" i="16"/>
  <c r="M638" i="16"/>
  <c r="M639" i="16"/>
  <c r="M640" i="16"/>
  <c r="M641" i="16"/>
  <c r="M642" i="16"/>
  <c r="M643" i="16"/>
  <c r="M644" i="16"/>
  <c r="M645" i="16"/>
  <c r="M646" i="16"/>
  <c r="M647" i="16"/>
  <c r="M648" i="16"/>
  <c r="M649" i="16"/>
  <c r="M650" i="16"/>
  <c r="M651" i="16"/>
  <c r="M652" i="16"/>
  <c r="M653" i="16"/>
  <c r="M654" i="16"/>
  <c r="M655" i="16"/>
  <c r="M656" i="16"/>
  <c r="M657" i="16"/>
  <c r="M658" i="16"/>
  <c r="M659" i="16"/>
  <c r="M660" i="16"/>
  <c r="M661" i="16"/>
  <c r="M662" i="16"/>
  <c r="M663" i="16"/>
  <c r="M664" i="16"/>
  <c r="M665" i="16"/>
  <c r="M666" i="16"/>
  <c r="M667" i="16"/>
  <c r="M668" i="16"/>
  <c r="M669" i="16"/>
  <c r="M670" i="16"/>
  <c r="M671" i="16"/>
  <c r="M672" i="16"/>
  <c r="M673" i="16"/>
  <c r="M674" i="16"/>
  <c r="M675" i="16"/>
  <c r="M676" i="16"/>
  <c r="M677" i="16"/>
  <c r="M678" i="16"/>
  <c r="M679" i="16"/>
  <c r="M680" i="16"/>
  <c r="M681" i="16"/>
  <c r="M682" i="16"/>
  <c r="M683" i="16"/>
  <c r="M684" i="16"/>
  <c r="M685" i="16"/>
  <c r="M686" i="16"/>
  <c r="M687" i="16"/>
  <c r="M688" i="16"/>
  <c r="M689" i="16"/>
  <c r="M690" i="16"/>
  <c r="M691" i="16"/>
  <c r="M692" i="16"/>
  <c r="M693" i="16"/>
  <c r="M694" i="16"/>
  <c r="M695" i="16"/>
  <c r="M696" i="16"/>
  <c r="M697" i="16"/>
  <c r="M698" i="16"/>
  <c r="M699" i="16"/>
  <c r="M700" i="16"/>
  <c r="M701" i="16"/>
  <c r="M702" i="16"/>
  <c r="M703" i="16"/>
  <c r="M704" i="16"/>
  <c r="M705" i="16"/>
  <c r="M706" i="16"/>
  <c r="M707" i="16"/>
  <c r="M708" i="16"/>
  <c r="M709" i="16"/>
  <c r="M710" i="16"/>
  <c r="M711" i="16"/>
  <c r="M712" i="16"/>
  <c r="M713" i="16"/>
  <c r="M714" i="16"/>
  <c r="M715" i="16"/>
  <c r="M716" i="16"/>
  <c r="M717" i="16"/>
  <c r="M718" i="16"/>
  <c r="M719" i="16"/>
  <c r="M720" i="16"/>
  <c r="M721" i="16"/>
  <c r="AH30" i="24" l="1"/>
  <c r="N10" i="25"/>
  <c r="N11" i="25"/>
  <c r="N12" i="25"/>
  <c r="N13" i="25"/>
  <c r="N14" i="25"/>
  <c r="N15" i="25"/>
  <c r="U34" i="24" s="1"/>
  <c r="N16" i="25"/>
  <c r="N17" i="25"/>
  <c r="N18" i="25"/>
  <c r="N19" i="25"/>
  <c r="N20" i="25"/>
  <c r="N21" i="25"/>
  <c r="N22" i="25"/>
  <c r="N23" i="25"/>
  <c r="N24" i="25"/>
  <c r="N25" i="25"/>
  <c r="N26" i="25"/>
  <c r="N27" i="25"/>
  <c r="N28" i="25"/>
  <c r="N29" i="25"/>
  <c r="N30" i="25"/>
  <c r="N31" i="25"/>
  <c r="N32" i="25"/>
  <c r="N33" i="25"/>
  <c r="N34" i="25"/>
  <c r="N35" i="25"/>
  <c r="N36" i="25"/>
  <c r="N37" i="25"/>
  <c r="N38" i="25"/>
  <c r="N39" i="25"/>
  <c r="N40" i="25"/>
  <c r="N41" i="25"/>
  <c r="N42" i="25"/>
  <c r="N43" i="25"/>
  <c r="N44" i="25"/>
  <c r="N45" i="25"/>
  <c r="N46" i="25"/>
  <c r="N47" i="25"/>
  <c r="N48" i="25"/>
  <c r="N49" i="25"/>
  <c r="N50" i="25"/>
  <c r="N51" i="25"/>
  <c r="N52" i="25"/>
  <c r="N53" i="25"/>
  <c r="N54" i="25"/>
  <c r="N55" i="25"/>
  <c r="N56" i="25"/>
  <c r="N57" i="25"/>
  <c r="N58" i="25"/>
  <c r="N59" i="25"/>
  <c r="N60" i="25"/>
  <c r="N61" i="25"/>
  <c r="N62" i="25"/>
  <c r="N63" i="25"/>
  <c r="N64" i="25"/>
  <c r="N65" i="25"/>
  <c r="Q34" i="24" l="1"/>
  <c r="Z30" i="24"/>
  <c r="AQ30" i="24"/>
  <c r="S34" i="24"/>
  <c r="AP30" i="24"/>
  <c r="AB34" i="24"/>
  <c r="AM30" i="24"/>
  <c r="AE30" i="24"/>
  <c r="W30" i="24"/>
  <c r="AO34" i="24"/>
  <c r="AG34" i="24"/>
  <c r="Y34" i="24"/>
  <c r="AL30" i="24"/>
  <c r="AD30" i="24"/>
  <c r="V30" i="24"/>
  <c r="AN34" i="24"/>
  <c r="AF34" i="24"/>
  <c r="X34" i="24"/>
  <c r="AA30" i="24"/>
  <c r="AK30" i="24"/>
  <c r="AC30" i="24"/>
  <c r="U30" i="24"/>
  <c r="AM34" i="24"/>
  <c r="AE34" i="24"/>
  <c r="W34" i="24"/>
  <c r="AC34" i="24"/>
  <c r="AJ30" i="24"/>
  <c r="AB30" i="24"/>
  <c r="S30" i="24"/>
  <c r="AL34" i="24"/>
  <c r="AD34" i="24"/>
  <c r="V34" i="24"/>
  <c r="AI30" i="24"/>
  <c r="AK34" i="24"/>
  <c r="Q30" i="24"/>
  <c r="AJ34" i="24"/>
  <c r="AO30" i="24"/>
  <c r="AG30" i="24"/>
  <c r="Y30" i="24"/>
  <c r="AQ34" i="24"/>
  <c r="AI34" i="24"/>
  <c r="AA34" i="24"/>
  <c r="R34" i="24"/>
  <c r="R30" i="24"/>
  <c r="AN30" i="24"/>
  <c r="AF30" i="24"/>
  <c r="X30" i="24"/>
  <c r="AP34" i="24"/>
  <c r="AH34" i="24"/>
  <c r="Z34" i="24"/>
  <c r="R10" i="18" l="1"/>
  <c r="M57" i="22" l="1"/>
  <c r="M57" i="28"/>
  <c r="M54" i="28"/>
  <c r="M56" i="22"/>
  <c r="M56" i="28"/>
  <c r="M55" i="22"/>
  <c r="M54" i="22"/>
  <c r="M55" i="28"/>
  <c r="M49" i="28"/>
  <c r="M39" i="28"/>
  <c r="M33" i="28"/>
  <c r="M31" i="28"/>
  <c r="M27" i="28"/>
  <c r="M13" i="28"/>
  <c r="M52" i="28"/>
  <c r="M47" i="28"/>
  <c r="M42" i="28"/>
  <c r="M21" i="28"/>
  <c r="M37" i="28"/>
  <c r="M50" i="28"/>
  <c r="M46" i="28"/>
  <c r="M34" i="28"/>
  <c r="M30" i="28"/>
  <c r="M17" i="28"/>
  <c r="M14" i="28"/>
  <c r="M40" i="28"/>
  <c r="M28" i="28"/>
  <c r="M16" i="28"/>
  <c r="M26" i="28"/>
  <c r="M22" i="28"/>
  <c r="M15" i="28"/>
  <c r="M8" i="28"/>
  <c r="M43" i="28"/>
  <c r="M36" i="28"/>
  <c r="M12" i="28"/>
  <c r="M29" i="28"/>
  <c r="M53" i="28"/>
  <c r="M35" i="28"/>
  <c r="M25" i="28"/>
  <c r="M11" i="28"/>
  <c r="M51" i="28"/>
  <c r="M45" i="28"/>
  <c r="M41" i="28"/>
  <c r="M38" i="28"/>
  <c r="M24" i="28"/>
  <c r="M23" i="28"/>
  <c r="M20" i="28"/>
  <c r="M18" i="28"/>
  <c r="M10" i="28"/>
  <c r="M48" i="28"/>
  <c r="M44" i="28"/>
  <c r="M32" i="28"/>
  <c r="M19" i="28"/>
  <c r="M9" i="28"/>
  <c r="M8" i="22"/>
  <c r="M9" i="22"/>
  <c r="M43" i="22"/>
  <c r="M51" i="22"/>
  <c r="M49" i="22"/>
  <c r="M44" i="22"/>
  <c r="M52" i="22"/>
  <c r="M45" i="22"/>
  <c r="M53" i="22"/>
  <c r="M41" i="22"/>
  <c r="M42" i="22"/>
  <c r="M46" i="22"/>
  <c r="M47" i="22"/>
  <c r="M39" i="22"/>
  <c r="M40" i="22"/>
  <c r="M48" i="22"/>
  <c r="M50" i="22"/>
  <c r="M34" i="22"/>
  <c r="M20" i="22"/>
  <c r="M12" i="22"/>
  <c r="M28" i="22"/>
  <c r="M17" i="22"/>
  <c r="M23" i="22"/>
  <c r="M33" i="22"/>
  <c r="M19" i="22"/>
  <c r="M11" i="22"/>
  <c r="M37" i="22"/>
  <c r="M24" i="22"/>
  <c r="M26" i="22"/>
  <c r="M25" i="22"/>
  <c r="M38" i="22"/>
  <c r="M32" i="22"/>
  <c r="M29" i="22"/>
  <c r="M18" i="22"/>
  <c r="M10" i="22"/>
  <c r="M31" i="22"/>
  <c r="M22" i="22"/>
  <c r="M21" i="22"/>
  <c r="M36" i="22"/>
  <c r="M30" i="22"/>
  <c r="M27" i="22"/>
  <c r="M16" i="22"/>
  <c r="M35" i="22"/>
  <c r="M15" i="22"/>
  <c r="M14" i="22"/>
  <c r="M13" i="22"/>
  <c r="AP54" i="28" l="1"/>
  <c r="AL54" i="28"/>
  <c r="S54" i="28"/>
  <c r="AK54" i="28"/>
  <c r="P54" i="28"/>
  <c r="AD54" i="28"/>
  <c r="V54" i="28"/>
  <c r="AI54" i="28"/>
  <c r="AQ54" i="28"/>
  <c r="AC54" i="28"/>
  <c r="AA54" i="28"/>
  <c r="U54" i="28"/>
  <c r="T54" i="28"/>
  <c r="AM54" i="28"/>
  <c r="AB54" i="28"/>
  <c r="X54" i="28"/>
  <c r="AJ54" i="28"/>
  <c r="AF54" i="28"/>
  <c r="Q54" i="28"/>
  <c r="AN54" i="28"/>
  <c r="Y54" i="28"/>
  <c r="AG54" i="28"/>
  <c r="R54" i="28"/>
  <c r="AO54" i="28"/>
  <c r="Z54" i="28"/>
  <c r="AE54" i="28"/>
  <c r="W54" i="28"/>
  <c r="AH54" i="28"/>
  <c r="AP57" i="28"/>
  <c r="AA57" i="28"/>
  <c r="AQ57" i="28"/>
  <c r="T57" i="28"/>
  <c r="AK57" i="28"/>
  <c r="U57" i="28"/>
  <c r="S57" i="28"/>
  <c r="AC57" i="28"/>
  <c r="AB57" i="28"/>
  <c r="AJ57" i="28"/>
  <c r="AI57" i="28"/>
  <c r="AD57" i="28"/>
  <c r="AN57" i="28"/>
  <c r="AL57" i="28"/>
  <c r="Q57" i="28"/>
  <c r="W57" i="28"/>
  <c r="Y57" i="28"/>
  <c r="AG57" i="28"/>
  <c r="AM57" i="28"/>
  <c r="AO57" i="28"/>
  <c r="P57" i="28"/>
  <c r="X57" i="28"/>
  <c r="V57" i="28"/>
  <c r="AE57" i="28"/>
  <c r="Z57" i="28"/>
  <c r="AF57" i="28"/>
  <c r="R57" i="28"/>
  <c r="AH57" i="28"/>
  <c r="AM57" i="22"/>
  <c r="AE57" i="22"/>
  <c r="W57" i="22"/>
  <c r="AA57" i="22"/>
  <c r="Z57" i="22"/>
  <c r="AF57" i="22"/>
  <c r="AL57" i="22"/>
  <c r="AD57" i="22"/>
  <c r="V57" i="22"/>
  <c r="AQ57" i="22"/>
  <c r="AH57" i="22"/>
  <c r="AO57" i="22"/>
  <c r="P57" i="22"/>
  <c r="AK57" i="22"/>
  <c r="AC57" i="22"/>
  <c r="U57" i="22"/>
  <c r="AI57" i="22"/>
  <c r="Y57" i="22"/>
  <c r="AN57" i="22"/>
  <c r="AJ57" i="22"/>
  <c r="AB57" i="22"/>
  <c r="T57" i="22"/>
  <c r="S57" i="22"/>
  <c r="AP57" i="22"/>
  <c r="Q57" i="22"/>
  <c r="X57" i="22"/>
  <c r="R57" i="22"/>
  <c r="AG57" i="22"/>
  <c r="AN55" i="28"/>
  <c r="AI55" i="28"/>
  <c r="AG55" i="28"/>
  <c r="AJ55" i="28"/>
  <c r="AB55" i="28"/>
  <c r="AA55" i="28"/>
  <c r="R55" i="28"/>
  <c r="Y55" i="28"/>
  <c r="AQ55" i="28"/>
  <c r="S55" i="28"/>
  <c r="AO55" i="28"/>
  <c r="AM55" i="28"/>
  <c r="AF55" i="28"/>
  <c r="X55" i="28"/>
  <c r="T55" i="28"/>
  <c r="AC55" i="28"/>
  <c r="AE55" i="28"/>
  <c r="Q55" i="28"/>
  <c r="AK55" i="28"/>
  <c r="Z55" i="28"/>
  <c r="V55" i="28"/>
  <c r="AH55" i="28"/>
  <c r="P55" i="28"/>
  <c r="AD55" i="28"/>
  <c r="AP55" i="28"/>
  <c r="AL55" i="28"/>
  <c r="W55" i="28"/>
  <c r="U55" i="28"/>
  <c r="AQ53" i="22"/>
  <c r="AI53" i="22"/>
  <c r="AA53" i="22"/>
  <c r="S53" i="22"/>
  <c r="AD53" i="22"/>
  <c r="U53" i="22"/>
  <c r="AJ53" i="22"/>
  <c r="AP53" i="22"/>
  <c r="AH53" i="22"/>
  <c r="Z53" i="22"/>
  <c r="R53" i="22"/>
  <c r="AL53" i="22"/>
  <c r="T53" i="22"/>
  <c r="AO53" i="22"/>
  <c r="AG53" i="22"/>
  <c r="Y53" i="22"/>
  <c r="Q53" i="22"/>
  <c r="V53" i="22"/>
  <c r="AK53" i="22"/>
  <c r="AN53" i="22"/>
  <c r="AF53" i="22"/>
  <c r="X53" i="22"/>
  <c r="P53" i="22"/>
  <c r="W53" i="22"/>
  <c r="AC53" i="22"/>
  <c r="AM53" i="22"/>
  <c r="AE53" i="22"/>
  <c r="AB53" i="22"/>
  <c r="AN54" i="22"/>
  <c r="AQ54" i="22"/>
  <c r="AA54" i="22"/>
  <c r="AP54" i="22"/>
  <c r="Z54" i="22"/>
  <c r="U54" i="22"/>
  <c r="AO54" i="22"/>
  <c r="Y54" i="22"/>
  <c r="AK54" i="22"/>
  <c r="AG54" i="22"/>
  <c r="AC54" i="22"/>
  <c r="AI54" i="22"/>
  <c r="S54" i="22"/>
  <c r="AH54" i="22"/>
  <c r="R54" i="22"/>
  <c r="Q54" i="22"/>
  <c r="AD54" i="22"/>
  <c r="AM54" i="22"/>
  <c r="X54" i="22"/>
  <c r="T54" i="22"/>
  <c r="AL54" i="22"/>
  <c r="AF54" i="22"/>
  <c r="AB54" i="22"/>
  <c r="AJ54" i="22"/>
  <c r="V54" i="22"/>
  <c r="AE54" i="22"/>
  <c r="P54" i="22"/>
  <c r="W54" i="22"/>
  <c r="AN55" i="22"/>
  <c r="W55" i="22"/>
  <c r="AP55" i="22"/>
  <c r="AA55" i="22"/>
  <c r="T55" i="22"/>
  <c r="AE55" i="22"/>
  <c r="AF55" i="22"/>
  <c r="S55" i="22"/>
  <c r="AQ55" i="22"/>
  <c r="AC55" i="22"/>
  <c r="V55" i="22"/>
  <c r="AM55" i="22"/>
  <c r="Y55" i="22"/>
  <c r="R55" i="22"/>
  <c r="AB55" i="22"/>
  <c r="AK55" i="22"/>
  <c r="AD55" i="22"/>
  <c r="AG55" i="22"/>
  <c r="Q55" i="22"/>
  <c r="AI55" i="22"/>
  <c r="AJ55" i="22"/>
  <c r="AL55" i="22"/>
  <c r="AO55" i="22"/>
  <c r="Z55" i="22"/>
  <c r="P55" i="22"/>
  <c r="AH55" i="22"/>
  <c r="X55" i="22"/>
  <c r="U55" i="22"/>
  <c r="AL56" i="28"/>
  <c r="AG56" i="28"/>
  <c r="AE56" i="28"/>
  <c r="W56" i="28"/>
  <c r="AO56" i="28"/>
  <c r="Y56" i="28"/>
  <c r="Q56" i="28"/>
  <c r="AM56" i="28"/>
  <c r="AF56" i="28"/>
  <c r="P56" i="28"/>
  <c r="AB56" i="28"/>
  <c r="AN56" i="28"/>
  <c r="AJ56" i="28"/>
  <c r="T56" i="28"/>
  <c r="V56" i="28"/>
  <c r="Z56" i="28"/>
  <c r="AC56" i="28"/>
  <c r="AD56" i="28"/>
  <c r="AH56" i="28"/>
  <c r="AK56" i="28"/>
  <c r="S56" i="28"/>
  <c r="AP56" i="28"/>
  <c r="R56" i="28"/>
  <c r="AQ56" i="28"/>
  <c r="AA56" i="28"/>
  <c r="AI56" i="28"/>
  <c r="X56" i="28"/>
  <c r="U56" i="28"/>
  <c r="AL56" i="22"/>
  <c r="P56" i="22"/>
  <c r="AM56" i="22"/>
  <c r="X56" i="22"/>
  <c r="AP56" i="22"/>
  <c r="V56" i="22"/>
  <c r="AH56" i="22"/>
  <c r="AQ56" i="22"/>
  <c r="AF56" i="22"/>
  <c r="AD56" i="22"/>
  <c r="AE56" i="22"/>
  <c r="AN56" i="22"/>
  <c r="Y56" i="22"/>
  <c r="T56" i="22"/>
  <c r="AO56" i="22"/>
  <c r="R56" i="22"/>
  <c r="AC56" i="22"/>
  <c r="AG56" i="22"/>
  <c r="Q56" i="22"/>
  <c r="AA56" i="22"/>
  <c r="S56" i="22"/>
  <c r="AK56" i="22"/>
  <c r="AJ56" i="22"/>
  <c r="W56" i="22"/>
  <c r="Z56" i="22"/>
  <c r="AI56" i="22"/>
  <c r="AB56" i="22"/>
  <c r="U56" i="22"/>
  <c r="U18" i="28"/>
  <c r="AN18" i="28"/>
  <c r="AM18" i="28"/>
  <c r="AF18" i="28"/>
  <c r="AD18" i="28"/>
  <c r="W18" i="28"/>
  <c r="X18" i="28"/>
  <c r="AO18" i="28"/>
  <c r="T18" i="28"/>
  <c r="Z18" i="28"/>
  <c r="AP18" i="28"/>
  <c r="AC18" i="28"/>
  <c r="AQ18" i="28"/>
  <c r="R18" i="28"/>
  <c r="AJ18" i="28"/>
  <c r="Q18" i="28"/>
  <c r="AK18" i="28"/>
  <c r="AA18" i="28"/>
  <c r="AE18" i="28"/>
  <c r="AI18" i="28"/>
  <c r="V18" i="28"/>
  <c r="AH18" i="28"/>
  <c r="Y18" i="28"/>
  <c r="AB18" i="28"/>
  <c r="P18" i="28"/>
  <c r="AL18" i="28"/>
  <c r="AG18" i="28"/>
  <c r="S18" i="28"/>
  <c r="AC11" i="28"/>
  <c r="W11" i="28"/>
  <c r="V11" i="28"/>
  <c r="AO11" i="28"/>
  <c r="P11" i="28"/>
  <c r="Z11" i="28"/>
  <c r="AA11" i="28"/>
  <c r="AB11" i="28"/>
  <c r="AD11" i="28"/>
  <c r="AH11" i="28"/>
  <c r="X11" i="28"/>
  <c r="Y11" i="28"/>
  <c r="AF11" i="28"/>
  <c r="S11" i="28"/>
  <c r="U11" i="28"/>
  <c r="AG11" i="28"/>
  <c r="AP11" i="28"/>
  <c r="AN11" i="28"/>
  <c r="AJ11" i="28"/>
  <c r="AE11" i="28"/>
  <c r="AK11" i="28"/>
  <c r="T11" i="28"/>
  <c r="Q11" i="28"/>
  <c r="AL11" i="28"/>
  <c r="AM11" i="28"/>
  <c r="AQ11" i="28"/>
  <c r="R11" i="28"/>
  <c r="AI11" i="28"/>
  <c r="AQ8" i="28"/>
  <c r="AP8" i="28"/>
  <c r="AH8" i="28"/>
  <c r="AA8" i="28"/>
  <c r="AK8" i="28"/>
  <c r="V8" i="28"/>
  <c r="AG8" i="28"/>
  <c r="AI8" i="28"/>
  <c r="AJ8" i="28"/>
  <c r="AL8" i="28"/>
  <c r="AO8" i="28"/>
  <c r="W8" i="28"/>
  <c r="AF8" i="28"/>
  <c r="AB8" i="28"/>
  <c r="AM8" i="28"/>
  <c r="Q8" i="28"/>
  <c r="Y8" i="28"/>
  <c r="AD8" i="28"/>
  <c r="P8" i="28"/>
  <c r="S8" i="28"/>
  <c r="AC8" i="28"/>
  <c r="X8" i="28"/>
  <c r="R8" i="28"/>
  <c r="AE8" i="28"/>
  <c r="AN8" i="28"/>
  <c r="Z8" i="28"/>
  <c r="AO17" i="28"/>
  <c r="AJ17" i="28"/>
  <c r="P17" i="28"/>
  <c r="Y17" i="28"/>
  <c r="AI17" i="28"/>
  <c r="AH17" i="28"/>
  <c r="AA17" i="28"/>
  <c r="Z17" i="28"/>
  <c r="R17" i="28"/>
  <c r="AQ17" i="28"/>
  <c r="Q17" i="28"/>
  <c r="S17" i="28"/>
  <c r="AK17" i="28"/>
  <c r="AC17" i="28"/>
  <c r="T17" i="28"/>
  <c r="U17" i="28"/>
  <c r="AB17" i="28"/>
  <c r="AL17" i="28"/>
  <c r="AD17" i="28"/>
  <c r="V17" i="28"/>
  <c r="W17" i="28"/>
  <c r="X17" i="28"/>
  <c r="AM17" i="28"/>
  <c r="AE17" i="28"/>
  <c r="AF17" i="28"/>
  <c r="AG17" i="28"/>
  <c r="AN17" i="28"/>
  <c r="AP17" i="28"/>
  <c r="AG47" i="28"/>
  <c r="AP47" i="28"/>
  <c r="AN47" i="28"/>
  <c r="AE47" i="28"/>
  <c r="AL47" i="28"/>
  <c r="T47" i="28"/>
  <c r="AJ47" i="28"/>
  <c r="R47" i="28"/>
  <c r="AF47" i="28"/>
  <c r="Q47" i="28"/>
  <c r="AD47" i="28"/>
  <c r="AO47" i="28"/>
  <c r="U47" i="28"/>
  <c r="S47" i="28"/>
  <c r="AM47" i="28"/>
  <c r="AQ47" i="28"/>
  <c r="AI47" i="28"/>
  <c r="AK47" i="28"/>
  <c r="AH47" i="28"/>
  <c r="P47" i="28"/>
  <c r="AM20" i="28"/>
  <c r="AO20" i="28"/>
  <c r="AQ20" i="28"/>
  <c r="AH20" i="28"/>
  <c r="AJ20" i="28"/>
  <c r="AF20" i="28"/>
  <c r="AI20" i="28"/>
  <c r="AK20" i="28"/>
  <c r="AN20" i="28"/>
  <c r="AE20" i="28"/>
  <c r="AP20" i="28"/>
  <c r="AD20" i="28"/>
  <c r="AL20" i="28"/>
  <c r="AG20" i="28"/>
  <c r="AP25" i="28"/>
  <c r="AH25" i="28"/>
  <c r="AJ25" i="28"/>
  <c r="AI25" i="28"/>
  <c r="AF25" i="28"/>
  <c r="AL25" i="28"/>
  <c r="AK25" i="28"/>
  <c r="AD25" i="28"/>
  <c r="AM25" i="28"/>
  <c r="AN25" i="28"/>
  <c r="AE25" i="28"/>
  <c r="AG25" i="28"/>
  <c r="AO25" i="28"/>
  <c r="AQ25" i="28"/>
  <c r="AG15" i="28"/>
  <c r="AK15" i="28"/>
  <c r="Q15" i="28"/>
  <c r="Y15" i="28"/>
  <c r="AI15" i="28"/>
  <c r="P15" i="28"/>
  <c r="AH15" i="28"/>
  <c r="AC15" i="28"/>
  <c r="AB15" i="28"/>
  <c r="AP15" i="28"/>
  <c r="X15" i="28"/>
  <c r="AN15" i="28"/>
  <c r="U15" i="28"/>
  <c r="V15" i="28"/>
  <c r="AM15" i="28"/>
  <c r="AL15" i="28"/>
  <c r="AA15" i="28"/>
  <c r="S15" i="28"/>
  <c r="AO15" i="28"/>
  <c r="AQ15" i="28"/>
  <c r="T15" i="28"/>
  <c r="AD15" i="28"/>
  <c r="AJ15" i="28"/>
  <c r="R15" i="28"/>
  <c r="AF15" i="28"/>
  <c r="W15" i="28"/>
  <c r="Z15" i="28"/>
  <c r="AE15" i="28"/>
  <c r="AO30" i="28"/>
  <c r="AE30" i="28"/>
  <c r="AP30" i="28"/>
  <c r="AQ30" i="28"/>
  <c r="AL30" i="28"/>
  <c r="AN30" i="28"/>
  <c r="AK30" i="28"/>
  <c r="AG30" i="28"/>
  <c r="AF30" i="28"/>
  <c r="AI30" i="28"/>
  <c r="AH30" i="28"/>
  <c r="AM30" i="28"/>
  <c r="AD30" i="28"/>
  <c r="AJ30" i="28"/>
  <c r="AQ52" i="28"/>
  <c r="T52" i="28"/>
  <c r="AJ52" i="28"/>
  <c r="AB52" i="28"/>
  <c r="AK52" i="28"/>
  <c r="AL52" i="28"/>
  <c r="AM52" i="28"/>
  <c r="AF52" i="28"/>
  <c r="AO52" i="28"/>
  <c r="AP52" i="28"/>
  <c r="S52" i="28"/>
  <c r="AI52" i="28"/>
  <c r="V52" i="28"/>
  <c r="P52" i="28"/>
  <c r="AG52" i="28"/>
  <c r="AD52" i="28"/>
  <c r="U52" i="28"/>
  <c r="AA52" i="28"/>
  <c r="AC52" i="28"/>
  <c r="R52" i="28"/>
  <c r="W52" i="28"/>
  <c r="Z52" i="28"/>
  <c r="AE52" i="28"/>
  <c r="X52" i="28"/>
  <c r="Q52" i="28"/>
  <c r="AH52" i="28"/>
  <c r="AN52" i="28"/>
  <c r="Y52" i="28"/>
  <c r="AD9" i="28"/>
  <c r="AC9" i="28"/>
  <c r="Q9" i="28"/>
  <c r="AN9" i="28"/>
  <c r="V9" i="28"/>
  <c r="AJ9" i="28"/>
  <c r="AH9" i="28"/>
  <c r="X9" i="28"/>
  <c r="AI9" i="28"/>
  <c r="AF9" i="28"/>
  <c r="AP9" i="28"/>
  <c r="W9" i="28"/>
  <c r="T9" i="28"/>
  <c r="Z9" i="28"/>
  <c r="P9" i="28"/>
  <c r="AK9" i="28"/>
  <c r="AO9" i="28"/>
  <c r="S9" i="28"/>
  <c r="AG9" i="28"/>
  <c r="AB9" i="28"/>
  <c r="Y9" i="28"/>
  <c r="R9" i="28"/>
  <c r="AM9" i="28"/>
  <c r="AL9" i="28"/>
  <c r="AQ9" i="28"/>
  <c r="AE9" i="28"/>
  <c r="U9" i="28"/>
  <c r="AA9" i="28"/>
  <c r="AM23" i="28"/>
  <c r="AN23" i="28"/>
  <c r="AD23" i="28"/>
  <c r="AK23" i="28"/>
  <c r="AJ23" i="28"/>
  <c r="AI23" i="28"/>
  <c r="AF23" i="28"/>
  <c r="AO23" i="28"/>
  <c r="AG23" i="28"/>
  <c r="AH23" i="28"/>
  <c r="AP23" i="28"/>
  <c r="AL23" i="28"/>
  <c r="AQ23" i="28"/>
  <c r="AE23" i="28"/>
  <c r="AH35" i="28"/>
  <c r="W35" i="28"/>
  <c r="P35" i="28"/>
  <c r="AC35" i="28"/>
  <c r="U35" i="28"/>
  <c r="AD35" i="28"/>
  <c r="AA35" i="28"/>
  <c r="AP35" i="28"/>
  <c r="T35" i="28"/>
  <c r="Y35" i="28"/>
  <c r="Z35" i="28"/>
  <c r="AK35" i="28"/>
  <c r="AF35" i="28"/>
  <c r="AB35" i="28"/>
  <c r="AQ35" i="28"/>
  <c r="AO35" i="28"/>
  <c r="AI35" i="28"/>
  <c r="AM35" i="28"/>
  <c r="X35" i="28"/>
  <c r="AN35" i="28"/>
  <c r="AL35" i="28"/>
  <c r="AE35" i="28"/>
  <c r="AJ35" i="28"/>
  <c r="V35" i="28"/>
  <c r="AG35" i="28"/>
  <c r="AD22" i="28"/>
  <c r="AP22" i="28"/>
  <c r="AG22" i="28"/>
  <c r="AQ22" i="28"/>
  <c r="AE22" i="28"/>
  <c r="AJ22" i="28"/>
  <c r="AO22" i="28"/>
  <c r="AL22" i="28"/>
  <c r="AN22" i="28"/>
  <c r="AM22" i="28"/>
  <c r="AF22" i="28"/>
  <c r="AH22" i="28"/>
  <c r="AK22" i="28"/>
  <c r="AI22" i="28"/>
  <c r="AP34" i="28"/>
  <c r="AN34" i="28"/>
  <c r="AM34" i="28"/>
  <c r="AQ34" i="28"/>
  <c r="AO34" i="28"/>
  <c r="AH34" i="28"/>
  <c r="AK34" i="28"/>
  <c r="AF34" i="28"/>
  <c r="AL34" i="28"/>
  <c r="AG34" i="28"/>
  <c r="AJ34" i="28"/>
  <c r="AD34" i="28"/>
  <c r="AI34" i="28"/>
  <c r="AE34" i="28"/>
  <c r="AK13" i="28"/>
  <c r="AJ13" i="28"/>
  <c r="AD13" i="28"/>
  <c r="AP13" i="28"/>
  <c r="AQ13" i="28"/>
  <c r="AE13" i="28"/>
  <c r="AF13" i="28"/>
  <c r="AM13" i="28"/>
  <c r="AO13" i="28"/>
  <c r="AG13" i="28"/>
  <c r="AN13" i="28"/>
  <c r="AI13" i="28"/>
  <c r="AL13" i="28"/>
  <c r="AH13" i="28"/>
  <c r="AH19" i="28"/>
  <c r="AC19" i="28"/>
  <c r="R19" i="28"/>
  <c r="AB19" i="28"/>
  <c r="Y19" i="28"/>
  <c r="T19" i="28"/>
  <c r="P19" i="28"/>
  <c r="AL19" i="28"/>
  <c r="AD19" i="28"/>
  <c r="AJ19" i="28"/>
  <c r="Z19" i="28"/>
  <c r="AM19" i="28"/>
  <c r="AN19" i="28"/>
  <c r="AQ19" i="28"/>
  <c r="AA19" i="28"/>
  <c r="V19" i="28"/>
  <c r="AF19" i="28"/>
  <c r="AI19" i="28"/>
  <c r="AE19" i="28"/>
  <c r="S19" i="28"/>
  <c r="X19" i="28"/>
  <c r="AO19" i="28"/>
  <c r="AG19" i="28"/>
  <c r="Q19" i="28"/>
  <c r="AP19" i="28"/>
  <c r="AK19" i="28"/>
  <c r="U19" i="28"/>
  <c r="W19" i="28"/>
  <c r="AF24" i="28"/>
  <c r="AH24" i="28"/>
  <c r="AM24" i="28"/>
  <c r="AI24" i="28"/>
  <c r="AD24" i="28"/>
  <c r="AE24" i="28"/>
  <c r="AL24" i="28"/>
  <c r="AN24" i="28"/>
  <c r="AG24" i="28"/>
  <c r="AK24" i="28"/>
  <c r="AJ24" i="28"/>
  <c r="AO24" i="28"/>
  <c r="AP24" i="28"/>
  <c r="AQ24" i="28"/>
  <c r="AB53" i="28"/>
  <c r="AD53" i="28"/>
  <c r="W53" i="28"/>
  <c r="AE53" i="28"/>
  <c r="AK53" i="28"/>
  <c r="T53" i="28"/>
  <c r="AO53" i="28"/>
  <c r="X53" i="28"/>
  <c r="AI53" i="28"/>
  <c r="S53" i="28"/>
  <c r="P53" i="28"/>
  <c r="AH53" i="28"/>
  <c r="AP53" i="28"/>
  <c r="AL53" i="28"/>
  <c r="AG53" i="28"/>
  <c r="Y53" i="28"/>
  <c r="V53" i="28"/>
  <c r="Q53" i="28"/>
  <c r="AQ53" i="28"/>
  <c r="AC53" i="28"/>
  <c r="AJ53" i="28"/>
  <c r="AA53" i="28"/>
  <c r="AN53" i="28"/>
  <c r="AM53" i="28"/>
  <c r="AF53" i="28"/>
  <c r="Z53" i="28"/>
  <c r="R53" i="28"/>
  <c r="AI26" i="28"/>
  <c r="AE26" i="28"/>
  <c r="AO26" i="28"/>
  <c r="AM26" i="28"/>
  <c r="AN26" i="28"/>
  <c r="AQ26" i="28"/>
  <c r="AK26" i="28"/>
  <c r="AG26" i="28"/>
  <c r="AP26" i="28"/>
  <c r="AH26" i="28"/>
  <c r="AF26" i="28"/>
  <c r="AL26" i="28"/>
  <c r="AJ26" i="28"/>
  <c r="AD26" i="28"/>
  <c r="AN46" i="28"/>
  <c r="AO46" i="28"/>
  <c r="Q46" i="28"/>
  <c r="AH46" i="28"/>
  <c r="AF46" i="28"/>
  <c r="AE46" i="28"/>
  <c r="AQ46" i="28"/>
  <c r="S46" i="28"/>
  <c r="AP46" i="28"/>
  <c r="R46" i="28"/>
  <c r="AG46" i="28"/>
  <c r="AL46" i="28"/>
  <c r="T46" i="28"/>
  <c r="P46" i="28"/>
  <c r="AM46" i="28"/>
  <c r="AK46" i="28"/>
  <c r="U46" i="28"/>
  <c r="AI46" i="28"/>
  <c r="AJ46" i="28"/>
  <c r="AD46" i="28"/>
  <c r="AL27" i="28"/>
  <c r="AM27" i="28"/>
  <c r="AH27" i="28"/>
  <c r="AD27" i="28"/>
  <c r="AK27" i="28"/>
  <c r="AP27" i="28"/>
  <c r="AF27" i="28"/>
  <c r="AN27" i="28"/>
  <c r="AE27" i="28"/>
  <c r="AG27" i="28"/>
  <c r="AQ27" i="28"/>
  <c r="AJ27" i="28"/>
  <c r="AI27" i="28"/>
  <c r="AO27" i="28"/>
  <c r="AN32" i="28"/>
  <c r="AK32" i="28"/>
  <c r="AG32" i="28"/>
  <c r="AE32" i="28"/>
  <c r="AP32" i="28"/>
  <c r="AD32" i="28"/>
  <c r="AO32" i="28"/>
  <c r="AJ32" i="28"/>
  <c r="AL32" i="28"/>
  <c r="AH32" i="28"/>
  <c r="AM32" i="28"/>
  <c r="AQ32" i="28"/>
  <c r="AI32" i="28"/>
  <c r="AF32" i="28"/>
  <c r="AL38" i="28"/>
  <c r="V38" i="28"/>
  <c r="AP38" i="28"/>
  <c r="AH38" i="28"/>
  <c r="Z38" i="28"/>
  <c r="Y38" i="28"/>
  <c r="AB38" i="28"/>
  <c r="AI38" i="28"/>
  <c r="AO38" i="28"/>
  <c r="AJ38" i="28"/>
  <c r="AF38" i="28"/>
  <c r="AN38" i="28"/>
  <c r="AG38" i="28"/>
  <c r="X38" i="28"/>
  <c r="W38" i="28"/>
  <c r="AE38" i="28"/>
  <c r="AK38" i="28"/>
  <c r="T38" i="28"/>
  <c r="P38" i="28"/>
  <c r="AC38" i="28"/>
  <c r="AM38" i="28"/>
  <c r="AD38" i="28"/>
  <c r="U38" i="28"/>
  <c r="AA38" i="28"/>
  <c r="AQ38" i="28"/>
  <c r="AL29" i="28"/>
  <c r="AK29" i="28"/>
  <c r="AD29" i="28"/>
  <c r="AM29" i="28"/>
  <c r="AP29" i="28"/>
  <c r="AF29" i="28"/>
  <c r="AO29" i="28"/>
  <c r="AJ29" i="28"/>
  <c r="AQ29" i="28"/>
  <c r="AG29" i="28"/>
  <c r="AH29" i="28"/>
  <c r="AN29" i="28"/>
  <c r="AI29" i="28"/>
  <c r="AE29" i="28"/>
  <c r="AP16" i="28"/>
  <c r="AO16" i="28"/>
  <c r="X16" i="28"/>
  <c r="W16" i="28"/>
  <c r="AJ16" i="28"/>
  <c r="Y16" i="28"/>
  <c r="AL16" i="28"/>
  <c r="R16" i="28"/>
  <c r="AG16" i="28"/>
  <c r="AB16" i="28"/>
  <c r="P16" i="28"/>
  <c r="AE16" i="28"/>
  <c r="AA16" i="28"/>
  <c r="V16" i="28"/>
  <c r="AK16" i="28"/>
  <c r="AF16" i="28"/>
  <c r="S16" i="28"/>
  <c r="AI16" i="28"/>
  <c r="T16" i="28"/>
  <c r="AC16" i="28"/>
  <c r="Z16" i="28"/>
  <c r="AM16" i="28"/>
  <c r="U16" i="28"/>
  <c r="Q16" i="28"/>
  <c r="AN16" i="28"/>
  <c r="AQ16" i="28"/>
  <c r="AD16" i="28"/>
  <c r="AH16" i="28"/>
  <c r="AQ50" i="28"/>
  <c r="S50" i="28"/>
  <c r="AH50" i="28"/>
  <c r="T50" i="28"/>
  <c r="AO50" i="28"/>
  <c r="Q50" i="28"/>
  <c r="AL50" i="28"/>
  <c r="AI50" i="28"/>
  <c r="AK50" i="28"/>
  <c r="AE50" i="28"/>
  <c r="AF50" i="28"/>
  <c r="P50" i="28"/>
  <c r="AD50" i="28"/>
  <c r="AJ50" i="28"/>
  <c r="R50" i="28"/>
  <c r="AP50" i="28"/>
  <c r="AG50" i="28"/>
  <c r="AM50" i="28"/>
  <c r="AN50" i="28"/>
  <c r="U50" i="28"/>
  <c r="AF31" i="28"/>
  <c r="AF73" i="28" s="1"/>
  <c r="AQ31" i="28"/>
  <c r="AQ73" i="28" s="1"/>
  <c r="AN31" i="28"/>
  <c r="AN73" i="28" s="1"/>
  <c r="AO31" i="28"/>
  <c r="AO73" i="28" s="1"/>
  <c r="AL31" i="28"/>
  <c r="AL73" i="28" s="1"/>
  <c r="AM31" i="28"/>
  <c r="AM73" i="28" s="1"/>
  <c r="AD31" i="28"/>
  <c r="AD73" i="28" s="1"/>
  <c r="AI31" i="28"/>
  <c r="AI73" i="28" s="1"/>
  <c r="AJ31" i="28"/>
  <c r="AJ73" i="28" s="1"/>
  <c r="AE31" i="28"/>
  <c r="AE73" i="28" s="1"/>
  <c r="AP31" i="28"/>
  <c r="AP73" i="28" s="1"/>
  <c r="AG31" i="28"/>
  <c r="AG73" i="28" s="1"/>
  <c r="AK31" i="28"/>
  <c r="AK73" i="28" s="1"/>
  <c r="AH31" i="28"/>
  <c r="AH73" i="28" s="1"/>
  <c r="AQ44" i="28"/>
  <c r="U44" i="28"/>
  <c r="AK44" i="28"/>
  <c r="AJ44" i="28"/>
  <c r="AC44" i="28"/>
  <c r="AB44" i="28"/>
  <c r="T44" i="28"/>
  <c r="P44" i="28"/>
  <c r="Y44" i="28"/>
  <c r="Z44" i="28"/>
  <c r="AF44" i="28"/>
  <c r="R44" i="28"/>
  <c r="Q44" i="28"/>
  <c r="AP44" i="28"/>
  <c r="AA44" i="28"/>
  <c r="AL44" i="28"/>
  <c r="S44" i="28"/>
  <c r="W44" i="28"/>
  <c r="AI44" i="28"/>
  <c r="AE44" i="28"/>
  <c r="AH44" i="28"/>
  <c r="AM44" i="28"/>
  <c r="X44" i="28"/>
  <c r="AG44" i="28"/>
  <c r="AN44" i="28"/>
  <c r="AO44" i="28"/>
  <c r="V44" i="28"/>
  <c r="AD44" i="28"/>
  <c r="AF41" i="28"/>
  <c r="X41" i="28"/>
  <c r="AN41" i="28"/>
  <c r="AK41" i="28"/>
  <c r="AA41" i="28"/>
  <c r="Y41" i="28"/>
  <c r="AM41" i="28"/>
  <c r="U41" i="28"/>
  <c r="AP41" i="28"/>
  <c r="W41" i="28"/>
  <c r="AQ41" i="28"/>
  <c r="Q41" i="28"/>
  <c r="AD41" i="28"/>
  <c r="S41" i="28"/>
  <c r="AJ41" i="28"/>
  <c r="AG41" i="28"/>
  <c r="AB41" i="28"/>
  <c r="T41" i="28"/>
  <c r="P41" i="28"/>
  <c r="AI41" i="28"/>
  <c r="AE41" i="28"/>
  <c r="AH41" i="28"/>
  <c r="AL41" i="28"/>
  <c r="Z41" i="28"/>
  <c r="V41" i="28"/>
  <c r="R41" i="28"/>
  <c r="AC41" i="28"/>
  <c r="AO41" i="28"/>
  <c r="V12" i="28"/>
  <c r="AM12" i="28"/>
  <c r="AD12" i="28"/>
  <c r="AL12" i="28"/>
  <c r="AK12" i="28"/>
  <c r="AE12" i="28"/>
  <c r="X12" i="28"/>
  <c r="W12" i="28"/>
  <c r="AB12" i="28"/>
  <c r="Z12" i="28"/>
  <c r="Y12" i="28"/>
  <c r="AQ12" i="28"/>
  <c r="AC12" i="28"/>
  <c r="AO12" i="28"/>
  <c r="T12" i="28"/>
  <c r="U12" i="28"/>
  <c r="AA12" i="28"/>
  <c r="AF12" i="28"/>
  <c r="AP12" i="28"/>
  <c r="AH12" i="28"/>
  <c r="AN12" i="28"/>
  <c r="AJ12" i="28"/>
  <c r="AI12" i="28"/>
  <c r="AG12" i="28"/>
  <c r="AI28" i="28"/>
  <c r="AL28" i="28"/>
  <c r="AD28" i="28"/>
  <c r="AM28" i="28"/>
  <c r="AO28" i="28"/>
  <c r="AN28" i="28"/>
  <c r="AJ28" i="28"/>
  <c r="AF28" i="28"/>
  <c r="AQ28" i="28"/>
  <c r="AP28" i="28"/>
  <c r="AK28" i="28"/>
  <c r="AG28" i="28"/>
  <c r="AH28" i="28"/>
  <c r="AE28" i="28"/>
  <c r="W37" i="28"/>
  <c r="AQ37" i="28"/>
  <c r="X37" i="28"/>
  <c r="AF37" i="28"/>
  <c r="AH37" i="28"/>
  <c r="Z37" i="28"/>
  <c r="AD37" i="28"/>
  <c r="P37" i="28"/>
  <c r="U37" i="28"/>
  <c r="AM37" i="28"/>
  <c r="AN37" i="28"/>
  <c r="T37" i="28"/>
  <c r="AO37" i="28"/>
  <c r="AE37" i="28"/>
  <c r="AL37" i="28"/>
  <c r="AG37" i="28"/>
  <c r="V37" i="28"/>
  <c r="AJ37" i="28"/>
  <c r="Y37" i="28"/>
  <c r="AK37" i="28"/>
  <c r="AA37" i="28"/>
  <c r="AB37" i="28"/>
  <c r="AP37" i="28"/>
  <c r="AC37" i="28"/>
  <c r="AI37" i="28"/>
  <c r="AG33" i="28"/>
  <c r="AG72" i="28" s="1"/>
  <c r="AO33" i="28"/>
  <c r="AO72" i="28" s="1"/>
  <c r="AM33" i="28"/>
  <c r="AM72" i="28" s="1"/>
  <c r="AI33" i="28"/>
  <c r="AI72" i="28" s="1"/>
  <c r="AH33" i="28"/>
  <c r="AH72" i="28" s="1"/>
  <c r="AF33" i="28"/>
  <c r="AF72" i="28" s="1"/>
  <c r="AK33" i="28"/>
  <c r="AK72" i="28" s="1"/>
  <c r="AJ33" i="28"/>
  <c r="AJ72" i="28" s="1"/>
  <c r="AD33" i="28"/>
  <c r="AD72" i="28" s="1"/>
  <c r="AQ33" i="28"/>
  <c r="AQ72" i="28" s="1"/>
  <c r="AP33" i="28"/>
  <c r="AP72" i="28" s="1"/>
  <c r="AL33" i="28"/>
  <c r="AL72" i="28" s="1"/>
  <c r="AN33" i="28"/>
  <c r="AN72" i="28" s="1"/>
  <c r="AE33" i="28"/>
  <c r="AE72" i="28" s="1"/>
  <c r="AL48" i="28"/>
  <c r="S48" i="28"/>
  <c r="AI48" i="28"/>
  <c r="AE48" i="28"/>
  <c r="T48" i="28"/>
  <c r="P48" i="28"/>
  <c r="Q48" i="28"/>
  <c r="AG48" i="28"/>
  <c r="R48" i="28"/>
  <c r="U48" i="28"/>
  <c r="AN48" i="28"/>
  <c r="AQ48" i="28"/>
  <c r="AP48" i="28"/>
  <c r="AD48" i="28"/>
  <c r="AK48" i="28"/>
  <c r="AH48" i="28"/>
  <c r="AJ48" i="28"/>
  <c r="AO48" i="28"/>
  <c r="AF48" i="28"/>
  <c r="AM48" i="28"/>
  <c r="AL45" i="28"/>
  <c r="AF45" i="28"/>
  <c r="AD45" i="28"/>
  <c r="AG45" i="28"/>
  <c r="T45" i="28"/>
  <c r="AH45" i="28"/>
  <c r="AN45" i="28"/>
  <c r="AO45" i="28"/>
  <c r="R45" i="28"/>
  <c r="AJ45" i="28"/>
  <c r="AK45" i="28"/>
  <c r="S45" i="28"/>
  <c r="AE45" i="28"/>
  <c r="U45" i="28"/>
  <c r="AM45" i="28"/>
  <c r="AP45" i="28"/>
  <c r="AQ45" i="28"/>
  <c r="Q45" i="28"/>
  <c r="P45" i="28"/>
  <c r="AI45" i="28"/>
  <c r="AQ36" i="28"/>
  <c r="AG36" i="28"/>
  <c r="AE36" i="28"/>
  <c r="T36" i="28"/>
  <c r="P36" i="28"/>
  <c r="V36" i="28"/>
  <c r="AD36" i="28"/>
  <c r="AC36" i="28"/>
  <c r="AI36" i="28"/>
  <c r="AK36" i="28"/>
  <c r="AB36" i="28"/>
  <c r="AJ36" i="28"/>
  <c r="AP36" i="28"/>
  <c r="AA36" i="28"/>
  <c r="X36" i="28"/>
  <c r="AH36" i="28"/>
  <c r="AL36" i="28"/>
  <c r="Y36" i="28"/>
  <c r="Z36" i="28"/>
  <c r="AO36" i="28"/>
  <c r="AN36" i="28"/>
  <c r="AF36" i="28"/>
  <c r="AM36" i="28"/>
  <c r="W36" i="28"/>
  <c r="AM40" i="28"/>
  <c r="AO40" i="28"/>
  <c r="AD40" i="28"/>
  <c r="T40" i="28"/>
  <c r="AN40" i="28"/>
  <c r="S40" i="28"/>
  <c r="AI40" i="28"/>
  <c r="AL40" i="28"/>
  <c r="R40" i="28"/>
  <c r="AK40" i="28"/>
  <c r="Q40" i="28"/>
  <c r="AJ40" i="28"/>
  <c r="P40" i="28"/>
  <c r="AH40" i="28"/>
  <c r="AQ40" i="28"/>
  <c r="AF40" i="28"/>
  <c r="U40" i="28"/>
  <c r="AP40" i="28"/>
  <c r="AG40" i="28"/>
  <c r="AE40" i="28"/>
  <c r="AP21" i="28"/>
  <c r="AF21" i="28"/>
  <c r="AG21" i="28"/>
  <c r="AI21" i="28"/>
  <c r="AM21" i="28"/>
  <c r="AE21" i="28"/>
  <c r="AK21" i="28"/>
  <c r="AD21" i="28"/>
  <c r="AH21" i="28"/>
  <c r="AL21" i="28"/>
  <c r="AQ21" i="28"/>
  <c r="AN21" i="28"/>
  <c r="AO21" i="28"/>
  <c r="AJ21" i="28"/>
  <c r="AH39" i="28"/>
  <c r="U39" i="28"/>
  <c r="AM39" i="28"/>
  <c r="Q39" i="28"/>
  <c r="AI39" i="28"/>
  <c r="AP39" i="28"/>
  <c r="W39" i="28"/>
  <c r="AC39" i="28"/>
  <c r="AJ39" i="28"/>
  <c r="AQ39" i="28"/>
  <c r="AA39" i="28"/>
  <c r="T39" i="28"/>
  <c r="AB39" i="28"/>
  <c r="Y39" i="28"/>
  <c r="AL39" i="28"/>
  <c r="V39" i="28"/>
  <c r="AE39" i="28"/>
  <c r="AG39" i="28"/>
  <c r="AN39" i="28"/>
  <c r="AK39" i="28"/>
  <c r="AF39" i="28"/>
  <c r="X39" i="28"/>
  <c r="P39" i="28"/>
  <c r="Z39" i="28"/>
  <c r="AD39" i="28"/>
  <c r="AO39" i="28"/>
  <c r="AM10" i="28"/>
  <c r="AF10" i="28"/>
  <c r="AO10" i="28"/>
  <c r="AC10" i="28"/>
  <c r="Y10" i="28"/>
  <c r="U10" i="28"/>
  <c r="AN10" i="28"/>
  <c r="AK10" i="28"/>
  <c r="AA10" i="28"/>
  <c r="W10" i="28"/>
  <c r="AG10" i="28"/>
  <c r="AQ10" i="28"/>
  <c r="Z10" i="28"/>
  <c r="X10" i="28"/>
  <c r="AH10" i="28"/>
  <c r="T10" i="28"/>
  <c r="AE10" i="28"/>
  <c r="AP10" i="28"/>
  <c r="AB10" i="28"/>
  <c r="AI10" i="28"/>
  <c r="AJ10" i="28"/>
  <c r="V10" i="28"/>
  <c r="AD10" i="28"/>
  <c r="AL10" i="28"/>
  <c r="AN51" i="28"/>
  <c r="X51" i="28"/>
  <c r="AC51" i="28"/>
  <c r="S51" i="28"/>
  <c r="Q51" i="28"/>
  <c r="AF51" i="28"/>
  <c r="AE51" i="28"/>
  <c r="AJ51" i="28"/>
  <c r="AH51" i="28"/>
  <c r="AL51" i="28"/>
  <c r="AI51" i="28"/>
  <c r="V51" i="28"/>
  <c r="AP51" i="28"/>
  <c r="AK51" i="28"/>
  <c r="AO51" i="28"/>
  <c r="U51" i="28"/>
  <c r="AG51" i="28"/>
  <c r="AB51" i="28"/>
  <c r="Y51" i="28"/>
  <c r="T51" i="28"/>
  <c r="AQ51" i="28"/>
  <c r="P51" i="28"/>
  <c r="AM51" i="28"/>
  <c r="AA51" i="28"/>
  <c r="W51" i="28"/>
  <c r="Z51" i="28"/>
  <c r="AD51" i="28"/>
  <c r="R51" i="28"/>
  <c r="AL43" i="28"/>
  <c r="AK43" i="28"/>
  <c r="AG43" i="28"/>
  <c r="AI43" i="28"/>
  <c r="R43" i="28"/>
  <c r="U43" i="28"/>
  <c r="Q43" i="28"/>
  <c r="P43" i="28"/>
  <c r="AF43" i="28"/>
  <c r="AN43" i="28"/>
  <c r="AD43" i="28"/>
  <c r="AO43" i="28"/>
  <c r="S43" i="28"/>
  <c r="AE43" i="28"/>
  <c r="AM43" i="28"/>
  <c r="AQ43" i="28"/>
  <c r="AJ43" i="28"/>
  <c r="AH43" i="28"/>
  <c r="T43" i="28"/>
  <c r="AP43" i="28"/>
  <c r="AE14" i="28"/>
  <c r="AG14" i="28"/>
  <c r="AP14" i="28"/>
  <c r="AM14" i="28"/>
  <c r="AL14" i="28"/>
  <c r="AQ14" i="28"/>
  <c r="AN14" i="28"/>
  <c r="AJ14" i="28"/>
  <c r="AO14" i="28"/>
  <c r="AK14" i="28"/>
  <c r="AD14" i="28"/>
  <c r="AI14" i="28"/>
  <c r="AF14" i="28"/>
  <c r="AH14" i="28"/>
  <c r="AJ42" i="28"/>
  <c r="AI42" i="28"/>
  <c r="AM42" i="28"/>
  <c r="AP42" i="28"/>
  <c r="P42" i="28"/>
  <c r="AF42" i="28"/>
  <c r="AK42" i="28"/>
  <c r="R42" i="28"/>
  <c r="T42" i="28"/>
  <c r="AL42" i="28"/>
  <c r="AO42" i="28"/>
  <c r="AG42" i="28"/>
  <c r="U42" i="28"/>
  <c r="AD42" i="28"/>
  <c r="AN42" i="28"/>
  <c r="Q42" i="28"/>
  <c r="S42" i="28"/>
  <c r="AE42" i="28"/>
  <c r="AH42" i="28"/>
  <c r="AQ42" i="28"/>
  <c r="AP49" i="28"/>
  <c r="AQ49" i="28"/>
  <c r="AL49" i="28"/>
  <c r="AF49" i="28"/>
  <c r="T49" i="28"/>
  <c r="R49" i="28"/>
  <c r="U49" i="28"/>
  <c r="AE49" i="28"/>
  <c r="AD49" i="28"/>
  <c r="AH49" i="28"/>
  <c r="AJ49" i="28"/>
  <c r="AK49" i="28"/>
  <c r="S49" i="28"/>
  <c r="AM49" i="28"/>
  <c r="AO49" i="28"/>
  <c r="AI49" i="28"/>
  <c r="AG49" i="28"/>
  <c r="P49" i="28"/>
  <c r="Q49" i="28"/>
  <c r="AN49" i="28"/>
  <c r="R51" i="22"/>
  <c r="T51" i="22"/>
  <c r="AD51" i="22"/>
  <c r="Y51" i="22"/>
  <c r="AH51" i="22"/>
  <c r="AB51" i="22"/>
  <c r="AL51" i="22"/>
  <c r="AG51" i="22"/>
  <c r="AP51" i="22"/>
  <c r="AJ51" i="22"/>
  <c r="AE51" i="22"/>
  <c r="AO51" i="22"/>
  <c r="AF51" i="22"/>
  <c r="AM51" i="22"/>
  <c r="U51" i="22"/>
  <c r="P51" i="22"/>
  <c r="AK51" i="22"/>
  <c r="S51" i="22"/>
  <c r="AC51" i="22"/>
  <c r="X51" i="22"/>
  <c r="AA51" i="22"/>
  <c r="AI51" i="22"/>
  <c r="W51" i="22"/>
  <c r="AN51" i="22"/>
  <c r="AQ51" i="22"/>
  <c r="V51" i="22"/>
  <c r="Q51" i="22"/>
  <c r="AG43" i="22"/>
  <c r="T43" i="22"/>
  <c r="AO43" i="22"/>
  <c r="AJ43" i="22"/>
  <c r="R43" i="22"/>
  <c r="AE43" i="22"/>
  <c r="AF43" i="22"/>
  <c r="U43" i="22"/>
  <c r="AH43" i="22"/>
  <c r="AK43" i="22"/>
  <c r="S43" i="22"/>
  <c r="P43" i="22"/>
  <c r="AP43" i="22"/>
  <c r="AL43" i="22"/>
  <c r="AN43" i="22"/>
  <c r="AI43" i="22"/>
  <c r="AM43" i="22"/>
  <c r="Q43" i="22"/>
  <c r="AQ43" i="22"/>
  <c r="AD43" i="22"/>
  <c r="AO41" i="22"/>
  <c r="T41" i="22"/>
  <c r="R41" i="22"/>
  <c r="AJ41" i="22"/>
  <c r="Z41" i="22"/>
  <c r="U41" i="22"/>
  <c r="AN41" i="22"/>
  <c r="AK41" i="22"/>
  <c r="P41" i="22"/>
  <c r="AH41" i="22"/>
  <c r="AD41" i="22"/>
  <c r="S41" i="22"/>
  <c r="AF41" i="22"/>
  <c r="AP41" i="22"/>
  <c r="AE41" i="22"/>
  <c r="Q41" i="22"/>
  <c r="AI41" i="22"/>
  <c r="AL41" i="22"/>
  <c r="AG41" i="22"/>
  <c r="AQ41" i="22"/>
  <c r="AM41" i="22"/>
  <c r="AQ48" i="22"/>
  <c r="R48" i="22"/>
  <c r="P48" i="22"/>
  <c r="AH48" i="22"/>
  <c r="AF48" i="22"/>
  <c r="AP48" i="22"/>
  <c r="Q48" i="22"/>
  <c r="AD48" i="22"/>
  <c r="AN48" i="22"/>
  <c r="T48" i="22"/>
  <c r="AI48" i="22"/>
  <c r="AL48" i="22"/>
  <c r="S48" i="22"/>
  <c r="AJ48" i="22"/>
  <c r="U48" i="22"/>
  <c r="AE48" i="22"/>
  <c r="AG48" i="22"/>
  <c r="AK48" i="22"/>
  <c r="AM48" i="22"/>
  <c r="AO48" i="22"/>
  <c r="AF45" i="22"/>
  <c r="AQ45" i="22"/>
  <c r="AJ45" i="22"/>
  <c r="AN45" i="22"/>
  <c r="AK45" i="22"/>
  <c r="AL45" i="22"/>
  <c r="Q45" i="22"/>
  <c r="S45" i="22"/>
  <c r="AM45" i="22"/>
  <c r="AG45" i="22"/>
  <c r="AD45" i="22"/>
  <c r="AE45" i="22"/>
  <c r="AO45" i="22"/>
  <c r="T45" i="22"/>
  <c r="R45" i="22"/>
  <c r="AH45" i="22"/>
  <c r="U45" i="22"/>
  <c r="P45" i="22"/>
  <c r="AP45" i="22"/>
  <c r="AI45" i="22"/>
  <c r="T46" i="22"/>
  <c r="Q46" i="22"/>
  <c r="AF46" i="22"/>
  <c r="AJ46" i="22"/>
  <c r="AD46" i="22"/>
  <c r="AP46" i="22"/>
  <c r="U46" i="22"/>
  <c r="AN46" i="22"/>
  <c r="AH46" i="22"/>
  <c r="P46" i="22"/>
  <c r="AE46" i="22"/>
  <c r="AK46" i="22"/>
  <c r="AQ46" i="22"/>
  <c r="AI46" i="22"/>
  <c r="AL46" i="22"/>
  <c r="R46" i="22"/>
  <c r="AM46" i="22"/>
  <c r="AO46" i="22"/>
  <c r="AG46" i="22"/>
  <c r="S46" i="22"/>
  <c r="AE52" i="22"/>
  <c r="Q52" i="22"/>
  <c r="T52" i="22"/>
  <c r="AM52" i="22"/>
  <c r="Y52" i="22"/>
  <c r="AB52" i="22"/>
  <c r="AI52" i="22"/>
  <c r="AG52" i="22"/>
  <c r="AJ52" i="22"/>
  <c r="AD52" i="22"/>
  <c r="AF52" i="22"/>
  <c r="AC52" i="22"/>
  <c r="P52" i="22"/>
  <c r="AO52" i="22"/>
  <c r="S52" i="22"/>
  <c r="AH52" i="22"/>
  <c r="V52" i="22"/>
  <c r="X52" i="22"/>
  <c r="R52" i="22"/>
  <c r="U52" i="22"/>
  <c r="AL52" i="22"/>
  <c r="AN52" i="22"/>
  <c r="AP52" i="22"/>
  <c r="AK52" i="22"/>
  <c r="W52" i="22"/>
  <c r="AA52" i="22"/>
  <c r="AQ52" i="22"/>
  <c r="Y39" i="22"/>
  <c r="AQ39" i="22"/>
  <c r="AE39" i="22"/>
  <c r="AG39" i="22"/>
  <c r="T39" i="22"/>
  <c r="AO39" i="22"/>
  <c r="AB39" i="22"/>
  <c r="U39" i="22"/>
  <c r="AP39" i="22"/>
  <c r="P39" i="22"/>
  <c r="Z39" i="22"/>
  <c r="AJ39" i="22"/>
  <c r="AC39" i="22"/>
  <c r="X39" i="22"/>
  <c r="AH39" i="22"/>
  <c r="V39" i="22"/>
  <c r="AK39" i="22"/>
  <c r="AF39" i="22"/>
  <c r="AD39" i="22"/>
  <c r="AN39" i="22"/>
  <c r="AA39" i="22"/>
  <c r="AL39" i="22"/>
  <c r="Q39" i="22"/>
  <c r="AI39" i="22"/>
  <c r="W39" i="22"/>
  <c r="AM39" i="22"/>
  <c r="AL44" i="22"/>
  <c r="AN44" i="22"/>
  <c r="AE44" i="22"/>
  <c r="AH44" i="22"/>
  <c r="AM44" i="22"/>
  <c r="R44" i="22"/>
  <c r="S44" i="22"/>
  <c r="T44" i="22"/>
  <c r="P44" i="22"/>
  <c r="Q44" i="22"/>
  <c r="Z44" i="22"/>
  <c r="AJ44" i="22"/>
  <c r="AF44" i="22"/>
  <c r="AI44" i="22"/>
  <c r="U44" i="22"/>
  <c r="AK44" i="22"/>
  <c r="AQ44" i="22"/>
  <c r="AO44" i="22"/>
  <c r="AD44" i="22"/>
  <c r="AG44" i="22"/>
  <c r="AP44" i="22"/>
  <c r="AJ42" i="22"/>
  <c r="AF42" i="22"/>
  <c r="AH42" i="22"/>
  <c r="U42" i="22"/>
  <c r="AN42" i="22"/>
  <c r="Q42" i="22"/>
  <c r="AK42" i="22"/>
  <c r="R42" i="22"/>
  <c r="AI42" i="22"/>
  <c r="AP42" i="22"/>
  <c r="AD42" i="22"/>
  <c r="AO42" i="22"/>
  <c r="AL42" i="22"/>
  <c r="S42" i="22"/>
  <c r="AE42" i="22"/>
  <c r="AM42" i="22"/>
  <c r="AQ42" i="22"/>
  <c r="T42" i="22"/>
  <c r="P42" i="22"/>
  <c r="AG42" i="22"/>
  <c r="AJ40" i="22"/>
  <c r="AF40" i="22"/>
  <c r="Q40" i="22"/>
  <c r="U40" i="22"/>
  <c r="AN40" i="22"/>
  <c r="AG40" i="22"/>
  <c r="AK40" i="22"/>
  <c r="R40" i="22"/>
  <c r="AO40" i="22"/>
  <c r="S40" i="22"/>
  <c r="AD40" i="22"/>
  <c r="AH40" i="22"/>
  <c r="AE40" i="22"/>
  <c r="AL40" i="22"/>
  <c r="AP40" i="22"/>
  <c r="AM40" i="22"/>
  <c r="AI40" i="22"/>
  <c r="T40" i="22"/>
  <c r="P40" i="22"/>
  <c r="AQ40" i="22"/>
  <c r="AQ47" i="22"/>
  <c r="AE47" i="22"/>
  <c r="T47" i="22"/>
  <c r="P47" i="22"/>
  <c r="AJ47" i="22"/>
  <c r="AF47" i="22"/>
  <c r="AM47" i="22"/>
  <c r="AG47" i="22"/>
  <c r="R47" i="22"/>
  <c r="U47" i="22"/>
  <c r="AN47" i="22"/>
  <c r="AP47" i="22"/>
  <c r="AH47" i="22"/>
  <c r="AK47" i="22"/>
  <c r="Q47" i="22"/>
  <c r="S47" i="22"/>
  <c r="AD47" i="22"/>
  <c r="AO47" i="22"/>
  <c r="AI47" i="22"/>
  <c r="AL47" i="22"/>
  <c r="AH49" i="22"/>
  <c r="U49" i="22"/>
  <c r="Q49" i="22"/>
  <c r="AP49" i="22"/>
  <c r="AK49" i="22"/>
  <c r="AG49" i="22"/>
  <c r="AE49" i="22"/>
  <c r="AM49" i="22"/>
  <c r="AO49" i="22"/>
  <c r="AQ49" i="22"/>
  <c r="S49" i="22"/>
  <c r="AD49" i="22"/>
  <c r="AI49" i="22"/>
  <c r="AL49" i="22"/>
  <c r="P49" i="22"/>
  <c r="T49" i="22"/>
  <c r="AF49" i="22"/>
  <c r="R49" i="22"/>
  <c r="AJ49" i="22"/>
  <c r="AN49" i="22"/>
  <c r="AB9" i="22"/>
  <c r="Y9" i="22"/>
  <c r="AD9" i="22"/>
  <c r="AC9" i="22"/>
  <c r="AI9" i="22"/>
  <c r="Q9" i="22"/>
  <c r="V9" i="22"/>
  <c r="AP9" i="22"/>
  <c r="AA9" i="22"/>
  <c r="AF9" i="22"/>
  <c r="AJ9" i="22"/>
  <c r="AG9" i="22"/>
  <c r="S9" i="22"/>
  <c r="X9" i="22"/>
  <c r="AO9" i="22"/>
  <c r="AQ9" i="22"/>
  <c r="AM9" i="22"/>
  <c r="AH9" i="22"/>
  <c r="P9" i="22"/>
  <c r="AN9" i="22"/>
  <c r="W9" i="22"/>
  <c r="AL9" i="22"/>
  <c r="Z9" i="22"/>
  <c r="AE9" i="22"/>
  <c r="R9" i="22"/>
  <c r="AK9" i="22"/>
  <c r="P50" i="22"/>
  <c r="AH50" i="22"/>
  <c r="AF50" i="22"/>
  <c r="AP50" i="22"/>
  <c r="AN50" i="22"/>
  <c r="AI50" i="22"/>
  <c r="AG50" i="22"/>
  <c r="AD50" i="22"/>
  <c r="S50" i="22"/>
  <c r="T50" i="22"/>
  <c r="U50" i="22"/>
  <c r="AL50" i="22"/>
  <c r="Q50" i="22"/>
  <c r="AJ50" i="22"/>
  <c r="AE50" i="22"/>
  <c r="AM50" i="22"/>
  <c r="AO50" i="22"/>
  <c r="AK50" i="22"/>
  <c r="AQ50" i="22"/>
  <c r="R50" i="22"/>
  <c r="AJ8" i="22"/>
  <c r="Y8" i="22"/>
  <c r="AM8" i="22"/>
  <c r="AQ8" i="22"/>
  <c r="AP8" i="22"/>
  <c r="AE8" i="22"/>
  <c r="AL8" i="22"/>
  <c r="AI8" i="22"/>
  <c r="AK8" i="22"/>
  <c r="AA8" i="22"/>
  <c r="AF8" i="22"/>
  <c r="R8" i="22"/>
  <c r="AO8" i="22"/>
  <c r="AG8" i="22"/>
  <c r="S8" i="22"/>
  <c r="V8" i="22"/>
  <c r="P8" i="22"/>
  <c r="Q8" i="22"/>
  <c r="AN8" i="22"/>
  <c r="AB8" i="22"/>
  <c r="AH8" i="22"/>
  <c r="Z8" i="22"/>
  <c r="AC8" i="22"/>
  <c r="W8" i="22"/>
  <c r="X8" i="22"/>
  <c r="AD8" i="22"/>
  <c r="T15" i="22"/>
  <c r="AB15" i="22"/>
  <c r="U15" i="22"/>
  <c r="AC15" i="22"/>
  <c r="V15" i="22"/>
  <c r="W15" i="22"/>
  <c r="P15" i="22"/>
  <c r="X15" i="22"/>
  <c r="Q15" i="22"/>
  <c r="Y15" i="22"/>
  <c r="R15" i="22"/>
  <c r="S15" i="22"/>
  <c r="Z15" i="22"/>
  <c r="AA15" i="22"/>
  <c r="P35" i="22"/>
  <c r="X35" i="22"/>
  <c r="AF35" i="22"/>
  <c r="AN35" i="22"/>
  <c r="Y35" i="22"/>
  <c r="AG35" i="22"/>
  <c r="AO35" i="22"/>
  <c r="Z35" i="22"/>
  <c r="AH35" i="22"/>
  <c r="AP35" i="22"/>
  <c r="AA35" i="22"/>
  <c r="AI35" i="22"/>
  <c r="AQ35" i="22"/>
  <c r="T35" i="22"/>
  <c r="AB35" i="22"/>
  <c r="AJ35" i="22"/>
  <c r="V35" i="22"/>
  <c r="AD35" i="22"/>
  <c r="AL35" i="22"/>
  <c r="W35" i="22"/>
  <c r="AE35" i="22"/>
  <c r="AM35" i="22"/>
  <c r="U35" i="22"/>
  <c r="AC35" i="22"/>
  <c r="AK35" i="22"/>
  <c r="T17" i="22"/>
  <c r="AB17" i="22"/>
  <c r="U17" i="22"/>
  <c r="AC17" i="22"/>
  <c r="V17" i="22"/>
  <c r="W17" i="22"/>
  <c r="P17" i="22"/>
  <c r="X17" i="22"/>
  <c r="Q17" i="22"/>
  <c r="Y17" i="22"/>
  <c r="R17" i="22"/>
  <c r="S17" i="22"/>
  <c r="Z17" i="22"/>
  <c r="AA17" i="22"/>
  <c r="P16" i="22"/>
  <c r="X16" i="22"/>
  <c r="Q16" i="22"/>
  <c r="Y16" i="22"/>
  <c r="R16" i="22"/>
  <c r="Z16" i="22"/>
  <c r="S16" i="22"/>
  <c r="AA16" i="22"/>
  <c r="T16" i="22"/>
  <c r="AB16" i="22"/>
  <c r="U16" i="22"/>
  <c r="AC16" i="22"/>
  <c r="V16" i="22"/>
  <c r="W16" i="22"/>
  <c r="X10" i="22"/>
  <c r="Y10" i="22"/>
  <c r="Z10" i="22"/>
  <c r="AA10" i="22"/>
  <c r="T10" i="22"/>
  <c r="AB10" i="22"/>
  <c r="U10" i="22"/>
  <c r="AC10" i="22"/>
  <c r="V10" i="22"/>
  <c r="W10" i="22"/>
  <c r="P37" i="22"/>
  <c r="X37" i="22"/>
  <c r="AF37" i="22"/>
  <c r="AN37" i="22"/>
  <c r="Y37" i="22"/>
  <c r="AG37" i="22"/>
  <c r="AO37" i="22"/>
  <c r="Z37" i="22"/>
  <c r="AH37" i="22"/>
  <c r="AP37" i="22"/>
  <c r="AA37" i="22"/>
  <c r="AI37" i="22"/>
  <c r="AQ37" i="22"/>
  <c r="T37" i="22"/>
  <c r="AB37" i="22"/>
  <c r="AJ37" i="22"/>
  <c r="V37" i="22"/>
  <c r="AD37" i="22"/>
  <c r="AL37" i="22"/>
  <c r="W37" i="22"/>
  <c r="AE37" i="22"/>
  <c r="AM37" i="22"/>
  <c r="U37" i="22"/>
  <c r="AC37" i="22"/>
  <c r="AK37" i="22"/>
  <c r="X12" i="22"/>
  <c r="Y12" i="22"/>
  <c r="Z12" i="22"/>
  <c r="AA12" i="22"/>
  <c r="T12" i="22"/>
  <c r="AB12" i="22"/>
  <c r="U12" i="22"/>
  <c r="AC12" i="22"/>
  <c r="V12" i="22"/>
  <c r="W12" i="22"/>
  <c r="P18" i="22"/>
  <c r="X18" i="22"/>
  <c r="Q18" i="22"/>
  <c r="Y18" i="22"/>
  <c r="R18" i="22"/>
  <c r="Z18" i="22"/>
  <c r="S18" i="22"/>
  <c r="AA18" i="22"/>
  <c r="T18" i="22"/>
  <c r="AB18" i="22"/>
  <c r="U18" i="22"/>
  <c r="AC18" i="22"/>
  <c r="V18" i="22"/>
  <c r="W18" i="22"/>
  <c r="T11" i="22"/>
  <c r="AB11" i="22"/>
  <c r="U11" i="22"/>
  <c r="AC11" i="22"/>
  <c r="V11" i="22"/>
  <c r="W11" i="22"/>
  <c r="X11" i="22"/>
  <c r="Y11" i="22"/>
  <c r="Z11" i="22"/>
  <c r="AA11" i="22"/>
  <c r="T19" i="22"/>
  <c r="AB19" i="22"/>
  <c r="U19" i="22"/>
  <c r="AC19" i="22"/>
  <c r="V19" i="22"/>
  <c r="W19" i="22"/>
  <c r="P19" i="22"/>
  <c r="X19" i="22"/>
  <c r="Q19" i="22"/>
  <c r="Y19" i="22"/>
  <c r="Z19" i="22"/>
  <c r="AA19" i="22"/>
  <c r="R19" i="22"/>
  <c r="S19" i="22"/>
  <c r="T36" i="22"/>
  <c r="AB36" i="22"/>
  <c r="AJ36" i="22"/>
  <c r="AC36" i="22"/>
  <c r="AK36" i="22"/>
  <c r="V36" i="22"/>
  <c r="AD36" i="22"/>
  <c r="AL36" i="22"/>
  <c r="W36" i="22"/>
  <c r="AE36" i="22"/>
  <c r="AM36" i="22"/>
  <c r="P36" i="22"/>
  <c r="X36" i="22"/>
  <c r="AF36" i="22"/>
  <c r="AN36" i="22"/>
  <c r="Z36" i="22"/>
  <c r="AH36" i="22"/>
  <c r="AP36" i="22"/>
  <c r="AA36" i="22"/>
  <c r="AI36" i="22"/>
  <c r="AQ36" i="22"/>
  <c r="AG36" i="22"/>
  <c r="AO36" i="22"/>
  <c r="Y36" i="22"/>
  <c r="T38" i="22"/>
  <c r="AB38" i="22"/>
  <c r="AJ38" i="22"/>
  <c r="U38" i="22"/>
  <c r="AC38" i="22"/>
  <c r="AK38" i="22"/>
  <c r="V38" i="22"/>
  <c r="AD38" i="22"/>
  <c r="AL38" i="22"/>
  <c r="W38" i="22"/>
  <c r="AE38" i="22"/>
  <c r="AM38" i="22"/>
  <c r="P38" i="22"/>
  <c r="X38" i="22"/>
  <c r="AF38" i="22"/>
  <c r="AN38" i="22"/>
  <c r="Z38" i="22"/>
  <c r="AH38" i="22"/>
  <c r="AP38" i="22"/>
  <c r="AA38" i="22"/>
  <c r="AI38" i="22"/>
  <c r="AQ38" i="22"/>
  <c r="AO38" i="22"/>
  <c r="Y38" i="22"/>
  <c r="AG38" i="22"/>
  <c r="P10" i="28"/>
  <c r="P12" i="28"/>
  <c r="P13" i="28"/>
  <c r="P14" i="28"/>
  <c r="P20" i="28"/>
  <c r="P21" i="28"/>
  <c r="P22" i="28"/>
  <c r="P23" i="28"/>
  <c r="P30" i="28"/>
  <c r="P24" i="28"/>
  <c r="P31" i="28"/>
  <c r="P73" i="28" s="1"/>
  <c r="P32" i="28"/>
  <c r="P33" i="28"/>
  <c r="P72" i="28" s="1"/>
  <c r="P34" i="28"/>
  <c r="P25" i="28"/>
  <c r="P26" i="28"/>
  <c r="P27" i="28"/>
  <c r="P28" i="28"/>
  <c r="P29" i="28"/>
  <c r="Q10" i="28"/>
  <c r="Q12" i="28"/>
  <c r="Q13" i="28"/>
  <c r="Q14" i="28"/>
  <c r="Q35" i="28"/>
  <c r="Q36" i="28"/>
  <c r="Q37" i="28"/>
  <c r="Q38" i="28"/>
  <c r="Q20" i="28"/>
  <c r="Q21" i="28"/>
  <c r="Q22" i="28"/>
  <c r="Q23" i="28"/>
  <c r="Q30" i="28"/>
  <c r="Q24" i="28"/>
  <c r="Q31" i="28"/>
  <c r="Q73" i="28" s="1"/>
  <c r="Q32" i="28"/>
  <c r="Q33" i="28"/>
  <c r="Q72" i="28" s="1"/>
  <c r="Q34" i="28"/>
  <c r="Q25" i="28"/>
  <c r="Q26" i="28"/>
  <c r="Q27" i="28"/>
  <c r="Q28" i="28"/>
  <c r="Q29" i="28"/>
  <c r="R10" i="28"/>
  <c r="R12" i="28"/>
  <c r="R13" i="28"/>
  <c r="R14" i="28"/>
  <c r="R35" i="28"/>
  <c r="R36" i="28"/>
  <c r="R37" i="28"/>
  <c r="R38" i="28"/>
  <c r="R39" i="28"/>
  <c r="R20" i="28"/>
  <c r="R21" i="28"/>
  <c r="R22" i="28"/>
  <c r="R23" i="28"/>
  <c r="R30" i="28"/>
  <c r="R24" i="28"/>
  <c r="R31" i="28"/>
  <c r="R73" i="28" s="1"/>
  <c r="R32" i="28"/>
  <c r="R33" i="28"/>
  <c r="R72" i="28" s="1"/>
  <c r="R34" i="28"/>
  <c r="R25" i="28"/>
  <c r="R26" i="28"/>
  <c r="R27" i="28"/>
  <c r="R28" i="28"/>
  <c r="R29" i="28"/>
  <c r="V40" i="28"/>
  <c r="V42" i="28"/>
  <c r="V43" i="28"/>
  <c r="V45" i="28"/>
  <c r="V13" i="28"/>
  <c r="V14" i="28"/>
  <c r="V46" i="28"/>
  <c r="V47" i="28"/>
  <c r="V48" i="28"/>
  <c r="V49" i="28"/>
  <c r="V50" i="28"/>
  <c r="V20" i="28"/>
  <c r="V21" i="28"/>
  <c r="V22" i="28"/>
  <c r="V23" i="28"/>
  <c r="V30" i="28"/>
  <c r="V24" i="28"/>
  <c r="V31" i="28"/>
  <c r="V73" i="28" s="1"/>
  <c r="V32" i="28"/>
  <c r="V33" i="28"/>
  <c r="V72" i="28" s="1"/>
  <c r="V34" i="28"/>
  <c r="V25" i="28"/>
  <c r="V26" i="28"/>
  <c r="V27" i="28"/>
  <c r="V28" i="28"/>
  <c r="V29" i="28"/>
  <c r="W40" i="28"/>
  <c r="W42" i="28"/>
  <c r="W43" i="28"/>
  <c r="W45" i="28"/>
  <c r="W13" i="28"/>
  <c r="W14" i="28"/>
  <c r="W46" i="28"/>
  <c r="W47" i="28"/>
  <c r="W48" i="28"/>
  <c r="W49" i="28"/>
  <c r="W50" i="28"/>
  <c r="W20" i="28"/>
  <c r="W21" i="28"/>
  <c r="W22" i="28"/>
  <c r="W23" i="28"/>
  <c r="W30" i="28"/>
  <c r="W24" i="28"/>
  <c r="W31" i="28"/>
  <c r="W73" i="28" s="1"/>
  <c r="W32" i="28"/>
  <c r="W33" i="28"/>
  <c r="W72" i="28" s="1"/>
  <c r="W34" i="28"/>
  <c r="W25" i="28"/>
  <c r="W26" i="28"/>
  <c r="W27" i="28"/>
  <c r="W28" i="28"/>
  <c r="W29" i="28"/>
  <c r="X40" i="28"/>
  <c r="X42" i="28"/>
  <c r="X43" i="28"/>
  <c r="X45" i="28"/>
  <c r="X13" i="28"/>
  <c r="X14" i="28"/>
  <c r="X46" i="28"/>
  <c r="X47" i="28"/>
  <c r="X48" i="28"/>
  <c r="X49" i="28"/>
  <c r="X50" i="28"/>
  <c r="X20" i="28"/>
  <c r="X21" i="28"/>
  <c r="X22" i="28"/>
  <c r="X23" i="28"/>
  <c r="X30" i="28"/>
  <c r="X24" i="28"/>
  <c r="X31" i="28"/>
  <c r="X73" i="28" s="1"/>
  <c r="X32" i="28"/>
  <c r="X33" i="28"/>
  <c r="X72" i="28" s="1"/>
  <c r="X34" i="28"/>
  <c r="X25" i="28"/>
  <c r="X26" i="28"/>
  <c r="X27" i="28"/>
  <c r="X28" i="28"/>
  <c r="X29" i="28"/>
  <c r="Y40" i="28"/>
  <c r="Y42" i="28"/>
  <c r="Y43" i="28"/>
  <c r="Y45" i="28"/>
  <c r="Y13" i="28"/>
  <c r="Y14" i="28"/>
  <c r="Y46" i="28"/>
  <c r="Y47" i="28"/>
  <c r="Y48" i="28"/>
  <c r="Y49" i="28"/>
  <c r="Y50" i="28"/>
  <c r="Y20" i="28"/>
  <c r="Y21" i="28"/>
  <c r="Y22" i="28"/>
  <c r="Y23" i="28"/>
  <c r="Y30" i="28"/>
  <c r="Y24" i="28"/>
  <c r="Y31" i="28"/>
  <c r="Y73" i="28" s="1"/>
  <c r="Y32" i="28"/>
  <c r="Y33" i="28"/>
  <c r="Y72" i="28" s="1"/>
  <c r="Y34" i="28"/>
  <c r="Y25" i="28"/>
  <c r="Y26" i="28"/>
  <c r="Y27" i="28"/>
  <c r="Y28" i="28"/>
  <c r="Y29" i="28"/>
  <c r="Z40" i="28"/>
  <c r="Z42" i="28"/>
  <c r="Z43" i="28"/>
  <c r="Z45" i="28"/>
  <c r="Z13" i="28"/>
  <c r="Z14" i="28"/>
  <c r="Z46" i="28"/>
  <c r="Z47" i="28"/>
  <c r="Z48" i="28"/>
  <c r="Z49" i="28"/>
  <c r="Z50" i="28"/>
  <c r="Z20" i="28"/>
  <c r="Z21" i="28"/>
  <c r="Z22" i="28"/>
  <c r="Z23" i="28"/>
  <c r="Z30" i="28"/>
  <c r="Z24" i="28"/>
  <c r="Z31" i="28"/>
  <c r="Z73" i="28" s="1"/>
  <c r="Z32" i="28"/>
  <c r="Z33" i="28"/>
  <c r="Z72" i="28" s="1"/>
  <c r="Z34" i="28"/>
  <c r="Z25" i="28"/>
  <c r="Z26" i="28"/>
  <c r="Z27" i="28"/>
  <c r="Z28" i="28"/>
  <c r="Z29" i="28"/>
  <c r="AA40" i="28"/>
  <c r="AA42" i="28"/>
  <c r="AA43" i="28"/>
  <c r="AA45" i="28"/>
  <c r="AA13" i="28"/>
  <c r="AA14" i="28"/>
  <c r="AA46" i="28"/>
  <c r="AA47" i="28"/>
  <c r="AA48" i="28"/>
  <c r="AA49" i="28"/>
  <c r="AA50" i="28"/>
  <c r="AA20" i="28"/>
  <c r="AA21" i="28"/>
  <c r="AA22" i="28"/>
  <c r="AA23" i="28"/>
  <c r="AA30" i="28"/>
  <c r="AA24" i="28"/>
  <c r="AA31" i="28"/>
  <c r="AA73" i="28" s="1"/>
  <c r="AA32" i="28"/>
  <c r="AA33" i="28"/>
  <c r="AA72" i="28" s="1"/>
  <c r="AA34" i="28"/>
  <c r="AA25" i="28"/>
  <c r="AA26" i="28"/>
  <c r="AA27" i="28"/>
  <c r="AA28" i="28"/>
  <c r="AA29" i="28"/>
  <c r="AB40" i="28"/>
  <c r="AB42" i="28"/>
  <c r="AB43" i="28"/>
  <c r="AB45" i="28"/>
  <c r="AB13" i="28"/>
  <c r="AB14" i="28"/>
  <c r="AB46" i="28"/>
  <c r="AB47" i="28"/>
  <c r="AB48" i="28"/>
  <c r="AB49" i="28"/>
  <c r="AB50" i="28"/>
  <c r="AB20" i="28"/>
  <c r="AB21" i="28"/>
  <c r="AB22" i="28"/>
  <c r="AB23" i="28"/>
  <c r="AB30" i="28"/>
  <c r="AB24" i="28"/>
  <c r="AB31" i="28"/>
  <c r="AB73" i="28" s="1"/>
  <c r="AB32" i="28"/>
  <c r="AB33" i="28"/>
  <c r="AB72" i="28" s="1"/>
  <c r="AB34" i="28"/>
  <c r="AB25" i="28"/>
  <c r="AB26" i="28"/>
  <c r="AB27" i="28"/>
  <c r="AB28" i="28"/>
  <c r="AB29" i="28"/>
  <c r="AC40" i="28"/>
  <c r="AC42" i="28"/>
  <c r="AC43" i="28"/>
  <c r="AC45" i="28"/>
  <c r="AC13" i="28"/>
  <c r="AC14" i="28"/>
  <c r="AC46" i="28"/>
  <c r="AC47" i="28"/>
  <c r="AC48" i="28"/>
  <c r="AC49" i="28"/>
  <c r="AC50" i="28"/>
  <c r="AC20" i="28"/>
  <c r="AC21" i="28"/>
  <c r="AC22" i="28"/>
  <c r="AC23" i="28"/>
  <c r="AC30" i="28"/>
  <c r="AC24" i="28"/>
  <c r="AC31" i="28"/>
  <c r="AC73" i="28" s="1"/>
  <c r="AC32" i="28"/>
  <c r="AC33" i="28"/>
  <c r="AC72" i="28" s="1"/>
  <c r="AC34" i="28"/>
  <c r="AC25" i="28"/>
  <c r="AC26" i="28"/>
  <c r="AC27" i="28"/>
  <c r="AC28" i="28"/>
  <c r="AC29" i="28"/>
  <c r="T8" i="28"/>
  <c r="T13" i="28"/>
  <c r="T14" i="28"/>
  <c r="T20" i="28"/>
  <c r="T21" i="28"/>
  <c r="T22" i="28"/>
  <c r="T23" i="28"/>
  <c r="T30" i="28"/>
  <c r="T24" i="28"/>
  <c r="T31" i="28"/>
  <c r="T73" i="28" s="1"/>
  <c r="T32" i="28"/>
  <c r="T33" i="28"/>
  <c r="T72" i="28" s="1"/>
  <c r="T34" i="28"/>
  <c r="T25" i="28"/>
  <c r="T26" i="28"/>
  <c r="T27" i="28"/>
  <c r="T28" i="28"/>
  <c r="T29" i="28"/>
  <c r="U8" i="28"/>
  <c r="U13" i="28"/>
  <c r="U14" i="28"/>
  <c r="U36" i="28"/>
  <c r="U53" i="28"/>
  <c r="U20" i="28"/>
  <c r="U21" i="28"/>
  <c r="U22" i="28"/>
  <c r="U23" i="28"/>
  <c r="U30" i="28"/>
  <c r="U24" i="28"/>
  <c r="U31" i="28"/>
  <c r="U73" i="28" s="1"/>
  <c r="U32" i="28"/>
  <c r="U33" i="28"/>
  <c r="U72" i="28" s="1"/>
  <c r="U34" i="28"/>
  <c r="U25" i="28"/>
  <c r="U26" i="28"/>
  <c r="U27" i="28"/>
  <c r="U28" i="28"/>
  <c r="U29" i="28"/>
  <c r="S10" i="28"/>
  <c r="S12" i="28"/>
  <c r="S13" i="28"/>
  <c r="S14" i="28"/>
  <c r="S35" i="28"/>
  <c r="S36" i="28"/>
  <c r="S37" i="28"/>
  <c r="S38" i="28"/>
  <c r="S39" i="28"/>
  <c r="S20" i="28"/>
  <c r="S21" i="28"/>
  <c r="S22" i="28"/>
  <c r="S23" i="28"/>
  <c r="S30" i="28"/>
  <c r="S24" i="28"/>
  <c r="S31" i="28"/>
  <c r="S73" i="28" s="1"/>
  <c r="S32" i="28"/>
  <c r="S33" i="28"/>
  <c r="S72" i="28" s="1"/>
  <c r="S34" i="28"/>
  <c r="S25" i="28"/>
  <c r="S26" i="28"/>
  <c r="S27" i="28"/>
  <c r="S28" i="28"/>
  <c r="S29" i="28"/>
  <c r="AM6" i="16"/>
  <c r="AD10" i="22" s="1"/>
  <c r="AM7" i="16"/>
  <c r="AD11" i="22" s="1"/>
  <c r="AM8" i="16"/>
  <c r="AD12" i="22" s="1"/>
  <c r="AM9" i="16"/>
  <c r="AD13" i="22" s="1"/>
  <c r="AD29" i="24" s="1"/>
  <c r="AM10" i="16"/>
  <c r="AD14" i="22" s="1"/>
  <c r="AM11" i="16"/>
  <c r="AD15" i="22" s="1"/>
  <c r="AM12" i="16"/>
  <c r="AD16" i="22" s="1"/>
  <c r="AM13" i="16"/>
  <c r="AD17" i="22" s="1"/>
  <c r="AM14" i="16"/>
  <c r="AD18" i="22" s="1"/>
  <c r="AM15" i="16"/>
  <c r="AD19" i="22" s="1"/>
  <c r="AM16" i="16"/>
  <c r="AD20" i="22" s="1"/>
  <c r="AM17" i="16"/>
  <c r="AD21" i="22" s="1"/>
  <c r="AM18" i="16"/>
  <c r="AD22" i="22" s="1"/>
  <c r="AM19" i="16"/>
  <c r="AD23" i="22" s="1"/>
  <c r="AM20" i="16"/>
  <c r="AD30" i="22" s="1"/>
  <c r="AM21" i="16"/>
  <c r="AD24" i="22" s="1"/>
  <c r="AM22" i="16"/>
  <c r="AD31" i="22" s="1"/>
  <c r="AD73" i="22" s="1"/>
  <c r="AM23" i="16"/>
  <c r="AD32" i="22" s="1"/>
  <c r="AM24" i="16"/>
  <c r="AD33" i="22" s="1"/>
  <c r="AD72" i="22" s="1"/>
  <c r="AM25" i="16"/>
  <c r="AD34" i="22" s="1"/>
  <c r="AM26" i="16"/>
  <c r="AD25" i="22" s="1"/>
  <c r="AM27" i="16"/>
  <c r="AD26" i="22" s="1"/>
  <c r="AM28" i="16"/>
  <c r="AD27" i="22" s="1"/>
  <c r="AD33" i="24" s="1"/>
  <c r="AD35" i="24" s="1"/>
  <c r="AM29" i="16"/>
  <c r="AD28" i="22" s="1"/>
  <c r="AM30" i="16"/>
  <c r="AD29" i="22" s="1"/>
  <c r="AM31" i="16"/>
  <c r="AE10" i="22" s="1"/>
  <c r="AM32" i="16"/>
  <c r="AE11" i="22" s="1"/>
  <c r="AM33" i="16"/>
  <c r="AE12" i="22" s="1"/>
  <c r="AM34" i="16"/>
  <c r="AE13" i="22" s="1"/>
  <c r="AE29" i="24" s="1"/>
  <c r="AM35" i="16"/>
  <c r="AE14" i="22" s="1"/>
  <c r="AM36" i="16"/>
  <c r="AE15" i="22" s="1"/>
  <c r="AM37" i="16"/>
  <c r="AE16" i="22" s="1"/>
  <c r="AM38" i="16"/>
  <c r="AE17" i="22" s="1"/>
  <c r="AM39" i="16"/>
  <c r="AE18" i="22" s="1"/>
  <c r="AM40" i="16"/>
  <c r="AE19" i="22" s="1"/>
  <c r="AM41" i="16"/>
  <c r="AE20" i="22" s="1"/>
  <c r="AM42" i="16"/>
  <c r="AE21" i="22" s="1"/>
  <c r="AM43" i="16"/>
  <c r="AE22" i="22" s="1"/>
  <c r="AM44" i="16"/>
  <c r="AE23" i="22" s="1"/>
  <c r="AM45" i="16"/>
  <c r="AE30" i="22" s="1"/>
  <c r="AM46" i="16"/>
  <c r="AE24" i="22" s="1"/>
  <c r="AM47" i="16"/>
  <c r="AE31" i="22" s="1"/>
  <c r="AE73" i="22" s="1"/>
  <c r="AM48" i="16"/>
  <c r="AE32" i="22" s="1"/>
  <c r="AM49" i="16"/>
  <c r="AE33" i="22" s="1"/>
  <c r="AE72" i="22" s="1"/>
  <c r="AM50" i="16"/>
  <c r="AE34" i="22" s="1"/>
  <c r="AM51" i="16"/>
  <c r="AE25" i="22" s="1"/>
  <c r="AM52" i="16"/>
  <c r="AE26" i="22" s="1"/>
  <c r="AM53" i="16"/>
  <c r="AE27" i="22" s="1"/>
  <c r="AE33" i="24" s="1"/>
  <c r="AE35" i="24" s="1"/>
  <c r="AM54" i="16"/>
  <c r="AE28" i="22" s="1"/>
  <c r="AM55" i="16"/>
  <c r="AE29" i="22" s="1"/>
  <c r="AM56" i="16"/>
  <c r="AF10" i="22" s="1"/>
  <c r="AM57" i="16"/>
  <c r="AF11" i="22" s="1"/>
  <c r="AM58" i="16"/>
  <c r="AF12" i="22" s="1"/>
  <c r="AM59" i="16"/>
  <c r="AF13" i="22" s="1"/>
  <c r="AF29" i="24" s="1"/>
  <c r="AM60" i="16"/>
  <c r="AF14" i="22" s="1"/>
  <c r="AM61" i="16"/>
  <c r="AF15" i="22" s="1"/>
  <c r="AM62" i="16"/>
  <c r="AF16" i="22" s="1"/>
  <c r="AM63" i="16"/>
  <c r="AF17" i="22" s="1"/>
  <c r="AM64" i="16"/>
  <c r="AF18" i="22" s="1"/>
  <c r="AM65" i="16"/>
  <c r="AF19" i="22" s="1"/>
  <c r="AM66" i="16"/>
  <c r="AF20" i="22" s="1"/>
  <c r="AM67" i="16"/>
  <c r="AF21" i="22" s="1"/>
  <c r="AM68" i="16"/>
  <c r="AF22" i="22" s="1"/>
  <c r="AM69" i="16"/>
  <c r="AF23" i="22" s="1"/>
  <c r="AM70" i="16"/>
  <c r="AF30" i="22" s="1"/>
  <c r="AM71" i="16"/>
  <c r="AF24" i="22" s="1"/>
  <c r="AM72" i="16"/>
  <c r="AF31" i="22" s="1"/>
  <c r="AF73" i="22" s="1"/>
  <c r="AM73" i="16"/>
  <c r="AF32" i="22" s="1"/>
  <c r="AM74" i="16"/>
  <c r="AF33" i="22" s="1"/>
  <c r="AF72" i="22" s="1"/>
  <c r="AM75" i="16"/>
  <c r="AF34" i="22" s="1"/>
  <c r="AM76" i="16"/>
  <c r="AF25" i="22" s="1"/>
  <c r="AM77" i="16"/>
  <c r="AF26" i="22" s="1"/>
  <c r="AM78" i="16"/>
  <c r="AF27" i="22" s="1"/>
  <c r="AF33" i="24" s="1"/>
  <c r="AF35" i="24" s="1"/>
  <c r="AM79" i="16"/>
  <c r="AF28" i="22" s="1"/>
  <c r="AM80" i="16"/>
  <c r="AF29" i="22" s="1"/>
  <c r="AM81" i="16"/>
  <c r="AN10" i="22" s="1"/>
  <c r="AM82" i="16"/>
  <c r="AN11" i="22" s="1"/>
  <c r="AM83" i="16"/>
  <c r="AN12" i="22" s="1"/>
  <c r="AM84" i="16"/>
  <c r="AN13" i="22" s="1"/>
  <c r="AN29" i="24" s="1"/>
  <c r="AM85" i="16"/>
  <c r="AN14" i="22" s="1"/>
  <c r="AM86" i="16"/>
  <c r="AN15" i="22" s="1"/>
  <c r="AM87" i="16"/>
  <c r="AN16" i="22" s="1"/>
  <c r="AM88" i="16"/>
  <c r="AN17" i="22" s="1"/>
  <c r="AM89" i="16"/>
  <c r="AN18" i="22" s="1"/>
  <c r="AM90" i="16"/>
  <c r="AN19" i="22" s="1"/>
  <c r="AM91" i="16"/>
  <c r="AN20" i="22" s="1"/>
  <c r="AM92" i="16"/>
  <c r="AN21" i="22" s="1"/>
  <c r="AM93" i="16"/>
  <c r="AN22" i="22" s="1"/>
  <c r="AM94" i="16"/>
  <c r="AN23" i="22" s="1"/>
  <c r="AM95" i="16"/>
  <c r="AN30" i="22" s="1"/>
  <c r="AM96" i="16"/>
  <c r="AN24" i="22" s="1"/>
  <c r="AM97" i="16"/>
  <c r="AN31" i="22" s="1"/>
  <c r="AN73" i="22" s="1"/>
  <c r="AM98" i="16"/>
  <c r="AN32" i="22" s="1"/>
  <c r="AM99" i="16"/>
  <c r="AN33" i="22" s="1"/>
  <c r="AN72" i="22" s="1"/>
  <c r="AM100" i="16"/>
  <c r="AN34" i="22" s="1"/>
  <c r="AM101" i="16"/>
  <c r="AN25" i="22" s="1"/>
  <c r="AM102" i="16"/>
  <c r="AN26" i="22" s="1"/>
  <c r="AM103" i="16"/>
  <c r="AN27" i="22" s="1"/>
  <c r="AN33" i="24" s="1"/>
  <c r="AN35" i="24" s="1"/>
  <c r="AM104" i="16"/>
  <c r="AN28" i="22" s="1"/>
  <c r="AM105" i="16"/>
  <c r="AN29" i="22" s="1"/>
  <c r="AM106" i="16"/>
  <c r="AO10" i="22" s="1"/>
  <c r="AM107" i="16"/>
  <c r="AO11" i="22" s="1"/>
  <c r="AM108" i="16"/>
  <c r="AO12" i="22" s="1"/>
  <c r="AM109" i="16"/>
  <c r="AO13" i="22" s="1"/>
  <c r="AO29" i="24" s="1"/>
  <c r="AM110" i="16"/>
  <c r="AO14" i="22" s="1"/>
  <c r="AM111" i="16"/>
  <c r="AO15" i="22" s="1"/>
  <c r="AM112" i="16"/>
  <c r="AO16" i="22" s="1"/>
  <c r="AM113" i="16"/>
  <c r="AO17" i="22" s="1"/>
  <c r="AM114" i="16"/>
  <c r="AO18" i="22" s="1"/>
  <c r="AM115" i="16"/>
  <c r="AO19" i="22" s="1"/>
  <c r="AM116" i="16"/>
  <c r="AO20" i="22" s="1"/>
  <c r="AM117" i="16"/>
  <c r="AO21" i="22" s="1"/>
  <c r="AM118" i="16"/>
  <c r="AO22" i="22" s="1"/>
  <c r="AM119" i="16"/>
  <c r="AO23" i="22" s="1"/>
  <c r="AM120" i="16"/>
  <c r="AO30" i="22" s="1"/>
  <c r="AM121" i="16"/>
  <c r="AO24" i="22" s="1"/>
  <c r="AM122" i="16"/>
  <c r="AO31" i="22" s="1"/>
  <c r="AO73" i="22" s="1"/>
  <c r="AM123" i="16"/>
  <c r="AO32" i="22" s="1"/>
  <c r="AM124" i="16"/>
  <c r="AO33" i="22" s="1"/>
  <c r="AO72" i="22" s="1"/>
  <c r="AM125" i="16"/>
  <c r="AO34" i="22" s="1"/>
  <c r="AM126" i="16"/>
  <c r="AO25" i="22" s="1"/>
  <c r="AM127" i="16"/>
  <c r="AO26" i="22" s="1"/>
  <c r="AM128" i="16"/>
  <c r="AO27" i="22" s="1"/>
  <c r="AO33" i="24" s="1"/>
  <c r="AO35" i="24" s="1"/>
  <c r="AM129" i="16"/>
  <c r="AO28" i="22" s="1"/>
  <c r="AM130" i="16"/>
  <c r="AO29" i="22" s="1"/>
  <c r="AM131" i="16"/>
  <c r="AP10" i="22" s="1"/>
  <c r="AM132" i="16"/>
  <c r="AP11" i="22" s="1"/>
  <c r="AM133" i="16"/>
  <c r="AP12" i="22" s="1"/>
  <c r="AM134" i="16"/>
  <c r="AP13" i="22" s="1"/>
  <c r="AP29" i="24" s="1"/>
  <c r="AM135" i="16"/>
  <c r="AP14" i="22" s="1"/>
  <c r="AM136" i="16"/>
  <c r="AP15" i="22" s="1"/>
  <c r="AM137" i="16"/>
  <c r="AP16" i="22" s="1"/>
  <c r="AM138" i="16"/>
  <c r="AP17" i="22" s="1"/>
  <c r="AM139" i="16"/>
  <c r="AP18" i="22" s="1"/>
  <c r="AM140" i="16"/>
  <c r="AP19" i="22" s="1"/>
  <c r="AM141" i="16"/>
  <c r="AP20" i="22" s="1"/>
  <c r="AM142" i="16"/>
  <c r="AP21" i="22" s="1"/>
  <c r="AM143" i="16"/>
  <c r="AP22" i="22" s="1"/>
  <c r="AM144" i="16"/>
  <c r="AP23" i="22" s="1"/>
  <c r="AM145" i="16"/>
  <c r="AP30" i="22" s="1"/>
  <c r="AM146" i="16"/>
  <c r="AP24" i="22" s="1"/>
  <c r="AM147" i="16"/>
  <c r="AP31" i="22" s="1"/>
  <c r="AP73" i="22" s="1"/>
  <c r="AM148" i="16"/>
  <c r="AP32" i="22" s="1"/>
  <c r="AM149" i="16"/>
  <c r="AP33" i="22" s="1"/>
  <c r="AP72" i="22" s="1"/>
  <c r="AM150" i="16"/>
  <c r="AP34" i="22" s="1"/>
  <c r="AM151" i="16"/>
  <c r="AP25" i="22" s="1"/>
  <c r="AM152" i="16"/>
  <c r="AP26" i="22" s="1"/>
  <c r="AM153" i="16"/>
  <c r="AP27" i="22" s="1"/>
  <c r="AP33" i="24" s="1"/>
  <c r="AP35" i="24" s="1"/>
  <c r="AM154" i="16"/>
  <c r="AP28" i="22" s="1"/>
  <c r="AM155" i="16"/>
  <c r="AP29" i="22" s="1"/>
  <c r="AM156" i="16"/>
  <c r="AQ10" i="22" s="1"/>
  <c r="AM157" i="16"/>
  <c r="AQ11" i="22" s="1"/>
  <c r="AM158" i="16"/>
  <c r="AQ12" i="22" s="1"/>
  <c r="AM159" i="16"/>
  <c r="AQ13" i="22" s="1"/>
  <c r="AQ29" i="24" s="1"/>
  <c r="AM160" i="16"/>
  <c r="AQ14" i="22" s="1"/>
  <c r="AM161" i="16"/>
  <c r="AQ15" i="22" s="1"/>
  <c r="AM162" i="16"/>
  <c r="AQ16" i="22" s="1"/>
  <c r="AM163" i="16"/>
  <c r="AQ17" i="22" s="1"/>
  <c r="AM164" i="16"/>
  <c r="AQ18" i="22" s="1"/>
  <c r="AM165" i="16"/>
  <c r="AQ19" i="22" s="1"/>
  <c r="AM166" i="16"/>
  <c r="AQ20" i="22" s="1"/>
  <c r="AM167" i="16"/>
  <c r="AQ21" i="22" s="1"/>
  <c r="AM168" i="16"/>
  <c r="AQ22" i="22" s="1"/>
  <c r="AM169" i="16"/>
  <c r="AQ23" i="22" s="1"/>
  <c r="AM170" i="16"/>
  <c r="AQ30" i="22" s="1"/>
  <c r="AM171" i="16"/>
  <c r="AQ24" i="22" s="1"/>
  <c r="AM172" i="16"/>
  <c r="AQ31" i="22" s="1"/>
  <c r="AQ73" i="22" s="1"/>
  <c r="AM173" i="16"/>
  <c r="AQ32" i="22" s="1"/>
  <c r="AM174" i="16"/>
  <c r="AQ33" i="22" s="1"/>
  <c r="AQ72" i="22" s="1"/>
  <c r="AM175" i="16"/>
  <c r="AQ34" i="22" s="1"/>
  <c r="AM176" i="16"/>
  <c r="AQ25" i="22" s="1"/>
  <c r="AM177" i="16"/>
  <c r="AQ26" i="22" s="1"/>
  <c r="AM178" i="16"/>
  <c r="AQ27" i="22" s="1"/>
  <c r="AQ33" i="24" s="1"/>
  <c r="AQ35" i="24" s="1"/>
  <c r="AM179" i="16"/>
  <c r="AQ28" i="22" s="1"/>
  <c r="AM180" i="16"/>
  <c r="AQ29" i="22" s="1"/>
  <c r="AM181" i="16"/>
  <c r="AM10" i="22" s="1"/>
  <c r="AM182" i="16"/>
  <c r="AM11" i="22" s="1"/>
  <c r="AM183" i="16"/>
  <c r="AM12" i="22" s="1"/>
  <c r="AM184" i="16"/>
  <c r="AM13" i="22" s="1"/>
  <c r="AM29" i="24" s="1"/>
  <c r="AM185" i="16"/>
  <c r="AM14" i="22" s="1"/>
  <c r="AM186" i="16"/>
  <c r="AM15" i="22" s="1"/>
  <c r="AM187" i="16"/>
  <c r="AM16" i="22" s="1"/>
  <c r="AM188" i="16"/>
  <c r="AM17" i="22" s="1"/>
  <c r="AM189" i="16"/>
  <c r="AM18" i="22" s="1"/>
  <c r="AM190" i="16"/>
  <c r="AM19" i="22" s="1"/>
  <c r="AM191" i="16"/>
  <c r="AM20" i="22" s="1"/>
  <c r="AM192" i="16"/>
  <c r="AM21" i="22" s="1"/>
  <c r="AM193" i="16"/>
  <c r="AM22" i="22" s="1"/>
  <c r="AM194" i="16"/>
  <c r="AM23" i="22" s="1"/>
  <c r="AM195" i="16"/>
  <c r="AM30" i="22" s="1"/>
  <c r="AM196" i="16"/>
  <c r="AM24" i="22" s="1"/>
  <c r="AM197" i="16"/>
  <c r="AM31" i="22" s="1"/>
  <c r="AM73" i="22" s="1"/>
  <c r="AM198" i="16"/>
  <c r="AM32" i="22" s="1"/>
  <c r="AM199" i="16"/>
  <c r="AM33" i="22" s="1"/>
  <c r="AM72" i="22" s="1"/>
  <c r="AM200" i="16"/>
  <c r="AM34" i="22" s="1"/>
  <c r="AM201" i="16"/>
  <c r="AM25" i="22" s="1"/>
  <c r="AM202" i="16"/>
  <c r="AM26" i="22" s="1"/>
  <c r="AM203" i="16"/>
  <c r="AM27" i="22" s="1"/>
  <c r="AM33" i="24" s="1"/>
  <c r="AM35" i="24" s="1"/>
  <c r="AM204" i="16"/>
  <c r="AM28" i="22" s="1"/>
  <c r="AM205" i="16"/>
  <c r="AM29" i="22" s="1"/>
  <c r="AM206" i="16"/>
  <c r="AK10" i="22" s="1"/>
  <c r="AM207" i="16"/>
  <c r="AK11" i="22" s="1"/>
  <c r="AM208" i="16"/>
  <c r="AK12" i="22" s="1"/>
  <c r="AM209" i="16"/>
  <c r="AK13" i="22" s="1"/>
  <c r="AK29" i="24" s="1"/>
  <c r="AM210" i="16"/>
  <c r="AK14" i="22" s="1"/>
  <c r="AM211" i="16"/>
  <c r="AK15" i="22" s="1"/>
  <c r="AM212" i="16"/>
  <c r="AK16" i="22" s="1"/>
  <c r="AM213" i="16"/>
  <c r="AK17" i="22" s="1"/>
  <c r="AM214" i="16"/>
  <c r="AK18" i="22" s="1"/>
  <c r="AM215" i="16"/>
  <c r="AK19" i="22" s="1"/>
  <c r="AM216" i="16"/>
  <c r="AK20" i="22" s="1"/>
  <c r="AM217" i="16"/>
  <c r="AK21" i="22" s="1"/>
  <c r="AM218" i="16"/>
  <c r="AK22" i="22" s="1"/>
  <c r="AM219" i="16"/>
  <c r="AK23" i="22" s="1"/>
  <c r="AM220" i="16"/>
  <c r="AK30" i="22" s="1"/>
  <c r="AM221" i="16"/>
  <c r="AK24" i="22" s="1"/>
  <c r="AM222" i="16"/>
  <c r="AK31" i="22" s="1"/>
  <c r="AK73" i="22" s="1"/>
  <c r="AM223" i="16"/>
  <c r="AK32" i="22" s="1"/>
  <c r="AM224" i="16"/>
  <c r="AK33" i="22" s="1"/>
  <c r="AK72" i="22" s="1"/>
  <c r="AM225" i="16"/>
  <c r="AK34" i="22" s="1"/>
  <c r="AM226" i="16"/>
  <c r="AK25" i="22" s="1"/>
  <c r="AM227" i="16"/>
  <c r="AK26" i="22" s="1"/>
  <c r="AM228" i="16"/>
  <c r="AK27" i="22" s="1"/>
  <c r="AK33" i="24" s="1"/>
  <c r="AK35" i="24" s="1"/>
  <c r="AM229" i="16"/>
  <c r="AK28" i="22" s="1"/>
  <c r="AM230" i="16"/>
  <c r="AK29" i="22" s="1"/>
  <c r="AM231" i="16"/>
  <c r="AL10" i="22" s="1"/>
  <c r="AM232" i="16"/>
  <c r="AL11" i="22" s="1"/>
  <c r="AM233" i="16"/>
  <c r="AL12" i="22" s="1"/>
  <c r="AM234" i="16"/>
  <c r="AL13" i="22" s="1"/>
  <c r="AL29" i="24" s="1"/>
  <c r="AM235" i="16"/>
  <c r="AL14" i="22" s="1"/>
  <c r="AM236" i="16"/>
  <c r="AL15" i="22" s="1"/>
  <c r="AM237" i="16"/>
  <c r="AL16" i="22" s="1"/>
  <c r="AM238" i="16"/>
  <c r="AL17" i="22" s="1"/>
  <c r="AM239" i="16"/>
  <c r="AL18" i="22" s="1"/>
  <c r="AM240" i="16"/>
  <c r="AL19" i="22" s="1"/>
  <c r="AM241" i="16"/>
  <c r="AL20" i="22" s="1"/>
  <c r="AM242" i="16"/>
  <c r="AL21" i="22" s="1"/>
  <c r="AM243" i="16"/>
  <c r="AL22" i="22" s="1"/>
  <c r="AM244" i="16"/>
  <c r="AL23" i="22" s="1"/>
  <c r="AM245" i="16"/>
  <c r="AL30" i="22" s="1"/>
  <c r="AM246" i="16"/>
  <c r="AL24" i="22" s="1"/>
  <c r="AM247" i="16"/>
  <c r="AL31" i="22" s="1"/>
  <c r="AL73" i="22" s="1"/>
  <c r="AM248" i="16"/>
  <c r="AL32" i="22" s="1"/>
  <c r="AM249" i="16"/>
  <c r="AL33" i="22" s="1"/>
  <c r="AL72" i="22" s="1"/>
  <c r="AM250" i="16"/>
  <c r="AL34" i="22" s="1"/>
  <c r="AM251" i="16"/>
  <c r="AL25" i="22" s="1"/>
  <c r="AM252" i="16"/>
  <c r="AL26" i="22" s="1"/>
  <c r="AM253" i="16"/>
  <c r="AL27" i="22" s="1"/>
  <c r="AL33" i="24" s="1"/>
  <c r="AL35" i="24" s="1"/>
  <c r="AM254" i="16"/>
  <c r="AL28" i="22" s="1"/>
  <c r="AM255" i="16"/>
  <c r="AL29" i="22" s="1"/>
  <c r="AM256" i="16"/>
  <c r="AH10" i="22" s="1"/>
  <c r="AM257" i="16"/>
  <c r="AH11" i="22" s="1"/>
  <c r="AM258" i="16"/>
  <c r="AH12" i="22" s="1"/>
  <c r="AM259" i="16"/>
  <c r="AH13" i="22" s="1"/>
  <c r="AH29" i="24" s="1"/>
  <c r="AM260" i="16"/>
  <c r="AH14" i="22" s="1"/>
  <c r="AM261" i="16"/>
  <c r="AH15" i="22" s="1"/>
  <c r="AM262" i="16"/>
  <c r="AH16" i="22" s="1"/>
  <c r="AM263" i="16"/>
  <c r="AH17" i="22" s="1"/>
  <c r="AM264" i="16"/>
  <c r="AH18" i="22" s="1"/>
  <c r="AM265" i="16"/>
  <c r="AH19" i="22" s="1"/>
  <c r="AM266" i="16"/>
  <c r="AH20" i="22" s="1"/>
  <c r="AM267" i="16"/>
  <c r="AH21" i="22" s="1"/>
  <c r="AM268" i="16"/>
  <c r="AH22" i="22" s="1"/>
  <c r="AM269" i="16"/>
  <c r="AH23" i="22" s="1"/>
  <c r="AM270" i="16"/>
  <c r="AH30" i="22" s="1"/>
  <c r="AM271" i="16"/>
  <c r="AH24" i="22" s="1"/>
  <c r="AM272" i="16"/>
  <c r="AH31" i="22" s="1"/>
  <c r="AH73" i="22" s="1"/>
  <c r="AM273" i="16"/>
  <c r="AH32" i="22" s="1"/>
  <c r="AM274" i="16"/>
  <c r="AH33" i="22" s="1"/>
  <c r="AH72" i="22" s="1"/>
  <c r="AM275" i="16"/>
  <c r="AH34" i="22" s="1"/>
  <c r="AM276" i="16"/>
  <c r="AH25" i="22" s="1"/>
  <c r="AM277" i="16"/>
  <c r="AH26" i="22" s="1"/>
  <c r="AM278" i="16"/>
  <c r="AH27" i="22" s="1"/>
  <c r="AH33" i="24" s="1"/>
  <c r="AH35" i="24" s="1"/>
  <c r="AM279" i="16"/>
  <c r="AH28" i="22" s="1"/>
  <c r="AM280" i="16"/>
  <c r="AH29" i="22" s="1"/>
  <c r="AM281" i="16"/>
  <c r="AI10" i="22" s="1"/>
  <c r="AM282" i="16"/>
  <c r="AI11" i="22" s="1"/>
  <c r="AM283" i="16"/>
  <c r="AI12" i="22" s="1"/>
  <c r="AM284" i="16"/>
  <c r="AI13" i="22" s="1"/>
  <c r="AI29" i="24" s="1"/>
  <c r="AM285" i="16"/>
  <c r="AI14" i="22" s="1"/>
  <c r="AM286" i="16"/>
  <c r="AI15" i="22" s="1"/>
  <c r="AM287" i="16"/>
  <c r="AI16" i="22" s="1"/>
  <c r="AM288" i="16"/>
  <c r="AI17" i="22" s="1"/>
  <c r="AM289" i="16"/>
  <c r="AI18" i="22" s="1"/>
  <c r="AM290" i="16"/>
  <c r="AI19" i="22" s="1"/>
  <c r="AM291" i="16"/>
  <c r="AI20" i="22" s="1"/>
  <c r="AM292" i="16"/>
  <c r="AI21" i="22" s="1"/>
  <c r="AM293" i="16"/>
  <c r="AI22" i="22" s="1"/>
  <c r="AM294" i="16"/>
  <c r="AI23" i="22" s="1"/>
  <c r="AM295" i="16"/>
  <c r="AI30" i="22" s="1"/>
  <c r="AM296" i="16"/>
  <c r="AI24" i="22" s="1"/>
  <c r="AM297" i="16"/>
  <c r="AI31" i="22" s="1"/>
  <c r="AI73" i="22" s="1"/>
  <c r="AM298" i="16"/>
  <c r="AI32" i="22" s="1"/>
  <c r="AM299" i="16"/>
  <c r="AI33" i="22" s="1"/>
  <c r="AI72" i="22" s="1"/>
  <c r="AM300" i="16"/>
  <c r="AI34" i="22" s="1"/>
  <c r="AM301" i="16"/>
  <c r="AI25" i="22" s="1"/>
  <c r="AM302" i="16"/>
  <c r="AI26" i="22" s="1"/>
  <c r="AM303" i="16"/>
  <c r="AI27" i="22" s="1"/>
  <c r="AI33" i="24" s="1"/>
  <c r="AI35" i="24" s="1"/>
  <c r="AM304" i="16"/>
  <c r="AI28" i="22" s="1"/>
  <c r="AM305" i="16"/>
  <c r="AI29" i="22" s="1"/>
  <c r="AM306" i="16"/>
  <c r="AJ10" i="22" s="1"/>
  <c r="AM307" i="16"/>
  <c r="AJ11" i="22" s="1"/>
  <c r="AM308" i="16"/>
  <c r="AJ12" i="22" s="1"/>
  <c r="AM309" i="16"/>
  <c r="AJ13" i="22" s="1"/>
  <c r="AJ29" i="24" s="1"/>
  <c r="AM310" i="16"/>
  <c r="AJ14" i="22" s="1"/>
  <c r="AM311" i="16"/>
  <c r="AJ15" i="22" s="1"/>
  <c r="AM312" i="16"/>
  <c r="AJ16" i="22" s="1"/>
  <c r="AM313" i="16"/>
  <c r="AJ17" i="22" s="1"/>
  <c r="AM314" i="16"/>
  <c r="AJ18" i="22" s="1"/>
  <c r="AM315" i="16"/>
  <c r="AJ19" i="22" s="1"/>
  <c r="AM316" i="16"/>
  <c r="AJ20" i="22" s="1"/>
  <c r="AM317" i="16"/>
  <c r="AJ21" i="22" s="1"/>
  <c r="AM318" i="16"/>
  <c r="AJ22" i="22" s="1"/>
  <c r="AM319" i="16"/>
  <c r="AJ23" i="22" s="1"/>
  <c r="AM320" i="16"/>
  <c r="AJ30" i="22" s="1"/>
  <c r="AM321" i="16"/>
  <c r="AJ24" i="22" s="1"/>
  <c r="AM322" i="16"/>
  <c r="AJ31" i="22" s="1"/>
  <c r="AJ73" i="22" s="1"/>
  <c r="AM323" i="16"/>
  <c r="AJ32" i="22" s="1"/>
  <c r="AM324" i="16"/>
  <c r="AJ33" i="22" s="1"/>
  <c r="AJ72" i="22" s="1"/>
  <c r="AM325" i="16"/>
  <c r="AJ34" i="22" s="1"/>
  <c r="AM326" i="16"/>
  <c r="AJ25" i="22" s="1"/>
  <c r="AM327" i="16"/>
  <c r="AJ26" i="22" s="1"/>
  <c r="AM328" i="16"/>
  <c r="AJ27" i="22" s="1"/>
  <c r="AJ33" i="24" s="1"/>
  <c r="AJ35" i="24" s="1"/>
  <c r="AM329" i="16"/>
  <c r="AJ28" i="22" s="1"/>
  <c r="AM330" i="16"/>
  <c r="AJ29" i="22" s="1"/>
  <c r="AM331" i="16"/>
  <c r="AG10" i="22" s="1"/>
  <c r="AM332" i="16"/>
  <c r="AG11" i="22" s="1"/>
  <c r="AM333" i="16"/>
  <c r="AG12" i="22" s="1"/>
  <c r="AM334" i="16"/>
  <c r="AG13" i="22" s="1"/>
  <c r="AG29" i="24" s="1"/>
  <c r="AM335" i="16"/>
  <c r="AG14" i="22" s="1"/>
  <c r="AM336" i="16"/>
  <c r="AG15" i="22" s="1"/>
  <c r="AM337" i="16"/>
  <c r="AG16" i="22" s="1"/>
  <c r="AM338" i="16"/>
  <c r="AG17" i="22" s="1"/>
  <c r="AM339" i="16"/>
  <c r="AG18" i="22" s="1"/>
  <c r="AM340" i="16"/>
  <c r="AG19" i="22" s="1"/>
  <c r="AM341" i="16"/>
  <c r="AG20" i="22" s="1"/>
  <c r="AM342" i="16"/>
  <c r="AG21" i="22" s="1"/>
  <c r="AM343" i="16"/>
  <c r="AG22" i="22" s="1"/>
  <c r="AM344" i="16"/>
  <c r="AG23" i="22" s="1"/>
  <c r="AM345" i="16"/>
  <c r="AG30" i="22" s="1"/>
  <c r="AM346" i="16"/>
  <c r="AG24" i="22" s="1"/>
  <c r="AM347" i="16"/>
  <c r="AG31" i="22" s="1"/>
  <c r="AG73" i="22" s="1"/>
  <c r="AM348" i="16"/>
  <c r="AG32" i="22" s="1"/>
  <c r="AM349" i="16"/>
  <c r="AG33" i="22" s="1"/>
  <c r="AG72" i="22" s="1"/>
  <c r="AM350" i="16"/>
  <c r="AG34" i="22" s="1"/>
  <c r="AM351" i="16"/>
  <c r="AG25" i="22" s="1"/>
  <c r="AM352" i="16"/>
  <c r="AG26" i="22" s="1"/>
  <c r="AM353" i="16"/>
  <c r="AG27" i="22" s="1"/>
  <c r="AG33" i="24" s="1"/>
  <c r="AG35" i="24" s="1"/>
  <c r="AM354" i="16"/>
  <c r="AG28" i="22" s="1"/>
  <c r="AM355" i="16"/>
  <c r="AG29" i="22" s="1"/>
  <c r="AM356" i="16"/>
  <c r="AM357" i="16"/>
  <c r="AM358" i="16"/>
  <c r="AM359" i="16"/>
  <c r="AM360" i="16"/>
  <c r="AM361" i="16"/>
  <c r="AM362" i="16"/>
  <c r="AM363" i="16"/>
  <c r="AM364" i="16"/>
  <c r="AM365" i="16"/>
  <c r="AM366" i="16"/>
  <c r="AM367" i="16"/>
  <c r="AM368" i="16"/>
  <c r="AM369" i="16"/>
  <c r="AM370" i="16"/>
  <c r="AM371" i="16"/>
  <c r="AM372" i="16"/>
  <c r="AM373" i="16"/>
  <c r="AM374" i="16"/>
  <c r="AM375" i="16"/>
  <c r="AM376" i="16"/>
  <c r="AM377" i="16"/>
  <c r="AM378" i="16"/>
  <c r="AM379" i="16"/>
  <c r="AM380" i="16"/>
  <c r="AM381" i="16"/>
  <c r="AM382" i="16"/>
  <c r="AM383" i="16"/>
  <c r="AM384" i="16"/>
  <c r="AM385" i="16"/>
  <c r="AM386" i="16"/>
  <c r="AM387" i="16"/>
  <c r="AM388" i="16"/>
  <c r="AM389" i="16"/>
  <c r="AM390" i="16"/>
  <c r="AM391" i="16"/>
  <c r="AM392" i="16"/>
  <c r="AM393" i="16"/>
  <c r="AM394" i="16"/>
  <c r="AM395" i="16"/>
  <c r="AM396" i="16"/>
  <c r="AM397" i="16"/>
  <c r="AM398" i="16"/>
  <c r="AM399" i="16"/>
  <c r="AM400" i="16"/>
  <c r="AM401" i="16"/>
  <c r="AM402" i="16"/>
  <c r="AM403" i="16"/>
  <c r="AM404" i="16"/>
  <c r="AM405" i="16"/>
  <c r="AM406" i="16"/>
  <c r="AM407" i="16"/>
  <c r="AM408" i="16"/>
  <c r="AM409" i="16"/>
  <c r="AM410" i="16"/>
  <c r="AM411" i="16"/>
  <c r="AM412" i="16"/>
  <c r="AM413" i="16"/>
  <c r="AM414" i="16"/>
  <c r="AM415" i="16"/>
  <c r="AM416" i="16"/>
  <c r="AM417" i="16"/>
  <c r="AM418" i="16"/>
  <c r="AM419" i="16"/>
  <c r="AM420" i="16"/>
  <c r="AM421" i="16"/>
  <c r="AM422" i="16"/>
  <c r="AM423" i="16"/>
  <c r="AM424" i="16"/>
  <c r="AM425" i="16"/>
  <c r="AM426" i="16"/>
  <c r="AM427" i="16"/>
  <c r="AM540" i="16"/>
  <c r="AM428" i="16"/>
  <c r="AM430" i="16"/>
  <c r="AM431" i="16"/>
  <c r="AM432" i="16"/>
  <c r="AM433" i="16"/>
  <c r="AM434" i="16"/>
  <c r="AM435" i="16"/>
  <c r="AM436" i="16"/>
  <c r="AM437" i="16"/>
  <c r="AM438" i="16"/>
  <c r="AM439" i="16"/>
  <c r="AM440" i="16"/>
  <c r="AM441" i="16"/>
  <c r="AM442" i="16"/>
  <c r="AM443" i="16"/>
  <c r="AM444" i="16"/>
  <c r="AM445" i="16"/>
  <c r="AM446" i="16"/>
  <c r="AM447" i="16"/>
  <c r="AM448" i="16"/>
  <c r="AM449" i="16"/>
  <c r="AM450" i="16"/>
  <c r="AM451" i="16"/>
  <c r="AM452" i="16"/>
  <c r="AM453" i="16"/>
  <c r="AM454" i="16"/>
  <c r="AM455" i="16"/>
  <c r="AM541" i="16"/>
  <c r="AM429" i="16"/>
  <c r="AM458" i="16"/>
  <c r="AM459" i="16"/>
  <c r="AM460" i="16"/>
  <c r="AM461" i="16"/>
  <c r="AM462" i="16"/>
  <c r="AM463" i="16"/>
  <c r="AM464" i="16"/>
  <c r="AM465" i="16"/>
  <c r="AM466" i="16"/>
  <c r="AM467" i="16"/>
  <c r="AM468" i="16"/>
  <c r="AM469" i="16"/>
  <c r="AM470" i="16"/>
  <c r="AM471" i="16"/>
  <c r="AM472" i="16"/>
  <c r="AM473" i="16"/>
  <c r="AM474" i="16"/>
  <c r="AM475" i="16"/>
  <c r="AM476" i="16"/>
  <c r="AM477" i="16"/>
  <c r="AM478" i="16"/>
  <c r="AM479" i="16"/>
  <c r="AM480" i="16"/>
  <c r="AM481" i="16"/>
  <c r="AM482" i="16"/>
  <c r="AM483" i="16"/>
  <c r="AM568" i="16"/>
  <c r="AM456" i="16"/>
  <c r="AM486" i="16"/>
  <c r="AM487" i="16"/>
  <c r="AM488" i="16"/>
  <c r="AM489" i="16"/>
  <c r="AM490" i="16"/>
  <c r="AM491" i="16"/>
  <c r="AM492" i="16"/>
  <c r="AM493" i="16"/>
  <c r="AM494" i="16"/>
  <c r="AM495" i="16"/>
  <c r="AM496" i="16"/>
  <c r="AM497" i="16"/>
  <c r="AM498" i="16"/>
  <c r="AM499" i="16"/>
  <c r="AM500" i="16"/>
  <c r="AM501" i="16"/>
  <c r="AM502" i="16"/>
  <c r="AM503" i="16"/>
  <c r="AM504" i="16"/>
  <c r="AM505" i="16"/>
  <c r="AM506" i="16"/>
  <c r="AM507" i="16"/>
  <c r="AM508" i="16"/>
  <c r="AM509" i="16"/>
  <c r="AM510" i="16"/>
  <c r="AM511" i="16"/>
  <c r="AM569" i="16"/>
  <c r="AM457" i="16"/>
  <c r="AM514" i="16"/>
  <c r="AM515" i="16"/>
  <c r="AM516" i="16"/>
  <c r="AM517" i="16"/>
  <c r="AM518" i="16"/>
  <c r="AM519" i="16"/>
  <c r="AM520" i="16"/>
  <c r="AM521" i="16"/>
  <c r="AM522" i="16"/>
  <c r="AM523" i="16"/>
  <c r="AM524" i="16"/>
  <c r="AM525" i="16"/>
  <c r="AM526" i="16"/>
  <c r="AM527" i="16"/>
  <c r="AM528" i="16"/>
  <c r="AM529" i="16"/>
  <c r="AM530" i="16"/>
  <c r="AM531" i="16"/>
  <c r="AM532" i="16"/>
  <c r="AM533" i="16"/>
  <c r="AM534" i="16"/>
  <c r="AM535" i="16"/>
  <c r="AM536" i="16"/>
  <c r="AM537" i="16"/>
  <c r="AM538" i="16"/>
  <c r="AM539" i="16"/>
  <c r="AM596" i="16"/>
  <c r="AM484" i="16"/>
  <c r="AM542" i="16"/>
  <c r="AM543" i="16"/>
  <c r="AM544" i="16"/>
  <c r="AM545" i="16"/>
  <c r="AM546" i="16"/>
  <c r="AM547" i="16"/>
  <c r="AM548" i="16"/>
  <c r="AM549" i="16"/>
  <c r="AM550" i="16"/>
  <c r="AM551" i="16"/>
  <c r="AM552" i="16"/>
  <c r="AM553" i="16"/>
  <c r="AM554" i="16"/>
  <c r="AM555" i="16"/>
  <c r="AM556" i="16"/>
  <c r="AM557" i="16"/>
  <c r="AM558" i="16"/>
  <c r="AM559" i="16"/>
  <c r="AM560" i="16"/>
  <c r="AM561" i="16"/>
  <c r="AM562" i="16"/>
  <c r="AM563" i="16"/>
  <c r="AM564" i="16"/>
  <c r="AM565" i="16"/>
  <c r="AM566" i="16"/>
  <c r="AM567" i="16"/>
  <c r="AM597" i="16"/>
  <c r="AM485" i="16"/>
  <c r="AM570" i="16"/>
  <c r="AM571" i="16"/>
  <c r="AM572" i="16"/>
  <c r="AM573" i="16"/>
  <c r="AM574" i="16"/>
  <c r="AM575" i="16"/>
  <c r="AM576" i="16"/>
  <c r="AM577" i="16"/>
  <c r="AM578" i="16"/>
  <c r="AM579" i="16"/>
  <c r="AM580" i="16"/>
  <c r="AM581" i="16"/>
  <c r="AM582" i="16"/>
  <c r="AM583" i="16"/>
  <c r="AM584" i="16"/>
  <c r="AM585" i="16"/>
  <c r="AM586" i="16"/>
  <c r="AM587" i="16"/>
  <c r="AM588" i="16"/>
  <c r="AM589" i="16"/>
  <c r="AM590" i="16"/>
  <c r="AM591" i="16"/>
  <c r="AM592" i="16"/>
  <c r="AM593" i="16"/>
  <c r="AM594" i="16"/>
  <c r="AM595" i="16"/>
  <c r="AM624" i="16"/>
  <c r="AM512" i="16"/>
  <c r="AM598" i="16"/>
  <c r="AM599" i="16"/>
  <c r="AM600" i="16"/>
  <c r="AM601" i="16"/>
  <c r="AM602" i="16"/>
  <c r="AM603" i="16"/>
  <c r="AM604" i="16"/>
  <c r="AM605" i="16"/>
  <c r="AM606" i="16"/>
  <c r="AM607" i="16"/>
  <c r="AM608" i="16"/>
  <c r="AM609" i="16"/>
  <c r="AM610" i="16"/>
  <c r="AM611" i="16"/>
  <c r="AM612" i="16"/>
  <c r="AM613" i="16"/>
  <c r="AM614" i="16"/>
  <c r="AM615" i="16"/>
  <c r="AM616" i="16"/>
  <c r="AM617" i="16"/>
  <c r="AM618" i="16"/>
  <c r="AM619" i="16"/>
  <c r="AM620" i="16"/>
  <c r="AM621" i="16"/>
  <c r="AM622" i="16"/>
  <c r="AM623" i="16"/>
  <c r="AM625" i="16"/>
  <c r="AM513" i="16"/>
  <c r="AM626" i="16"/>
  <c r="AM627" i="16"/>
  <c r="AM628" i="16"/>
  <c r="AM629" i="16"/>
  <c r="AM630" i="16"/>
  <c r="AM631" i="16"/>
  <c r="AM632" i="16"/>
  <c r="AM633" i="16"/>
  <c r="AM634" i="16"/>
  <c r="AM635" i="16"/>
  <c r="AM636" i="16"/>
  <c r="AM637" i="16"/>
  <c r="AM638" i="16"/>
  <c r="AM639" i="16"/>
  <c r="AM640" i="16"/>
  <c r="AM641" i="16"/>
  <c r="AM642" i="16"/>
  <c r="AM643" i="16"/>
  <c r="AM644" i="16"/>
  <c r="AM645" i="16"/>
  <c r="AM646" i="16"/>
  <c r="AM647" i="16"/>
  <c r="AM648" i="16"/>
  <c r="AM649" i="16"/>
  <c r="AM650" i="16"/>
  <c r="AM651" i="16"/>
  <c r="AM652" i="16"/>
  <c r="AM653" i="16"/>
  <c r="AM654" i="16"/>
  <c r="AM655" i="16"/>
  <c r="AM656" i="16"/>
  <c r="AM657" i="16"/>
  <c r="AM658" i="16"/>
  <c r="AM659" i="16"/>
  <c r="AM660" i="16"/>
  <c r="AM661" i="16"/>
  <c r="AM662" i="16"/>
  <c r="AM663" i="16"/>
  <c r="AM664" i="16"/>
  <c r="AM665" i="16"/>
  <c r="AM666" i="16"/>
  <c r="AM667" i="16"/>
  <c r="AM668" i="16"/>
  <c r="AM669" i="16"/>
  <c r="AM670" i="16"/>
  <c r="AM671" i="16"/>
  <c r="AM672" i="16"/>
  <c r="AM673" i="16"/>
  <c r="AM674" i="16"/>
  <c r="AM675" i="16"/>
  <c r="AM676" i="16"/>
  <c r="AM677" i="16"/>
  <c r="AM678" i="16"/>
  <c r="AM679" i="16"/>
  <c r="AM680" i="16"/>
  <c r="AM681" i="16"/>
  <c r="AM682" i="16"/>
  <c r="AM683" i="16"/>
  <c r="AM684" i="16"/>
  <c r="AM685" i="16"/>
  <c r="AM686" i="16"/>
  <c r="AM687" i="16"/>
  <c r="AM688" i="16"/>
  <c r="AM689" i="16"/>
  <c r="AM690" i="16"/>
  <c r="AM691" i="16"/>
  <c r="AM692" i="16"/>
  <c r="AM693" i="16"/>
  <c r="AM694" i="16"/>
  <c r="AM695" i="16"/>
  <c r="AM696" i="16"/>
  <c r="AM697" i="16"/>
  <c r="AM698" i="16"/>
  <c r="AM699" i="16"/>
  <c r="AM700" i="16"/>
  <c r="AM701" i="16"/>
  <c r="AM702" i="16"/>
  <c r="AM703" i="16"/>
  <c r="AM704" i="16"/>
  <c r="AM705" i="16"/>
  <c r="AM706" i="16"/>
  <c r="AM707" i="16"/>
  <c r="AM708" i="16"/>
  <c r="AM709" i="16"/>
  <c r="AM710" i="16"/>
  <c r="AM711" i="16"/>
  <c r="AM712" i="16"/>
  <c r="AM713" i="16"/>
  <c r="AM714" i="16"/>
  <c r="AM715" i="16"/>
  <c r="AM716" i="16"/>
  <c r="AM717" i="16"/>
  <c r="AM718" i="16"/>
  <c r="AM719" i="16"/>
  <c r="AM720" i="16"/>
  <c r="AM721" i="16"/>
  <c r="AK63" i="22" l="1"/>
  <c r="AH63" i="22"/>
  <c r="AF63" i="22"/>
  <c r="AL63" i="28"/>
  <c r="AK63" i="28"/>
  <c r="X63" i="28"/>
  <c r="AM63" i="22"/>
  <c r="AM63" i="28"/>
  <c r="P63" i="28"/>
  <c r="AH63" i="28"/>
  <c r="AE63" i="22"/>
  <c r="AQ63" i="22"/>
  <c r="AP63" i="22"/>
  <c r="R63" i="28"/>
  <c r="Z63" i="28"/>
  <c r="AJ63" i="28"/>
  <c r="AO63" i="22"/>
  <c r="Y63" i="28"/>
  <c r="T63" i="28"/>
  <c r="V63" i="28"/>
  <c r="AL63" i="22"/>
  <c r="AA63" i="28"/>
  <c r="AB63" i="28"/>
  <c r="W63" i="28"/>
  <c r="AN63" i="28"/>
  <c r="AI63" i="22"/>
  <c r="U63" i="28"/>
  <c r="AG63" i="28"/>
  <c r="AP63" i="28"/>
  <c r="Q63" i="28"/>
  <c r="AN63" i="22"/>
  <c r="AG63" i="22"/>
  <c r="AE63" i="28"/>
  <c r="S63" i="28"/>
  <c r="AF63" i="28"/>
  <c r="AC63" i="28"/>
  <c r="AJ63" i="22"/>
  <c r="AD63" i="22"/>
  <c r="AQ63" i="28"/>
  <c r="AO63" i="28"/>
  <c r="AI63" i="28"/>
  <c r="AD63" i="28"/>
  <c r="AH62" i="22"/>
  <c r="AO62" i="22"/>
  <c r="AP62" i="22"/>
  <c r="AQ62" i="22"/>
  <c r="AN62" i="22"/>
  <c r="AF62" i="22"/>
  <c r="AM62" i="22"/>
  <c r="AD62" i="22"/>
  <c r="AD67" i="22" s="1"/>
  <c r="AD14" i="24" s="1"/>
  <c r="AK62" i="22"/>
  <c r="AJ62" i="22"/>
  <c r="AI62" i="22"/>
  <c r="AL62" i="22"/>
  <c r="AG62" i="22"/>
  <c r="AE62" i="22"/>
  <c r="AH71" i="22"/>
  <c r="AF71" i="22"/>
  <c r="P71" i="28"/>
  <c r="AK71" i="22"/>
  <c r="AD71" i="22"/>
  <c r="AM71" i="22"/>
  <c r="AE71" i="22"/>
  <c r="AG71" i="22"/>
  <c r="AQ71" i="22"/>
  <c r="AJ71" i="22"/>
  <c r="AL71" i="22"/>
  <c r="AP71" i="22"/>
  <c r="AO71" i="22"/>
  <c r="AI71" i="22"/>
  <c r="AN71" i="22"/>
  <c r="AJ66" i="28"/>
  <c r="AJ78" i="28" s="1"/>
  <c r="X32" i="22"/>
  <c r="X50" i="22"/>
  <c r="X44" i="22"/>
  <c r="W26" i="22"/>
  <c r="W23" i="22"/>
  <c r="W46" i="22"/>
  <c r="W40" i="22"/>
  <c r="V32" i="22"/>
  <c r="V50" i="22"/>
  <c r="V44" i="22"/>
  <c r="R26" i="22"/>
  <c r="R23" i="22"/>
  <c r="R35" i="22"/>
  <c r="Q27" i="22"/>
  <c r="Q30" i="22"/>
  <c r="Q35" i="22"/>
  <c r="P27" i="22"/>
  <c r="P30" i="22"/>
  <c r="P11" i="22"/>
  <c r="P63" i="22" s="1"/>
  <c r="S25" i="22"/>
  <c r="U23" i="22"/>
  <c r="AC26" i="22"/>
  <c r="AB50" i="22"/>
  <c r="AA40" i="22"/>
  <c r="Y26" i="22"/>
  <c r="U26" i="22"/>
  <c r="AC23" i="22"/>
  <c r="AB44" i="22"/>
  <c r="AA23" i="22"/>
  <c r="Z32" i="22"/>
  <c r="Y23" i="22"/>
  <c r="S34" i="22"/>
  <c r="S21" i="22"/>
  <c r="S13" i="22"/>
  <c r="U25" i="22"/>
  <c r="U22" i="22"/>
  <c r="T26" i="22"/>
  <c r="T23" i="22"/>
  <c r="AC25" i="22"/>
  <c r="AC22" i="22"/>
  <c r="AC14" i="22"/>
  <c r="AB29" i="22"/>
  <c r="AB31" i="22"/>
  <c r="AB73" i="22" s="1"/>
  <c r="AB49" i="22"/>
  <c r="AB43" i="22"/>
  <c r="AA25" i="22"/>
  <c r="AA22" i="22"/>
  <c r="AA14" i="22"/>
  <c r="Z29" i="22"/>
  <c r="Z31" i="22"/>
  <c r="Z73" i="22" s="1"/>
  <c r="Z20" i="24" s="1"/>
  <c r="Z51" i="24" s="1"/>
  <c r="Z70" i="24" s="1"/>
  <c r="Z49" i="22"/>
  <c r="Z43" i="22"/>
  <c r="Y25" i="22"/>
  <c r="Y22" i="22"/>
  <c r="Y14" i="22"/>
  <c r="X29" i="22"/>
  <c r="X31" i="22"/>
  <c r="X73" i="22" s="1"/>
  <c r="X20" i="24" s="1"/>
  <c r="X51" i="24" s="1"/>
  <c r="X70" i="24" s="1"/>
  <c r="X49" i="22"/>
  <c r="X43" i="22"/>
  <c r="W25" i="22"/>
  <c r="W22" i="22"/>
  <c r="W14" i="22"/>
  <c r="V29" i="22"/>
  <c r="V31" i="22"/>
  <c r="V49" i="22"/>
  <c r="V43" i="22"/>
  <c r="R25" i="22"/>
  <c r="R22" i="22"/>
  <c r="R14" i="22"/>
  <c r="Q26" i="22"/>
  <c r="Q23" i="22"/>
  <c r="Q14" i="22"/>
  <c r="P26" i="22"/>
  <c r="P23" i="22"/>
  <c r="P10" i="22"/>
  <c r="P62" i="22" s="1"/>
  <c r="S14" i="22"/>
  <c r="T30" i="22"/>
  <c r="AC40" i="22"/>
  <c r="AA26" i="22"/>
  <c r="Z52" i="22"/>
  <c r="Y40" i="22"/>
  <c r="S20" i="22"/>
  <c r="U34" i="22"/>
  <c r="T25" i="22"/>
  <c r="AC34" i="22"/>
  <c r="AC13" i="22"/>
  <c r="AB24" i="22"/>
  <c r="AB42" i="22"/>
  <c r="AA21" i="22"/>
  <c r="Z28" i="22"/>
  <c r="Z48" i="22"/>
  <c r="Y34" i="22"/>
  <c r="Y13" i="22"/>
  <c r="X24" i="22"/>
  <c r="X42" i="22"/>
  <c r="W21" i="22"/>
  <c r="V28" i="22"/>
  <c r="V48" i="22"/>
  <c r="R34" i="22"/>
  <c r="R13" i="22"/>
  <c r="Q13" i="22"/>
  <c r="P22" i="22"/>
  <c r="S22" i="22"/>
  <c r="T27" i="22"/>
  <c r="AC46" i="22"/>
  <c r="AB32" i="22"/>
  <c r="AA46" i="22"/>
  <c r="Z50" i="22"/>
  <c r="Y46" i="22"/>
  <c r="S33" i="22"/>
  <c r="S12" i="22"/>
  <c r="U21" i="22"/>
  <c r="T22" i="22"/>
  <c r="AC21" i="22"/>
  <c r="AB28" i="22"/>
  <c r="AB48" i="22"/>
  <c r="AA34" i="22"/>
  <c r="AA13" i="22"/>
  <c r="Z24" i="22"/>
  <c r="Z42" i="22"/>
  <c r="Z63" i="22" s="1"/>
  <c r="Y21" i="22"/>
  <c r="X28" i="22"/>
  <c r="X48" i="22"/>
  <c r="W34" i="22"/>
  <c r="W13" i="22"/>
  <c r="V24" i="22"/>
  <c r="V42" i="22"/>
  <c r="R21" i="22"/>
  <c r="Q25" i="22"/>
  <c r="Q22" i="22"/>
  <c r="P25" i="22"/>
  <c r="S28" i="22"/>
  <c r="S24" i="22"/>
  <c r="S37" i="22"/>
  <c r="U29" i="22"/>
  <c r="U31" i="22"/>
  <c r="U73" i="22" s="1"/>
  <c r="U36" i="22"/>
  <c r="U8" i="22"/>
  <c r="U62" i="22" s="1"/>
  <c r="T32" i="22"/>
  <c r="T14" i="22"/>
  <c r="T71" i="22" s="1"/>
  <c r="AC29" i="22"/>
  <c r="AC31" i="22"/>
  <c r="AC49" i="22"/>
  <c r="AC43" i="22"/>
  <c r="AB25" i="22"/>
  <c r="AB22" i="22"/>
  <c r="AB14" i="22"/>
  <c r="AA29" i="22"/>
  <c r="AA31" i="22"/>
  <c r="AA49" i="22"/>
  <c r="AA43" i="22"/>
  <c r="Z25" i="22"/>
  <c r="Z22" i="22"/>
  <c r="Z14" i="22"/>
  <c r="Y29" i="22"/>
  <c r="Y31" i="22"/>
  <c r="Y49" i="22"/>
  <c r="Y43" i="22"/>
  <c r="X25" i="22"/>
  <c r="X22" i="22"/>
  <c r="X14" i="22"/>
  <c r="W29" i="22"/>
  <c r="W31" i="22"/>
  <c r="W49" i="22"/>
  <c r="W43" i="22"/>
  <c r="V25" i="22"/>
  <c r="V22" i="22"/>
  <c r="V14" i="22"/>
  <c r="R29" i="22"/>
  <c r="R31" i="22"/>
  <c r="R38" i="22"/>
  <c r="R10" i="22"/>
  <c r="R62" i="22" s="1"/>
  <c r="Q32" i="22"/>
  <c r="Q38" i="22"/>
  <c r="Q10" i="22"/>
  <c r="Q62" i="22" s="1"/>
  <c r="P32" i="22"/>
  <c r="P14" i="22"/>
  <c r="P71" i="22" s="1"/>
  <c r="S27" i="22"/>
  <c r="S33" i="24" s="1"/>
  <c r="S35" i="24" s="1"/>
  <c r="S30" i="22"/>
  <c r="S36" i="22"/>
  <c r="U28" i="22"/>
  <c r="U24" i="22"/>
  <c r="U14" i="22"/>
  <c r="T29" i="22"/>
  <c r="T31" i="22"/>
  <c r="T73" i="22" s="1"/>
  <c r="T13" i="22"/>
  <c r="AC28" i="22"/>
  <c r="AC24" i="22"/>
  <c r="AC48" i="22"/>
  <c r="AC42" i="22"/>
  <c r="AB34" i="22"/>
  <c r="AB21" i="22"/>
  <c r="AB13" i="22"/>
  <c r="AB29" i="24" s="1"/>
  <c r="AB31" i="24" s="1"/>
  <c r="AA28" i="22"/>
  <c r="AA24" i="22"/>
  <c r="AA48" i="22"/>
  <c r="AA42" i="22"/>
  <c r="Z34" i="22"/>
  <c r="Z21" i="22"/>
  <c r="Z13" i="22"/>
  <c r="Y28" i="22"/>
  <c r="Y24" i="22"/>
  <c r="Y48" i="22"/>
  <c r="Y42" i="22"/>
  <c r="X34" i="22"/>
  <c r="X21" i="22"/>
  <c r="X13" i="22"/>
  <c r="W28" i="22"/>
  <c r="W24" i="22"/>
  <c r="W48" i="22"/>
  <c r="W42" i="22"/>
  <c r="V34" i="22"/>
  <c r="V21" i="22"/>
  <c r="V13" i="22"/>
  <c r="R28" i="22"/>
  <c r="R24" i="22"/>
  <c r="R37" i="22"/>
  <c r="Q29" i="22"/>
  <c r="Q31" i="22"/>
  <c r="Q73" i="22" s="1"/>
  <c r="Q37" i="22"/>
  <c r="P29" i="22"/>
  <c r="P31" i="22"/>
  <c r="P73" i="22" s="1"/>
  <c r="P13" i="22"/>
  <c r="S26" i="22"/>
  <c r="S35" i="22"/>
  <c r="U30" i="22"/>
  <c r="T28" i="22"/>
  <c r="AC30" i="22"/>
  <c r="AC41" i="22"/>
  <c r="AC63" i="22" s="1"/>
  <c r="AB20" i="22"/>
  <c r="AA27" i="22"/>
  <c r="AA33" i="24" s="1"/>
  <c r="AA35" i="24" s="1"/>
  <c r="AA47" i="22"/>
  <c r="Z33" i="22"/>
  <c r="Z72" i="22" s="1"/>
  <c r="Z19" i="24" s="1"/>
  <c r="Z50" i="24" s="1"/>
  <c r="Z69" i="24" s="1"/>
  <c r="Z45" i="22"/>
  <c r="Y30" i="22"/>
  <c r="Y41" i="22"/>
  <c r="Y63" i="22" s="1"/>
  <c r="X20" i="22"/>
  <c r="W27" i="22"/>
  <c r="W33" i="24" s="1"/>
  <c r="W35" i="24" s="1"/>
  <c r="W47" i="22"/>
  <c r="V33" i="22"/>
  <c r="V45" i="22"/>
  <c r="R30" i="22"/>
  <c r="Q28" i="22"/>
  <c r="Q36" i="22"/>
  <c r="P24" i="22"/>
  <c r="S23" i="22"/>
  <c r="U27" i="22"/>
  <c r="U66" i="22" s="1"/>
  <c r="U13" i="22"/>
  <c r="U29" i="24" s="1"/>
  <c r="T24" i="22"/>
  <c r="AC27" i="22"/>
  <c r="AC33" i="24" s="1"/>
  <c r="AC35" i="24" s="1"/>
  <c r="AC47" i="22"/>
  <c r="AB33" i="22"/>
  <c r="AB45" i="22"/>
  <c r="AA30" i="22"/>
  <c r="AA41" i="22"/>
  <c r="AA63" i="22" s="1"/>
  <c r="Z20" i="22"/>
  <c r="Y27" i="22"/>
  <c r="Y33" i="24" s="1"/>
  <c r="Y35" i="24" s="1"/>
  <c r="Y47" i="22"/>
  <c r="X33" i="22"/>
  <c r="X72" i="22" s="1"/>
  <c r="X45" i="22"/>
  <c r="W30" i="22"/>
  <c r="W41" i="22"/>
  <c r="W63" i="22" s="1"/>
  <c r="V20" i="22"/>
  <c r="R27" i="22"/>
  <c r="R33" i="24" s="1"/>
  <c r="R35" i="24" s="1"/>
  <c r="R36" i="22"/>
  <c r="Q24" i="22"/>
  <c r="P28" i="22"/>
  <c r="P12" i="22"/>
  <c r="S39" i="22"/>
  <c r="S11" i="22"/>
  <c r="S63" i="22" s="1"/>
  <c r="U33" i="22"/>
  <c r="U20" i="22"/>
  <c r="T34" i="22"/>
  <c r="T21" i="22"/>
  <c r="T9" i="22"/>
  <c r="T63" i="22" s="1"/>
  <c r="AC33" i="22"/>
  <c r="AC20" i="22"/>
  <c r="AC45" i="22"/>
  <c r="AB27" i="22"/>
  <c r="AB33" i="24" s="1"/>
  <c r="AB35" i="24" s="1"/>
  <c r="AB30" i="22"/>
  <c r="AB47" i="22"/>
  <c r="AB41" i="22"/>
  <c r="AB63" i="22" s="1"/>
  <c r="AA33" i="22"/>
  <c r="AA20" i="22"/>
  <c r="AA45" i="22"/>
  <c r="Z27" i="22"/>
  <c r="Z33" i="24" s="1"/>
  <c r="Z35" i="24" s="1"/>
  <c r="Z30" i="22"/>
  <c r="Z47" i="22"/>
  <c r="Z51" i="22"/>
  <c r="Y33" i="22"/>
  <c r="Y20" i="22"/>
  <c r="Y45" i="22"/>
  <c r="X27" i="22"/>
  <c r="X33" i="24" s="1"/>
  <c r="X35" i="24" s="1"/>
  <c r="X30" i="22"/>
  <c r="X47" i="22"/>
  <c r="X41" i="22"/>
  <c r="X63" i="22" s="1"/>
  <c r="W33" i="22"/>
  <c r="W20" i="22"/>
  <c r="W45" i="22"/>
  <c r="V27" i="22"/>
  <c r="V33" i="24" s="1"/>
  <c r="V35" i="24" s="1"/>
  <c r="V30" i="22"/>
  <c r="V47" i="22"/>
  <c r="V41" i="22"/>
  <c r="V63" i="22" s="1"/>
  <c r="R33" i="22"/>
  <c r="R20" i="22"/>
  <c r="R12" i="22"/>
  <c r="Q34" i="22"/>
  <c r="Q21" i="22"/>
  <c r="Q12" i="22"/>
  <c r="P34" i="22"/>
  <c r="P21" i="22"/>
  <c r="S32" i="22"/>
  <c r="S29" i="22"/>
  <c r="S31" i="22"/>
  <c r="S38" i="22"/>
  <c r="S10" i="22"/>
  <c r="U32" i="22"/>
  <c r="U9" i="22"/>
  <c r="U63" i="22" s="1"/>
  <c r="T33" i="22"/>
  <c r="T72" i="22" s="1"/>
  <c r="T20" i="22"/>
  <c r="T8" i="22"/>
  <c r="T62" i="22" s="1"/>
  <c r="AC32" i="22"/>
  <c r="AC50" i="22"/>
  <c r="AC44" i="22"/>
  <c r="AB26" i="22"/>
  <c r="AB23" i="22"/>
  <c r="AB46" i="22"/>
  <c r="AB40" i="22"/>
  <c r="AB62" i="22" s="1"/>
  <c r="AA32" i="22"/>
  <c r="AA50" i="22"/>
  <c r="AA44" i="22"/>
  <c r="Z26" i="22"/>
  <c r="Z23" i="22"/>
  <c r="Z46" i="22"/>
  <c r="Z40" i="22"/>
  <c r="Z62" i="22" s="1"/>
  <c r="Y32" i="22"/>
  <c r="Y50" i="22"/>
  <c r="Y44" i="22"/>
  <c r="X26" i="22"/>
  <c r="X23" i="22"/>
  <c r="X46" i="22"/>
  <c r="X40" i="22"/>
  <c r="X62" i="22" s="1"/>
  <c r="W32" i="22"/>
  <c r="W50" i="22"/>
  <c r="W44" i="22"/>
  <c r="V26" i="22"/>
  <c r="V23" i="22"/>
  <c r="V46" i="22"/>
  <c r="V40" i="22"/>
  <c r="R32" i="22"/>
  <c r="R39" i="22"/>
  <c r="R11" i="22"/>
  <c r="R63" i="22" s="1"/>
  <c r="Q33" i="22"/>
  <c r="Q20" i="22"/>
  <c r="Q11" i="22"/>
  <c r="Q63" i="22" s="1"/>
  <c r="P33" i="22"/>
  <c r="P72" i="22" s="1"/>
  <c r="P20" i="22"/>
  <c r="AO62" i="28"/>
  <c r="AO67" i="28" s="1"/>
  <c r="AQ66" i="28"/>
  <c r="AQ68" i="28" s="1"/>
  <c r="AI66" i="28"/>
  <c r="AI78" i="28" s="1"/>
  <c r="W66" i="28"/>
  <c r="W68" i="28" s="1"/>
  <c r="AA66" i="28"/>
  <c r="AA78" i="28" s="1"/>
  <c r="AL66" i="28"/>
  <c r="AL79" i="28" s="1"/>
  <c r="Z62" i="28"/>
  <c r="Z67" i="28" s="1"/>
  <c r="AK66" i="28"/>
  <c r="AK79" i="28" s="1"/>
  <c r="AG71" i="28"/>
  <c r="Y66" i="28"/>
  <c r="Y78" i="28" s="1"/>
  <c r="AP66" i="28"/>
  <c r="AP68" i="28" s="1"/>
  <c r="AF71" i="28"/>
  <c r="AO71" i="28"/>
  <c r="AL71" i="28"/>
  <c r="V71" i="28"/>
  <c r="Z71" i="28"/>
  <c r="AP71" i="28"/>
  <c r="X66" i="28"/>
  <c r="X68" i="28" s="1"/>
  <c r="T66" i="28"/>
  <c r="X62" i="28"/>
  <c r="X67" i="28" s="1"/>
  <c r="AM62" i="28"/>
  <c r="AM67" i="28" s="1"/>
  <c r="AG62" i="28"/>
  <c r="AG67" i="28" s="1"/>
  <c r="AH71" i="28"/>
  <c r="S71" i="28"/>
  <c r="T71" i="28"/>
  <c r="V66" i="28"/>
  <c r="P66" i="28"/>
  <c r="AC62" i="28"/>
  <c r="AC67" i="28" s="1"/>
  <c r="AB62" i="28"/>
  <c r="AB67" i="28" s="1"/>
  <c r="V62" i="28"/>
  <c r="V67" i="28" s="1"/>
  <c r="X71" i="28"/>
  <c r="AK71" i="28"/>
  <c r="AQ71" i="28"/>
  <c r="U71" i="28"/>
  <c r="AN66" i="28"/>
  <c r="AN68" i="28" s="1"/>
  <c r="AB66" i="28"/>
  <c r="AB68" i="28" s="1"/>
  <c r="S62" i="28"/>
  <c r="S67" i="28" s="1"/>
  <c r="AF62" i="28"/>
  <c r="AF67" i="28" s="1"/>
  <c r="AK62" i="28"/>
  <c r="AK67" i="28" s="1"/>
  <c r="Q71" i="28"/>
  <c r="AC71" i="28"/>
  <c r="R71" i="28"/>
  <c r="AE71" i="28"/>
  <c r="AM66" i="28"/>
  <c r="AM68" i="28" s="1"/>
  <c r="AF66" i="28"/>
  <c r="AF68" i="28" s="1"/>
  <c r="Q66" i="28"/>
  <c r="P62" i="28"/>
  <c r="P67" i="28" s="1"/>
  <c r="W62" i="28"/>
  <c r="W67" i="28" s="1"/>
  <c r="T62" i="28"/>
  <c r="T67" i="28" s="1"/>
  <c r="AC66" i="28"/>
  <c r="AC68" i="28" s="1"/>
  <c r="S66" i="28"/>
  <c r="S68" i="28" s="1"/>
  <c r="AD62" i="28"/>
  <c r="AD67" i="28" s="1"/>
  <c r="AA62" i="28"/>
  <c r="AA67" i="28" s="1"/>
  <c r="AI71" i="28"/>
  <c r="AJ71" i="28"/>
  <c r="W71" i="28"/>
  <c r="AO66" i="28"/>
  <c r="AO79" i="28" s="1"/>
  <c r="AD66" i="28"/>
  <c r="U66" i="28"/>
  <c r="AH66" i="28"/>
  <c r="AH68" i="28" s="1"/>
  <c r="AN62" i="28"/>
  <c r="AN67" i="28" s="1"/>
  <c r="U62" i="28"/>
  <c r="U67" i="28" s="1"/>
  <c r="AL62" i="28"/>
  <c r="AL67" i="28" s="1"/>
  <c r="AH62" i="28"/>
  <c r="AH67" i="28" s="1"/>
  <c r="AD71" i="28"/>
  <c r="AN71" i="28"/>
  <c r="Y71" i="28"/>
  <c r="R66" i="28"/>
  <c r="R68" i="28" s="1"/>
  <c r="AG66" i="28"/>
  <c r="AG79" i="28" s="1"/>
  <c r="Z66" i="28"/>
  <c r="Z78" i="28" s="1"/>
  <c r="AE62" i="28"/>
  <c r="AE67" i="28" s="1"/>
  <c r="Y62" i="28"/>
  <c r="Y67" i="28" s="1"/>
  <c r="AJ62" i="28"/>
  <c r="AJ67" i="28" s="1"/>
  <c r="AP62" i="28"/>
  <c r="AP67" i="28" s="1"/>
  <c r="AA71" i="28"/>
  <c r="AB71" i="28"/>
  <c r="AM71" i="28"/>
  <c r="AE66" i="28"/>
  <c r="AE68" i="28" s="1"/>
  <c r="R62" i="28"/>
  <c r="R67" i="28" s="1"/>
  <c r="Q62" i="28"/>
  <c r="Q67" i="28" s="1"/>
  <c r="AI62" i="28"/>
  <c r="AI67" i="28" s="1"/>
  <c r="AQ62" i="28"/>
  <c r="AQ67" i="28" s="1"/>
  <c r="AK67" i="22"/>
  <c r="AK14" i="24" s="1"/>
  <c r="AH67" i="22"/>
  <c r="AH14" i="24" s="1"/>
  <c r="AH37" i="24" s="1"/>
  <c r="AO67" i="22"/>
  <c r="AO14" i="24" s="1"/>
  <c r="AQ67" i="22"/>
  <c r="AQ14" i="24" s="1"/>
  <c r="AM67" i="22"/>
  <c r="AM14" i="24" s="1"/>
  <c r="AF67" i="22"/>
  <c r="AF14" i="24" s="1"/>
  <c r="AP67" i="22"/>
  <c r="AP14" i="24" s="1"/>
  <c r="AI67" i="22"/>
  <c r="AI14" i="24" s="1"/>
  <c r="AN67" i="22"/>
  <c r="AN14" i="24" s="1"/>
  <c r="AJ67" i="22"/>
  <c r="AJ14" i="24" s="1"/>
  <c r="AL67" i="22"/>
  <c r="AL14" i="24" s="1"/>
  <c r="AG67" i="22"/>
  <c r="AG14" i="24" s="1"/>
  <c r="AG37" i="24" s="1"/>
  <c r="AE67" i="22"/>
  <c r="AE14" i="24" s="1"/>
  <c r="AJ20" i="24"/>
  <c r="AJ51" i="24" s="1"/>
  <c r="AJ70" i="24" s="1"/>
  <c r="AO20" i="24"/>
  <c r="AO51" i="24" s="1"/>
  <c r="AO70" i="24" s="1"/>
  <c r="AI20" i="24"/>
  <c r="AI51" i="24" s="1"/>
  <c r="AI70" i="24" s="1"/>
  <c r="AN20" i="24"/>
  <c r="AN51" i="24" s="1"/>
  <c r="AN70" i="24" s="1"/>
  <c r="AH20" i="24"/>
  <c r="AH51" i="24" s="1"/>
  <c r="AH70" i="24" s="1"/>
  <c r="AF20" i="24"/>
  <c r="AF51" i="24" s="1"/>
  <c r="AF70" i="24" s="1"/>
  <c r="AE20" i="24"/>
  <c r="AE51" i="24" s="1"/>
  <c r="AE70" i="24" s="1"/>
  <c r="AL20" i="24"/>
  <c r="AL51" i="24" s="1"/>
  <c r="AL70" i="24" s="1"/>
  <c r="AK20" i="24"/>
  <c r="AK51" i="24" s="1"/>
  <c r="AK70" i="24" s="1"/>
  <c r="AM20" i="24"/>
  <c r="AM51" i="24" s="1"/>
  <c r="AM70" i="24" s="1"/>
  <c r="AB20" i="24"/>
  <c r="AB51" i="24" s="1"/>
  <c r="AB70" i="24" s="1"/>
  <c r="AQ20" i="24"/>
  <c r="AQ51" i="24" s="1"/>
  <c r="AQ70" i="24" s="1"/>
  <c r="AD20" i="24"/>
  <c r="AG20" i="24"/>
  <c r="AG51" i="24" s="1"/>
  <c r="AG70" i="24" s="1"/>
  <c r="AP20" i="24"/>
  <c r="AP51" i="24" s="1"/>
  <c r="AP70" i="24" s="1"/>
  <c r="AK66" i="22"/>
  <c r="AK68" i="22" s="1"/>
  <c r="AI66" i="22"/>
  <c r="AI68" i="22" s="1"/>
  <c r="AM66" i="22"/>
  <c r="AM68" i="22" s="1"/>
  <c r="AP66" i="22"/>
  <c r="AP68" i="22" s="1"/>
  <c r="AN66" i="22"/>
  <c r="AN68" i="22" s="1"/>
  <c r="AO66" i="22"/>
  <c r="AO68" i="22" s="1"/>
  <c r="AG66" i="22"/>
  <c r="AG68" i="22" s="1"/>
  <c r="AL66" i="22"/>
  <c r="AL68" i="22" s="1"/>
  <c r="AJ66" i="22"/>
  <c r="AJ68" i="22" s="1"/>
  <c r="AH66" i="22"/>
  <c r="AH68" i="22" s="1"/>
  <c r="AF66" i="22"/>
  <c r="AF68" i="22" s="1"/>
  <c r="AQ66" i="22"/>
  <c r="AQ68" i="22" s="1"/>
  <c r="AE66" i="22"/>
  <c r="AE68" i="22" s="1"/>
  <c r="AD66" i="22"/>
  <c r="AD68" i="22" s="1"/>
  <c r="AQ31" i="24"/>
  <c r="AG31" i="24"/>
  <c r="AP31" i="24"/>
  <c r="AI31" i="24"/>
  <c r="AN31" i="24"/>
  <c r="AH19" i="24"/>
  <c r="AH50" i="24" s="1"/>
  <c r="AH69" i="24" s="1"/>
  <c r="AF31" i="24"/>
  <c r="AL31" i="24"/>
  <c r="AE31" i="24"/>
  <c r="AK31" i="24"/>
  <c r="AD31" i="24"/>
  <c r="AM31" i="24"/>
  <c r="AP19" i="24"/>
  <c r="AP50" i="24" s="1"/>
  <c r="AP69" i="24" s="1"/>
  <c r="AK19" i="24"/>
  <c r="AK50" i="24" s="1"/>
  <c r="AK69" i="24" s="1"/>
  <c r="X19" i="24"/>
  <c r="X50" i="24" s="1"/>
  <c r="X69" i="24" s="1"/>
  <c r="AQ19" i="24"/>
  <c r="AQ50" i="24" s="1"/>
  <c r="AQ69" i="24" s="1"/>
  <c r="AJ31" i="24"/>
  <c r="AJ19" i="24"/>
  <c r="AJ50" i="24" s="1"/>
  <c r="AJ69" i="24" s="1"/>
  <c r="AI19" i="24"/>
  <c r="AI50" i="24" s="1"/>
  <c r="AI69" i="24" s="1"/>
  <c r="AF19" i="24"/>
  <c r="AF50" i="24" s="1"/>
  <c r="AF69" i="24" s="1"/>
  <c r="AM19" i="24"/>
  <c r="AM50" i="24" s="1"/>
  <c r="AM69" i="24" s="1"/>
  <c r="AO31" i="24"/>
  <c r="AO19" i="24"/>
  <c r="AO50" i="24" s="1"/>
  <c r="AO69" i="24" s="1"/>
  <c r="AN19" i="24"/>
  <c r="AN50" i="24" s="1"/>
  <c r="AN69" i="24" s="1"/>
  <c r="AL19" i="24"/>
  <c r="AL50" i="24" s="1"/>
  <c r="AL69" i="24" s="1"/>
  <c r="AE19" i="24"/>
  <c r="AE50" i="24" s="1"/>
  <c r="AE69" i="24" s="1"/>
  <c r="AG19" i="24"/>
  <c r="AG50" i="24" s="1"/>
  <c r="AG69" i="24" s="1"/>
  <c r="AD19" i="24"/>
  <c r="V62" i="22" l="1"/>
  <c r="V67" i="22" s="1"/>
  <c r="V14" i="24" s="1"/>
  <c r="V37" i="24" s="1"/>
  <c r="V39" i="24" s="1"/>
  <c r="AC62" i="22"/>
  <c r="W62" i="22"/>
  <c r="P67" i="22"/>
  <c r="Y62" i="22"/>
  <c r="Y67" i="22" s="1"/>
  <c r="Y14" i="24" s="1"/>
  <c r="Y37" i="24" s="1"/>
  <c r="AA62" i="22"/>
  <c r="S62" i="22"/>
  <c r="AS62" i="22" s="1"/>
  <c r="R67" i="22"/>
  <c r="R14" i="24" s="1"/>
  <c r="R37" i="24" s="1"/>
  <c r="R64" i="22"/>
  <c r="AC67" i="22"/>
  <c r="Q64" i="22"/>
  <c r="AE64" i="22"/>
  <c r="P64" i="22"/>
  <c r="P70" i="22" s="1"/>
  <c r="AF64" i="28"/>
  <c r="AI64" i="28"/>
  <c r="AI12" i="24" s="1"/>
  <c r="P66" i="22"/>
  <c r="P68" i="22" s="1"/>
  <c r="T64" i="28"/>
  <c r="T70" i="28" s="1"/>
  <c r="T74" i="28" s="1"/>
  <c r="AM64" i="22"/>
  <c r="AN64" i="28"/>
  <c r="AN70" i="28" s="1"/>
  <c r="Y64" i="28"/>
  <c r="Y70" i="28" s="1"/>
  <c r="AG64" i="22"/>
  <c r="S64" i="28"/>
  <c r="S70" i="28" s="1"/>
  <c r="X64" i="28"/>
  <c r="AQ64" i="28"/>
  <c r="W64" i="28"/>
  <c r="W70" i="28" s="1"/>
  <c r="Z29" i="24"/>
  <c r="Z31" i="24" s="1"/>
  <c r="X29" i="24"/>
  <c r="X31" i="24" s="1"/>
  <c r="Q67" i="22"/>
  <c r="Q14" i="24" s="1"/>
  <c r="Q37" i="24" s="1"/>
  <c r="Q39" i="24" s="1"/>
  <c r="U64" i="28"/>
  <c r="AG64" i="28"/>
  <c r="AD64" i="28"/>
  <c r="AK64" i="28"/>
  <c r="AK12" i="24" s="1"/>
  <c r="AD64" i="22"/>
  <c r="AB64" i="28"/>
  <c r="AB12" i="24" s="1"/>
  <c r="V29" i="24"/>
  <c r="V31" i="24" s="1"/>
  <c r="AA29" i="24"/>
  <c r="AA31" i="24" s="1"/>
  <c r="AC29" i="24"/>
  <c r="AC31" i="24" s="1"/>
  <c r="AO64" i="22"/>
  <c r="AJ64" i="28"/>
  <c r="AJ12" i="24" s="1"/>
  <c r="AH64" i="28"/>
  <c r="AH70" i="28" s="1"/>
  <c r="AO64" i="28"/>
  <c r="AO70" i="28" s="1"/>
  <c r="AL64" i="28"/>
  <c r="AL12" i="24" s="1"/>
  <c r="AA64" i="28"/>
  <c r="W29" i="24"/>
  <c r="W31" i="24" s="1"/>
  <c r="Q29" i="24"/>
  <c r="Q31" i="24" s="1"/>
  <c r="Y29" i="24"/>
  <c r="Y31" i="24" s="1"/>
  <c r="Z64" i="28"/>
  <c r="Z70" i="28" s="1"/>
  <c r="P64" i="28"/>
  <c r="P70" i="28" s="1"/>
  <c r="AJ64" i="22"/>
  <c r="AC64" i="28"/>
  <c r="AC70" i="28" s="1"/>
  <c r="R29" i="24"/>
  <c r="R31" i="24" s="1"/>
  <c r="R64" i="28"/>
  <c r="R12" i="24" s="1"/>
  <c r="AM64" i="28"/>
  <c r="AM70" i="28" s="1"/>
  <c r="AE64" i="28"/>
  <c r="AE12" i="24" s="1"/>
  <c r="AF64" i="22"/>
  <c r="R66" i="22"/>
  <c r="R68" i="22" s="1"/>
  <c r="R15" i="24" s="1"/>
  <c r="AP64" i="22"/>
  <c r="AN64" i="22"/>
  <c r="AH64" i="22"/>
  <c r="AI64" i="22"/>
  <c r="AL64" i="22"/>
  <c r="Z71" i="22"/>
  <c r="S29" i="24"/>
  <c r="S31" i="24" s="1"/>
  <c r="V64" i="28"/>
  <c r="AQ64" i="22"/>
  <c r="AQ70" i="22" s="1"/>
  <c r="AQ17" i="24" s="1"/>
  <c r="Q64" i="28"/>
  <c r="AK64" i="22"/>
  <c r="AP64" i="28"/>
  <c r="R72" i="22"/>
  <c r="R19" i="24" s="1"/>
  <c r="R50" i="24" s="1"/>
  <c r="X71" i="22"/>
  <c r="X18" i="24" s="1"/>
  <c r="X49" i="24" s="1"/>
  <c r="X68" i="24" s="1"/>
  <c r="AC71" i="22"/>
  <c r="AC18" i="24" s="1"/>
  <c r="AC49" i="24" s="1"/>
  <c r="AC68" i="24" s="1"/>
  <c r="U72" i="22"/>
  <c r="AW72" i="22" s="1"/>
  <c r="V72" i="22"/>
  <c r="V19" i="24" s="1"/>
  <c r="V50" i="24" s="1"/>
  <c r="V69" i="24" s="1"/>
  <c r="V71" i="22"/>
  <c r="V18" i="24" s="1"/>
  <c r="V49" i="24" s="1"/>
  <c r="V68" i="24" s="1"/>
  <c r="Q71" i="22"/>
  <c r="Q18" i="24" s="1"/>
  <c r="Q49" i="24" s="1"/>
  <c r="Q68" i="24" s="1"/>
  <c r="V73" i="22"/>
  <c r="V20" i="24" s="1"/>
  <c r="V51" i="24" s="1"/>
  <c r="V70" i="24" s="1"/>
  <c r="AA71" i="22"/>
  <c r="AA18" i="24" s="1"/>
  <c r="AA49" i="24" s="1"/>
  <c r="AA68" i="24" s="1"/>
  <c r="W72" i="22"/>
  <c r="U71" i="22"/>
  <c r="U77" i="22" s="1"/>
  <c r="Y71" i="22"/>
  <c r="Y18" i="24" s="1"/>
  <c r="Y49" i="24" s="1"/>
  <c r="Y68" i="24" s="1"/>
  <c r="Q72" i="22"/>
  <c r="Q19" i="24" s="1"/>
  <c r="Q50" i="24" s="1"/>
  <c r="Q69" i="24" s="1"/>
  <c r="R73" i="22"/>
  <c r="R20" i="24" s="1"/>
  <c r="R51" i="24" s="1"/>
  <c r="R70" i="24" s="1"/>
  <c r="AC73" i="22"/>
  <c r="AC20" i="24" s="1"/>
  <c r="AC51" i="24" s="1"/>
  <c r="AC70" i="24" s="1"/>
  <c r="S72" i="22"/>
  <c r="S19" i="24" s="1"/>
  <c r="S50" i="24" s="1"/>
  <c r="S69" i="24" s="1"/>
  <c r="W71" i="22"/>
  <c r="W18" i="24" s="1"/>
  <c r="W49" i="24" s="1"/>
  <c r="W68" i="24" s="1"/>
  <c r="AC72" i="22"/>
  <c r="AC19" i="24" s="1"/>
  <c r="AC50" i="24" s="1"/>
  <c r="AC69" i="24" s="1"/>
  <c r="AB72" i="22"/>
  <c r="AB19" i="24" s="1"/>
  <c r="AB50" i="24" s="1"/>
  <c r="AB69" i="24" s="1"/>
  <c r="AA73" i="22"/>
  <c r="AA20" i="24" s="1"/>
  <c r="AA51" i="24" s="1"/>
  <c r="AA70" i="24" s="1"/>
  <c r="R71" i="22"/>
  <c r="R18" i="24" s="1"/>
  <c r="R49" i="24" s="1"/>
  <c r="R68" i="24" s="1"/>
  <c r="U67" i="22"/>
  <c r="U14" i="24" s="1"/>
  <c r="U37" i="24" s="1"/>
  <c r="U39" i="24" s="1"/>
  <c r="AA72" i="22"/>
  <c r="AA19" i="24" s="1"/>
  <c r="AA50" i="24" s="1"/>
  <c r="AA69" i="24" s="1"/>
  <c r="Y73" i="22"/>
  <c r="Y20" i="24" s="1"/>
  <c r="Y51" i="24" s="1"/>
  <c r="Y70" i="24" s="1"/>
  <c r="S71" i="22"/>
  <c r="S18" i="24" s="1"/>
  <c r="S49" i="24" s="1"/>
  <c r="S68" i="24" s="1"/>
  <c r="S73" i="22"/>
  <c r="S20" i="24" s="1"/>
  <c r="S51" i="24" s="1"/>
  <c r="S70" i="24" s="1"/>
  <c r="Y72" i="22"/>
  <c r="Y19" i="24" s="1"/>
  <c r="Y50" i="24" s="1"/>
  <c r="Y69" i="24" s="1"/>
  <c r="W73" i="22"/>
  <c r="AB71" i="22"/>
  <c r="AB18" i="24" s="1"/>
  <c r="AB49" i="24" s="1"/>
  <c r="AB68" i="24" s="1"/>
  <c r="Z67" i="22"/>
  <c r="Z14" i="24" s="1"/>
  <c r="Z37" i="24" s="1"/>
  <c r="U33" i="24"/>
  <c r="U35" i="24" s="1"/>
  <c r="AJ68" i="28"/>
  <c r="AJ77" i="28"/>
  <c r="AJ79" i="28"/>
  <c r="X66" i="22"/>
  <c r="X68" i="22" s="1"/>
  <c r="X15" i="24" s="1"/>
  <c r="Q66" i="22"/>
  <c r="Q13" i="24" s="1"/>
  <c r="W66" i="22"/>
  <c r="W68" i="22" s="1"/>
  <c r="W15" i="24" s="1"/>
  <c r="Q33" i="24"/>
  <c r="Q35" i="24" s="1"/>
  <c r="T64" i="22"/>
  <c r="W67" i="22"/>
  <c r="W14" i="24" s="1"/>
  <c r="W37" i="24" s="1"/>
  <c r="AA66" i="22"/>
  <c r="AA68" i="22" s="1"/>
  <c r="AA15" i="24" s="1"/>
  <c r="AC14" i="24"/>
  <c r="AC37" i="24" s="1"/>
  <c r="T66" i="22"/>
  <c r="T68" i="22" s="1"/>
  <c r="AA67" i="22"/>
  <c r="AA14" i="24" s="1"/>
  <c r="AA37" i="24" s="1"/>
  <c r="AA39" i="24" s="1"/>
  <c r="AA77" i="28"/>
  <c r="Z66" i="22"/>
  <c r="Z68" i="22" s="1"/>
  <c r="Z15" i="24" s="1"/>
  <c r="AB66" i="22"/>
  <c r="AB68" i="22" s="1"/>
  <c r="AB15" i="24" s="1"/>
  <c r="X67" i="22"/>
  <c r="X14" i="24" s="1"/>
  <c r="X37" i="24" s="1"/>
  <c r="Y79" i="28"/>
  <c r="Y68" i="28"/>
  <c r="AB67" i="22"/>
  <c r="AB14" i="24" s="1"/>
  <c r="AB37" i="24" s="1"/>
  <c r="S66" i="22"/>
  <c r="S68" i="22" s="1"/>
  <c r="S15" i="24" s="1"/>
  <c r="AC66" i="22"/>
  <c r="AC68" i="22" s="1"/>
  <c r="AC15" i="24" s="1"/>
  <c r="Y66" i="22"/>
  <c r="Y68" i="22" s="1"/>
  <c r="Y15" i="24" s="1"/>
  <c r="V66" i="22"/>
  <c r="V68" i="22" s="1"/>
  <c r="V15" i="24" s="1"/>
  <c r="AY62" i="28"/>
  <c r="AZ62" i="28"/>
  <c r="AT62" i="28"/>
  <c r="AS62" i="28"/>
  <c r="AI79" i="28"/>
  <c r="AV62" i="28"/>
  <c r="AW62" i="28"/>
  <c r="AT63" i="28"/>
  <c r="AS63" i="28"/>
  <c r="AW63" i="28"/>
  <c r="AV63" i="28"/>
  <c r="AY63" i="28"/>
  <c r="AZ63" i="28"/>
  <c r="BC63" i="28"/>
  <c r="BB63" i="28"/>
  <c r="BC62" i="28"/>
  <c r="BB62" i="28"/>
  <c r="BB62" i="22"/>
  <c r="BC62" i="22"/>
  <c r="BB63" i="22"/>
  <c r="BC63" i="22"/>
  <c r="AW63" i="22"/>
  <c r="AV63" i="22"/>
  <c r="AN77" i="28"/>
  <c r="AQ79" i="28"/>
  <c r="AQ78" i="28"/>
  <c r="AQ77" i="28"/>
  <c r="W79" i="28"/>
  <c r="Y77" i="28"/>
  <c r="AI68" i="28"/>
  <c r="AP78" i="28"/>
  <c r="AP77" i="28"/>
  <c r="W77" i="28"/>
  <c r="AL68" i="28"/>
  <c r="AL77" i="28"/>
  <c r="W78" i="28"/>
  <c r="AL78" i="28"/>
  <c r="AT73" i="28"/>
  <c r="AS73" i="28"/>
  <c r="BC71" i="28"/>
  <c r="BB71" i="28"/>
  <c r="BC73" i="28"/>
  <c r="BB73" i="28"/>
  <c r="AT66" i="28"/>
  <c r="AS66" i="28"/>
  <c r="BC67" i="28"/>
  <c r="U20" i="24"/>
  <c r="U51" i="24" s="1"/>
  <c r="U70" i="24" s="1"/>
  <c r="AW70" i="24" s="1"/>
  <c r="AW73" i="22"/>
  <c r="AV73" i="22"/>
  <c r="AB77" i="28"/>
  <c r="AB79" i="28"/>
  <c r="U68" i="28"/>
  <c r="AW66" i="28"/>
  <c r="AV66" i="28"/>
  <c r="X78" i="28"/>
  <c r="AV71" i="28"/>
  <c r="AW71" i="28"/>
  <c r="AA68" i="28"/>
  <c r="AW73" i="28"/>
  <c r="AV73" i="28"/>
  <c r="AT72" i="28"/>
  <c r="AS72" i="28"/>
  <c r="AT67" i="28"/>
  <c r="BC66" i="28"/>
  <c r="BB66" i="28"/>
  <c r="AY73" i="28"/>
  <c r="AZ73" i="28"/>
  <c r="AI77" i="28"/>
  <c r="AT71" i="28"/>
  <c r="AS71" i="28"/>
  <c r="AK77" i="28"/>
  <c r="BC72" i="28"/>
  <c r="BB72" i="28"/>
  <c r="AZ72" i="28"/>
  <c r="AY72" i="28"/>
  <c r="U68" i="22"/>
  <c r="U15" i="24" s="1"/>
  <c r="AW66" i="22"/>
  <c r="AV66" i="22"/>
  <c r="AW67" i="28"/>
  <c r="AW72" i="28"/>
  <c r="AV72" i="28"/>
  <c r="Q78" i="28"/>
  <c r="AZ67" i="28"/>
  <c r="AZ66" i="28"/>
  <c r="AY66" i="28"/>
  <c r="Q20" i="24"/>
  <c r="Q51" i="24" s="1"/>
  <c r="Q70" i="24" s="1"/>
  <c r="AA79" i="28"/>
  <c r="AZ71" i="28"/>
  <c r="AY71" i="28"/>
  <c r="AC78" i="28"/>
  <c r="AM77" i="28"/>
  <c r="AK68" i="28"/>
  <c r="AK78" i="28"/>
  <c r="AM79" i="28"/>
  <c r="AP79" i="28"/>
  <c r="X77" i="28"/>
  <c r="S79" i="28"/>
  <c r="AF79" i="28"/>
  <c r="S78" i="28"/>
  <c r="AO77" i="28"/>
  <c r="AF77" i="28"/>
  <c r="AB78" i="28"/>
  <c r="Q77" i="28"/>
  <c r="V79" i="28"/>
  <c r="V68" i="28"/>
  <c r="AF78" i="28"/>
  <c r="T78" i="28"/>
  <c r="T68" i="28"/>
  <c r="U77" i="28"/>
  <c r="Z68" i="28"/>
  <c r="V78" i="28"/>
  <c r="AD79" i="28"/>
  <c r="AN79" i="28"/>
  <c r="V77" i="28"/>
  <c r="AD68" i="28"/>
  <c r="AE79" i="28"/>
  <c r="Z79" i="28"/>
  <c r="AD78" i="28"/>
  <c r="T77" i="28"/>
  <c r="AO78" i="28"/>
  <c r="AO68" i="28"/>
  <c r="P79" i="28"/>
  <c r="P68" i="28"/>
  <c r="AE78" i="28"/>
  <c r="S77" i="28"/>
  <c r="U79" i="28"/>
  <c r="Q79" i="28"/>
  <c r="Q68" i="28"/>
  <c r="AE77" i="28"/>
  <c r="R78" i="28"/>
  <c r="AH77" i="28"/>
  <c r="AC79" i="28"/>
  <c r="P77" i="28"/>
  <c r="AG77" i="28"/>
  <c r="AG68" i="28"/>
  <c r="AD77" i="28"/>
  <c r="AG78" i="28"/>
  <c r="R77" i="28"/>
  <c r="T79" i="28"/>
  <c r="U78" i="28"/>
  <c r="AH79" i="28"/>
  <c r="X79" i="28"/>
  <c r="P78" i="28"/>
  <c r="AH78" i="28"/>
  <c r="AC77" i="28"/>
  <c r="R79" i="28"/>
  <c r="AN78" i="28"/>
  <c r="AM78" i="28"/>
  <c r="Z77" i="28"/>
  <c r="AG39" i="24"/>
  <c r="AH39" i="24"/>
  <c r="AM13" i="24"/>
  <c r="AM45" i="24" s="1"/>
  <c r="AM64" i="24" s="1"/>
  <c r="AD13" i="24"/>
  <c r="AD45" i="24" s="1"/>
  <c r="AD64" i="24" s="1"/>
  <c r="AE13" i="24"/>
  <c r="AE45" i="24" s="1"/>
  <c r="AE64" i="24" s="1"/>
  <c r="U79" i="22"/>
  <c r="AN18" i="24"/>
  <c r="AN49" i="24" s="1"/>
  <c r="AN68" i="24" s="1"/>
  <c r="AK18" i="24"/>
  <c r="AK49" i="24" s="1"/>
  <c r="AK68" i="24" s="1"/>
  <c r="AJ18" i="24"/>
  <c r="AJ49" i="24" s="1"/>
  <c r="AJ68" i="24" s="1"/>
  <c r="AG18" i="24"/>
  <c r="AG49" i="24" s="1"/>
  <c r="AG68" i="24" s="1"/>
  <c r="AD18" i="24"/>
  <c r="AD49" i="24" s="1"/>
  <c r="AD68" i="24" s="1"/>
  <c r="AL77" i="22"/>
  <c r="AP18" i="24"/>
  <c r="AP49" i="24" s="1"/>
  <c r="AP68" i="24" s="1"/>
  <c r="AO18" i="24"/>
  <c r="AO49" i="24" s="1"/>
  <c r="AO68" i="24" s="1"/>
  <c r="AQ18" i="24"/>
  <c r="AQ49" i="24" s="1"/>
  <c r="AQ68" i="24" s="1"/>
  <c r="AF18" i="24"/>
  <c r="AF49" i="24" s="1"/>
  <c r="AF68" i="24" s="1"/>
  <c r="AH18" i="24"/>
  <c r="AH49" i="24" s="1"/>
  <c r="AH68" i="24" s="1"/>
  <c r="AI18" i="24"/>
  <c r="AI49" i="24" s="1"/>
  <c r="AI68" i="24" s="1"/>
  <c r="AH31" i="24"/>
  <c r="U31" i="24"/>
  <c r="AE79" i="22"/>
  <c r="AE26" i="24" s="1"/>
  <c r="AM78" i="22"/>
  <c r="AM15" i="26" s="1"/>
  <c r="AN78" i="22"/>
  <c r="AN25" i="24" s="1"/>
  <c r="AG78" i="22"/>
  <c r="AG25" i="24" s="1"/>
  <c r="AE78" i="22"/>
  <c r="AE15" i="26" s="1"/>
  <c r="AE15" i="24"/>
  <c r="AM79" i="22"/>
  <c r="AM26" i="24" s="1"/>
  <c r="AQ37" i="24"/>
  <c r="AK37" i="24"/>
  <c r="AM15" i="24"/>
  <c r="AF37" i="24"/>
  <c r="AP37" i="24"/>
  <c r="AM37" i="24"/>
  <c r="AO37" i="24"/>
  <c r="AJ37" i="24"/>
  <c r="AL37" i="24"/>
  <c r="AI37" i="24"/>
  <c r="AE37" i="24"/>
  <c r="AN37" i="24"/>
  <c r="AD51" i="24"/>
  <c r="AD70" i="24" s="1"/>
  <c r="AD50" i="24"/>
  <c r="AD69" i="24" s="1"/>
  <c r="AQ15" i="24"/>
  <c r="AQ13" i="24"/>
  <c r="AQ45" i="24" s="1"/>
  <c r="AQ64" i="24" s="1"/>
  <c r="AO15" i="24"/>
  <c r="AO13" i="24"/>
  <c r="AO45" i="24" s="1"/>
  <c r="AO64" i="24" s="1"/>
  <c r="AG15" i="24"/>
  <c r="AG13" i="24"/>
  <c r="AG45" i="24" s="1"/>
  <c r="AG64" i="24" s="1"/>
  <c r="AG77" i="22"/>
  <c r="AK15" i="24"/>
  <c r="AK13" i="24"/>
  <c r="AK45" i="24" s="1"/>
  <c r="AK64" i="24" s="1"/>
  <c r="AD37" i="24"/>
  <c r="AD39" i="24" s="1"/>
  <c r="AL15" i="24"/>
  <c r="AL13" i="24"/>
  <c r="AL45" i="24" s="1"/>
  <c r="AL64" i="24" s="1"/>
  <c r="AI15" i="24"/>
  <c r="AI13" i="24"/>
  <c r="AI45" i="24" s="1"/>
  <c r="AI64" i="24" s="1"/>
  <c r="AP15" i="24"/>
  <c r="AP13" i="24"/>
  <c r="AP45" i="24" s="1"/>
  <c r="AP64" i="24" s="1"/>
  <c r="AE77" i="22"/>
  <c r="AE18" i="24"/>
  <c r="AE49" i="24" s="1"/>
  <c r="AE68" i="24" s="1"/>
  <c r="AM77" i="22"/>
  <c r="AM18" i="24"/>
  <c r="AM49" i="24" s="1"/>
  <c r="AM68" i="24" s="1"/>
  <c r="AJ15" i="24"/>
  <c r="AJ13" i="24"/>
  <c r="AJ45" i="24" s="1"/>
  <c r="AJ64" i="24" s="1"/>
  <c r="AH15" i="24"/>
  <c r="AH13" i="24"/>
  <c r="AH45" i="24" s="1"/>
  <c r="AH64" i="24" s="1"/>
  <c r="AF15" i="24"/>
  <c r="AF13" i="24"/>
  <c r="AF45" i="24" s="1"/>
  <c r="AF64" i="24" s="1"/>
  <c r="U13" i="24"/>
  <c r="AN15" i="24"/>
  <c r="AN13" i="24"/>
  <c r="AN45" i="24" s="1"/>
  <c r="AN64" i="24" s="1"/>
  <c r="AL78" i="22"/>
  <c r="AH78" i="22"/>
  <c r="AH77" i="22"/>
  <c r="AN77" i="22"/>
  <c r="AI78" i="22"/>
  <c r="AI79" i="22"/>
  <c r="AG79" i="22"/>
  <c r="AQ78" i="22"/>
  <c r="AO78" i="22"/>
  <c r="AK78" i="22"/>
  <c r="AH79" i="22"/>
  <c r="AJ79" i="22"/>
  <c r="AJ78" i="22"/>
  <c r="AF78" i="22"/>
  <c r="AJ77" i="22"/>
  <c r="AD79" i="22"/>
  <c r="AN79" i="22"/>
  <c r="AD78" i="22"/>
  <c r="AF79" i="22"/>
  <c r="P79" i="22"/>
  <c r="AP78" i="22"/>
  <c r="AP77" i="22"/>
  <c r="AO79" i="22"/>
  <c r="AP79" i="22"/>
  <c r="AL79" i="22"/>
  <c r="AK79" i="22"/>
  <c r="AQ79" i="22"/>
  <c r="AD15" i="24"/>
  <c r="BC66" i="22"/>
  <c r="BB66" i="22"/>
  <c r="BC67" i="22"/>
  <c r="BB72" i="22"/>
  <c r="BC72" i="22"/>
  <c r="BB73" i="22"/>
  <c r="BC73" i="22"/>
  <c r="Q79" i="22" l="1"/>
  <c r="S64" i="22"/>
  <c r="AS64" i="22" s="1"/>
  <c r="P78" i="22"/>
  <c r="R13" i="24"/>
  <c r="R45" i="24" s="1"/>
  <c r="R64" i="24" s="1"/>
  <c r="S67" i="22"/>
  <c r="S14" i="24" s="1"/>
  <c r="S37" i="24" s="1"/>
  <c r="S39" i="24" s="1"/>
  <c r="P77" i="22"/>
  <c r="AT62" i="22"/>
  <c r="W13" i="24"/>
  <c r="W45" i="24" s="1"/>
  <c r="W64" i="24" s="1"/>
  <c r="AS63" i="22"/>
  <c r="R78" i="22"/>
  <c r="AT63" i="22"/>
  <c r="AW67" i="22"/>
  <c r="AW62" i="22"/>
  <c r="AV62" i="22"/>
  <c r="AC64" i="22"/>
  <c r="AC70" i="22" s="1"/>
  <c r="AC17" i="24" s="1"/>
  <c r="Q68" i="22"/>
  <c r="Q15" i="24" s="1"/>
  <c r="AZ73" i="22"/>
  <c r="AA13" i="24"/>
  <c r="AA45" i="24" s="1"/>
  <c r="AA64" i="24" s="1"/>
  <c r="X13" i="24"/>
  <c r="X45" i="24" s="1"/>
  <c r="X64" i="24" s="1"/>
  <c r="X78" i="22"/>
  <c r="Q78" i="22"/>
  <c r="Q25" i="24" s="1"/>
  <c r="AS72" i="22"/>
  <c r="AT72" i="22"/>
  <c r="AY72" i="22"/>
  <c r="R79" i="22"/>
  <c r="R16" i="26" s="1"/>
  <c r="AV72" i="22"/>
  <c r="AY73" i="22"/>
  <c r="AM12" i="24"/>
  <c r="AT73" i="22"/>
  <c r="AS73" i="22"/>
  <c r="AZ72" i="22"/>
  <c r="Z64" i="22"/>
  <c r="Z70" i="22" s="1"/>
  <c r="Z17" i="24" s="1"/>
  <c r="W64" i="22"/>
  <c r="W70" i="22" s="1"/>
  <c r="W17" i="24" s="1"/>
  <c r="AB64" i="22"/>
  <c r="AB70" i="22" s="1"/>
  <c r="AB17" i="24" s="1"/>
  <c r="Y64" i="22"/>
  <c r="Y70" i="22" s="1"/>
  <c r="Y17" i="24" s="1"/>
  <c r="T70" i="22"/>
  <c r="T76" i="22" s="1"/>
  <c r="T67" i="22"/>
  <c r="AA64" i="22"/>
  <c r="AA70" i="22" s="1"/>
  <c r="AA17" i="24" s="1"/>
  <c r="V64" i="22"/>
  <c r="V70" i="22" s="1"/>
  <c r="V17" i="24" s="1"/>
  <c r="U64" i="22"/>
  <c r="AV64" i="22" s="1"/>
  <c r="X64" i="22"/>
  <c r="X70" i="22" s="1"/>
  <c r="X17" i="24" s="1"/>
  <c r="R69" i="24"/>
  <c r="AS50" i="24"/>
  <c r="AT50" i="24"/>
  <c r="U19" i="24"/>
  <c r="U50" i="24" s="1"/>
  <c r="W20" i="24"/>
  <c r="W51" i="24" s="1"/>
  <c r="W70" i="24" s="1"/>
  <c r="AY70" i="24" s="1"/>
  <c r="AT70" i="24"/>
  <c r="W19" i="24"/>
  <c r="W50" i="24" s="1"/>
  <c r="W69" i="24" s="1"/>
  <c r="AY69" i="24" s="1"/>
  <c r="X79" i="22"/>
  <c r="X16" i="26" s="1"/>
  <c r="U78" i="22"/>
  <c r="U15" i="26" s="1"/>
  <c r="W77" i="22"/>
  <c r="W24" i="24" s="1"/>
  <c r="W78" i="22"/>
  <c r="W25" i="24" s="1"/>
  <c r="W79" i="22"/>
  <c r="W26" i="24" s="1"/>
  <c r="AW71" i="22"/>
  <c r="Z79" i="22"/>
  <c r="Z16" i="26" s="1"/>
  <c r="U18" i="24"/>
  <c r="U49" i="24" s="1"/>
  <c r="U68" i="24" s="1"/>
  <c r="AW68" i="24" s="1"/>
  <c r="AV71" i="22"/>
  <c r="AX77" i="22" s="1"/>
  <c r="AX14" i="26" s="1"/>
  <c r="Y78" i="22"/>
  <c r="Y15" i="26" s="1"/>
  <c r="Y79" i="22"/>
  <c r="Y26" i="24" s="1"/>
  <c r="AK70" i="28"/>
  <c r="AK76" i="28" s="1"/>
  <c r="Z78" i="22"/>
  <c r="Z25" i="24" s="1"/>
  <c r="T79" i="22"/>
  <c r="AA78" i="22"/>
  <c r="AA25" i="24" s="1"/>
  <c r="AA77" i="22"/>
  <c r="AA24" i="24" s="1"/>
  <c r="AT71" i="22"/>
  <c r="AA79" i="22"/>
  <c r="AA26" i="24" s="1"/>
  <c r="AB13" i="24"/>
  <c r="AB45" i="24" s="1"/>
  <c r="AB64" i="24" s="1"/>
  <c r="AB77" i="22"/>
  <c r="AB24" i="24" s="1"/>
  <c r="AZ63" i="22"/>
  <c r="X77" i="22"/>
  <c r="X24" i="24" s="1"/>
  <c r="S12" i="24"/>
  <c r="AO12" i="24"/>
  <c r="AS66" i="22"/>
  <c r="Y77" i="22"/>
  <c r="Y24" i="24" s="1"/>
  <c r="AY63" i="22"/>
  <c r="T78" i="22"/>
  <c r="R77" i="22"/>
  <c r="R14" i="26" s="1"/>
  <c r="AC12" i="24"/>
  <c r="AS71" i="22"/>
  <c r="AZ67" i="22"/>
  <c r="Z13" i="24"/>
  <c r="Z45" i="24" s="1"/>
  <c r="Z64" i="24" s="1"/>
  <c r="T77" i="22"/>
  <c r="Z77" i="22"/>
  <c r="Z24" i="24" s="1"/>
  <c r="AB78" i="22"/>
  <c r="AB25" i="24" s="1"/>
  <c r="S13" i="24"/>
  <c r="S45" i="24" s="1"/>
  <c r="S64" i="24" s="1"/>
  <c r="Z18" i="24"/>
  <c r="Z49" i="24" s="1"/>
  <c r="Z68" i="24" s="1"/>
  <c r="AY68" i="24" s="1"/>
  <c r="AY62" i="22"/>
  <c r="S79" i="22"/>
  <c r="S26" i="24" s="1"/>
  <c r="AC13" i="24"/>
  <c r="AC45" i="24" s="1"/>
  <c r="AC64" i="24" s="1"/>
  <c r="AZ62" i="22"/>
  <c r="AC78" i="22"/>
  <c r="AC15" i="26" s="1"/>
  <c r="S77" i="22"/>
  <c r="S24" i="24" s="1"/>
  <c r="AC79" i="22"/>
  <c r="AC16" i="26" s="1"/>
  <c r="AU77" i="28"/>
  <c r="AB79" i="22"/>
  <c r="AB16" i="26" s="1"/>
  <c r="S78" i="22"/>
  <c r="S15" i="26" s="1"/>
  <c r="AU79" i="28"/>
  <c r="AT66" i="22"/>
  <c r="Y13" i="24"/>
  <c r="Y45" i="24" s="1"/>
  <c r="Y64" i="24" s="1"/>
  <c r="BD79" i="28"/>
  <c r="Z12" i="24"/>
  <c r="AB70" i="28"/>
  <c r="AB76" i="28" s="1"/>
  <c r="AU78" i="28"/>
  <c r="V78" i="22"/>
  <c r="V15" i="26" s="1"/>
  <c r="V79" i="22"/>
  <c r="V26" i="24" s="1"/>
  <c r="V13" i="24"/>
  <c r="V45" i="24" s="1"/>
  <c r="V64" i="24" s="1"/>
  <c r="AZ66" i="22"/>
  <c r="V77" i="22"/>
  <c r="V24" i="24" s="1"/>
  <c r="AY66" i="22"/>
  <c r="BA78" i="28"/>
  <c r="AX78" i="22"/>
  <c r="AX15" i="26" s="1"/>
  <c r="AT78" i="28"/>
  <c r="BA77" i="28"/>
  <c r="AM74" i="24"/>
  <c r="AM30" i="26" s="1"/>
  <c r="AN12" i="24"/>
  <c r="BA79" i="28"/>
  <c r="AV51" i="24"/>
  <c r="AV70" i="24"/>
  <c r="BD77" i="28"/>
  <c r="AX79" i="28"/>
  <c r="U70" i="28"/>
  <c r="U74" i="28" s="1"/>
  <c r="AW64" i="28"/>
  <c r="AV64" i="28"/>
  <c r="AX78" i="28"/>
  <c r="AD12" i="24"/>
  <c r="AD63" i="24" s="1"/>
  <c r="BB64" i="28"/>
  <c r="BC64" i="28"/>
  <c r="Q70" i="28"/>
  <c r="Q74" i="28" s="1"/>
  <c r="AT64" i="28"/>
  <c r="AS64" i="28"/>
  <c r="R70" i="28"/>
  <c r="R76" i="28" s="1"/>
  <c r="AL70" i="28"/>
  <c r="AL76" i="28" s="1"/>
  <c r="AZ64" i="28"/>
  <c r="AY64" i="28"/>
  <c r="BD78" i="28"/>
  <c r="AX77" i="28"/>
  <c r="BD79" i="22"/>
  <c r="BD16" i="26" s="1"/>
  <c r="AX79" i="22"/>
  <c r="AX16" i="26" s="1"/>
  <c r="AS51" i="24"/>
  <c r="BD78" i="22"/>
  <c r="BD15" i="26" s="1"/>
  <c r="BC64" i="22"/>
  <c r="BB64" i="22"/>
  <c r="AE74" i="24"/>
  <c r="AE30" i="26" s="1"/>
  <c r="U46" i="24"/>
  <c r="U65" i="24" s="1"/>
  <c r="AW65" i="24" s="1"/>
  <c r="AH12" i="24"/>
  <c r="Q12" i="24"/>
  <c r="Q63" i="24" s="1"/>
  <c r="AT51" i="24"/>
  <c r="AW51" i="24"/>
  <c r="AD70" i="28"/>
  <c r="AD76" i="28" s="1"/>
  <c r="AJ70" i="28"/>
  <c r="AJ76" i="28" s="1"/>
  <c r="T76" i="28"/>
  <c r="AI70" i="28"/>
  <c r="AI76" i="28" s="1"/>
  <c r="W12" i="24"/>
  <c r="AT77" i="28"/>
  <c r="AT79" i="28"/>
  <c r="AZ78" i="28"/>
  <c r="AZ79" i="28"/>
  <c r="AS70" i="24"/>
  <c r="BC77" i="28"/>
  <c r="AW79" i="28"/>
  <c r="BC79" i="28"/>
  <c r="AW77" i="28"/>
  <c r="AW68" i="22"/>
  <c r="AV68" i="22"/>
  <c r="BC78" i="28"/>
  <c r="BB68" i="28"/>
  <c r="BC68" i="28"/>
  <c r="AW77" i="22"/>
  <c r="AW14" i="26" s="1"/>
  <c r="AS68" i="28"/>
  <c r="AT68" i="28"/>
  <c r="AW68" i="28"/>
  <c r="AV68" i="28"/>
  <c r="U16" i="26"/>
  <c r="AW79" i="22"/>
  <c r="AW16" i="26" s="1"/>
  <c r="AW78" i="28"/>
  <c r="AZ77" i="28"/>
  <c r="AZ68" i="28"/>
  <c r="AY68" i="28"/>
  <c r="U12" i="24"/>
  <c r="U63" i="24" s="1"/>
  <c r="AE70" i="28"/>
  <c r="AE76" i="28" s="1"/>
  <c r="Y12" i="24"/>
  <c r="AH75" i="24"/>
  <c r="AH31" i="26" s="1"/>
  <c r="AE75" i="24"/>
  <c r="AE31" i="26" s="1"/>
  <c r="AP75" i="24"/>
  <c r="AP31" i="26" s="1"/>
  <c r="AG75" i="24"/>
  <c r="AG31" i="26" s="1"/>
  <c r="AI74" i="24"/>
  <c r="AI30" i="26" s="1"/>
  <c r="AP74" i="24"/>
  <c r="AP30" i="26" s="1"/>
  <c r="S76" i="28"/>
  <c r="S74" i="28"/>
  <c r="S80" i="28" s="1"/>
  <c r="AP70" i="28"/>
  <c r="AP12" i="24"/>
  <c r="AD75" i="24"/>
  <c r="BB69" i="24"/>
  <c r="BC69" i="24"/>
  <c r="AH74" i="24"/>
  <c r="AH30" i="26" s="1"/>
  <c r="AK74" i="24"/>
  <c r="AK30" i="26" s="1"/>
  <c r="X70" i="28"/>
  <c r="X12" i="24"/>
  <c r="Z76" i="28"/>
  <c r="Z74" i="28"/>
  <c r="Z80" i="28" s="1"/>
  <c r="V70" i="28"/>
  <c r="V12" i="24"/>
  <c r="V63" i="24" s="1"/>
  <c r="W76" i="28"/>
  <c r="W74" i="28"/>
  <c r="W80" i="28" s="1"/>
  <c r="AQ70" i="28"/>
  <c r="AQ12" i="24"/>
  <c r="AO76" i="28"/>
  <c r="AO74" i="28"/>
  <c r="AO80" i="28" s="1"/>
  <c r="AK76" i="24"/>
  <c r="AK32" i="26" s="1"/>
  <c r="R74" i="24"/>
  <c r="R30" i="26" s="1"/>
  <c r="AF74" i="24"/>
  <c r="AF30" i="26" s="1"/>
  <c r="BC64" i="24"/>
  <c r="BB64" i="24"/>
  <c r="AM75" i="24"/>
  <c r="AM31" i="26" s="1"/>
  <c r="AF70" i="28"/>
  <c r="AF12" i="24"/>
  <c r="AK75" i="24"/>
  <c r="AK31" i="26" s="1"/>
  <c r="AJ76" i="24"/>
  <c r="AJ32" i="26" s="1"/>
  <c r="AJ75" i="24"/>
  <c r="AJ31" i="26" s="1"/>
  <c r="AG70" i="28"/>
  <c r="AG12" i="24"/>
  <c r="AN74" i="24"/>
  <c r="AN30" i="26" s="1"/>
  <c r="R76" i="24"/>
  <c r="R32" i="26" s="1"/>
  <c r="AN76" i="24"/>
  <c r="AN32" i="26" s="1"/>
  <c r="AF76" i="24"/>
  <c r="AF32" i="26" s="1"/>
  <c r="P76" i="28"/>
  <c r="P74" i="28"/>
  <c r="AE76" i="24"/>
  <c r="AE32" i="26" s="1"/>
  <c r="AO76" i="24"/>
  <c r="AO32" i="26" s="1"/>
  <c r="Y76" i="28"/>
  <c r="Y74" i="28"/>
  <c r="Y80" i="28" s="1"/>
  <c r="AD76" i="24"/>
  <c r="BC70" i="24"/>
  <c r="BB70" i="24"/>
  <c r="AQ74" i="24"/>
  <c r="AQ30" i="26" s="1"/>
  <c r="AD74" i="24"/>
  <c r="AM76" i="24"/>
  <c r="AM32" i="26" s="1"/>
  <c r="AM76" i="28"/>
  <c r="AM74" i="28"/>
  <c r="AM80" i="28" s="1"/>
  <c r="AH76" i="24"/>
  <c r="AH32" i="26" s="1"/>
  <c r="AA70" i="28"/>
  <c r="AA12" i="24"/>
  <c r="AQ76" i="24"/>
  <c r="AQ32" i="26" s="1"/>
  <c r="AL76" i="24"/>
  <c r="AL32" i="26" s="1"/>
  <c r="AI76" i="24"/>
  <c r="AI32" i="26" s="1"/>
  <c r="AI75" i="24"/>
  <c r="AI31" i="26" s="1"/>
  <c r="AJ74" i="24"/>
  <c r="AJ30" i="26" s="1"/>
  <c r="AO74" i="24"/>
  <c r="AO30" i="26" s="1"/>
  <c r="AN74" i="28"/>
  <c r="AN80" i="28" s="1"/>
  <c r="AN76" i="28"/>
  <c r="AG76" i="24"/>
  <c r="AG32" i="26" s="1"/>
  <c r="AP76" i="24"/>
  <c r="AP32" i="26" s="1"/>
  <c r="T80" i="28"/>
  <c r="AN75" i="24"/>
  <c r="AN31" i="26" s="1"/>
  <c r="AH76" i="28"/>
  <c r="AH74" i="28"/>
  <c r="AH80" i="28" s="1"/>
  <c r="AF75" i="24"/>
  <c r="AF31" i="26" s="1"/>
  <c r="AC74" i="28"/>
  <c r="AC80" i="28" s="1"/>
  <c r="AC76" i="28"/>
  <c r="AS68" i="24"/>
  <c r="AT68" i="24"/>
  <c r="AG74" i="24"/>
  <c r="AG30" i="26" s="1"/>
  <c r="AQ75" i="24"/>
  <c r="AQ31" i="26" s="1"/>
  <c r="AO75" i="24"/>
  <c r="AO31" i="26" s="1"/>
  <c r="AL75" i="24"/>
  <c r="AL31" i="26" s="1"/>
  <c r="AE56" i="24"/>
  <c r="AE23" i="26" s="1"/>
  <c r="AA46" i="24"/>
  <c r="AA65" i="24" s="1"/>
  <c r="AH46" i="24"/>
  <c r="AH65" i="24" s="1"/>
  <c r="AM56" i="24"/>
  <c r="AM23" i="26" s="1"/>
  <c r="AG46" i="24"/>
  <c r="AG65" i="24" s="1"/>
  <c r="AB39" i="24"/>
  <c r="AB46" i="24" s="1"/>
  <c r="AB65" i="24" s="1"/>
  <c r="AJ39" i="24"/>
  <c r="AJ63" i="24" s="1"/>
  <c r="AJ67" i="24" s="1"/>
  <c r="AK39" i="24"/>
  <c r="AK63" i="24" s="1"/>
  <c r="AK67" i="24" s="1"/>
  <c r="AN39" i="24"/>
  <c r="AO39" i="24"/>
  <c r="AO46" i="24" s="1"/>
  <c r="AO65" i="24" s="1"/>
  <c r="AQ39" i="24"/>
  <c r="AQ46" i="24" s="1"/>
  <c r="AQ65" i="24" s="1"/>
  <c r="W39" i="24"/>
  <c r="AC39" i="24"/>
  <c r="R39" i="24"/>
  <c r="R63" i="24" s="1"/>
  <c r="R67" i="24" s="1"/>
  <c r="Y39" i="24"/>
  <c r="AM39" i="24"/>
  <c r="Z39" i="24"/>
  <c r="AP39" i="24"/>
  <c r="AP46" i="24" s="1"/>
  <c r="AP65" i="24" s="1"/>
  <c r="AE39" i="24"/>
  <c r="AE63" i="24" s="1"/>
  <c r="AE67" i="24" s="1"/>
  <c r="AI39" i="24"/>
  <c r="AI63" i="24" s="1"/>
  <c r="AI67" i="24" s="1"/>
  <c r="AI71" i="24" s="1"/>
  <c r="AI77" i="24" s="1"/>
  <c r="AI33" i="26" s="1"/>
  <c r="AF39" i="24"/>
  <c r="X39" i="24"/>
  <c r="X46" i="24" s="1"/>
  <c r="X65" i="24" s="1"/>
  <c r="AL39" i="24"/>
  <c r="AL63" i="24" s="1"/>
  <c r="AL67" i="24" s="1"/>
  <c r="AL73" i="24" s="1"/>
  <c r="AL29" i="26" s="1"/>
  <c r="U26" i="24"/>
  <c r="AQ11" i="24"/>
  <c r="AF70" i="22"/>
  <c r="AF17" i="24" s="1"/>
  <c r="AF11" i="24"/>
  <c r="Q70" i="22"/>
  <c r="Q76" i="22" s="1"/>
  <c r="Q11" i="24"/>
  <c r="AL70" i="22"/>
  <c r="AL17" i="24" s="1"/>
  <c r="AL11" i="24"/>
  <c r="AE70" i="22"/>
  <c r="AE74" i="22" s="1"/>
  <c r="AE80" i="22" s="1"/>
  <c r="AE11" i="24"/>
  <c r="AO70" i="22"/>
  <c r="AO17" i="24" s="1"/>
  <c r="AO11" i="24"/>
  <c r="R70" i="22"/>
  <c r="R17" i="24" s="1"/>
  <c r="R11" i="24"/>
  <c r="AH70" i="22"/>
  <c r="AH17" i="24" s="1"/>
  <c r="AH11" i="24"/>
  <c r="AN70" i="22"/>
  <c r="AN17" i="24" s="1"/>
  <c r="AN11" i="24"/>
  <c r="AM70" i="22"/>
  <c r="AM17" i="24" s="1"/>
  <c r="AM11" i="24"/>
  <c r="AI70" i="22"/>
  <c r="AI17" i="24" s="1"/>
  <c r="AI11" i="24"/>
  <c r="AG70" i="22"/>
  <c r="AG74" i="22" s="1"/>
  <c r="AG80" i="22" s="1"/>
  <c r="AG11" i="24"/>
  <c r="S70" i="22"/>
  <c r="S17" i="24" s="1"/>
  <c r="S11" i="24"/>
  <c r="AJ70" i="22"/>
  <c r="AJ17" i="24" s="1"/>
  <c r="AJ11" i="24"/>
  <c r="AP70" i="22"/>
  <c r="AP17" i="24" s="1"/>
  <c r="AP11" i="24"/>
  <c r="AD70" i="22"/>
  <c r="AD17" i="24" s="1"/>
  <c r="AD11" i="24"/>
  <c r="AD44" i="24" s="1"/>
  <c r="AK70" i="22"/>
  <c r="AK17" i="24" s="1"/>
  <c r="AK11" i="24"/>
  <c r="AN55" i="24"/>
  <c r="AN22" i="26" s="1"/>
  <c r="AJ55" i="24"/>
  <c r="AJ22" i="26" s="1"/>
  <c r="R55" i="24"/>
  <c r="R22" i="26" s="1"/>
  <c r="AH55" i="24"/>
  <c r="AH22" i="26" s="1"/>
  <c r="AF77" i="22"/>
  <c r="AF24" i="24" s="1"/>
  <c r="AZ71" i="22"/>
  <c r="AC77" i="22"/>
  <c r="AC24" i="24" s="1"/>
  <c r="AL18" i="24"/>
  <c r="AL49" i="24" s="1"/>
  <c r="AF55" i="24"/>
  <c r="AF22" i="26" s="1"/>
  <c r="AD77" i="22"/>
  <c r="AD24" i="24" s="1"/>
  <c r="AI77" i="22"/>
  <c r="AI24" i="24" s="1"/>
  <c r="BB71" i="22"/>
  <c r="BD77" i="22" s="1"/>
  <c r="BD14" i="26" s="1"/>
  <c r="AO77" i="22"/>
  <c r="AO24" i="24" s="1"/>
  <c r="AQ77" i="22"/>
  <c r="AQ14" i="26" s="1"/>
  <c r="AY71" i="22"/>
  <c r="BC71" i="22"/>
  <c r="Q77" i="22"/>
  <c r="AK77" i="22"/>
  <c r="AK24" i="24" s="1"/>
  <c r="AQ55" i="24"/>
  <c r="AQ22" i="26" s="1"/>
  <c r="AE16" i="26"/>
  <c r="AN15" i="26"/>
  <c r="AM25" i="24"/>
  <c r="AM55" i="24"/>
  <c r="AM22" i="26" s="1"/>
  <c r="AG15" i="26"/>
  <c r="AM57" i="24"/>
  <c r="AM24" i="26" s="1"/>
  <c r="Q15" i="26"/>
  <c r="AE55" i="24"/>
  <c r="AE22" i="26" s="1"/>
  <c r="AE57" i="24"/>
  <c r="AE24" i="26" s="1"/>
  <c r="AE25" i="24"/>
  <c r="AM16" i="26"/>
  <c r="AG55" i="24"/>
  <c r="AG22" i="26" s="1"/>
  <c r="AQ74" i="22"/>
  <c r="AQ21" i="24" s="1"/>
  <c r="X25" i="24"/>
  <c r="X15" i="26"/>
  <c r="AH26" i="24"/>
  <c r="AH16" i="26"/>
  <c r="AO25" i="24"/>
  <c r="AO15" i="26"/>
  <c r="AQ76" i="22"/>
  <c r="AM24" i="24"/>
  <c r="AM14" i="26"/>
  <c r="AI57" i="24"/>
  <c r="AI24" i="26" s="1"/>
  <c r="AI56" i="24"/>
  <c r="AI23" i="26" s="1"/>
  <c r="AD56" i="24"/>
  <c r="AL26" i="24"/>
  <c r="AL16" i="26"/>
  <c r="R25" i="24"/>
  <c r="R15" i="26"/>
  <c r="AQ25" i="24"/>
  <c r="AQ15" i="26"/>
  <c r="AJ56" i="24"/>
  <c r="AJ23" i="26" s="1"/>
  <c r="AJ57" i="24"/>
  <c r="AJ24" i="26" s="1"/>
  <c r="AQ57" i="24"/>
  <c r="AQ24" i="26" s="1"/>
  <c r="AQ56" i="24"/>
  <c r="AQ23" i="26" s="1"/>
  <c r="AI55" i="24"/>
  <c r="AI22" i="26" s="1"/>
  <c r="AQ26" i="24"/>
  <c r="AQ16" i="26"/>
  <c r="AP26" i="24"/>
  <c r="AP16" i="26"/>
  <c r="AP25" i="24"/>
  <c r="AP15" i="26"/>
  <c r="AN26" i="24"/>
  <c r="AN16" i="26"/>
  <c r="AK25" i="24"/>
  <c r="AK15" i="26"/>
  <c r="AG26" i="24"/>
  <c r="AG16" i="26"/>
  <c r="AH24" i="24"/>
  <c r="AH14" i="26"/>
  <c r="AK56" i="24"/>
  <c r="AK23" i="26" s="1"/>
  <c r="AK57" i="24"/>
  <c r="AK24" i="26" s="1"/>
  <c r="AG56" i="24"/>
  <c r="AG23" i="26" s="1"/>
  <c r="AG57" i="24"/>
  <c r="AG24" i="26" s="1"/>
  <c r="AO26" i="24"/>
  <c r="AO16" i="26"/>
  <c r="AD26" i="24"/>
  <c r="AD16" i="26"/>
  <c r="AJ25" i="24"/>
  <c r="AJ15" i="26"/>
  <c r="AI26" i="24"/>
  <c r="AI16" i="26"/>
  <c r="AH25" i="24"/>
  <c r="AH15" i="26"/>
  <c r="AN57" i="24"/>
  <c r="AN24" i="26" s="1"/>
  <c r="AN56" i="24"/>
  <c r="AN23" i="26" s="1"/>
  <c r="AO57" i="24"/>
  <c r="AO24" i="26" s="1"/>
  <c r="AO56" i="24"/>
  <c r="AO23" i="26" s="1"/>
  <c r="AD57" i="24"/>
  <c r="AL24" i="24"/>
  <c r="AL14" i="26"/>
  <c r="U24" i="24"/>
  <c r="U14" i="26"/>
  <c r="AP24" i="24"/>
  <c r="AP14" i="26"/>
  <c r="AJ24" i="24"/>
  <c r="AJ14" i="26"/>
  <c r="Q26" i="24"/>
  <c r="Q16" i="26"/>
  <c r="AI25" i="24"/>
  <c r="AI15" i="26"/>
  <c r="AL25" i="24"/>
  <c r="AL15" i="26"/>
  <c r="AK26" i="24"/>
  <c r="AK16" i="26"/>
  <c r="AF26" i="24"/>
  <c r="AF16" i="26"/>
  <c r="AJ26" i="24"/>
  <c r="AJ16" i="26"/>
  <c r="AN24" i="24"/>
  <c r="AN14" i="26"/>
  <c r="AF57" i="24"/>
  <c r="AF24" i="26" s="1"/>
  <c r="AF56" i="24"/>
  <c r="AF23" i="26" s="1"/>
  <c r="AP57" i="24"/>
  <c r="AP24" i="26" s="1"/>
  <c r="AP56" i="24"/>
  <c r="AP23" i="26" s="1"/>
  <c r="AL57" i="24"/>
  <c r="AL24" i="26" s="1"/>
  <c r="AL56" i="24"/>
  <c r="AL23" i="26" s="1"/>
  <c r="AA56" i="24"/>
  <c r="AA23" i="26" s="1"/>
  <c r="R57" i="24"/>
  <c r="R24" i="26" s="1"/>
  <c r="R56" i="24"/>
  <c r="R23" i="26" s="1"/>
  <c r="AO55" i="24"/>
  <c r="AO22" i="26" s="1"/>
  <c r="AP55" i="24"/>
  <c r="AP22" i="26" s="1"/>
  <c r="AE24" i="24"/>
  <c r="AE14" i="26"/>
  <c r="AD25" i="24"/>
  <c r="AD15" i="26"/>
  <c r="AF25" i="24"/>
  <c r="AF15" i="26"/>
  <c r="AH57" i="24"/>
  <c r="AH24" i="26" s="1"/>
  <c r="AH56" i="24"/>
  <c r="AH23" i="26" s="1"/>
  <c r="AD55" i="24"/>
  <c r="AG24" i="24"/>
  <c r="AG14" i="26"/>
  <c r="AK55" i="24"/>
  <c r="AK22" i="26" s="1"/>
  <c r="AS49" i="24"/>
  <c r="AT49" i="24"/>
  <c r="Q46" i="24"/>
  <c r="Q65" i="24" s="1"/>
  <c r="V46" i="24"/>
  <c r="V65" i="24" s="1"/>
  <c r="BC45" i="24"/>
  <c r="BB45" i="24"/>
  <c r="BC50" i="24"/>
  <c r="BB50" i="24"/>
  <c r="U45" i="24"/>
  <c r="AD46" i="24"/>
  <c r="AD65" i="24" s="1"/>
  <c r="Q45" i="24"/>
  <c r="Q74" i="24" s="1"/>
  <c r="BC51" i="24"/>
  <c r="BB51" i="24"/>
  <c r="BC79" i="22"/>
  <c r="BC16" i="26" s="1"/>
  <c r="BC78" i="22"/>
  <c r="BC15" i="26" s="1"/>
  <c r="P76" i="22"/>
  <c r="P74" i="22"/>
  <c r="T74" i="22"/>
  <c r="AZ68" i="22"/>
  <c r="AY68" i="22"/>
  <c r="BB68" i="22"/>
  <c r="BC68" i="22"/>
  <c r="AT64" i="22" l="1"/>
  <c r="AC76" i="22"/>
  <c r="AC23" i="24" s="1"/>
  <c r="AC11" i="24"/>
  <c r="R75" i="24"/>
  <c r="R31" i="26" s="1"/>
  <c r="W55" i="24"/>
  <c r="W22" i="26" s="1"/>
  <c r="W74" i="24"/>
  <c r="W30" i="26" s="1"/>
  <c r="AS68" i="22"/>
  <c r="R26" i="24"/>
  <c r="AT67" i="22"/>
  <c r="AT68" i="22"/>
  <c r="AC74" i="22"/>
  <c r="AC21" i="24" s="1"/>
  <c r="Z26" i="24"/>
  <c r="AY51" i="24"/>
  <c r="W57" i="24"/>
  <c r="W24" i="26" s="1"/>
  <c r="AU79" i="22"/>
  <c r="AU16" i="26" s="1"/>
  <c r="V11" i="24"/>
  <c r="V44" i="24" s="1"/>
  <c r="V48" i="24" s="1"/>
  <c r="V52" i="24" s="1"/>
  <c r="V58" i="24" s="1"/>
  <c r="AA55" i="24"/>
  <c r="AA22" i="26" s="1"/>
  <c r="X76" i="24"/>
  <c r="X32" i="26" s="1"/>
  <c r="X56" i="24"/>
  <c r="X23" i="26" s="1"/>
  <c r="X55" i="24"/>
  <c r="X22" i="26" s="1"/>
  <c r="X74" i="24"/>
  <c r="X30" i="26" s="1"/>
  <c r="AA57" i="24"/>
  <c r="AA24" i="26" s="1"/>
  <c r="AA74" i="24"/>
  <c r="AA30" i="26" s="1"/>
  <c r="X75" i="24"/>
  <c r="X31" i="26" s="1"/>
  <c r="AA76" i="24"/>
  <c r="AA32" i="26" s="1"/>
  <c r="X26" i="24"/>
  <c r="AA75" i="24"/>
  <c r="AA31" i="26" s="1"/>
  <c r="U25" i="24"/>
  <c r="AZ51" i="24"/>
  <c r="X57" i="24"/>
  <c r="X24" i="26" s="1"/>
  <c r="BA78" i="22"/>
  <c r="BA15" i="26" s="1"/>
  <c r="AY50" i="24"/>
  <c r="W56" i="24"/>
  <c r="W23" i="26" s="1"/>
  <c r="W75" i="24"/>
  <c r="W31" i="26" s="1"/>
  <c r="Z11" i="24"/>
  <c r="Z44" i="24" s="1"/>
  <c r="Z48" i="24" s="1"/>
  <c r="AW78" i="22"/>
  <c r="AW15" i="26" s="1"/>
  <c r="AM63" i="24"/>
  <c r="AM67" i="24" s="1"/>
  <c r="AM71" i="24" s="1"/>
  <c r="AM77" i="24" s="1"/>
  <c r="AM33" i="26" s="1"/>
  <c r="S56" i="24"/>
  <c r="S23" i="26" s="1"/>
  <c r="AC26" i="24"/>
  <c r="AB11" i="24"/>
  <c r="AB44" i="24" s="1"/>
  <c r="AB48" i="24" s="1"/>
  <c r="U11" i="24"/>
  <c r="U44" i="24" s="1"/>
  <c r="U48" i="24" s="1"/>
  <c r="U54" i="24" s="1"/>
  <c r="W76" i="24"/>
  <c r="W32" i="26" s="1"/>
  <c r="U70" i="22"/>
  <c r="U74" i="22" s="1"/>
  <c r="AZ70" i="24"/>
  <c r="X11" i="24"/>
  <c r="X44" i="24" s="1"/>
  <c r="X48" i="24" s="1"/>
  <c r="X52" i="24" s="1"/>
  <c r="X58" i="24" s="1"/>
  <c r="X25" i="26" s="1"/>
  <c r="AW64" i="22"/>
  <c r="AZ50" i="24"/>
  <c r="X14" i="26"/>
  <c r="AZ69" i="24"/>
  <c r="AJ71" i="24"/>
  <c r="AJ77" i="24" s="1"/>
  <c r="AJ33" i="26" s="1"/>
  <c r="AJ73" i="24"/>
  <c r="AJ29" i="26" s="1"/>
  <c r="AB63" i="24"/>
  <c r="AB67" i="24" s="1"/>
  <c r="AB71" i="24" s="1"/>
  <c r="AB77" i="24" s="1"/>
  <c r="AB33" i="26" s="1"/>
  <c r="AE71" i="24"/>
  <c r="AE77" i="24" s="1"/>
  <c r="AE33" i="26" s="1"/>
  <c r="AE73" i="24"/>
  <c r="AE29" i="26" s="1"/>
  <c r="AK73" i="24"/>
  <c r="AK29" i="26" s="1"/>
  <c r="AK71" i="24"/>
  <c r="AK77" i="24" s="1"/>
  <c r="AK33" i="26" s="1"/>
  <c r="R73" i="24"/>
  <c r="R29" i="26" s="1"/>
  <c r="R71" i="24"/>
  <c r="R77" i="24" s="1"/>
  <c r="R33" i="26" s="1"/>
  <c r="Y63" i="24"/>
  <c r="Y67" i="24" s="1"/>
  <c r="AO63" i="24"/>
  <c r="AO67" i="24" s="1"/>
  <c r="W63" i="24"/>
  <c r="AH63" i="24"/>
  <c r="AH67" i="24" s="1"/>
  <c r="Z63" i="24"/>
  <c r="Z67" i="24" s="1"/>
  <c r="S63" i="24"/>
  <c r="S67" i="24" s="1"/>
  <c r="AQ63" i="24"/>
  <c r="AQ67" i="24" s="1"/>
  <c r="AP63" i="24"/>
  <c r="AP67" i="24" s="1"/>
  <c r="AC63" i="24"/>
  <c r="AC67" i="24" s="1"/>
  <c r="X63" i="24"/>
  <c r="X67" i="24" s="1"/>
  <c r="AA63" i="24"/>
  <c r="AA67" i="24" s="1"/>
  <c r="AF63" i="24"/>
  <c r="AI73" i="24"/>
  <c r="AI29" i="26" s="1"/>
  <c r="AN63" i="24"/>
  <c r="AN67" i="24" s="1"/>
  <c r="AG63" i="24"/>
  <c r="AG67" i="24" s="1"/>
  <c r="AH44" i="24"/>
  <c r="AH48" i="24" s="1"/>
  <c r="AH54" i="24" s="1"/>
  <c r="AH21" i="26" s="1"/>
  <c r="AJ44" i="24"/>
  <c r="AJ48" i="24" s="1"/>
  <c r="AG44" i="24"/>
  <c r="AG48" i="24" s="1"/>
  <c r="AN44" i="24"/>
  <c r="AN48" i="24" s="1"/>
  <c r="AO44" i="24"/>
  <c r="AQ44" i="24"/>
  <c r="AQ48" i="24" s="1"/>
  <c r="AK44" i="24"/>
  <c r="AK48" i="24" s="1"/>
  <c r="AI44" i="24"/>
  <c r="AI48" i="24" s="1"/>
  <c r="AI52" i="24" s="1"/>
  <c r="AI58" i="24" s="1"/>
  <c r="AI25" i="26" s="1"/>
  <c r="AE44" i="24"/>
  <c r="AF44" i="24"/>
  <c r="AF48" i="24" s="1"/>
  <c r="AL44" i="24"/>
  <c r="AL48" i="24" s="1"/>
  <c r="AP44" i="24"/>
  <c r="AP48" i="24" s="1"/>
  <c r="S44" i="24"/>
  <c r="S48" i="24" s="1"/>
  <c r="AM44" i="24"/>
  <c r="AM48" i="24" s="1"/>
  <c r="AM54" i="24" s="1"/>
  <c r="AM21" i="26" s="1"/>
  <c r="R44" i="24"/>
  <c r="R48" i="24" s="1"/>
  <c r="R54" i="24" s="1"/>
  <c r="R21" i="26" s="1"/>
  <c r="Q44" i="24"/>
  <c r="AC44" i="24"/>
  <c r="AC48" i="24" s="1"/>
  <c r="AC54" i="24" s="1"/>
  <c r="AC21" i="26" s="1"/>
  <c r="S55" i="24"/>
  <c r="S22" i="26" s="1"/>
  <c r="Y55" i="24"/>
  <c r="Y22" i="26" s="1"/>
  <c r="AA11" i="24"/>
  <c r="Y74" i="24"/>
  <c r="Y30" i="26" s="1"/>
  <c r="U69" i="24"/>
  <c r="U75" i="24" s="1"/>
  <c r="AV50" i="24"/>
  <c r="AW50" i="24"/>
  <c r="Y11" i="24"/>
  <c r="Y56" i="24"/>
  <c r="Y23" i="26" s="1"/>
  <c r="S74" i="24"/>
  <c r="S30" i="26" s="1"/>
  <c r="Y57" i="24"/>
  <c r="Y24" i="26" s="1"/>
  <c r="S57" i="24"/>
  <c r="S24" i="26" s="1"/>
  <c r="AT69" i="24"/>
  <c r="AS69" i="24"/>
  <c r="Y25" i="24"/>
  <c r="AZ49" i="24"/>
  <c r="W14" i="26"/>
  <c r="AA14" i="26"/>
  <c r="W16" i="26"/>
  <c r="AA15" i="26"/>
  <c r="AB57" i="24"/>
  <c r="AB24" i="26" s="1"/>
  <c r="AB75" i="24"/>
  <c r="AB31" i="26" s="1"/>
  <c r="Y16" i="26"/>
  <c r="AA16" i="26"/>
  <c r="W15" i="26"/>
  <c r="Z56" i="24"/>
  <c r="Z23" i="26" s="1"/>
  <c r="V56" i="24"/>
  <c r="V23" i="26" s="1"/>
  <c r="Z15" i="26"/>
  <c r="Z14" i="26"/>
  <c r="AB14" i="26"/>
  <c r="AB55" i="24"/>
  <c r="AB22" i="26" s="1"/>
  <c r="AK74" i="28"/>
  <c r="AK80" i="28" s="1"/>
  <c r="AB76" i="24"/>
  <c r="AB32" i="26" s="1"/>
  <c r="AB74" i="24"/>
  <c r="AB30" i="26" s="1"/>
  <c r="AB56" i="24"/>
  <c r="AB23" i="26" s="1"/>
  <c r="AZ64" i="22"/>
  <c r="AZ68" i="24"/>
  <c r="W11" i="24"/>
  <c r="AY64" i="22"/>
  <c r="V14" i="26"/>
  <c r="R74" i="28"/>
  <c r="R80" i="28" s="1"/>
  <c r="AY49" i="24"/>
  <c r="V57" i="24"/>
  <c r="V24" i="26" s="1"/>
  <c r="V55" i="24"/>
  <c r="V22" i="26" s="1"/>
  <c r="V74" i="24"/>
  <c r="V30" i="26" s="1"/>
  <c r="AC57" i="24"/>
  <c r="AC24" i="26" s="1"/>
  <c r="AC55" i="24"/>
  <c r="AC22" i="26" s="1"/>
  <c r="Y14" i="26"/>
  <c r="AC56" i="24"/>
  <c r="AC23" i="26" s="1"/>
  <c r="Z55" i="24"/>
  <c r="Z22" i="26" s="1"/>
  <c r="Z57" i="24"/>
  <c r="Z24" i="26" s="1"/>
  <c r="AT78" i="22"/>
  <c r="AT15" i="26" s="1"/>
  <c r="AT79" i="22"/>
  <c r="AT16" i="26" s="1"/>
  <c r="AY45" i="24"/>
  <c r="AB26" i="24"/>
  <c r="S25" i="24"/>
  <c r="AU78" i="22"/>
  <c r="AU15" i="26" s="1"/>
  <c r="AZ45" i="24"/>
  <c r="S76" i="24"/>
  <c r="S32" i="26" s="1"/>
  <c r="R24" i="24"/>
  <c r="V75" i="24"/>
  <c r="V31" i="26" s="1"/>
  <c r="Y76" i="24"/>
  <c r="Y32" i="26" s="1"/>
  <c r="S75" i="24"/>
  <c r="S31" i="26" s="1"/>
  <c r="Y75" i="24"/>
  <c r="Y31" i="26" s="1"/>
  <c r="V76" i="24"/>
  <c r="V32" i="26" s="1"/>
  <c r="AB15" i="26"/>
  <c r="S14" i="26"/>
  <c r="U76" i="28"/>
  <c r="AW76" i="28" s="1"/>
  <c r="AU77" i="22"/>
  <c r="AU14" i="26" s="1"/>
  <c r="AC74" i="24"/>
  <c r="AC30" i="26" s="1"/>
  <c r="S16" i="26"/>
  <c r="AB74" i="28"/>
  <c r="AB80" i="28" s="1"/>
  <c r="AC76" i="24"/>
  <c r="AC32" i="26" s="1"/>
  <c r="Z74" i="24"/>
  <c r="Z30" i="26" s="1"/>
  <c r="Z75" i="24"/>
  <c r="Z31" i="26" s="1"/>
  <c r="Z76" i="24"/>
  <c r="Z32" i="26" s="1"/>
  <c r="AC25" i="24"/>
  <c r="AT70" i="28"/>
  <c r="AZ64" i="24"/>
  <c r="AC75" i="24"/>
  <c r="AC31" i="26" s="1"/>
  <c r="BA77" i="22"/>
  <c r="BA14" i="26" s="1"/>
  <c r="BA79" i="22"/>
  <c r="BA16" i="26" s="1"/>
  <c r="V25" i="24"/>
  <c r="BD57" i="24"/>
  <c r="BD24" i="26" s="1"/>
  <c r="AZ79" i="22"/>
  <c r="AZ16" i="26" s="1"/>
  <c r="V16" i="26"/>
  <c r="AZ78" i="22"/>
  <c r="AZ15" i="26" s="1"/>
  <c r="AY64" i="24"/>
  <c r="BA75" i="24" s="1"/>
  <c r="BA31" i="26" s="1"/>
  <c r="AL74" i="28"/>
  <c r="AL80" i="28" s="1"/>
  <c r="AW46" i="24"/>
  <c r="AV46" i="24"/>
  <c r="AI74" i="28"/>
  <c r="AI80" i="28" s="1"/>
  <c r="AV70" i="28"/>
  <c r="AX76" i="28" s="1"/>
  <c r="AW70" i="28"/>
  <c r="BD76" i="24"/>
  <c r="BD32" i="26" s="1"/>
  <c r="BD56" i="24"/>
  <c r="BD23" i="26" s="1"/>
  <c r="Q76" i="28"/>
  <c r="AT76" i="28" s="1"/>
  <c r="BD75" i="24"/>
  <c r="BD31" i="26" s="1"/>
  <c r="AD74" i="28"/>
  <c r="AD80" i="28" s="1"/>
  <c r="AS70" i="28"/>
  <c r="AU76" i="28" s="1"/>
  <c r="AG17" i="24"/>
  <c r="AP74" i="22"/>
  <c r="AP80" i="22" s="1"/>
  <c r="AP17" i="26" s="1"/>
  <c r="AJ74" i="28"/>
  <c r="AJ80" i="28" s="1"/>
  <c r="S74" i="22"/>
  <c r="S80" i="22" s="1"/>
  <c r="S17" i="26" s="1"/>
  <c r="AL76" i="22"/>
  <c r="AL13" i="26" s="1"/>
  <c r="AP76" i="22"/>
  <c r="AP23" i="24" s="1"/>
  <c r="U80" i="28"/>
  <c r="AW74" i="28"/>
  <c r="AV74" i="28"/>
  <c r="AX80" i="28" s="1"/>
  <c r="Q24" i="24"/>
  <c r="AZ70" i="28"/>
  <c r="AY70" i="28"/>
  <c r="BA76" i="28" s="1"/>
  <c r="Q80" i="28"/>
  <c r="Q13" i="26"/>
  <c r="Q17" i="24"/>
  <c r="AT70" i="22"/>
  <c r="AS70" i="22"/>
  <c r="AU76" i="22" s="1"/>
  <c r="AU13" i="26" s="1"/>
  <c r="BB70" i="28"/>
  <c r="BD76" i="28" s="1"/>
  <c r="BC70" i="28"/>
  <c r="AO74" i="22"/>
  <c r="AO80" i="22" s="1"/>
  <c r="AO81" i="28" s="1"/>
  <c r="AE74" i="28"/>
  <c r="AE80" i="28" s="1"/>
  <c r="AE81" i="28" s="1"/>
  <c r="W76" i="22"/>
  <c r="W23" i="24" s="1"/>
  <c r="AG21" i="24"/>
  <c r="R76" i="22"/>
  <c r="R13" i="26" s="1"/>
  <c r="Q30" i="26"/>
  <c r="AA74" i="22"/>
  <c r="AA80" i="22" s="1"/>
  <c r="AA74" i="28"/>
  <c r="AA80" i="28" s="1"/>
  <c r="AA76" i="28"/>
  <c r="U74" i="24"/>
  <c r="AV68" i="24"/>
  <c r="AD30" i="26"/>
  <c r="S76" i="22"/>
  <c r="S23" i="24" s="1"/>
  <c r="AL74" i="22"/>
  <c r="AL21" i="24" s="1"/>
  <c r="AQ76" i="28"/>
  <c r="AQ74" i="28"/>
  <c r="AQ80" i="28" s="1"/>
  <c r="X74" i="28"/>
  <c r="X80" i="28" s="1"/>
  <c r="X76" i="28"/>
  <c r="BC75" i="24"/>
  <c r="BC31" i="26" s="1"/>
  <c r="AD31" i="26"/>
  <c r="V76" i="28"/>
  <c r="V74" i="28"/>
  <c r="AH74" i="22"/>
  <c r="AH80" i="22" s="1"/>
  <c r="AH17" i="26" s="1"/>
  <c r="AM76" i="22"/>
  <c r="AM23" i="24" s="1"/>
  <c r="AD67" i="24"/>
  <c r="AG76" i="28"/>
  <c r="AG74" i="28"/>
  <c r="AG80" i="28" s="1"/>
  <c r="AG81" i="28" s="1"/>
  <c r="Q64" i="24"/>
  <c r="Q76" i="24"/>
  <c r="Q75" i="24"/>
  <c r="AA76" i="22"/>
  <c r="AA23" i="24" s="1"/>
  <c r="AF74" i="28"/>
  <c r="AF80" i="28" s="1"/>
  <c r="AF76" i="28"/>
  <c r="AP74" i="28"/>
  <c r="AP80" i="28" s="1"/>
  <c r="AP76" i="28"/>
  <c r="AM74" i="22"/>
  <c r="AM21" i="24" s="1"/>
  <c r="U64" i="24"/>
  <c r="AW64" i="24" s="1"/>
  <c r="U76" i="24"/>
  <c r="AL55" i="24"/>
  <c r="AL22" i="26" s="1"/>
  <c r="AL68" i="24"/>
  <c r="AH76" i="22"/>
  <c r="AH23" i="24" s="1"/>
  <c r="Q67" i="24"/>
  <c r="AD32" i="26"/>
  <c r="BC76" i="24"/>
  <c r="BC32" i="26" s="1"/>
  <c r="P80" i="28"/>
  <c r="Z46" i="24"/>
  <c r="Z65" i="24" s="1"/>
  <c r="W46" i="24"/>
  <c r="W65" i="24" s="1"/>
  <c r="AJ46" i="24"/>
  <c r="AF46" i="24"/>
  <c r="AF65" i="24" s="1"/>
  <c r="AM46" i="24"/>
  <c r="AM65" i="24" s="1"/>
  <c r="AI46" i="24"/>
  <c r="AI65" i="24" s="1"/>
  <c r="S46" i="24"/>
  <c r="S65" i="24" s="1"/>
  <c r="Y46" i="24"/>
  <c r="Y65" i="24" s="1"/>
  <c r="AL46" i="24"/>
  <c r="AL65" i="24" s="1"/>
  <c r="AE46" i="24"/>
  <c r="AE65" i="24" s="1"/>
  <c r="R46" i="24"/>
  <c r="R65" i="24" s="1"/>
  <c r="AN46" i="24"/>
  <c r="AN65" i="24" s="1"/>
  <c r="AC46" i="24"/>
  <c r="AC65" i="24" s="1"/>
  <c r="AK46" i="24"/>
  <c r="AK65" i="24" s="1"/>
  <c r="Y74" i="22"/>
  <c r="Y21" i="24" s="1"/>
  <c r="AN74" i="22"/>
  <c r="AN21" i="24" s="1"/>
  <c r="R74" i="22"/>
  <c r="R80" i="22" s="1"/>
  <c r="AN76" i="22"/>
  <c r="AN23" i="24" s="1"/>
  <c r="AE21" i="24"/>
  <c r="V74" i="22"/>
  <c r="V21" i="24" s="1"/>
  <c r="AJ76" i="22"/>
  <c r="AJ23" i="24" s="1"/>
  <c r="AF76" i="22"/>
  <c r="AF13" i="26" s="1"/>
  <c r="Z74" i="22"/>
  <c r="Z80" i="22" s="1"/>
  <c r="Z81" i="28" s="1"/>
  <c r="AE17" i="24"/>
  <c r="AB76" i="22"/>
  <c r="AB23" i="24" s="1"/>
  <c r="AE76" i="22"/>
  <c r="AE23" i="24" s="1"/>
  <c r="AD76" i="22"/>
  <c r="AD23" i="24" s="1"/>
  <c r="Z76" i="22"/>
  <c r="Z13" i="26" s="1"/>
  <c r="AF74" i="22"/>
  <c r="AF80" i="22" s="1"/>
  <c r="AD74" i="22"/>
  <c r="AD21" i="24" s="1"/>
  <c r="X74" i="22"/>
  <c r="X21" i="24" s="1"/>
  <c r="AO76" i="22"/>
  <c r="AO13" i="26" s="1"/>
  <c r="AK76" i="22"/>
  <c r="AK13" i="26" s="1"/>
  <c r="W74" i="22"/>
  <c r="W80" i="22" s="1"/>
  <c r="W81" i="28" s="1"/>
  <c r="AI76" i="22"/>
  <c r="AI23" i="24" s="1"/>
  <c r="X76" i="22"/>
  <c r="X23" i="24" s="1"/>
  <c r="AZ70" i="22"/>
  <c r="AY70" i="22"/>
  <c r="BA76" i="22" s="1"/>
  <c r="BA13" i="26" s="1"/>
  <c r="V76" i="22"/>
  <c r="V23" i="24" s="1"/>
  <c r="BC70" i="22"/>
  <c r="BB70" i="22"/>
  <c r="BD76" i="22" s="1"/>
  <c r="BD13" i="26" s="1"/>
  <c r="AG76" i="22"/>
  <c r="AG23" i="24" s="1"/>
  <c r="Q23" i="24"/>
  <c r="AB74" i="22"/>
  <c r="AB80" i="22" s="1"/>
  <c r="AB27" i="24" s="1"/>
  <c r="Q74" i="22"/>
  <c r="Y76" i="22"/>
  <c r="Y23" i="24" s="1"/>
  <c r="AJ74" i="22"/>
  <c r="AJ80" i="22" s="1"/>
  <c r="AJ27" i="24" s="1"/>
  <c r="AK74" i="22"/>
  <c r="AK21" i="24" s="1"/>
  <c r="AI74" i="22"/>
  <c r="AI80" i="22" s="1"/>
  <c r="AI27" i="24" s="1"/>
  <c r="AZ77" i="22"/>
  <c r="AZ14" i="26" s="1"/>
  <c r="AF14" i="26"/>
  <c r="AT77" i="22"/>
  <c r="AT14" i="26" s="1"/>
  <c r="AO14" i="26"/>
  <c r="AQ24" i="24"/>
  <c r="BC49" i="24"/>
  <c r="BB49" i="24"/>
  <c r="BD55" i="24" s="1"/>
  <c r="BD22" i="26" s="1"/>
  <c r="AC14" i="26"/>
  <c r="AI14" i="26"/>
  <c r="BC77" i="22"/>
  <c r="BC14" i="26" s="1"/>
  <c r="AD14" i="26"/>
  <c r="AK14" i="26"/>
  <c r="Q14" i="26"/>
  <c r="AQ80" i="22"/>
  <c r="AQ27" i="24" s="1"/>
  <c r="U56" i="24"/>
  <c r="U57" i="24"/>
  <c r="AQ23" i="24"/>
  <c r="AQ13" i="26"/>
  <c r="U55" i="24"/>
  <c r="AE27" i="24"/>
  <c r="AE17" i="26"/>
  <c r="AD23" i="26"/>
  <c r="BC56" i="24"/>
  <c r="BC23" i="26" s="1"/>
  <c r="Q55" i="24"/>
  <c r="AD22" i="26"/>
  <c r="Q57" i="24"/>
  <c r="Q56" i="24"/>
  <c r="AG27" i="24"/>
  <c r="AG17" i="26"/>
  <c r="AD24" i="26"/>
  <c r="BC57" i="24"/>
  <c r="BC24" i="26" s="1"/>
  <c r="AW45" i="24"/>
  <c r="AV45" i="24"/>
  <c r="AS45" i="24"/>
  <c r="AU56" i="24" s="1"/>
  <c r="AU23" i="26" s="1"/>
  <c r="AT45" i="24"/>
  <c r="AV49" i="24"/>
  <c r="AW49" i="24"/>
  <c r="AD48" i="24"/>
  <c r="AD54" i="24" s="1"/>
  <c r="T80" i="22"/>
  <c r="T81" i="28" s="1"/>
  <c r="P80" i="22"/>
  <c r="BA727" i="16"/>
  <c r="AR727" i="16"/>
  <c r="AQ727" i="16"/>
  <c r="BA726" i="16"/>
  <c r="AR726" i="16"/>
  <c r="AQ726" i="16"/>
  <c r="AO727" i="16"/>
  <c r="AN727" i="16"/>
  <c r="AM727" i="16"/>
  <c r="AO726" i="16"/>
  <c r="AN726" i="16"/>
  <c r="AM726" i="16"/>
  <c r="AC13" i="26" l="1"/>
  <c r="AC80" i="22"/>
  <c r="AC17" i="26" s="1"/>
  <c r="BA57" i="24"/>
  <c r="BA24" i="26" s="1"/>
  <c r="AV44" i="24"/>
  <c r="U76" i="22"/>
  <c r="U23" i="24" s="1"/>
  <c r="AW44" i="24"/>
  <c r="AW70" i="22"/>
  <c r="AT44" i="24"/>
  <c r="AV70" i="22"/>
  <c r="AX76" i="22" s="1"/>
  <c r="AX13" i="26" s="1"/>
  <c r="U17" i="24"/>
  <c r="AT63" i="24"/>
  <c r="AS63" i="24"/>
  <c r="AM73" i="24"/>
  <c r="AM29" i="26" s="1"/>
  <c r="AB73" i="24"/>
  <c r="AB29" i="26" s="1"/>
  <c r="AL54" i="24"/>
  <c r="AL21" i="26" s="1"/>
  <c r="AL52" i="24"/>
  <c r="AL58" i="24" s="1"/>
  <c r="AL25" i="26" s="1"/>
  <c r="AX56" i="24"/>
  <c r="AX23" i="26" s="1"/>
  <c r="Z54" i="24"/>
  <c r="Z21" i="26" s="1"/>
  <c r="Z52" i="24"/>
  <c r="Z58" i="24" s="1"/>
  <c r="Z25" i="26" s="1"/>
  <c r="X73" i="24"/>
  <c r="X29" i="26" s="1"/>
  <c r="X71" i="24"/>
  <c r="X77" i="24" s="1"/>
  <c r="X33" i="26" s="1"/>
  <c r="AJ54" i="24"/>
  <c r="AJ21" i="26" s="1"/>
  <c r="AJ52" i="24"/>
  <c r="AJ58" i="24" s="1"/>
  <c r="AJ25" i="26" s="1"/>
  <c r="AF52" i="24"/>
  <c r="AF58" i="24" s="1"/>
  <c r="AF25" i="26" s="1"/>
  <c r="AF54" i="24"/>
  <c r="AF21" i="26" s="1"/>
  <c r="BB44" i="24"/>
  <c r="AB54" i="24"/>
  <c r="AB21" i="26" s="1"/>
  <c r="AB52" i="24"/>
  <c r="AB58" i="24" s="1"/>
  <c r="AB25" i="26" s="1"/>
  <c r="AQ54" i="24"/>
  <c r="AQ21" i="26" s="1"/>
  <c r="AQ52" i="24"/>
  <c r="AQ58" i="24" s="1"/>
  <c r="AQ25" i="26" s="1"/>
  <c r="AO71" i="24"/>
  <c r="AO77" i="24" s="1"/>
  <c r="AO33" i="26" s="1"/>
  <c r="AO73" i="24"/>
  <c r="AO29" i="26" s="1"/>
  <c r="S52" i="24"/>
  <c r="S58" i="24" s="1"/>
  <c r="S25" i="26" s="1"/>
  <c r="S54" i="24"/>
  <c r="S21" i="26" s="1"/>
  <c r="AG54" i="24"/>
  <c r="AG21" i="26" s="1"/>
  <c r="AG52" i="24"/>
  <c r="AG58" i="24" s="1"/>
  <c r="AG25" i="26" s="1"/>
  <c r="S71" i="24"/>
  <c r="S77" i="24" s="1"/>
  <c r="S33" i="26" s="1"/>
  <c r="S73" i="24"/>
  <c r="S29" i="26" s="1"/>
  <c r="AT74" i="24"/>
  <c r="AT30" i="26" s="1"/>
  <c r="AS44" i="24"/>
  <c r="AY63" i="24"/>
  <c r="AO48" i="24"/>
  <c r="AO52" i="24" s="1"/>
  <c r="AO58" i="24" s="1"/>
  <c r="AO25" i="26" s="1"/>
  <c r="R52" i="24"/>
  <c r="R58" i="24" s="1"/>
  <c r="BC44" i="24"/>
  <c r="BB63" i="24"/>
  <c r="AA73" i="24"/>
  <c r="AA29" i="26" s="1"/>
  <c r="AA71" i="24"/>
  <c r="AA77" i="24" s="1"/>
  <c r="AA33" i="26" s="1"/>
  <c r="Z71" i="24"/>
  <c r="Z77" i="24" s="1"/>
  <c r="Z33" i="26" s="1"/>
  <c r="Z73" i="24"/>
  <c r="Z29" i="26" s="1"/>
  <c r="AH71" i="24"/>
  <c r="AH77" i="24" s="1"/>
  <c r="AH33" i="26" s="1"/>
  <c r="AH73" i="24"/>
  <c r="AH29" i="26" s="1"/>
  <c r="AC71" i="24"/>
  <c r="AC77" i="24" s="1"/>
  <c r="AC33" i="26" s="1"/>
  <c r="AC73" i="24"/>
  <c r="AC29" i="26" s="1"/>
  <c r="AG73" i="24"/>
  <c r="AG29" i="26" s="1"/>
  <c r="AG71" i="24"/>
  <c r="AG77" i="24" s="1"/>
  <c r="AG33" i="26" s="1"/>
  <c r="AP73" i="24"/>
  <c r="AP29" i="26" s="1"/>
  <c r="AP71" i="24"/>
  <c r="AP77" i="24" s="1"/>
  <c r="AP33" i="26" s="1"/>
  <c r="AN73" i="24"/>
  <c r="AN29" i="26" s="1"/>
  <c r="AN71" i="24"/>
  <c r="AN77" i="24" s="1"/>
  <c r="AN33" i="26" s="1"/>
  <c r="AQ71" i="24"/>
  <c r="AQ77" i="24" s="1"/>
  <c r="AQ33" i="26" s="1"/>
  <c r="AQ73" i="24"/>
  <c r="AQ29" i="26" s="1"/>
  <c r="Y73" i="24"/>
  <c r="Y29" i="26" s="1"/>
  <c r="Y71" i="24"/>
  <c r="Y77" i="24" s="1"/>
  <c r="Y33" i="26" s="1"/>
  <c r="AF67" i="24"/>
  <c r="BC67" i="24" s="1"/>
  <c r="BC63" i="24"/>
  <c r="W67" i="24"/>
  <c r="AN52" i="24"/>
  <c r="AN58" i="24" s="1"/>
  <c r="AN25" i="26" s="1"/>
  <c r="AN54" i="24"/>
  <c r="AN21" i="26" s="1"/>
  <c r="AK52" i="24"/>
  <c r="AK58" i="24" s="1"/>
  <c r="AK25" i="26" s="1"/>
  <c r="AK54" i="24"/>
  <c r="AK21" i="26" s="1"/>
  <c r="AP54" i="24"/>
  <c r="AP21" i="26" s="1"/>
  <c r="AP52" i="24"/>
  <c r="AP58" i="24" s="1"/>
  <c r="AP25" i="26" s="1"/>
  <c r="Q48" i="24"/>
  <c r="AE48" i="24"/>
  <c r="AH52" i="24"/>
  <c r="AH58" i="24" s="1"/>
  <c r="AH25" i="26" s="1"/>
  <c r="X54" i="24"/>
  <c r="X21" i="26" s="1"/>
  <c r="AI54" i="24"/>
  <c r="AI21" i="26" s="1"/>
  <c r="V54" i="24"/>
  <c r="V21" i="26" s="1"/>
  <c r="W44" i="24"/>
  <c r="AA44" i="24"/>
  <c r="AA48" i="24" s="1"/>
  <c r="AA52" i="24" s="1"/>
  <c r="AA58" i="24" s="1"/>
  <c r="AA25" i="26" s="1"/>
  <c r="AC52" i="24"/>
  <c r="AC58" i="24" s="1"/>
  <c r="AC25" i="26" s="1"/>
  <c r="Y44" i="24"/>
  <c r="Y48" i="24" s="1"/>
  <c r="AM52" i="24"/>
  <c r="AM58" i="24" s="1"/>
  <c r="AM25" i="26" s="1"/>
  <c r="AW69" i="24"/>
  <c r="AV69" i="24"/>
  <c r="K15" i="26"/>
  <c r="AZ55" i="24"/>
  <c r="AZ22" i="26" s="1"/>
  <c r="AZ57" i="24"/>
  <c r="AZ24" i="26" s="1"/>
  <c r="AS74" i="28"/>
  <c r="AU80" i="28" s="1"/>
  <c r="R81" i="28"/>
  <c r="AT74" i="28"/>
  <c r="BA56" i="24"/>
  <c r="BA23" i="26" s="1"/>
  <c r="BA55" i="24"/>
  <c r="BA22" i="26" s="1"/>
  <c r="AZ56" i="24"/>
  <c r="AZ23" i="26" s="1"/>
  <c r="K16" i="26"/>
  <c r="L16" i="26"/>
  <c r="L15" i="26"/>
  <c r="AZ74" i="24"/>
  <c r="AZ30" i="26" s="1"/>
  <c r="AZ75" i="24"/>
  <c r="AZ31" i="26" s="1"/>
  <c r="AZ76" i="24"/>
  <c r="AZ32" i="26" s="1"/>
  <c r="AP21" i="24"/>
  <c r="AP27" i="24"/>
  <c r="AO27" i="24"/>
  <c r="AF23" i="24"/>
  <c r="S81" i="28"/>
  <c r="AT80" i="28"/>
  <c r="V13" i="26"/>
  <c r="BA74" i="24"/>
  <c r="BA30" i="26" s="1"/>
  <c r="BA76" i="24"/>
  <c r="BA32" i="26" s="1"/>
  <c r="R23" i="24"/>
  <c r="AP81" i="28"/>
  <c r="S27" i="24"/>
  <c r="AL23" i="24"/>
  <c r="AK23" i="24"/>
  <c r="AU57" i="24"/>
  <c r="AU24" i="26" s="1"/>
  <c r="AX55" i="24"/>
  <c r="AX22" i="26" s="1"/>
  <c r="AU55" i="24"/>
  <c r="AU22" i="26" s="1"/>
  <c r="W21" i="24"/>
  <c r="AX57" i="24"/>
  <c r="AX24" i="26" s="1"/>
  <c r="AV63" i="24"/>
  <c r="AW63" i="24"/>
  <c r="AN80" i="22"/>
  <c r="AN81" i="28" s="1"/>
  <c r="AP13" i="26"/>
  <c r="BC76" i="28"/>
  <c r="Z23" i="24"/>
  <c r="S13" i="26"/>
  <c r="S21" i="24"/>
  <c r="AO21" i="24"/>
  <c r="AA21" i="24"/>
  <c r="AE13" i="26"/>
  <c r="U67" i="24"/>
  <c r="AW67" i="24" s="1"/>
  <c r="AH81" i="28"/>
  <c r="BC74" i="28"/>
  <c r="AO17" i="26"/>
  <c r="AZ74" i="28"/>
  <c r="AY74" i="28"/>
  <c r="BA80" i="28" s="1"/>
  <c r="AH21" i="24"/>
  <c r="AZ76" i="28"/>
  <c r="R21" i="24"/>
  <c r="Q21" i="24"/>
  <c r="AS74" i="22"/>
  <c r="AU80" i="22" s="1"/>
  <c r="AU17" i="26" s="1"/>
  <c r="AT74" i="22"/>
  <c r="AH27" i="24"/>
  <c r="U80" i="22"/>
  <c r="U27" i="24" s="1"/>
  <c r="AW74" i="22"/>
  <c r="AV74" i="22"/>
  <c r="AX80" i="22" s="1"/>
  <c r="AX17" i="26" s="1"/>
  <c r="AW80" i="28"/>
  <c r="K14" i="26"/>
  <c r="L14" i="26"/>
  <c r="BC80" i="28"/>
  <c r="BB74" i="28"/>
  <c r="BD80" i="28" s="1"/>
  <c r="AH13" i="26"/>
  <c r="U21" i="24"/>
  <c r="W13" i="26"/>
  <c r="AI81" i="28"/>
  <c r="AZ65" i="24"/>
  <c r="AC81" i="28"/>
  <c r="AL80" i="22"/>
  <c r="AL27" i="24" s="1"/>
  <c r="Y80" i="22"/>
  <c r="Y17" i="26" s="1"/>
  <c r="AM80" i="22"/>
  <c r="AM17" i="26" s="1"/>
  <c r="AT76" i="22"/>
  <c r="AT13" i="26" s="1"/>
  <c r="AA13" i="26"/>
  <c r="X13" i="26"/>
  <c r="AF21" i="24"/>
  <c r="Z21" i="24"/>
  <c r="BC55" i="24"/>
  <c r="BC22" i="26" s="1"/>
  <c r="P81" i="28"/>
  <c r="AN13" i="26"/>
  <c r="AI13" i="26"/>
  <c r="AW75" i="24"/>
  <c r="AW31" i="26" s="1"/>
  <c r="U31" i="26"/>
  <c r="Q32" i="26"/>
  <c r="AT76" i="24"/>
  <c r="AT32" i="26" s="1"/>
  <c r="AV64" i="24"/>
  <c r="AS64" i="24"/>
  <c r="AT64" i="24"/>
  <c r="V80" i="22"/>
  <c r="V17" i="26" s="1"/>
  <c r="AJ13" i="26"/>
  <c r="AM13" i="26"/>
  <c r="V80" i="28"/>
  <c r="U30" i="26"/>
  <c r="AW74" i="24"/>
  <c r="AW30" i="26" s="1"/>
  <c r="AQ81" i="28"/>
  <c r="AT65" i="24"/>
  <c r="AW76" i="24"/>
  <c r="AW32" i="26" s="1"/>
  <c r="U32" i="26"/>
  <c r="V67" i="24"/>
  <c r="AZ63" i="24"/>
  <c r="BB46" i="24"/>
  <c r="AJ65" i="24"/>
  <c r="BC65" i="24" s="1"/>
  <c r="AL74" i="24"/>
  <c r="AL71" i="24"/>
  <c r="AL77" i="24" s="1"/>
  <c r="AL33" i="26" s="1"/>
  <c r="BC68" i="24"/>
  <c r="BB68" i="24"/>
  <c r="BD74" i="24" s="1"/>
  <c r="BD30" i="26" s="1"/>
  <c r="AA81" i="28"/>
  <c r="Q73" i="24"/>
  <c r="AT67" i="24"/>
  <c r="AS67" i="24"/>
  <c r="Q71" i="24"/>
  <c r="AF81" i="28"/>
  <c r="Q31" i="26"/>
  <c r="AT75" i="24"/>
  <c r="AT31" i="26" s="1"/>
  <c r="AB81" i="28"/>
  <c r="AD73" i="24"/>
  <c r="AD71" i="24"/>
  <c r="AJ81" i="28"/>
  <c r="AZ46" i="24"/>
  <c r="AS46" i="24"/>
  <c r="AY46" i="24"/>
  <c r="BC46" i="24"/>
  <c r="R25" i="26"/>
  <c r="AT46" i="24"/>
  <c r="AD80" i="22"/>
  <c r="AD81" i="28" s="1"/>
  <c r="AB13" i="26"/>
  <c r="AD13" i="26"/>
  <c r="AI17" i="26"/>
  <c r="AJ21" i="24"/>
  <c r="Q80" i="22"/>
  <c r="AT80" i="22" s="1"/>
  <c r="AT17" i="26" s="1"/>
  <c r="AI21" i="24"/>
  <c r="AZ76" i="22"/>
  <c r="AZ13" i="26" s="1"/>
  <c r="AO23" i="24"/>
  <c r="X80" i="22"/>
  <c r="X17" i="26" s="1"/>
  <c r="AG13" i="26"/>
  <c r="BC76" i="22"/>
  <c r="BC13" i="26" s="1"/>
  <c r="Y13" i="26"/>
  <c r="AB17" i="26"/>
  <c r="AZ74" i="22"/>
  <c r="AY74" i="22"/>
  <c r="BA80" i="22" s="1"/>
  <c r="BA17" i="26" s="1"/>
  <c r="AB21" i="24"/>
  <c r="AJ17" i="26"/>
  <c r="BC74" i="22"/>
  <c r="BB74" i="22"/>
  <c r="BD80" i="22" s="1"/>
  <c r="BD17" i="26" s="1"/>
  <c r="AK80" i="22"/>
  <c r="AC27" i="24"/>
  <c r="AQ17" i="26"/>
  <c r="U22" i="26"/>
  <c r="AW55" i="24"/>
  <c r="AW22" i="26" s="1"/>
  <c r="V25" i="26"/>
  <c r="R27" i="24"/>
  <c r="R17" i="26"/>
  <c r="Q23" i="26"/>
  <c r="AT56" i="24"/>
  <c r="AT23" i="26" s="1"/>
  <c r="AD21" i="26"/>
  <c r="AF27" i="24"/>
  <c r="AF17" i="26"/>
  <c r="Q24" i="26"/>
  <c r="AT57" i="24"/>
  <c r="AT24" i="26" s="1"/>
  <c r="Z27" i="24"/>
  <c r="Z17" i="26"/>
  <c r="AA27" i="24"/>
  <c r="AA17" i="26"/>
  <c r="U21" i="26"/>
  <c r="AW54" i="24"/>
  <c r="AW21" i="26" s="1"/>
  <c r="Q22" i="26"/>
  <c r="AT55" i="24"/>
  <c r="AT22" i="26" s="1"/>
  <c r="U24" i="26"/>
  <c r="AW57" i="24"/>
  <c r="AW24" i="26" s="1"/>
  <c r="W27" i="24"/>
  <c r="W17" i="26"/>
  <c r="U23" i="26"/>
  <c r="AW56" i="24"/>
  <c r="AW23" i="26" s="1"/>
  <c r="U52" i="24"/>
  <c r="U58" i="24" s="1"/>
  <c r="AV48" i="24"/>
  <c r="AX54" i="24" s="1"/>
  <c r="AX21" i="26" s="1"/>
  <c r="AW48" i="24"/>
  <c r="AD52" i="24"/>
  <c r="AD58" i="24" s="1"/>
  <c r="AK727" i="16"/>
  <c r="AJ727" i="16"/>
  <c r="AI727" i="16"/>
  <c r="AH727" i="16"/>
  <c r="AG727" i="16"/>
  <c r="AF727" i="16"/>
  <c r="AE727" i="16"/>
  <c r="AD727" i="16"/>
  <c r="AC727" i="16"/>
  <c r="AB727" i="16"/>
  <c r="AA727" i="16"/>
  <c r="Z727" i="16"/>
  <c r="Y727" i="16"/>
  <c r="X727" i="16"/>
  <c r="W727" i="16"/>
  <c r="V727" i="16"/>
  <c r="U727" i="16"/>
  <c r="T727" i="16"/>
  <c r="AK726" i="16"/>
  <c r="AJ726" i="16"/>
  <c r="AI726" i="16"/>
  <c r="AH726" i="16"/>
  <c r="AG726" i="16"/>
  <c r="AF726" i="16"/>
  <c r="AE726" i="16"/>
  <c r="AD726" i="16"/>
  <c r="AC726" i="16"/>
  <c r="AB726" i="16"/>
  <c r="AA726" i="16"/>
  <c r="Z726" i="16"/>
  <c r="Y726" i="16"/>
  <c r="X726" i="16"/>
  <c r="W726" i="16"/>
  <c r="V726" i="16"/>
  <c r="U726" i="16"/>
  <c r="T726" i="16"/>
  <c r="U13" i="26" l="1"/>
  <c r="K13" i="26" s="1"/>
  <c r="BB48" i="24"/>
  <c r="BD54" i="24" s="1"/>
  <c r="BD21" i="26" s="1"/>
  <c r="AW76" i="22"/>
  <c r="AW13" i="26" s="1"/>
  <c r="BB67" i="24"/>
  <c r="BD73" i="24" s="1"/>
  <c r="BD29" i="26" s="1"/>
  <c r="AY44" i="24"/>
  <c r="AZ44" i="24"/>
  <c r="BC48" i="24"/>
  <c r="W48" i="24"/>
  <c r="AZ48" i="24" s="1"/>
  <c r="AY67" i="24"/>
  <c r="BA73" i="24" s="1"/>
  <c r="BA29" i="26" s="1"/>
  <c r="AO54" i="24"/>
  <c r="AO21" i="26" s="1"/>
  <c r="W71" i="24"/>
  <c r="W77" i="24" s="1"/>
  <c r="W33" i="26" s="1"/>
  <c r="W73" i="24"/>
  <c r="W29" i="26" s="1"/>
  <c r="AF71" i="24"/>
  <c r="AF77" i="24" s="1"/>
  <c r="AF33" i="26" s="1"/>
  <c r="AF73" i="24"/>
  <c r="AF29" i="26" s="1"/>
  <c r="Y52" i="24"/>
  <c r="Y54" i="24"/>
  <c r="Y21" i="26" s="1"/>
  <c r="AE52" i="24"/>
  <c r="AE58" i="24" s="1"/>
  <c r="AE25" i="26" s="1"/>
  <c r="AE54" i="24"/>
  <c r="Q52" i="24"/>
  <c r="Q54" i="24"/>
  <c r="AT48" i="24"/>
  <c r="AS48" i="24"/>
  <c r="AU54" i="24" s="1"/>
  <c r="AU21" i="26" s="1"/>
  <c r="AA54" i="24"/>
  <c r="AA21" i="26" s="1"/>
  <c r="AN17" i="26"/>
  <c r="U71" i="24"/>
  <c r="AW71" i="24" s="1"/>
  <c r="U73" i="24"/>
  <c r="AW73" i="24" s="1"/>
  <c r="AW29" i="26" s="1"/>
  <c r="AV67" i="24"/>
  <c r="AX73" i="24" s="1"/>
  <c r="AX29" i="26" s="1"/>
  <c r="AN27" i="24"/>
  <c r="AL17" i="26"/>
  <c r="AD27" i="24"/>
  <c r="U17" i="26"/>
  <c r="AU73" i="24"/>
  <c r="AU29" i="26" s="1"/>
  <c r="AX75" i="24"/>
  <c r="AX31" i="26" s="1"/>
  <c r="AX76" i="24"/>
  <c r="AX32" i="26" s="1"/>
  <c r="Y27" i="24"/>
  <c r="AU75" i="24"/>
  <c r="AU31" i="26" s="1"/>
  <c r="AU74" i="24"/>
  <c r="AU30" i="26" s="1"/>
  <c r="AU76" i="24"/>
  <c r="AU32" i="26" s="1"/>
  <c r="AX74" i="24"/>
  <c r="AX30" i="26" s="1"/>
  <c r="AL81" i="28"/>
  <c r="V27" i="24"/>
  <c r="AM81" i="28"/>
  <c r="AM27" i="24"/>
  <c r="AZ80" i="28"/>
  <c r="Y81" i="28"/>
  <c r="K22" i="26"/>
  <c r="L22" i="26"/>
  <c r="L31" i="26"/>
  <c r="K31" i="26"/>
  <c r="U81" i="28"/>
  <c r="AW80" i="22"/>
  <c r="AW17" i="26" s="1"/>
  <c r="L32" i="26"/>
  <c r="K32" i="26"/>
  <c r="L24" i="26"/>
  <c r="K24" i="26"/>
  <c r="L23" i="26"/>
  <c r="K23" i="26"/>
  <c r="AD17" i="26"/>
  <c r="Q77" i="24"/>
  <c r="AT71" i="24"/>
  <c r="AS71" i="24"/>
  <c r="AU77" i="24" s="1"/>
  <c r="AU33" i="26" s="1"/>
  <c r="X81" i="28"/>
  <c r="AL30" i="26"/>
  <c r="K30" i="26" s="1"/>
  <c r="BC74" i="24"/>
  <c r="BC30" i="26" s="1"/>
  <c r="AD77" i="24"/>
  <c r="AT73" i="24"/>
  <c r="AT29" i="26" s="1"/>
  <c r="Q29" i="26"/>
  <c r="Q27" i="24"/>
  <c r="Q81" i="28"/>
  <c r="AD29" i="26"/>
  <c r="V81" i="28"/>
  <c r="AZ80" i="22"/>
  <c r="AZ17" i="26" s="1"/>
  <c r="AK17" i="26"/>
  <c r="AK81" i="28"/>
  <c r="AZ67" i="24"/>
  <c r="V73" i="24"/>
  <c r="V71" i="24"/>
  <c r="X27" i="24"/>
  <c r="Q17" i="26"/>
  <c r="BC80" i="22"/>
  <c r="BC17" i="26" s="1"/>
  <c r="AK27" i="24"/>
  <c r="AD25" i="26"/>
  <c r="U25" i="26"/>
  <c r="AW58" i="24"/>
  <c r="AW25" i="26" s="1"/>
  <c r="AV52" i="24"/>
  <c r="AX58" i="24" s="1"/>
  <c r="AX25" i="26" s="1"/>
  <c r="AW52" i="24"/>
  <c r="R727" i="16"/>
  <c r="R726" i="16"/>
  <c r="L13" i="26" l="1"/>
  <c r="BB52" i="24"/>
  <c r="BD58" i="24" s="1"/>
  <c r="BD25" i="26" s="1"/>
  <c r="BC52" i="24"/>
  <c r="BC58" i="24"/>
  <c r="BC25" i="26" s="1"/>
  <c r="AY71" i="24"/>
  <c r="BA77" i="24" s="1"/>
  <c r="BA33" i="26" s="1"/>
  <c r="BC73" i="24"/>
  <c r="BC29" i="26" s="1"/>
  <c r="AY48" i="24"/>
  <c r="BA54" i="24" s="1"/>
  <c r="BA21" i="26" s="1"/>
  <c r="BB71" i="24"/>
  <c r="BD77" i="24" s="1"/>
  <c r="BD33" i="26" s="1"/>
  <c r="W52" i="24"/>
  <c r="AZ52" i="24" s="1"/>
  <c r="W54" i="24"/>
  <c r="W21" i="26" s="1"/>
  <c r="BC71" i="24"/>
  <c r="AE21" i="26"/>
  <c r="BC54" i="24"/>
  <c r="BC21" i="26" s="1"/>
  <c r="Q58" i="24"/>
  <c r="AS52" i="24"/>
  <c r="AU58" i="24" s="1"/>
  <c r="AU25" i="26" s="1"/>
  <c r="AT52" i="24"/>
  <c r="AT54" i="24"/>
  <c r="AT21" i="26" s="1"/>
  <c r="Q21" i="26"/>
  <c r="Y58" i="24"/>
  <c r="U29" i="26"/>
  <c r="AV71" i="24"/>
  <c r="AX77" i="24" s="1"/>
  <c r="AX33" i="26" s="1"/>
  <c r="U77" i="24"/>
  <c r="U33" i="26" s="1"/>
  <c r="L30" i="26"/>
  <c r="L17" i="26"/>
  <c r="K17" i="26"/>
  <c r="AD33" i="26"/>
  <c r="BC77" i="24"/>
  <c r="BC33" i="26" s="1"/>
  <c r="V77" i="24"/>
  <c r="AZ71" i="24"/>
  <c r="V29" i="26"/>
  <c r="AZ73" i="24"/>
  <c r="AZ29" i="26" s="1"/>
  <c r="AT77" i="24"/>
  <c r="AT33" i="26" s="1"/>
  <c r="Q33" i="26"/>
  <c r="AZ54" i="24" l="1"/>
  <c r="AZ21" i="26" s="1"/>
  <c r="W58" i="24"/>
  <c r="W25" i="26" s="1"/>
  <c r="AY52" i="24"/>
  <c r="BA58" i="24" s="1"/>
  <c r="BA25" i="26" s="1"/>
  <c r="Y25" i="26"/>
  <c r="L21" i="26"/>
  <c r="K21" i="26"/>
  <c r="AT58" i="24"/>
  <c r="AT25" i="26" s="1"/>
  <c r="Q25" i="26"/>
  <c r="K29" i="26"/>
  <c r="AW77" i="24"/>
  <c r="AW33" i="26" s="1"/>
  <c r="L29" i="26"/>
  <c r="V33" i="26"/>
  <c r="L33" i="26" s="1"/>
  <c r="AZ77" i="24"/>
  <c r="AZ33" i="26" s="1"/>
  <c r="F9" i="1"/>
  <c r="A2" i="1"/>
  <c r="AZ58" i="24" l="1"/>
  <c r="AZ25" i="26" s="1"/>
  <c r="L25" i="26"/>
  <c r="K25" i="26"/>
  <c r="K33" i="26"/>
  <c r="R729" i="16"/>
</calcChain>
</file>

<file path=xl/sharedStrings.xml><?xml version="1.0" encoding="utf-8"?>
<sst xmlns="http://schemas.openxmlformats.org/spreadsheetml/2006/main" count="6048" uniqueCount="309">
  <si>
    <t>Format key</t>
  </si>
  <si>
    <t>Value</t>
  </si>
  <si>
    <t>Calculation</t>
  </si>
  <si>
    <t>User input</t>
  </si>
  <si>
    <t>Sector</t>
  </si>
  <si>
    <t>Model name</t>
  </si>
  <si>
    <t>Date</t>
  </si>
  <si>
    <t>Author</t>
  </si>
  <si>
    <t>File name</t>
  </si>
  <si>
    <t>ET</t>
  </si>
  <si>
    <t>SHET</t>
  </si>
  <si>
    <t>SPT</t>
  </si>
  <si>
    <t>GT</t>
  </si>
  <si>
    <t>EoE</t>
  </si>
  <si>
    <t>GD</t>
  </si>
  <si>
    <t>Lon</t>
  </si>
  <si>
    <t>NW</t>
  </si>
  <si>
    <t>WM</t>
  </si>
  <si>
    <t>NGN</t>
  </si>
  <si>
    <t>Sc</t>
  </si>
  <si>
    <t>So</t>
  </si>
  <si>
    <t>WWU</t>
  </si>
  <si>
    <t>ENWL</t>
  </si>
  <si>
    <t>ED</t>
  </si>
  <si>
    <t>NPgN</t>
  </si>
  <si>
    <t>NPgY</t>
  </si>
  <si>
    <t>WMID</t>
  </si>
  <si>
    <t>EMID</t>
  </si>
  <si>
    <t>SWALES</t>
  </si>
  <si>
    <t>SWEST</t>
  </si>
  <si>
    <t>LPN</t>
  </si>
  <si>
    <t>SPN</t>
  </si>
  <si>
    <t>EPN</t>
  </si>
  <si>
    <t>SPD</t>
  </si>
  <si>
    <t>SPMW</t>
  </si>
  <si>
    <t>SSEH</t>
  </si>
  <si>
    <t>SSES</t>
  </si>
  <si>
    <t>No</t>
  </si>
  <si>
    <t>Model information</t>
  </si>
  <si>
    <t>Control sheet</t>
  </si>
  <si>
    <t>Cell intentionally blank</t>
  </si>
  <si>
    <t>Annotation</t>
  </si>
  <si>
    <t>Information sheet</t>
  </si>
  <si>
    <t>Input sheet</t>
  </si>
  <si>
    <t>Calculation sheet</t>
  </si>
  <si>
    <t>Output sheet</t>
  </si>
  <si>
    <t>Output</t>
  </si>
  <si>
    <t>Error checking</t>
  </si>
  <si>
    <t>Cell format key</t>
  </si>
  <si>
    <t>Sheet format key</t>
  </si>
  <si>
    <t>Sheet colour</t>
  </si>
  <si>
    <t>Heading styles</t>
  </si>
  <si>
    <t>Heading level 1</t>
  </si>
  <si>
    <t>Heading level 2</t>
  </si>
  <si>
    <t>Heading level 3</t>
  </si>
  <si>
    <t>Title</t>
  </si>
  <si>
    <t>Heading</t>
  </si>
  <si>
    <t>[Insert description of worksheet]</t>
  </si>
  <si>
    <t>Heading level 4</t>
  </si>
  <si>
    <t>Cover</t>
  </si>
  <si>
    <t>[the folder this file is saved]</t>
  </si>
  <si>
    <t>Definitions and Lists</t>
  </si>
  <si>
    <t>Houses toggles and switches unique to this workbook</t>
  </si>
  <si>
    <t>Units</t>
  </si>
  <si>
    <t>Constants</t>
  </si>
  <si>
    <t>£m</t>
  </si>
  <si>
    <t>Financial years are referred to by the year they end - i.e. 2019/20 is referred to as 2020</t>
  </si>
  <si>
    <t>The price base is 2018/19 unless otherwise stated</t>
  </si>
  <si>
    <t>Naming conventions should be followed for worksheets and files</t>
  </si>
  <si>
    <t>Please note the following. Please see the user guide for more information</t>
  </si>
  <si>
    <t>Ref</t>
  </si>
  <si>
    <t>Comment</t>
  </si>
  <si>
    <t>&gt;</t>
  </si>
  <si>
    <t>Comment Log</t>
  </si>
  <si>
    <t>WG</t>
  </si>
  <si>
    <t>Cmnt</t>
  </si>
  <si>
    <t>Definitions</t>
  </si>
  <si>
    <t>List out key definitions here</t>
  </si>
  <si>
    <t>[Object]</t>
  </si>
  <si>
    <t>[Add definition]</t>
  </si>
  <si>
    <t>[Insert further rows if necessary]</t>
  </si>
  <si>
    <t>Cover sheet with high-level information</t>
  </si>
  <si>
    <t>This sheet houses key definitions and lists used in the workbook</t>
  </si>
  <si>
    <t>Number of errors in this workbook:</t>
  </si>
  <si>
    <t>Pre-RIIO</t>
  </si>
  <si>
    <t>RIIO-1</t>
  </si>
  <si>
    <t>RIIO-2</t>
  </si>
  <si>
    <t>Total</t>
  </si>
  <si>
    <t>[Optional]</t>
  </si>
  <si>
    <t>[…]</t>
  </si>
  <si>
    <t>Follow best practice modelling principles! For example, use simple formulas and include appropriate error trapping</t>
  </si>
  <si>
    <t>Model description</t>
  </si>
  <si>
    <t>The following are notes specific to this workbook</t>
  </si>
  <si>
    <t>[Optional note]</t>
  </si>
  <si>
    <t>[4]</t>
  </si>
  <si>
    <t>The cell styles provided should be used wherever appropriate</t>
  </si>
  <si>
    <t>[3]</t>
  </si>
  <si>
    <t>[Further detail should be provided in user documentation]</t>
  </si>
  <si>
    <t>[5]</t>
  </si>
  <si>
    <t>[Add any short notes here that users of the model should be aware of]</t>
  </si>
  <si>
    <t>[Optional column headings F-K]</t>
  </si>
  <si>
    <t>File directory (macro input)</t>
  </si>
  <si>
    <t>[Please enter a short description of what this workbook model is doing. E.g. This generic template workbook is for supporting files. Separate templates exist for regression, project-specific and benchmarking analysis]</t>
  </si>
  <si>
    <t>Imported value</t>
  </si>
  <si>
    <t>These toggles are for illustration purposes. The actual toggles used in the spreadsheet will be developed as the specific model is built</t>
  </si>
  <si>
    <t>Control</t>
  </si>
  <si>
    <t>Cmpy</t>
  </si>
  <si>
    <t>All</t>
  </si>
  <si>
    <t>Y/N</t>
  </si>
  <si>
    <t>Control Lists</t>
  </si>
  <si>
    <t>Yes</t>
  </si>
  <si>
    <t>Drop-down options</t>
  </si>
  <si>
    <t>Drop down and constant columns are not required for this example control</t>
  </si>
  <si>
    <t>Match No.</t>
  </si>
  <si>
    <t>This is where lists are stored for the workbook that relate to data validation for (local) controls. Match No. tells you what number a given option will produce in a MATCH function. Insert further rows if necessary</t>
  </si>
  <si>
    <t>Unique formula / hardcoded input</t>
  </si>
  <si>
    <t>Source</t>
  </si>
  <si>
    <t>External input sheets are used to import data from sources not already within the cost assessment modelling suite, for example ONS data</t>
  </si>
  <si>
    <t>Residual Outperformance</t>
  </si>
  <si>
    <t>RIIO-1 Values</t>
  </si>
  <si>
    <t>Licensee</t>
  </si>
  <si>
    <t>Variable</t>
  </si>
  <si>
    <t>Category</t>
  </si>
  <si>
    <t>Label</t>
  </si>
  <si>
    <t>NGET (SO)</t>
  </si>
  <si>
    <t>NGET (TO)</t>
  </si>
  <si>
    <t>NGGT (SO)</t>
  </si>
  <si>
    <t>NGGT (TO)</t>
  </si>
  <si>
    <t>ED1</t>
  </si>
  <si>
    <t>Totex actual</t>
  </si>
  <si>
    <t>Totex</t>
  </si>
  <si>
    <t>Latest Totex actuals/forecast</t>
  </si>
  <si>
    <t>£m 12/13</t>
  </si>
  <si>
    <t>Totex allowance</t>
  </si>
  <si>
    <t>Totex allowance 
   including allowed adjustments and uncertainty mechanisms</t>
  </si>
  <si>
    <t>Total enduring value adjustments</t>
  </si>
  <si>
    <t>Sharing factor</t>
  </si>
  <si>
    <t>Funding Adjustment Rate (often referred to as 'sharing factor')</t>
  </si>
  <si>
    <t>%</t>
  </si>
  <si>
    <t>IQI</t>
  </si>
  <si>
    <t>Incentives</t>
  </si>
  <si>
    <t>Post tax</t>
  </si>
  <si>
    <t>BMCS</t>
  </si>
  <si>
    <t>Broad measure of customer service</t>
  </si>
  <si>
    <t>IIS</t>
  </si>
  <si>
    <t>Interruptions-related quality of service</t>
  </si>
  <si>
    <t>ICE</t>
  </si>
  <si>
    <t>Incentive on connections engagement</t>
  </si>
  <si>
    <t>TTC</t>
  </si>
  <si>
    <t>Time to Connect Incentive</t>
  </si>
  <si>
    <t>Losses</t>
  </si>
  <si>
    <t>Losses discretionary reward scheme</t>
  </si>
  <si>
    <t>Network Innovation Allowance</t>
  </si>
  <si>
    <t>Innovation</t>
  </si>
  <si>
    <t>Eligible NIA expenditure and Bid Preparation costs</t>
  </si>
  <si>
    <t>£m nominal</t>
  </si>
  <si>
    <t>Low Carbon Networks Fund</t>
  </si>
  <si>
    <t>Low Carbon Networks Fund revenue adjustment</t>
  </si>
  <si>
    <t>NIC Award</t>
  </si>
  <si>
    <t>Awarded NIC funding actually spent or forecast to be spent</t>
  </si>
  <si>
    <t>Innovation RORE deduction</t>
  </si>
  <si>
    <t>Network innovation</t>
  </si>
  <si>
    <t>Fines and Penalties</t>
  </si>
  <si>
    <t>Penalties</t>
  </si>
  <si>
    <t>Post-tax total fines and penalties (including GS payments)</t>
  </si>
  <si>
    <t>Actual Gearing</t>
  </si>
  <si>
    <t>Finance</t>
  </si>
  <si>
    <t>Total Adjustments to be applied for performance assessment (at actual gearing)</t>
  </si>
  <si>
    <t>Debt performance (notional)</t>
  </si>
  <si>
    <t>Debt performance - at notional gearing</t>
  </si>
  <si>
    <t>Debt performance impact (actual)</t>
  </si>
  <si>
    <t>Debt performance - impact of actual gearing</t>
  </si>
  <si>
    <t>Tax performance (notional)</t>
  </si>
  <si>
    <t>Tax performance - at notional gearing</t>
  </si>
  <si>
    <t>Tax performance impact (actual)</t>
  </si>
  <si>
    <t>Tax performance - impact of actual gearing</t>
  </si>
  <si>
    <t>RAV</t>
  </si>
  <si>
    <t>NPV-neutral RAV return base</t>
  </si>
  <si>
    <t>Depreciation</t>
  </si>
  <si>
    <t>Total Depreciation</t>
  </si>
  <si>
    <t>Notional Gearing</t>
  </si>
  <si>
    <t>Notional gearing</t>
  </si>
  <si>
    <t>Cost of debt</t>
  </si>
  <si>
    <t>annual real %</t>
  </si>
  <si>
    <t>Cost of equity</t>
  </si>
  <si>
    <t>ET1</t>
  </si>
  <si>
    <t>£m 09/10</t>
  </si>
  <si>
    <t>NRI</t>
  </si>
  <si>
    <t>Network Reliability Incentive</t>
  </si>
  <si>
    <t>SSO</t>
  </si>
  <si>
    <t>Stakeholder Satisfaction Output</t>
  </si>
  <si>
    <t>SF6</t>
  </si>
  <si>
    <t>SF6 Emissions</t>
  </si>
  <si>
    <t>EDR</t>
  </si>
  <si>
    <t>Environmental Discretionary Reward</t>
  </si>
  <si>
    <t>TCI</t>
  </si>
  <si>
    <t xml:space="preserve">Performance re offers of timely connection </t>
  </si>
  <si>
    <t>GD1</t>
  </si>
  <si>
    <t>Totex excl repex actual</t>
  </si>
  <si>
    <t>Totex excl repex allowance</t>
  </si>
  <si>
    <t>Repex actual</t>
  </si>
  <si>
    <t>Repex allowance</t>
  </si>
  <si>
    <t xml:space="preserve">Broad Measure of Customer Satisfaction </t>
  </si>
  <si>
    <t>SARA</t>
  </si>
  <si>
    <t>Shrinkage Allowance Revenue Adjustment</t>
  </si>
  <si>
    <t>EEI</t>
  </si>
  <si>
    <t xml:space="preserve">Environment Emissions Incentive </t>
  </si>
  <si>
    <t>DRS</t>
  </si>
  <si>
    <t>Discretionary Reward Scheme</t>
  </si>
  <si>
    <t>NTSEC</t>
  </si>
  <si>
    <t>NTS Exit Capacity</t>
  </si>
  <si>
    <t>Totex allowance 
   including allowed adjustments and uncertainty mechanisms (RRP table 2.2 allowances)</t>
  </si>
  <si>
    <t>GT1</t>
  </si>
  <si>
    <t>Totex (non-uncertainty) actual</t>
  </si>
  <si>
    <t>Totex (non-uncertainty) allowance</t>
  </si>
  <si>
    <t>Totex (uncertainty) actual</t>
  </si>
  <si>
    <t>Totex (uncertainty) allowance</t>
  </si>
  <si>
    <t>Permits revenue adjustment</t>
  </si>
  <si>
    <t>Outturn</t>
  </si>
  <si>
    <t>RIIO-1 All</t>
  </si>
  <si>
    <t>RIIO-1 Outturn</t>
  </si>
  <si>
    <t>RIIO-1 Input Data</t>
  </si>
  <si>
    <t>Unique ID</t>
  </si>
  <si>
    <t>Totex Reward</t>
  </si>
  <si>
    <t>Totex-RAV Ratio</t>
  </si>
  <si>
    <t>Base Equity Return</t>
  </si>
  <si>
    <t>Outperformance (all categories)</t>
  </si>
  <si>
    <t>Equity RAV</t>
  </si>
  <si>
    <t>£m (nominal)</t>
  </si>
  <si>
    <t>Units*</t>
  </si>
  <si>
    <t>*£m: ED1 values are in 12/13 price base. GD1, ET1 and GT1 are in 09/10 price base.</t>
  </si>
  <si>
    <t>% (annual real)</t>
  </si>
  <si>
    <t xml:space="preserve">Incentive Performance </t>
  </si>
  <si>
    <t>Tax Performance</t>
  </si>
  <si>
    <t>Debt Performance</t>
  </si>
  <si>
    <t>Average</t>
  </si>
  <si>
    <t>Weighted Av.</t>
  </si>
  <si>
    <t>Totex Performance</t>
  </si>
  <si>
    <t>Totex Outperformance</t>
  </si>
  <si>
    <t>Incentive Outperformance</t>
  </si>
  <si>
    <t>Tax Outperformance</t>
  </si>
  <si>
    <t>Debt Outperformance</t>
  </si>
  <si>
    <t>Index</t>
  </si>
  <si>
    <t>Normalisation Calculations</t>
  </si>
  <si>
    <t>RIIO-1 outperformance by company</t>
  </si>
  <si>
    <t>RIIO-1 outperformance by company on a RIIO-2 basis</t>
  </si>
  <si>
    <t>Sharing Factor</t>
  </si>
  <si>
    <t>Sharing Factor values for RIIO-1 and RIIO-2</t>
  </si>
  <si>
    <t xml:space="preserve">Page 8 </t>
  </si>
  <si>
    <t>Normalisation Index</t>
  </si>
  <si>
    <t>Comparison between RIIO-1 and RIIO-2 Forecasted Outperformance</t>
  </si>
  <si>
    <t>Real Price Effects</t>
  </si>
  <si>
    <t>Year 1</t>
  </si>
  <si>
    <t>Year 2</t>
  </si>
  <si>
    <t>Year 3</t>
  </si>
  <si>
    <t>Year 4</t>
  </si>
  <si>
    <t>Year 5</t>
  </si>
  <si>
    <t>Year 6</t>
  </si>
  <si>
    <t xml:space="preserve">Year 7 </t>
  </si>
  <si>
    <t xml:space="preserve">Year 8 </t>
  </si>
  <si>
    <t>#</t>
  </si>
  <si>
    <t>RPE calculations (based on ratio of Ofgem expected costs with RPEs relative to outturn costs with RPEs)</t>
  </si>
  <si>
    <t>RPE scalar factor (industry)</t>
  </si>
  <si>
    <t>Raw figures without correcting for RPEs</t>
  </si>
  <si>
    <t>End</t>
  </si>
  <si>
    <t>Totex Actual</t>
  </si>
  <si>
    <t>Totex Allowed</t>
  </si>
  <si>
    <t>%, RoRE</t>
  </si>
  <si>
    <t>flag1</t>
  </si>
  <si>
    <t>flag2</t>
  </si>
  <si>
    <t>All (RPE adj)</t>
  </si>
  <si>
    <t>Outturn (RPE adj)</t>
  </si>
  <si>
    <t>difference to including RPEs</t>
  </si>
  <si>
    <t>Figures - without RPE adjustment</t>
  </si>
  <si>
    <t>Figures - with RPE adjustment</t>
  </si>
  <si>
    <t>Outperformance Calculations, with RPE adjustment</t>
  </si>
  <si>
    <t>Outperformance Calculations, no RPE adjustment</t>
  </si>
  <si>
    <t>RIIO-2 Totex to RAV</t>
  </si>
  <si>
    <t>As per RIIO1</t>
  </si>
  <si>
    <t>Ratio</t>
  </si>
  <si>
    <t>Figures after correcting for RPE forecast errors</t>
  </si>
  <si>
    <t>Totex Reward, no RPE adj</t>
  </si>
  <si>
    <t>Totex Reward, with RPE adj</t>
  </si>
  <si>
    <t>RIIO-2 Normalisations, no RPE adjustment</t>
  </si>
  <si>
    <t>RIIO-2 Normalisations, with RPE adjustment</t>
  </si>
  <si>
    <t>RIIO-2, no RPE adjustment</t>
  </si>
  <si>
    <t>RIIO-2, with RPE adjustment</t>
  </si>
  <si>
    <t>-ve count</t>
  </si>
  <si>
    <t>+ve count</t>
  </si>
  <si>
    <t>Presenting outperformance and underperformance in RoRE terms across RIIO-1 and potential RIIO-2 normalisations</t>
  </si>
  <si>
    <t>Outperformance and Underperformance</t>
  </si>
  <si>
    <t>Outperformance and Underperformance comparison</t>
  </si>
  <si>
    <t>Presentation of RIIO-1 values (unadjusted)</t>
  </si>
  <si>
    <t>RIIO-1 outputs normalised for RIIO-2 (assuming RPE indexation)</t>
  </si>
  <si>
    <t>RIIO-1 outputs normalised for RIIO-2 (assuming no change in RPE policy)</t>
  </si>
  <si>
    <t>ET1(SO)</t>
  </si>
  <si>
    <t>GT1(SO)</t>
  </si>
  <si>
    <t>Industry</t>
  </si>
  <si>
    <t>Include?</t>
  </si>
  <si>
    <t>User choice - variables</t>
  </si>
  <si>
    <t>Include = 1</t>
  </si>
  <si>
    <t>Company share</t>
  </si>
  <si>
    <t>User choice - exclusions (only change items in bold)</t>
  </si>
  <si>
    <t>Model Toggles</t>
  </si>
  <si>
    <t>Totex to RAV Scenario</t>
  </si>
  <si>
    <t>Baseline</t>
  </si>
  <si>
    <t>UMs</t>
  </si>
  <si>
    <t>Incentive strength</t>
  </si>
  <si>
    <t>1-notional gearing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</si>
</sst>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dd/mm/yy;@"/>
    <numFmt numFmtId="165" formatCode="0.0%"/>
    <numFmt numFmtId="166" formatCode="#,##0.0"/>
    <numFmt numFmtId="167" formatCode="[$$-409]#,##0.00"/>
    <numFmt numFmtId="168" formatCode="_(* #,##0.0_);_(* \(#,##0.0\);_(* &quot;-&quot;??_);_(@_)"/>
    <numFmt numFmtId="169" formatCode="0.0"/>
  </numFmts>
  <fonts count="21">
    <font>
      <sz val="10"/>
      <color theme="1"/>
      <name val="Verdana"/>
      <family val="2"/>
    </font>
    <font>
      <sz val="10"/>
      <color theme="1"/>
      <name val="Verdana"/>
      <family val="2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0"/>
      <name val="Verdana"/>
      <family val="2"/>
    </font>
    <font>
      <b/>
      <sz val="10"/>
      <color theme="1"/>
      <name val="Verdana"/>
      <family val="2"/>
    </font>
    <font>
      <b/>
      <sz val="10"/>
      <color theme="0"/>
      <name val="Verdana"/>
      <family val="2"/>
    </font>
    <font>
      <b/>
      <sz val="12"/>
      <color theme="0"/>
      <name val="Verdana"/>
      <family val="2"/>
    </font>
    <font>
      <b/>
      <sz val="18"/>
      <color theme="0"/>
      <name val="Verdana"/>
      <family val="2"/>
    </font>
    <font>
      <i/>
      <sz val="10"/>
      <color theme="0" tint="-0.499984740745262"/>
      <name val="Verdana"/>
      <family val="2"/>
    </font>
    <font>
      <b/>
      <i/>
      <sz val="10"/>
      <name val="Verdana"/>
      <family val="2"/>
    </font>
    <font>
      <i/>
      <sz val="10"/>
      <name val="Verdana"/>
      <family val="2"/>
    </font>
    <font>
      <i/>
      <sz val="10"/>
      <color theme="1"/>
      <name val="Verdana"/>
      <family val="2"/>
    </font>
    <font>
      <sz val="10"/>
      <color rgb="FFFF0000"/>
      <name val="Verdana"/>
      <family val="2"/>
    </font>
    <font>
      <u/>
      <sz val="10"/>
      <color theme="10"/>
      <name val="Verdana"/>
      <family val="2"/>
    </font>
    <font>
      <sz val="11"/>
      <name val="CG Omega"/>
      <family val="2"/>
    </font>
  </fonts>
  <fills count="23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4506668294322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9797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lightUp">
        <fgColor theme="6"/>
      </patternFill>
    </fill>
    <fill>
      <patternFill patternType="solid">
        <fgColor theme="7" tint="0.59999389629810485"/>
        <bgColor indexed="64"/>
      </patternFill>
    </fill>
  </fills>
  <borders count="22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theme="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</borders>
  <cellStyleXfs count="30">
    <xf numFmtId="0" fontId="0" fillId="0" borderId="0"/>
    <xf numFmtId="0" fontId="13" fillId="12" borderId="0" applyNumberFormat="0" applyBorder="0" applyAlignment="0" applyProtection="0"/>
    <xf numFmtId="0" fontId="12" fillId="12" borderId="0" applyNumberFormat="0" applyBorder="0" applyAlignment="0" applyProtection="0"/>
    <xf numFmtId="0" fontId="1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0" borderId="7" applyNumberFormat="0" applyFill="0" applyAlignment="0" applyProtection="0"/>
    <xf numFmtId="0" fontId="2" fillId="2" borderId="1" applyNumberFormat="0" applyAlignment="0" applyProtection="0"/>
    <xf numFmtId="0" fontId="3" fillId="3" borderId="2" applyNumberFormat="0" applyAlignment="0" applyProtection="0"/>
    <xf numFmtId="0" fontId="4" fillId="3" borderId="1" applyNumberFormat="0" applyAlignment="0" applyProtection="0"/>
    <xf numFmtId="0" fontId="5" fillId="0" borderId="3" applyNumberFormat="0" applyFill="0" applyAlignment="0" applyProtection="0"/>
    <xf numFmtId="0" fontId="6" fillId="4" borderId="4" applyNumberFormat="0" applyAlignment="0" applyProtection="0"/>
    <xf numFmtId="0" fontId="7" fillId="0" borderId="0" applyNumberFormat="0" applyFill="0" applyBorder="0" applyAlignment="0" applyProtection="0"/>
    <xf numFmtId="0" fontId="1" fillId="5" borderId="5" applyNumberFormat="0" applyFont="0" applyAlignment="0" applyProtection="0"/>
    <xf numFmtId="0" fontId="8" fillId="0" borderId="0" applyNumberFormat="0" applyFill="0" applyBorder="0" applyAlignment="0" applyProtection="0"/>
    <xf numFmtId="0" fontId="1" fillId="21" borderId="0" applyNumberFormat="0" applyFont="0" applyBorder="0" applyAlignment="0" applyProtection="0"/>
    <xf numFmtId="0" fontId="1" fillId="18" borderId="0" applyNumberFormat="0" applyBorder="0" applyAlignment="0" applyProtection="0"/>
    <xf numFmtId="4" fontId="1" fillId="15" borderId="0" applyBorder="0" applyAlignment="0" applyProtection="0"/>
    <xf numFmtId="4" fontId="1" fillId="16" borderId="0"/>
    <xf numFmtId="4" fontId="1" fillId="6" borderId="0"/>
    <xf numFmtId="4" fontId="1" fillId="20" borderId="0"/>
    <xf numFmtId="4" fontId="1" fillId="19" borderId="0"/>
    <xf numFmtId="4" fontId="1" fillId="17" borderId="0"/>
    <xf numFmtId="0" fontId="9" fillId="0" borderId="6" applyFill="0"/>
    <xf numFmtId="0" fontId="14" fillId="0" borderId="0" applyFill="0" applyBorder="0"/>
    <xf numFmtId="9" fontId="1" fillId="0" borderId="0" applyFon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/>
    <xf numFmtId="167" fontId="20" fillId="0" borderId="0"/>
    <xf numFmtId="0" fontId="1" fillId="0" borderId="0"/>
    <xf numFmtId="9" fontId="20" fillId="0" borderId="0" applyFont="0" applyFill="0" applyBorder="0" applyAlignment="0" applyProtection="0"/>
  </cellStyleXfs>
  <cellXfs count="136">
    <xf numFmtId="0" fontId="0" fillId="0" borderId="0" xfId="0"/>
    <xf numFmtId="0" fontId="0" fillId="7" borderId="0" xfId="0" applyFill="1"/>
    <xf numFmtId="0" fontId="10" fillId="0" borderId="0" xfId="0" applyFont="1"/>
    <xf numFmtId="0" fontId="0" fillId="0" borderId="0" xfId="0"/>
    <xf numFmtId="0" fontId="10" fillId="0" borderId="0" xfId="0" applyFont="1"/>
    <xf numFmtId="0" fontId="0" fillId="8" borderId="0" xfId="0" applyFill="1"/>
    <xf numFmtId="0" fontId="0" fillId="9" borderId="0" xfId="0" applyFill="1"/>
    <xf numFmtId="0" fontId="0" fillId="10" borderId="0" xfId="0" applyFill="1"/>
    <xf numFmtId="0" fontId="0" fillId="11" borderId="0" xfId="0" applyFill="1"/>
    <xf numFmtId="0" fontId="13" fillId="12" borderId="0" xfId="1"/>
    <xf numFmtId="0" fontId="12" fillId="12" borderId="0" xfId="2"/>
    <xf numFmtId="0" fontId="11" fillId="13" borderId="0" xfId="3"/>
    <xf numFmtId="0" fontId="1" fillId="14" borderId="0" xfId="4"/>
    <xf numFmtId="0" fontId="1" fillId="0" borderId="7" xfId="5"/>
    <xf numFmtId="0" fontId="14" fillId="0" borderId="0" xfId="0" applyFont="1" applyFill="1"/>
    <xf numFmtId="0" fontId="0" fillId="21" borderId="0" xfId="14" applyFont="1"/>
    <xf numFmtId="0" fontId="0" fillId="0" borderId="0" xfId="0" applyBorder="1"/>
    <xf numFmtId="0" fontId="1" fillId="18" borderId="0" xfId="15"/>
    <xf numFmtId="4" fontId="1" fillId="15" borderId="0" xfId="16"/>
    <xf numFmtId="4" fontId="1" fillId="19" borderId="0" xfId="20"/>
    <xf numFmtId="4" fontId="1" fillId="20" borderId="0" xfId="19"/>
    <xf numFmtId="4" fontId="1" fillId="17" borderId="0" xfId="19" applyFill="1"/>
    <xf numFmtId="0" fontId="0" fillId="0" borderId="11" xfId="0" applyBorder="1"/>
    <xf numFmtId="0" fontId="1" fillId="18" borderId="11" xfId="15" applyBorder="1"/>
    <xf numFmtId="4" fontId="1" fillId="19" borderId="0" xfId="20" applyBorder="1"/>
    <xf numFmtId="0" fontId="0" fillId="0" borderId="12" xfId="0" applyBorder="1"/>
    <xf numFmtId="0" fontId="9" fillId="0" borderId="6" xfId="22"/>
    <xf numFmtId="0" fontId="14" fillId="0" borderId="0" xfId="23"/>
    <xf numFmtId="0" fontId="14" fillId="7" borderId="11" xfId="23" applyFill="1" applyBorder="1"/>
    <xf numFmtId="0" fontId="14" fillId="7" borderId="0" xfId="23" applyFill="1" applyBorder="1"/>
    <xf numFmtId="0" fontId="14" fillId="7" borderId="12" xfId="23" applyFill="1" applyBorder="1"/>
    <xf numFmtId="0" fontId="15" fillId="7" borderId="11" xfId="23" applyFont="1" applyFill="1" applyBorder="1"/>
    <xf numFmtId="0" fontId="10" fillId="0" borderId="10" xfId="0" applyFont="1" applyBorder="1"/>
    <xf numFmtId="0" fontId="10" fillId="0" borderId="8" xfId="0" applyFont="1" applyBorder="1"/>
    <xf numFmtId="0" fontId="10" fillId="0" borderId="0" xfId="0" applyFont="1" applyBorder="1" applyAlignment="1">
      <alignment vertical="center"/>
    </xf>
    <xf numFmtId="164" fontId="13" fillId="12" borderId="0" xfId="1" applyNumberFormat="1"/>
    <xf numFmtId="164" fontId="12" fillId="12" borderId="0" xfId="2" applyNumberFormat="1"/>
    <xf numFmtId="164" fontId="0" fillId="0" borderId="0" xfId="0" applyNumberFormat="1"/>
    <xf numFmtId="164" fontId="10" fillId="0" borderId="0" xfId="0" applyNumberFormat="1" applyFont="1" applyBorder="1"/>
    <xf numFmtId="4" fontId="1" fillId="21" borderId="0" xfId="14" applyNumberFormat="1"/>
    <xf numFmtId="0" fontId="9" fillId="12" borderId="6" xfId="22" applyFill="1"/>
    <xf numFmtId="0" fontId="10" fillId="0" borderId="12" xfId="0" applyFont="1" applyBorder="1"/>
    <xf numFmtId="0" fontId="10" fillId="0" borderId="13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10" fillId="0" borderId="16" xfId="0" applyFont="1" applyBorder="1" applyAlignment="1">
      <alignment vertical="center"/>
    </xf>
    <xf numFmtId="0" fontId="10" fillId="0" borderId="17" xfId="0" applyFont="1" applyBorder="1" applyAlignment="1">
      <alignment vertical="center"/>
    </xf>
    <xf numFmtId="0" fontId="10" fillId="0" borderId="15" xfId="0" applyFont="1" applyBorder="1" applyAlignment="1">
      <alignment horizontal="center" vertical="center"/>
    </xf>
    <xf numFmtId="0" fontId="10" fillId="0" borderId="18" xfId="0" applyFont="1" applyBorder="1" applyAlignment="1">
      <alignment vertical="center"/>
    </xf>
    <xf numFmtId="0" fontId="16" fillId="7" borderId="0" xfId="23" applyFont="1" applyFill="1" applyBorder="1"/>
    <xf numFmtId="0" fontId="15" fillId="7" borderId="0" xfId="23" quotePrefix="1" applyFont="1" applyFill="1" applyBorder="1"/>
    <xf numFmtId="0" fontId="16" fillId="7" borderId="12" xfId="23" applyFont="1" applyFill="1" applyBorder="1"/>
    <xf numFmtId="0" fontId="15" fillId="7" borderId="12" xfId="23" quotePrefix="1" applyFont="1" applyFill="1" applyBorder="1"/>
    <xf numFmtId="4" fontId="1" fillId="18" borderId="0" xfId="15" applyNumberFormat="1"/>
    <xf numFmtId="0" fontId="10" fillId="0" borderId="13" xfId="0" applyFont="1" applyBorder="1" applyAlignment="1">
      <alignment horizontal="center" vertical="center"/>
    </xf>
    <xf numFmtId="0" fontId="10" fillId="0" borderId="14" xfId="0" applyFont="1" applyBorder="1" applyAlignment="1">
      <alignment horizontal="center" vertical="center"/>
    </xf>
    <xf numFmtId="0" fontId="10" fillId="0" borderId="13" xfId="0" applyFont="1" applyBorder="1" applyAlignment="1">
      <alignment horizontal="centerContinuous" vertical="center"/>
    </xf>
    <xf numFmtId="0" fontId="10" fillId="0" borderId="11" xfId="0" applyFont="1" applyBorder="1" applyAlignment="1">
      <alignment horizontal="centerContinuous" vertical="center"/>
    </xf>
    <xf numFmtId="0" fontId="10" fillId="0" borderId="14" xfId="0" applyFont="1" applyBorder="1" applyAlignment="1">
      <alignment horizontal="centerContinuous" vertical="center"/>
    </xf>
    <xf numFmtId="0" fontId="10" fillId="0" borderId="15" xfId="0" applyFont="1" applyBorder="1" applyAlignment="1">
      <alignment horizontal="centerContinuous"/>
    </xf>
    <xf numFmtId="0" fontId="10" fillId="0" borderId="0" xfId="0" applyFont="1" applyBorder="1"/>
    <xf numFmtId="164" fontId="10" fillId="0" borderId="11" xfId="0" applyNumberFormat="1" applyFont="1" applyBorder="1"/>
    <xf numFmtId="0" fontId="10" fillId="0" borderId="14" xfId="0" applyFont="1" applyBorder="1"/>
    <xf numFmtId="0" fontId="10" fillId="0" borderId="13" xfId="0" applyFont="1" applyBorder="1"/>
    <xf numFmtId="3" fontId="1" fillId="15" borderId="0" xfId="16" applyNumberFormat="1"/>
    <xf numFmtId="4" fontId="1" fillId="19" borderId="0" xfId="20" applyAlignment="1">
      <alignment horizontal="right"/>
    </xf>
    <xf numFmtId="0" fontId="10" fillId="0" borderId="12" xfId="0" applyFont="1" applyBorder="1" applyAlignment="1">
      <alignment vertical="center"/>
    </xf>
    <xf numFmtId="0" fontId="10" fillId="0" borderId="9" xfId="0" applyFont="1" applyBorder="1" applyAlignment="1">
      <alignment vertical="center"/>
    </xf>
    <xf numFmtId="165" fontId="1" fillId="19" borderId="0" xfId="24" applyNumberFormat="1" applyFill="1" applyAlignment="1">
      <alignment horizontal="right"/>
    </xf>
    <xf numFmtId="0" fontId="0" fillId="0" borderId="0" xfId="0" applyAlignment="1">
      <alignment horizontal="center"/>
    </xf>
    <xf numFmtId="0" fontId="0" fillId="0" borderId="0" xfId="0" applyFill="1"/>
    <xf numFmtId="0" fontId="13" fillId="12" borderId="0" xfId="1" applyAlignment="1">
      <alignment horizontal="center"/>
    </xf>
    <xf numFmtId="0" fontId="12" fillId="12" borderId="0" xfId="2" applyAlignment="1">
      <alignment horizontal="center"/>
    </xf>
    <xf numFmtId="0" fontId="10" fillId="0" borderId="16" xfId="0" applyFont="1" applyBorder="1" applyAlignment="1">
      <alignment horizontal="center" vertical="center"/>
    </xf>
    <xf numFmtId="0" fontId="10" fillId="0" borderId="18" xfId="0" applyFont="1" applyBorder="1" applyAlignment="1">
      <alignment horizontal="center" vertical="center"/>
    </xf>
    <xf numFmtId="0" fontId="17" fillId="0" borderId="0" xfId="0" applyFont="1"/>
    <xf numFmtId="0" fontId="14" fillId="0" borderId="0" xfId="0" applyFont="1" applyFill="1" applyBorder="1" applyAlignment="1"/>
    <xf numFmtId="0" fontId="14" fillId="0" borderId="0" xfId="0" applyFont="1"/>
    <xf numFmtId="0" fontId="10" fillId="0" borderId="19" xfId="0" applyFont="1" applyBorder="1"/>
    <xf numFmtId="0" fontId="10" fillId="0" borderId="20" xfId="0" applyFont="1" applyBorder="1"/>
    <xf numFmtId="0" fontId="10" fillId="0" borderId="21" xfId="0" applyFont="1" applyBorder="1"/>
    <xf numFmtId="9" fontId="0" fillId="0" borderId="0" xfId="24" applyFont="1"/>
    <xf numFmtId="9" fontId="1" fillId="15" borderId="0" xfId="24" applyFill="1"/>
    <xf numFmtId="9" fontId="1" fillId="15" borderId="0" xfId="24" applyFill="1" applyAlignment="1">
      <alignment horizontal="right"/>
    </xf>
    <xf numFmtId="9" fontId="18" fillId="15" borderId="0" xfId="24" applyFont="1" applyFill="1" applyAlignment="1">
      <alignment horizontal="right"/>
    </xf>
    <xf numFmtId="0" fontId="19" fillId="0" borderId="0" xfId="25"/>
    <xf numFmtId="165" fontId="1" fillId="15" borderId="0" xfId="24" applyNumberFormat="1" applyFill="1"/>
    <xf numFmtId="3" fontId="0" fillId="21" borderId="0" xfId="14" applyNumberFormat="1" applyFont="1"/>
    <xf numFmtId="3" fontId="1" fillId="19" borderId="0" xfId="20" applyNumberFormat="1" applyAlignment="1">
      <alignment horizontal="right"/>
    </xf>
    <xf numFmtId="165" fontId="1" fillId="20" borderId="0" xfId="24" applyNumberFormat="1" applyFill="1"/>
    <xf numFmtId="166" fontId="1" fillId="15" borderId="0" xfId="16" applyNumberFormat="1"/>
    <xf numFmtId="166" fontId="10" fillId="15" borderId="0" xfId="16" applyNumberFormat="1" applyFont="1"/>
    <xf numFmtId="4" fontId="0" fillId="21" borderId="0" xfId="14" applyNumberFormat="1" applyFont="1"/>
    <xf numFmtId="4" fontId="0" fillId="0" borderId="0" xfId="0" applyNumberFormat="1"/>
    <xf numFmtId="2" fontId="1" fillId="15" borderId="0" xfId="16" applyNumberFormat="1"/>
    <xf numFmtId="2" fontId="0" fillId="0" borderId="0" xfId="0" applyNumberFormat="1"/>
    <xf numFmtId="165" fontId="1" fillId="15" borderId="0" xfId="16" applyNumberFormat="1"/>
    <xf numFmtId="4" fontId="1" fillId="19" borderId="0" xfId="20" applyNumberFormat="1" applyAlignment="1">
      <alignment horizontal="right"/>
    </xf>
    <xf numFmtId="165" fontId="10" fillId="19" borderId="0" xfId="24" applyNumberFormat="1" applyFont="1" applyFill="1" applyAlignment="1">
      <alignment horizontal="right"/>
    </xf>
    <xf numFmtId="0" fontId="9" fillId="0" borderId="0" xfId="0" applyFont="1" applyAlignment="1">
      <alignment horizontal="left" vertical="top"/>
    </xf>
    <xf numFmtId="0" fontId="0" fillId="22" borderId="0" xfId="0" applyFill="1"/>
    <xf numFmtId="3" fontId="1" fillId="22" borderId="0" xfId="16" applyNumberFormat="1" applyFill="1"/>
    <xf numFmtId="165" fontId="17" fillId="19" borderId="0" xfId="24" applyNumberFormat="1" applyFont="1" applyFill="1" applyAlignment="1">
      <alignment horizontal="right"/>
    </xf>
    <xf numFmtId="10" fontId="1" fillId="15" borderId="0" xfId="16" applyNumberFormat="1"/>
    <xf numFmtId="10" fontId="0" fillId="21" borderId="0" xfId="14" applyNumberFormat="1" applyFont="1"/>
    <xf numFmtId="10" fontId="0" fillId="0" borderId="0" xfId="0" applyNumberFormat="1"/>
    <xf numFmtId="10" fontId="1" fillId="19" borderId="0" xfId="20" applyNumberFormat="1" applyAlignment="1">
      <alignment horizontal="right"/>
    </xf>
    <xf numFmtId="2" fontId="9" fillId="15" borderId="0" xfId="24" applyNumberFormat="1" applyFont="1" applyFill="1"/>
    <xf numFmtId="3" fontId="1" fillId="19" borderId="0" xfId="20" applyNumberFormat="1"/>
    <xf numFmtId="0" fontId="10" fillId="0" borderId="12" xfId="0" quotePrefix="1" applyFont="1" applyBorder="1" applyAlignment="1">
      <alignment wrapText="1"/>
    </xf>
    <xf numFmtId="165" fontId="1" fillId="19" borderId="0" xfId="20" applyNumberFormat="1" applyAlignment="1">
      <alignment horizontal="right"/>
    </xf>
    <xf numFmtId="0" fontId="10" fillId="0" borderId="12" xfId="0" applyFont="1" applyFill="1" applyBorder="1"/>
    <xf numFmtId="0" fontId="10" fillId="0" borderId="0" xfId="0" applyFont="1" applyFill="1"/>
    <xf numFmtId="0" fontId="17" fillId="0" borderId="0" xfId="0" applyFont="1" applyFill="1"/>
    <xf numFmtId="0" fontId="0" fillId="0" borderId="0" xfId="0" applyFont="1"/>
    <xf numFmtId="0" fontId="10" fillId="18" borderId="0" xfId="15" applyFont="1"/>
    <xf numFmtId="165" fontId="18" fillId="15" borderId="0" xfId="24" applyNumberFormat="1" applyFont="1" applyFill="1" applyAlignment="1">
      <alignment horizontal="right"/>
    </xf>
    <xf numFmtId="9" fontId="0" fillId="15" borderId="0" xfId="24" applyFont="1" applyFill="1" applyAlignment="1">
      <alignment horizontal="right"/>
    </xf>
    <xf numFmtId="9" fontId="0" fillId="15" borderId="0" xfId="24" applyFont="1" applyFill="1"/>
    <xf numFmtId="165" fontId="0" fillId="15" borderId="0" xfId="24" applyNumberFormat="1" applyFont="1" applyFill="1"/>
    <xf numFmtId="165" fontId="0" fillId="15" borderId="0" xfId="24" applyNumberFormat="1" applyFont="1" applyFill="1" applyAlignment="1">
      <alignment horizontal="right"/>
    </xf>
    <xf numFmtId="0" fontId="19" fillId="0" borderId="12" xfId="25" applyBorder="1"/>
    <xf numFmtId="0" fontId="0" fillId="21" borderId="12" xfId="14" applyFont="1" applyBorder="1"/>
    <xf numFmtId="9" fontId="0" fillId="15" borderId="12" xfId="24" applyFont="1" applyFill="1" applyBorder="1"/>
    <xf numFmtId="164" fontId="0" fillId="0" borderId="12" xfId="0" applyNumberFormat="1" applyBorder="1"/>
    <xf numFmtId="0" fontId="0" fillId="0" borderId="12" xfId="0" applyFont="1" applyBorder="1"/>
    <xf numFmtId="165" fontId="0" fillId="15" borderId="12" xfId="24" applyNumberFormat="1" applyFont="1" applyFill="1" applyBorder="1" applyAlignment="1">
      <alignment horizontal="right"/>
    </xf>
    <xf numFmtId="2" fontId="9" fillId="15" borderId="12" xfId="24" applyNumberFormat="1" applyFont="1" applyFill="1" applyBorder="1"/>
    <xf numFmtId="9" fontId="9" fillId="15" borderId="0" xfId="24" applyFont="1" applyFill="1"/>
    <xf numFmtId="9" fontId="9" fillId="15" borderId="12" xfId="24" applyFont="1" applyFill="1" applyBorder="1"/>
    <xf numFmtId="4" fontId="1" fillId="15" borderId="0" xfId="16" applyNumberFormat="1"/>
    <xf numFmtId="168" fontId="1" fillId="15" borderId="0" xfId="16" applyNumberFormat="1"/>
    <xf numFmtId="168" fontId="1" fillId="15" borderId="0" xfId="16" applyNumberFormat="1" applyAlignment="1">
      <alignment horizontal="right"/>
    </xf>
    <xf numFmtId="169" fontId="1" fillId="15" borderId="0" xfId="16" applyNumberFormat="1"/>
    <xf numFmtId="0" fontId="1" fillId="18" borderId="11" xfId="15" applyBorder="1" applyAlignment="1">
      <alignment horizontal="left" vertical="top" wrapText="1"/>
    </xf>
    <xf numFmtId="0" fontId="1" fillId="18" borderId="0" xfId="15" applyBorder="1" applyAlignment="1">
      <alignment horizontal="left" vertical="top" wrapText="1"/>
    </xf>
    <xf numFmtId="0" fontId="0" fillId="0" borderId="0" xfId="0" applyAlignment="1">
      <alignment horizontal="center"/>
    </xf>
  </cellXfs>
  <cellStyles count="30">
    <cellStyle name="% 10 2 3" xfId="27"/>
    <cellStyle name="% 114" xfId="26"/>
    <cellStyle name="Annotation" xfId="23"/>
    <cellStyle name="Blank" xfId="14"/>
    <cellStyle name="Calculation" xfId="8" builtinId="22" hidden="1"/>
    <cellStyle name="Calculation" xfId="17" builtinId="22" hidden="1"/>
    <cellStyle name="Calculations" xfId="20"/>
    <cellStyle name="Check Cell" xfId="10" builtinId="23" hidden="1"/>
    <cellStyle name="Error checking" xfId="22"/>
    <cellStyle name="Explanatory Text" xfId="13" builtinId="53" hidde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yperlink" xfId="25" builtinId="8"/>
    <cellStyle name="Imported" xfId="16"/>
    <cellStyle name="Input" xfId="6" builtinId="20" hidden="1"/>
    <cellStyle name="Linked Cell" xfId="9" builtinId="24" hidden="1"/>
    <cellStyle name="Normal" xfId="0" builtinId="0"/>
    <cellStyle name="Normal 10 2 2 2" xfId="28"/>
    <cellStyle name="Note" xfId="12" builtinId="10" hidden="1"/>
    <cellStyle name="Output" xfId="7" builtinId="21" hidden="1"/>
    <cellStyle name="Output" xfId="18" builtinId="21" hidden="1"/>
    <cellStyle name="Outputs" xfId="19"/>
    <cellStyle name="Percent" xfId="24" builtinId="5"/>
    <cellStyle name="Percent 11 2 2" xfId="29"/>
    <cellStyle name="Title" xfId="1" builtinId="15" customBuiltin="1"/>
    <cellStyle name="Unique formula" xfId="21"/>
    <cellStyle name="User Input" xfId="15"/>
    <cellStyle name="Warning Text" xfId="11" builtinId="11" hidden="1"/>
  </cellStyles>
  <dxfs count="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979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20" Type="http://schemas.openxmlformats.org/officeDocument/2006/relationships/customXml" Target="../customXml/item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079736481557369E-2"/>
          <c:y val="3.4578959705487265E-2"/>
          <c:w val="0.91158578672226298"/>
          <c:h val="0.787143112091522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Out_Comparison!$C$11</c:f>
              <c:strCache>
                <c:ptCount val="1"/>
                <c:pt idx="0">
                  <c:v>RIIO-1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Out_Comparison!$P$5:$AQ$5</c15:sqref>
                  </c15:fullRef>
                </c:ext>
              </c:extLst>
              <c:f>(Out_Comparison!$Q$5:$S$5,Out_Comparison!$U$5:$AQ$5)</c:f>
              <c:strCache>
                <c:ptCount val="26"/>
                <c:pt idx="0">
                  <c:v>NGET (TO)</c:v>
                </c:pt>
                <c:pt idx="1">
                  <c:v>SHET</c:v>
                </c:pt>
                <c:pt idx="2">
                  <c:v>SPT</c:v>
                </c:pt>
                <c:pt idx="3">
                  <c:v>NGGT (TO)</c:v>
                </c:pt>
                <c:pt idx="4">
                  <c:v>EoE</c:v>
                </c:pt>
                <c:pt idx="5">
                  <c:v>Lon</c:v>
                </c:pt>
                <c:pt idx="6">
                  <c:v>NW</c:v>
                </c:pt>
                <c:pt idx="7">
                  <c:v>WM</c:v>
                </c:pt>
                <c:pt idx="8">
                  <c:v>NGN</c:v>
                </c:pt>
                <c:pt idx="9">
                  <c:v>Sc</c:v>
                </c:pt>
                <c:pt idx="10">
                  <c:v>So</c:v>
                </c:pt>
                <c:pt idx="11">
                  <c:v>WWU</c:v>
                </c:pt>
                <c:pt idx="12">
                  <c:v>ENWL</c:v>
                </c:pt>
                <c:pt idx="13">
                  <c:v>NPgN</c:v>
                </c:pt>
                <c:pt idx="14">
                  <c:v>NPgY</c:v>
                </c:pt>
                <c:pt idx="15">
                  <c:v>WMID</c:v>
                </c:pt>
                <c:pt idx="16">
                  <c:v>EMID</c:v>
                </c:pt>
                <c:pt idx="17">
                  <c:v>SWALES</c:v>
                </c:pt>
                <c:pt idx="18">
                  <c:v>SWEST</c:v>
                </c:pt>
                <c:pt idx="19">
                  <c:v>LPN</c:v>
                </c:pt>
                <c:pt idx="20">
                  <c:v>SPN</c:v>
                </c:pt>
                <c:pt idx="21">
                  <c:v>EPN</c:v>
                </c:pt>
                <c:pt idx="22">
                  <c:v>SPD</c:v>
                </c:pt>
                <c:pt idx="23">
                  <c:v>SPMW</c:v>
                </c:pt>
                <c:pt idx="24">
                  <c:v>SSEH</c:v>
                </c:pt>
                <c:pt idx="25">
                  <c:v>SSES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Out_Comparison!$P$17:$AQ$17</c15:sqref>
                  </c15:fullRef>
                </c:ext>
              </c:extLst>
              <c:f>(Out_Comparison!$Q$17:$S$17,Out_Comparison!$U$17:$AQ$17)</c:f>
              <c:numCache>
                <c:formatCode>0.0%</c:formatCode>
                <c:ptCount val="26"/>
                <c:pt idx="0">
                  <c:v>3.5644395059722986E-2</c:v>
                </c:pt>
                <c:pt idx="1">
                  <c:v>2.1384311770725712E-2</c:v>
                </c:pt>
                <c:pt idx="2">
                  <c:v>3.916172561435162E-2</c:v>
                </c:pt>
                <c:pt idx="3">
                  <c:v>3.9297071032250337E-3</c:v>
                </c:pt>
                <c:pt idx="4">
                  <c:v>4.4838572203400831E-2</c:v>
                </c:pt>
                <c:pt idx="5">
                  <c:v>5.4909255925387618E-2</c:v>
                </c:pt>
                <c:pt idx="6">
                  <c:v>4.9576995705114375E-2</c:v>
                </c:pt>
                <c:pt idx="7">
                  <c:v>6.2970296173244913E-2</c:v>
                </c:pt>
                <c:pt idx="8">
                  <c:v>6.6372292876618277E-2</c:v>
                </c:pt>
                <c:pt idx="9">
                  <c:v>5.6924631162138722E-2</c:v>
                </c:pt>
                <c:pt idx="10">
                  <c:v>4.4063571560442313E-2</c:v>
                </c:pt>
                <c:pt idx="11">
                  <c:v>3.4296427845025845E-2</c:v>
                </c:pt>
                <c:pt idx="12">
                  <c:v>2.7759550408989767E-2</c:v>
                </c:pt>
                <c:pt idx="13">
                  <c:v>2.6252474993796633E-2</c:v>
                </c:pt>
                <c:pt idx="14">
                  <c:v>1.7837874111958772E-2</c:v>
                </c:pt>
                <c:pt idx="15">
                  <c:v>1.3357038428305457E-2</c:v>
                </c:pt>
                <c:pt idx="16">
                  <c:v>2.0400627927559131E-2</c:v>
                </c:pt>
                <c:pt idx="17">
                  <c:v>2.3429245178102867E-2</c:v>
                </c:pt>
                <c:pt idx="18">
                  <c:v>2.9030509553773579E-2</c:v>
                </c:pt>
                <c:pt idx="19">
                  <c:v>4.6702267670252692E-2</c:v>
                </c:pt>
                <c:pt idx="20">
                  <c:v>4.3651473622773204E-2</c:v>
                </c:pt>
                <c:pt idx="21">
                  <c:v>5.054734557023377E-2</c:v>
                </c:pt>
                <c:pt idx="22">
                  <c:v>8.9025255874798041E-3</c:v>
                </c:pt>
                <c:pt idx="23">
                  <c:v>5.1728027719421463E-3</c:v>
                </c:pt>
                <c:pt idx="24">
                  <c:v>5.7971998035335421E-3</c:v>
                </c:pt>
                <c:pt idx="25">
                  <c:v>2.6552078788303034E-2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2F9-4CAB-A5EE-E2311849F32F}"/>
            </c:ext>
          </c:extLst>
        </c:ser>
        <c:ser>
          <c:idx val="1"/>
          <c:order val="1"/>
          <c:tx>
            <c:strRef>
              <c:f>Out_Comparison!$C$19</c:f>
              <c:strCache>
                <c:ptCount val="1"/>
                <c:pt idx="0">
                  <c:v>RIIO-2, no RPE adjustment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Out_Comparison!$P$5:$AQ$5</c15:sqref>
                  </c15:fullRef>
                </c:ext>
              </c:extLst>
              <c:f>(Out_Comparison!$Q$5:$S$5,Out_Comparison!$U$5:$AQ$5)</c:f>
              <c:strCache>
                <c:ptCount val="26"/>
                <c:pt idx="0">
                  <c:v>NGET (TO)</c:v>
                </c:pt>
                <c:pt idx="1">
                  <c:v>SHET</c:v>
                </c:pt>
                <c:pt idx="2">
                  <c:v>SPT</c:v>
                </c:pt>
                <c:pt idx="3">
                  <c:v>NGGT (TO)</c:v>
                </c:pt>
                <c:pt idx="4">
                  <c:v>EoE</c:v>
                </c:pt>
                <c:pt idx="5">
                  <c:v>Lon</c:v>
                </c:pt>
                <c:pt idx="6">
                  <c:v>NW</c:v>
                </c:pt>
                <c:pt idx="7">
                  <c:v>WM</c:v>
                </c:pt>
                <c:pt idx="8">
                  <c:v>NGN</c:v>
                </c:pt>
                <c:pt idx="9">
                  <c:v>Sc</c:v>
                </c:pt>
                <c:pt idx="10">
                  <c:v>So</c:v>
                </c:pt>
                <c:pt idx="11">
                  <c:v>WWU</c:v>
                </c:pt>
                <c:pt idx="12">
                  <c:v>ENWL</c:v>
                </c:pt>
                <c:pt idx="13">
                  <c:v>NPgN</c:v>
                </c:pt>
                <c:pt idx="14">
                  <c:v>NPgY</c:v>
                </c:pt>
                <c:pt idx="15">
                  <c:v>WMID</c:v>
                </c:pt>
                <c:pt idx="16">
                  <c:v>EMID</c:v>
                </c:pt>
                <c:pt idx="17">
                  <c:v>SWALES</c:v>
                </c:pt>
                <c:pt idx="18">
                  <c:v>SWEST</c:v>
                </c:pt>
                <c:pt idx="19">
                  <c:v>LPN</c:v>
                </c:pt>
                <c:pt idx="20">
                  <c:v>SPN</c:v>
                </c:pt>
                <c:pt idx="21">
                  <c:v>EPN</c:v>
                </c:pt>
                <c:pt idx="22">
                  <c:v>SPD</c:v>
                </c:pt>
                <c:pt idx="23">
                  <c:v>SPMW</c:v>
                </c:pt>
                <c:pt idx="24">
                  <c:v>SSEH</c:v>
                </c:pt>
                <c:pt idx="25">
                  <c:v>SSES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Out_Comparison!$P$25:$AQ$25</c15:sqref>
                  </c15:fullRef>
                </c:ext>
              </c:extLst>
              <c:f>(Out_Comparison!$Q$25:$S$25,Out_Comparison!$U$25:$AQ$25)</c:f>
              <c:numCache>
                <c:formatCode>0.0%</c:formatCode>
                <c:ptCount val="26"/>
                <c:pt idx="0">
                  <c:v>2.5970595969062035E-2</c:v>
                </c:pt>
                <c:pt idx="1">
                  <c:v>1.4088620692812305E-2</c:v>
                </c:pt>
                <c:pt idx="2">
                  <c:v>4.0993844392069156E-2</c:v>
                </c:pt>
                <c:pt idx="3">
                  <c:v>2.4824884483192955E-3</c:v>
                </c:pt>
                <c:pt idx="4">
                  <c:v>3.6952740957261247E-2</c:v>
                </c:pt>
                <c:pt idx="5">
                  <c:v>3.9660987128897429E-2</c:v>
                </c:pt>
                <c:pt idx="6">
                  <c:v>3.8864178475042338E-2</c:v>
                </c:pt>
                <c:pt idx="7">
                  <c:v>4.7687762861191724E-2</c:v>
                </c:pt>
                <c:pt idx="8">
                  <c:v>5.0013922001518885E-2</c:v>
                </c:pt>
                <c:pt idx="9">
                  <c:v>3.6110790279735516E-2</c:v>
                </c:pt>
                <c:pt idx="10">
                  <c:v>2.9472309272295945E-2</c:v>
                </c:pt>
                <c:pt idx="11">
                  <c:v>1.6747146371030721E-2</c:v>
                </c:pt>
                <c:pt idx="12">
                  <c:v>1.6633866841460745E-2</c:v>
                </c:pt>
                <c:pt idx="13">
                  <c:v>2.2970387075148639E-2</c:v>
                </c:pt>
                <c:pt idx="14">
                  <c:v>1.5609699106807812E-2</c:v>
                </c:pt>
                <c:pt idx="15">
                  <c:v>1.3457998595705019E-2</c:v>
                </c:pt>
                <c:pt idx="16">
                  <c:v>1.7500992692633603E-2</c:v>
                </c:pt>
                <c:pt idx="17">
                  <c:v>1.6520492599218544E-2</c:v>
                </c:pt>
                <c:pt idx="18">
                  <c:v>2.152258707863729E-2</c:v>
                </c:pt>
                <c:pt idx="19">
                  <c:v>3.3809975351159434E-2</c:v>
                </c:pt>
                <c:pt idx="20">
                  <c:v>2.8608878638195154E-2</c:v>
                </c:pt>
                <c:pt idx="21">
                  <c:v>3.5439844679994802E-2</c:v>
                </c:pt>
                <c:pt idx="22">
                  <c:v>7.7897098890448496E-3</c:v>
                </c:pt>
                <c:pt idx="23">
                  <c:v>4.526202425449378E-3</c:v>
                </c:pt>
                <c:pt idx="24">
                  <c:v>9.9773461872869817E-4</c:v>
                </c:pt>
                <c:pt idx="25">
                  <c:v>1.8581151229427707E-2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2F9-4CAB-A5EE-E2311849F32F}"/>
            </c:ext>
          </c:extLst>
        </c:ser>
        <c:ser>
          <c:idx val="2"/>
          <c:order val="2"/>
          <c:tx>
            <c:v>RIIO-2, with RPE adj</c:v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Lit>
              <c:ptCount val="26"/>
              <c:pt idx="0">
                <c:v>NGET (TO)</c:v>
              </c:pt>
              <c:pt idx="1">
                <c:v>SHET</c:v>
              </c:pt>
              <c:pt idx="2">
                <c:v>SPT</c:v>
              </c:pt>
              <c:pt idx="3">
                <c:v>NGGT (TO)</c:v>
              </c:pt>
              <c:pt idx="4">
                <c:v>EoE</c:v>
              </c:pt>
              <c:pt idx="5">
                <c:v>Lon</c:v>
              </c:pt>
              <c:pt idx="6">
                <c:v>NW</c:v>
              </c:pt>
              <c:pt idx="7">
                <c:v>WM</c:v>
              </c:pt>
              <c:pt idx="8">
                <c:v>NGN</c:v>
              </c:pt>
              <c:pt idx="9">
                <c:v>Sc</c:v>
              </c:pt>
              <c:pt idx="10">
                <c:v>So</c:v>
              </c:pt>
              <c:pt idx="11">
                <c:v>WWU</c:v>
              </c:pt>
              <c:pt idx="12">
                <c:v>ENWL</c:v>
              </c:pt>
              <c:pt idx="13">
                <c:v>NPgN</c:v>
              </c:pt>
              <c:pt idx="14">
                <c:v>NPgY</c:v>
              </c:pt>
              <c:pt idx="15">
                <c:v>WMID</c:v>
              </c:pt>
              <c:pt idx="16">
                <c:v>EMID</c:v>
              </c:pt>
              <c:pt idx="17">
                <c:v>SWALES</c:v>
              </c:pt>
              <c:pt idx="18">
                <c:v>SWEST</c:v>
              </c:pt>
              <c:pt idx="19">
                <c:v>LPN</c:v>
              </c:pt>
              <c:pt idx="20">
                <c:v>SPN</c:v>
              </c:pt>
              <c:pt idx="21">
                <c:v>EPN</c:v>
              </c:pt>
              <c:pt idx="22">
                <c:v>SPD</c:v>
              </c:pt>
              <c:pt idx="23">
                <c:v>SPMW</c:v>
              </c:pt>
              <c:pt idx="24">
                <c:v>SSEH</c:v>
              </c:pt>
              <c:pt idx="25">
                <c:v>SSES</c:v>
              </c:pt>
              <c:extLst>
                <c:ext xmlns:c15="http://schemas.microsoft.com/office/drawing/2012/chart" uri="{02D57815-91ED-43cb-92C2-25804820EDAC}">
                  <c15:autoCat val="1"/>
                </c:ext>
              </c:extLst>
            </c:strLit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Out_Comparison!$P$33:$AQ$33</c15:sqref>
                  </c15:fullRef>
                </c:ext>
              </c:extLst>
              <c:f>(Out_Comparison!$Q$33:$S$33,Out_Comparison!$U$33:$AQ$33)</c:f>
              <c:numCache>
                <c:formatCode>0.0%</c:formatCode>
                <c:ptCount val="26"/>
                <c:pt idx="0">
                  <c:v>2.1060506393387531E-2</c:v>
                </c:pt>
                <c:pt idx="1">
                  <c:v>8.5589835996015759E-3</c:v>
                </c:pt>
                <c:pt idx="2">
                  <c:v>3.5770293841715907E-2</c:v>
                </c:pt>
                <c:pt idx="3">
                  <c:v>9.0609754549951585E-3</c:v>
                </c:pt>
                <c:pt idx="4">
                  <c:v>3.1624459788506705E-2</c:v>
                </c:pt>
                <c:pt idx="5">
                  <c:v>3.3579874625063004E-2</c:v>
                </c:pt>
                <c:pt idx="6">
                  <c:v>3.3167491121321717E-2</c:v>
                </c:pt>
                <c:pt idx="7">
                  <c:v>4.1174425836865577E-2</c:v>
                </c:pt>
                <c:pt idx="8">
                  <c:v>4.3092204629820247E-2</c:v>
                </c:pt>
                <c:pt idx="9">
                  <c:v>2.9470077080582233E-2</c:v>
                </c:pt>
                <c:pt idx="10">
                  <c:v>2.3420624928405173E-2</c:v>
                </c:pt>
                <c:pt idx="11">
                  <c:v>9.9752987420295113E-3</c:v>
                </c:pt>
                <c:pt idx="12">
                  <c:v>1.6969734786067666E-2</c:v>
                </c:pt>
                <c:pt idx="13">
                  <c:v>2.3272920231745778E-2</c:v>
                </c:pt>
                <c:pt idx="14">
                  <c:v>1.5914511974915405E-2</c:v>
                </c:pt>
                <c:pt idx="15">
                  <c:v>1.3742895767327177E-2</c:v>
                </c:pt>
                <c:pt idx="16">
                  <c:v>1.7785430305409224E-2</c:v>
                </c:pt>
                <c:pt idx="17">
                  <c:v>1.684401661558884E-2</c:v>
                </c:pt>
                <c:pt idx="18">
                  <c:v>2.1866154080861743E-2</c:v>
                </c:pt>
                <c:pt idx="19">
                  <c:v>3.41526744866536E-2</c:v>
                </c:pt>
                <c:pt idx="20">
                  <c:v>2.8936324807501086E-2</c:v>
                </c:pt>
                <c:pt idx="21">
                  <c:v>3.5752949515063567E-2</c:v>
                </c:pt>
                <c:pt idx="22">
                  <c:v>8.0657373720393662E-3</c:v>
                </c:pt>
                <c:pt idx="23">
                  <c:v>4.8084258278975446E-3</c:v>
                </c:pt>
                <c:pt idx="24">
                  <c:v>1.3991332814309904E-3</c:v>
                </c:pt>
                <c:pt idx="25">
                  <c:v>1.8905409424953223E-2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8AB-485D-9438-465D96CB60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69577808"/>
        <c:axId val="569637168"/>
      </c:barChart>
      <c:catAx>
        <c:axId val="5695778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9637168"/>
        <c:crosses val="autoZero"/>
        <c:auto val="1"/>
        <c:lblAlgn val="ctr"/>
        <c:lblOffset val="100"/>
        <c:noMultiLvlLbl val="0"/>
      </c:catAx>
      <c:valAx>
        <c:axId val="5696371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Outperformance</a:t>
                </a:r>
                <a:r>
                  <a:rPr lang="en-GB" baseline="0"/>
                  <a:t> (all categories), % RoRE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95778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30545216146206638"/>
          <c:y val="0.9469523609855276"/>
          <c:w val="0.39400488605785117"/>
          <c:h val="5.278628345786438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7414689304680553E-2"/>
          <c:y val="3.4428794992175271E-2"/>
          <c:w val="0.90230874614942846"/>
          <c:h val="0.8097913817110888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Out_Comparison!$C$11</c:f>
              <c:strCache>
                <c:ptCount val="1"/>
                <c:pt idx="0">
                  <c:v>RIIO-1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Out_Comparison!$AS$5:$BD$6</c:f>
              <c:multiLvlStrCache>
                <c:ptCount val="8"/>
                <c:lvl>
                  <c:pt idx="0">
                    <c:v>Average</c:v>
                  </c:pt>
                  <c:pt idx="1">
                    <c:v>Weighted Av.</c:v>
                  </c:pt>
                  <c:pt idx="2">
                    <c:v>Average</c:v>
                  </c:pt>
                  <c:pt idx="3">
                    <c:v>Weighted Av.</c:v>
                  </c:pt>
                  <c:pt idx="4">
                    <c:v>Average</c:v>
                  </c:pt>
                  <c:pt idx="5">
                    <c:v>Weighted Av.</c:v>
                  </c:pt>
                  <c:pt idx="6">
                    <c:v>Average</c:v>
                  </c:pt>
                  <c:pt idx="7">
                    <c:v>Weighted Av.</c:v>
                  </c:pt>
                </c:lvl>
                <c:lvl>
                  <c:pt idx="0">
                    <c:v>ET1</c:v>
                  </c:pt>
                  <c:pt idx="1">
                    <c:v>ET1</c:v>
                  </c:pt>
                  <c:pt idx="2">
                    <c:v>GT1</c:v>
                  </c:pt>
                  <c:pt idx="3">
                    <c:v>GT1</c:v>
                  </c:pt>
                  <c:pt idx="4">
                    <c:v>GD1</c:v>
                  </c:pt>
                  <c:pt idx="5">
                    <c:v>GD1</c:v>
                  </c:pt>
                  <c:pt idx="6">
                    <c:v>ED1</c:v>
                  </c:pt>
                  <c:pt idx="7">
                    <c:v>ED1</c:v>
                  </c:pt>
                </c:lvl>
              </c:multiLvlStrCache>
            </c:multiLvlStrRef>
          </c:cat>
          <c:val>
            <c:numRef>
              <c:f>Out_Comparison!$AS$17:$BD$17</c:f>
              <c:numCache>
                <c:formatCode>0.0%</c:formatCode>
                <c:ptCount val="8"/>
                <c:pt idx="0">
                  <c:v>2.6127856466578597E-2</c:v>
                </c:pt>
                <c:pt idx="1">
                  <c:v>3.4217604240866346E-2</c:v>
                </c:pt>
                <c:pt idx="2">
                  <c:v>3.9297071032250337E-3</c:v>
                </c:pt>
                <c:pt idx="3">
                  <c:v>3.9297071032250337E-3</c:v>
                </c:pt>
                <c:pt idx="4">
                  <c:v>5.1744005431421609E-2</c:v>
                </c:pt>
                <c:pt idx="5">
                  <c:v>5.0294644381185472E-2</c:v>
                </c:pt>
                <c:pt idx="6">
                  <c:v>2.4670929601214597E-2</c:v>
                </c:pt>
                <c:pt idx="7">
                  <c:v>2.535837940573589E-2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82A-4BA5-B434-70D1F88A1AA6}"/>
            </c:ext>
          </c:extLst>
        </c:ser>
        <c:ser>
          <c:idx val="1"/>
          <c:order val="1"/>
          <c:tx>
            <c:strRef>
              <c:f>Out_Comparison!$C$19</c:f>
              <c:strCache>
                <c:ptCount val="1"/>
                <c:pt idx="0">
                  <c:v>RIIO-2, no RPE adjustment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Out_Comparison!$AS$5:$BD$6</c:f>
              <c:multiLvlStrCache>
                <c:ptCount val="8"/>
                <c:lvl>
                  <c:pt idx="0">
                    <c:v>Average</c:v>
                  </c:pt>
                  <c:pt idx="1">
                    <c:v>Weighted Av.</c:v>
                  </c:pt>
                  <c:pt idx="2">
                    <c:v>Average</c:v>
                  </c:pt>
                  <c:pt idx="3">
                    <c:v>Weighted Av.</c:v>
                  </c:pt>
                  <c:pt idx="4">
                    <c:v>Average</c:v>
                  </c:pt>
                  <c:pt idx="5">
                    <c:v>Weighted Av.</c:v>
                  </c:pt>
                  <c:pt idx="6">
                    <c:v>Average</c:v>
                  </c:pt>
                  <c:pt idx="7">
                    <c:v>Weighted Av.</c:v>
                  </c:pt>
                </c:lvl>
                <c:lvl>
                  <c:pt idx="0">
                    <c:v>ET1</c:v>
                  </c:pt>
                  <c:pt idx="1">
                    <c:v>ET1</c:v>
                  </c:pt>
                  <c:pt idx="2">
                    <c:v>GT1</c:v>
                  </c:pt>
                  <c:pt idx="3">
                    <c:v>GT1</c:v>
                  </c:pt>
                  <c:pt idx="4">
                    <c:v>GD1</c:v>
                  </c:pt>
                  <c:pt idx="5">
                    <c:v>GD1</c:v>
                  </c:pt>
                  <c:pt idx="6">
                    <c:v>ED1</c:v>
                  </c:pt>
                  <c:pt idx="7">
                    <c:v>ED1</c:v>
                  </c:pt>
                </c:lvl>
              </c:multiLvlStrCache>
            </c:multiLvlStrRef>
          </c:cat>
          <c:val>
            <c:numRef>
              <c:f>Out_Comparison!$AS$25:$BD$25</c:f>
              <c:numCache>
                <c:formatCode>0.0%</c:formatCode>
                <c:ptCount val="8"/>
                <c:pt idx="0">
                  <c:v>2.7017687017981167E-2</c:v>
                </c:pt>
                <c:pt idx="1">
                  <c:v>2.6359709308473717E-2</c:v>
                </c:pt>
                <c:pt idx="2">
                  <c:v>2.4824884483192955E-3</c:v>
                </c:pt>
                <c:pt idx="3">
                  <c:v>2.4824884483192955E-3</c:v>
                </c:pt>
                <c:pt idx="4">
                  <c:v>3.6938729668371723E-2</c:v>
                </c:pt>
                <c:pt idx="5">
                  <c:v>3.6071944387623539E-2</c:v>
                </c:pt>
                <c:pt idx="6">
                  <c:v>1.8140680058686548E-2</c:v>
                </c:pt>
                <c:pt idx="7">
                  <c:v>1.8770943041002245E-2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82A-4BA5-B434-70D1F88A1AA6}"/>
            </c:ext>
          </c:extLst>
        </c:ser>
        <c:ser>
          <c:idx val="2"/>
          <c:order val="2"/>
          <c:tx>
            <c:v>RIIO-2, with RPE adjustment</c:v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val>
            <c:numRef>
              <c:f>Out_Comparison!$AS$33:$BD$33</c:f>
              <c:numCache>
                <c:formatCode>0.0%</c:formatCode>
                <c:ptCount val="8"/>
                <c:pt idx="0">
                  <c:v>2.1796594611568337E-2</c:v>
                </c:pt>
                <c:pt idx="1">
                  <c:v>2.1335843417862464E-2</c:v>
                </c:pt>
                <c:pt idx="2">
                  <c:v>9.0609754549951585E-3</c:v>
                </c:pt>
                <c:pt idx="3">
                  <c:v>9.0609754549951585E-3</c:v>
                </c:pt>
                <c:pt idx="4">
                  <c:v>3.0688057094074274E-2</c:v>
                </c:pt>
                <c:pt idx="5">
                  <c:v>2.991032880422843E-2</c:v>
                </c:pt>
                <c:pt idx="6">
                  <c:v>1.845830846267537E-2</c:v>
                </c:pt>
                <c:pt idx="7">
                  <c:v>1.9084437075268378E-2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9DE-48CC-8F08-24846263FAA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080188752"/>
        <c:axId val="1837820720"/>
      </c:barChart>
      <c:catAx>
        <c:axId val="20801887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37820720"/>
        <c:crosses val="autoZero"/>
        <c:auto val="1"/>
        <c:lblAlgn val="ctr"/>
        <c:lblOffset val="100"/>
        <c:noMultiLvlLbl val="0"/>
      </c:catAx>
      <c:valAx>
        <c:axId val="18378207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Outperformance (in all categories), % RoRE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8018875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3.3706598019753752E-3"/>
          <c:y val="0.94718272891944844"/>
          <c:w val="0.99662934019802463"/>
          <c:h val="5.281727108055155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079736481557369E-2"/>
          <c:y val="3.4578959705487265E-2"/>
          <c:w val="0.91158578672226298"/>
          <c:h val="0.7871431120915221"/>
        </c:manualLayout>
      </c:layout>
      <c:lineChart>
        <c:grouping val="standard"/>
        <c:varyColors val="0"/>
        <c:ser>
          <c:idx val="0"/>
          <c:order val="0"/>
          <c:tx>
            <c:strRef>
              <c:f>Out_Comparison!$C$11</c:f>
              <c:strCache>
                <c:ptCount val="1"/>
                <c:pt idx="0">
                  <c:v>RIIO-1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extLst>
                <c:ext xmlns:c15="http://schemas.microsoft.com/office/drawing/2012/chart" uri="{02D57815-91ED-43cb-92C2-25804820EDAC}">
                  <c15:fullRef>
                    <c15:sqref>Out_Comparison!$P$5:$AQ$5</c15:sqref>
                  </c15:fullRef>
                </c:ext>
              </c:extLst>
              <c:f>(Out_Comparison!$Q$5:$S$5,Out_Comparison!$U$5:$AQ$5)</c:f>
              <c:strCache>
                <c:ptCount val="26"/>
                <c:pt idx="0">
                  <c:v>NGET (TO)</c:v>
                </c:pt>
                <c:pt idx="1">
                  <c:v>SHET</c:v>
                </c:pt>
                <c:pt idx="2">
                  <c:v>SPT</c:v>
                </c:pt>
                <c:pt idx="3">
                  <c:v>NGGT (TO)</c:v>
                </c:pt>
                <c:pt idx="4">
                  <c:v>EoE</c:v>
                </c:pt>
                <c:pt idx="5">
                  <c:v>Lon</c:v>
                </c:pt>
                <c:pt idx="6">
                  <c:v>NW</c:v>
                </c:pt>
                <c:pt idx="7">
                  <c:v>WM</c:v>
                </c:pt>
                <c:pt idx="8">
                  <c:v>NGN</c:v>
                </c:pt>
                <c:pt idx="9">
                  <c:v>Sc</c:v>
                </c:pt>
                <c:pt idx="10">
                  <c:v>So</c:v>
                </c:pt>
                <c:pt idx="11">
                  <c:v>WWU</c:v>
                </c:pt>
                <c:pt idx="12">
                  <c:v>ENWL</c:v>
                </c:pt>
                <c:pt idx="13">
                  <c:v>NPgN</c:v>
                </c:pt>
                <c:pt idx="14">
                  <c:v>NPgY</c:v>
                </c:pt>
                <c:pt idx="15">
                  <c:v>WMID</c:v>
                </c:pt>
                <c:pt idx="16">
                  <c:v>EMID</c:v>
                </c:pt>
                <c:pt idx="17">
                  <c:v>SWALES</c:v>
                </c:pt>
                <c:pt idx="18">
                  <c:v>SWEST</c:v>
                </c:pt>
                <c:pt idx="19">
                  <c:v>LPN</c:v>
                </c:pt>
                <c:pt idx="20">
                  <c:v>SPN</c:v>
                </c:pt>
                <c:pt idx="21">
                  <c:v>EPN</c:v>
                </c:pt>
                <c:pt idx="22">
                  <c:v>SPD</c:v>
                </c:pt>
                <c:pt idx="23">
                  <c:v>SPMW</c:v>
                </c:pt>
                <c:pt idx="24">
                  <c:v>SSEH</c:v>
                </c:pt>
                <c:pt idx="25">
                  <c:v>SSES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Out_Comparison!$P$17:$AQ$17</c15:sqref>
                  </c15:fullRef>
                </c:ext>
              </c:extLst>
              <c:f>(Out_Comparison!$Q$17:$S$17,Out_Comparison!$U$17:$AQ$17)</c:f>
              <c:numCache>
                <c:formatCode>0.0%</c:formatCode>
                <c:ptCount val="26"/>
                <c:pt idx="0">
                  <c:v>3.5644395059722986E-2</c:v>
                </c:pt>
                <c:pt idx="1">
                  <c:v>2.1384311770725712E-2</c:v>
                </c:pt>
                <c:pt idx="2">
                  <c:v>3.916172561435162E-2</c:v>
                </c:pt>
                <c:pt idx="3">
                  <c:v>3.9297071032250337E-3</c:v>
                </c:pt>
                <c:pt idx="4">
                  <c:v>4.4838572203400831E-2</c:v>
                </c:pt>
                <c:pt idx="5">
                  <c:v>5.4909255925387618E-2</c:v>
                </c:pt>
                <c:pt idx="6">
                  <c:v>4.9576995705114375E-2</c:v>
                </c:pt>
                <c:pt idx="7">
                  <c:v>6.2970296173244913E-2</c:v>
                </c:pt>
                <c:pt idx="8">
                  <c:v>6.6372292876618277E-2</c:v>
                </c:pt>
                <c:pt idx="9">
                  <c:v>5.6924631162138722E-2</c:v>
                </c:pt>
                <c:pt idx="10">
                  <c:v>4.4063571560442313E-2</c:v>
                </c:pt>
                <c:pt idx="11">
                  <c:v>3.4296427845025845E-2</c:v>
                </c:pt>
                <c:pt idx="12">
                  <c:v>2.7759550408989767E-2</c:v>
                </c:pt>
                <c:pt idx="13">
                  <c:v>2.6252474993796633E-2</c:v>
                </c:pt>
                <c:pt idx="14">
                  <c:v>1.7837874111958772E-2</c:v>
                </c:pt>
                <c:pt idx="15">
                  <c:v>1.3357038428305457E-2</c:v>
                </c:pt>
                <c:pt idx="16">
                  <c:v>2.0400627927559131E-2</c:v>
                </c:pt>
                <c:pt idx="17">
                  <c:v>2.3429245178102867E-2</c:v>
                </c:pt>
                <c:pt idx="18">
                  <c:v>2.9030509553773579E-2</c:v>
                </c:pt>
                <c:pt idx="19">
                  <c:v>4.6702267670252692E-2</c:v>
                </c:pt>
                <c:pt idx="20">
                  <c:v>4.3651473622773204E-2</c:v>
                </c:pt>
                <c:pt idx="21">
                  <c:v>5.054734557023377E-2</c:v>
                </c:pt>
                <c:pt idx="22">
                  <c:v>8.9025255874798041E-3</c:v>
                </c:pt>
                <c:pt idx="23">
                  <c:v>5.1728027719421463E-3</c:v>
                </c:pt>
                <c:pt idx="24">
                  <c:v>5.7971998035335421E-3</c:v>
                </c:pt>
                <c:pt idx="25">
                  <c:v>2.6552078788303034E-2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1F1-4D79-B0A3-A711E72BED69}"/>
            </c:ext>
          </c:extLst>
        </c:ser>
        <c:ser>
          <c:idx val="1"/>
          <c:order val="1"/>
          <c:tx>
            <c:strRef>
              <c:f>Out_Comparison!$C$19</c:f>
              <c:strCache>
                <c:ptCount val="1"/>
                <c:pt idx="0">
                  <c:v>RIIO-2, no RPE adjustment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extLst>
                <c:ext xmlns:c15="http://schemas.microsoft.com/office/drawing/2012/chart" uri="{02D57815-91ED-43cb-92C2-25804820EDAC}">
                  <c15:fullRef>
                    <c15:sqref>Out_Comparison!$P$5:$AQ$5</c15:sqref>
                  </c15:fullRef>
                </c:ext>
              </c:extLst>
              <c:f>(Out_Comparison!$Q$5:$S$5,Out_Comparison!$U$5:$AQ$5)</c:f>
              <c:strCache>
                <c:ptCount val="26"/>
                <c:pt idx="0">
                  <c:v>NGET (TO)</c:v>
                </c:pt>
                <c:pt idx="1">
                  <c:v>SHET</c:v>
                </c:pt>
                <c:pt idx="2">
                  <c:v>SPT</c:v>
                </c:pt>
                <c:pt idx="3">
                  <c:v>NGGT (TO)</c:v>
                </c:pt>
                <c:pt idx="4">
                  <c:v>EoE</c:v>
                </c:pt>
                <c:pt idx="5">
                  <c:v>Lon</c:v>
                </c:pt>
                <c:pt idx="6">
                  <c:v>NW</c:v>
                </c:pt>
                <c:pt idx="7">
                  <c:v>WM</c:v>
                </c:pt>
                <c:pt idx="8">
                  <c:v>NGN</c:v>
                </c:pt>
                <c:pt idx="9">
                  <c:v>Sc</c:v>
                </c:pt>
                <c:pt idx="10">
                  <c:v>So</c:v>
                </c:pt>
                <c:pt idx="11">
                  <c:v>WWU</c:v>
                </c:pt>
                <c:pt idx="12">
                  <c:v>ENWL</c:v>
                </c:pt>
                <c:pt idx="13">
                  <c:v>NPgN</c:v>
                </c:pt>
                <c:pt idx="14">
                  <c:v>NPgY</c:v>
                </c:pt>
                <c:pt idx="15">
                  <c:v>WMID</c:v>
                </c:pt>
                <c:pt idx="16">
                  <c:v>EMID</c:v>
                </c:pt>
                <c:pt idx="17">
                  <c:v>SWALES</c:v>
                </c:pt>
                <c:pt idx="18">
                  <c:v>SWEST</c:v>
                </c:pt>
                <c:pt idx="19">
                  <c:v>LPN</c:v>
                </c:pt>
                <c:pt idx="20">
                  <c:v>SPN</c:v>
                </c:pt>
                <c:pt idx="21">
                  <c:v>EPN</c:v>
                </c:pt>
                <c:pt idx="22">
                  <c:v>SPD</c:v>
                </c:pt>
                <c:pt idx="23">
                  <c:v>SPMW</c:v>
                </c:pt>
                <c:pt idx="24">
                  <c:v>SSEH</c:v>
                </c:pt>
                <c:pt idx="25">
                  <c:v>SSES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Out_Comparison!$P$25:$AQ$25</c15:sqref>
                  </c15:fullRef>
                </c:ext>
              </c:extLst>
              <c:f>(Out_Comparison!$Q$25:$S$25,Out_Comparison!$U$25:$AQ$25)</c:f>
              <c:numCache>
                <c:formatCode>0.0%</c:formatCode>
                <c:ptCount val="26"/>
                <c:pt idx="0">
                  <c:v>2.5970595969062035E-2</c:v>
                </c:pt>
                <c:pt idx="1">
                  <c:v>1.4088620692812305E-2</c:v>
                </c:pt>
                <c:pt idx="2">
                  <c:v>4.0993844392069156E-2</c:v>
                </c:pt>
                <c:pt idx="3">
                  <c:v>2.4824884483192955E-3</c:v>
                </c:pt>
                <c:pt idx="4">
                  <c:v>3.6952740957261247E-2</c:v>
                </c:pt>
                <c:pt idx="5">
                  <c:v>3.9660987128897429E-2</c:v>
                </c:pt>
                <c:pt idx="6">
                  <c:v>3.8864178475042338E-2</c:v>
                </c:pt>
                <c:pt idx="7">
                  <c:v>4.7687762861191724E-2</c:v>
                </c:pt>
                <c:pt idx="8">
                  <c:v>5.0013922001518885E-2</c:v>
                </c:pt>
                <c:pt idx="9">
                  <c:v>3.6110790279735516E-2</c:v>
                </c:pt>
                <c:pt idx="10">
                  <c:v>2.9472309272295945E-2</c:v>
                </c:pt>
                <c:pt idx="11">
                  <c:v>1.6747146371030721E-2</c:v>
                </c:pt>
                <c:pt idx="12">
                  <c:v>1.6633866841460745E-2</c:v>
                </c:pt>
                <c:pt idx="13">
                  <c:v>2.2970387075148639E-2</c:v>
                </c:pt>
                <c:pt idx="14">
                  <c:v>1.5609699106807812E-2</c:v>
                </c:pt>
                <c:pt idx="15">
                  <c:v>1.3457998595705019E-2</c:v>
                </c:pt>
                <c:pt idx="16">
                  <c:v>1.7500992692633603E-2</c:v>
                </c:pt>
                <c:pt idx="17">
                  <c:v>1.6520492599218544E-2</c:v>
                </c:pt>
                <c:pt idx="18">
                  <c:v>2.152258707863729E-2</c:v>
                </c:pt>
                <c:pt idx="19">
                  <c:v>3.3809975351159434E-2</c:v>
                </c:pt>
                <c:pt idx="20">
                  <c:v>2.8608878638195154E-2</c:v>
                </c:pt>
                <c:pt idx="21">
                  <c:v>3.5439844679994802E-2</c:v>
                </c:pt>
                <c:pt idx="22">
                  <c:v>7.7897098890448496E-3</c:v>
                </c:pt>
                <c:pt idx="23">
                  <c:v>4.526202425449378E-3</c:v>
                </c:pt>
                <c:pt idx="24">
                  <c:v>9.9773461872869817E-4</c:v>
                </c:pt>
                <c:pt idx="25">
                  <c:v>1.8581151229427707E-2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1F1-4D79-B0A3-A711E72BED69}"/>
            </c:ext>
          </c:extLst>
        </c:ser>
        <c:ser>
          <c:idx val="2"/>
          <c:order val="2"/>
          <c:tx>
            <c:v>RIIO-2, with RPE adj</c:v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strLit>
              <c:ptCount val="26"/>
              <c:pt idx="0">
                <c:v>NGET (TO)</c:v>
              </c:pt>
              <c:pt idx="1">
                <c:v>SHET</c:v>
              </c:pt>
              <c:pt idx="2">
                <c:v>SPT</c:v>
              </c:pt>
              <c:pt idx="3">
                <c:v>NGGT (TO)</c:v>
              </c:pt>
              <c:pt idx="4">
                <c:v>EoE</c:v>
              </c:pt>
              <c:pt idx="5">
                <c:v>Lon</c:v>
              </c:pt>
              <c:pt idx="6">
                <c:v>NW</c:v>
              </c:pt>
              <c:pt idx="7">
                <c:v>WM</c:v>
              </c:pt>
              <c:pt idx="8">
                <c:v>NGN</c:v>
              </c:pt>
              <c:pt idx="9">
                <c:v>Sc</c:v>
              </c:pt>
              <c:pt idx="10">
                <c:v>So</c:v>
              </c:pt>
              <c:pt idx="11">
                <c:v>WWU</c:v>
              </c:pt>
              <c:pt idx="12">
                <c:v>ENWL</c:v>
              </c:pt>
              <c:pt idx="13">
                <c:v>NPgN</c:v>
              </c:pt>
              <c:pt idx="14">
                <c:v>NPgY</c:v>
              </c:pt>
              <c:pt idx="15">
                <c:v>WMID</c:v>
              </c:pt>
              <c:pt idx="16">
                <c:v>EMID</c:v>
              </c:pt>
              <c:pt idx="17">
                <c:v>SWALES</c:v>
              </c:pt>
              <c:pt idx="18">
                <c:v>SWEST</c:v>
              </c:pt>
              <c:pt idx="19">
                <c:v>LPN</c:v>
              </c:pt>
              <c:pt idx="20">
                <c:v>SPN</c:v>
              </c:pt>
              <c:pt idx="21">
                <c:v>EPN</c:v>
              </c:pt>
              <c:pt idx="22">
                <c:v>SPD</c:v>
              </c:pt>
              <c:pt idx="23">
                <c:v>SPMW</c:v>
              </c:pt>
              <c:pt idx="24">
                <c:v>SSEH</c:v>
              </c:pt>
              <c:pt idx="25">
                <c:v>SSES</c:v>
              </c:pt>
              <c:extLst>
                <c:ext xmlns:c15="http://schemas.microsoft.com/office/drawing/2012/chart" uri="{02D57815-91ED-43cb-92C2-25804820EDAC}">
                  <c15:autoCat val="1"/>
                </c:ext>
              </c:extLst>
            </c:strLit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Out_Comparison!$P$33:$AQ$33</c15:sqref>
                  </c15:fullRef>
                </c:ext>
              </c:extLst>
              <c:f>(Out_Comparison!$Q$33:$S$33,Out_Comparison!$U$33:$AQ$33)</c:f>
              <c:numCache>
                <c:formatCode>0.0%</c:formatCode>
                <c:ptCount val="26"/>
                <c:pt idx="0">
                  <c:v>2.1060506393387531E-2</c:v>
                </c:pt>
                <c:pt idx="1">
                  <c:v>8.5589835996015759E-3</c:v>
                </c:pt>
                <c:pt idx="2">
                  <c:v>3.5770293841715907E-2</c:v>
                </c:pt>
                <c:pt idx="3">
                  <c:v>9.0609754549951585E-3</c:v>
                </c:pt>
                <c:pt idx="4">
                  <c:v>3.1624459788506705E-2</c:v>
                </c:pt>
                <c:pt idx="5">
                  <c:v>3.3579874625063004E-2</c:v>
                </c:pt>
                <c:pt idx="6">
                  <c:v>3.3167491121321717E-2</c:v>
                </c:pt>
                <c:pt idx="7">
                  <c:v>4.1174425836865577E-2</c:v>
                </c:pt>
                <c:pt idx="8">
                  <c:v>4.3092204629820247E-2</c:v>
                </c:pt>
                <c:pt idx="9">
                  <c:v>2.9470077080582233E-2</c:v>
                </c:pt>
                <c:pt idx="10">
                  <c:v>2.3420624928405173E-2</c:v>
                </c:pt>
                <c:pt idx="11">
                  <c:v>9.9752987420295113E-3</c:v>
                </c:pt>
                <c:pt idx="12">
                  <c:v>1.6969734786067666E-2</c:v>
                </c:pt>
                <c:pt idx="13">
                  <c:v>2.3272920231745778E-2</c:v>
                </c:pt>
                <c:pt idx="14">
                  <c:v>1.5914511974915405E-2</c:v>
                </c:pt>
                <c:pt idx="15">
                  <c:v>1.3742895767327177E-2</c:v>
                </c:pt>
                <c:pt idx="16">
                  <c:v>1.7785430305409224E-2</c:v>
                </c:pt>
                <c:pt idx="17">
                  <c:v>1.684401661558884E-2</c:v>
                </c:pt>
                <c:pt idx="18">
                  <c:v>2.1866154080861743E-2</c:v>
                </c:pt>
                <c:pt idx="19">
                  <c:v>3.41526744866536E-2</c:v>
                </c:pt>
                <c:pt idx="20">
                  <c:v>2.8936324807501086E-2</c:v>
                </c:pt>
                <c:pt idx="21">
                  <c:v>3.5752949515063567E-2</c:v>
                </c:pt>
                <c:pt idx="22">
                  <c:v>8.0657373720393662E-3</c:v>
                </c:pt>
                <c:pt idx="23">
                  <c:v>4.8084258278975446E-3</c:v>
                </c:pt>
                <c:pt idx="24">
                  <c:v>1.3991332814309904E-3</c:v>
                </c:pt>
                <c:pt idx="25">
                  <c:v>1.8905409424953223E-2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1F1-4D79-B0A3-A711E72BED6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69577808"/>
        <c:axId val="569637168"/>
      </c:lineChart>
      <c:catAx>
        <c:axId val="5695778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9637168"/>
        <c:crosses val="autoZero"/>
        <c:auto val="1"/>
        <c:lblAlgn val="ctr"/>
        <c:lblOffset val="100"/>
        <c:noMultiLvlLbl val="0"/>
      </c:catAx>
      <c:valAx>
        <c:axId val="5696371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Outperformance</a:t>
                </a:r>
                <a:r>
                  <a:rPr lang="en-GB" baseline="0"/>
                  <a:t> (all categories), % RoRE</a:t>
                </a:r>
                <a:endParaRPr lang="en-GB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95778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30545216146206638"/>
          <c:y val="0.9469523609855276"/>
          <c:w val="0.43814175192621746"/>
          <c:h val="5.197340532339752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9133271590671045E-2"/>
          <c:y val="3.4428794992175271E-2"/>
          <c:w val="0.90059016386343793"/>
          <c:h val="0.80979138171108889"/>
        </c:manualLayout>
      </c:layout>
      <c:lineChart>
        <c:grouping val="standard"/>
        <c:varyColors val="0"/>
        <c:ser>
          <c:idx val="0"/>
          <c:order val="0"/>
          <c:tx>
            <c:strRef>
              <c:f>Out_Comparison!$C$11</c:f>
              <c:strCache>
                <c:ptCount val="1"/>
                <c:pt idx="0">
                  <c:v>RIIO-1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multiLvlStrRef>
              <c:f>Out_Comparison!$AS$5:$BD$6</c:f>
              <c:multiLvlStrCache>
                <c:ptCount val="8"/>
                <c:lvl>
                  <c:pt idx="0">
                    <c:v>Average</c:v>
                  </c:pt>
                  <c:pt idx="1">
                    <c:v>Weighted Av.</c:v>
                  </c:pt>
                  <c:pt idx="2">
                    <c:v>Average</c:v>
                  </c:pt>
                  <c:pt idx="3">
                    <c:v>Weighted Av.</c:v>
                  </c:pt>
                  <c:pt idx="4">
                    <c:v>Average</c:v>
                  </c:pt>
                  <c:pt idx="5">
                    <c:v>Weighted Av.</c:v>
                  </c:pt>
                  <c:pt idx="6">
                    <c:v>Average</c:v>
                  </c:pt>
                  <c:pt idx="7">
                    <c:v>Weighted Av.</c:v>
                  </c:pt>
                </c:lvl>
                <c:lvl>
                  <c:pt idx="0">
                    <c:v>ET1</c:v>
                  </c:pt>
                  <c:pt idx="1">
                    <c:v>ET1</c:v>
                  </c:pt>
                  <c:pt idx="2">
                    <c:v>GT1</c:v>
                  </c:pt>
                  <c:pt idx="3">
                    <c:v>GT1</c:v>
                  </c:pt>
                  <c:pt idx="4">
                    <c:v>GD1</c:v>
                  </c:pt>
                  <c:pt idx="5">
                    <c:v>GD1</c:v>
                  </c:pt>
                  <c:pt idx="6">
                    <c:v>ED1</c:v>
                  </c:pt>
                  <c:pt idx="7">
                    <c:v>ED1</c:v>
                  </c:pt>
                </c:lvl>
              </c:multiLvlStrCache>
            </c:multiLvlStrRef>
          </c:cat>
          <c:val>
            <c:numRef>
              <c:f>Out_Comparison!$AS$17:$BD$17</c:f>
              <c:numCache>
                <c:formatCode>0.0%</c:formatCode>
                <c:ptCount val="8"/>
                <c:pt idx="0">
                  <c:v>2.6127856466578597E-2</c:v>
                </c:pt>
                <c:pt idx="1">
                  <c:v>3.4217604240866346E-2</c:v>
                </c:pt>
                <c:pt idx="2">
                  <c:v>3.9297071032250337E-3</c:v>
                </c:pt>
                <c:pt idx="3">
                  <c:v>3.9297071032250337E-3</c:v>
                </c:pt>
                <c:pt idx="4">
                  <c:v>5.1744005431421609E-2</c:v>
                </c:pt>
                <c:pt idx="5">
                  <c:v>5.0294644381185472E-2</c:v>
                </c:pt>
                <c:pt idx="6">
                  <c:v>2.4670929601214597E-2</c:v>
                </c:pt>
                <c:pt idx="7">
                  <c:v>2.535837940573589E-2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7AB-4CEB-A7A6-D7EEF728FCA4}"/>
            </c:ext>
          </c:extLst>
        </c:ser>
        <c:ser>
          <c:idx val="1"/>
          <c:order val="1"/>
          <c:tx>
            <c:strRef>
              <c:f>Out_Comparison!$C$19</c:f>
              <c:strCache>
                <c:ptCount val="1"/>
                <c:pt idx="0">
                  <c:v>RIIO-2, no RPE adjustment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multiLvlStrRef>
              <c:f>Out_Comparison!$AS$5:$BD$6</c:f>
              <c:multiLvlStrCache>
                <c:ptCount val="8"/>
                <c:lvl>
                  <c:pt idx="0">
                    <c:v>Average</c:v>
                  </c:pt>
                  <c:pt idx="1">
                    <c:v>Weighted Av.</c:v>
                  </c:pt>
                  <c:pt idx="2">
                    <c:v>Average</c:v>
                  </c:pt>
                  <c:pt idx="3">
                    <c:v>Weighted Av.</c:v>
                  </c:pt>
                  <c:pt idx="4">
                    <c:v>Average</c:v>
                  </c:pt>
                  <c:pt idx="5">
                    <c:v>Weighted Av.</c:v>
                  </c:pt>
                  <c:pt idx="6">
                    <c:v>Average</c:v>
                  </c:pt>
                  <c:pt idx="7">
                    <c:v>Weighted Av.</c:v>
                  </c:pt>
                </c:lvl>
                <c:lvl>
                  <c:pt idx="0">
                    <c:v>ET1</c:v>
                  </c:pt>
                  <c:pt idx="1">
                    <c:v>ET1</c:v>
                  </c:pt>
                  <c:pt idx="2">
                    <c:v>GT1</c:v>
                  </c:pt>
                  <c:pt idx="3">
                    <c:v>GT1</c:v>
                  </c:pt>
                  <c:pt idx="4">
                    <c:v>GD1</c:v>
                  </c:pt>
                  <c:pt idx="5">
                    <c:v>GD1</c:v>
                  </c:pt>
                  <c:pt idx="6">
                    <c:v>ED1</c:v>
                  </c:pt>
                  <c:pt idx="7">
                    <c:v>ED1</c:v>
                  </c:pt>
                </c:lvl>
              </c:multiLvlStrCache>
            </c:multiLvlStrRef>
          </c:cat>
          <c:val>
            <c:numRef>
              <c:f>Out_Comparison!$AS$25:$BD$25</c:f>
              <c:numCache>
                <c:formatCode>0.0%</c:formatCode>
                <c:ptCount val="8"/>
                <c:pt idx="0">
                  <c:v>2.7017687017981167E-2</c:v>
                </c:pt>
                <c:pt idx="1">
                  <c:v>2.6359709308473717E-2</c:v>
                </c:pt>
                <c:pt idx="2">
                  <c:v>2.4824884483192955E-3</c:v>
                </c:pt>
                <c:pt idx="3">
                  <c:v>2.4824884483192955E-3</c:v>
                </c:pt>
                <c:pt idx="4">
                  <c:v>3.6938729668371723E-2</c:v>
                </c:pt>
                <c:pt idx="5">
                  <c:v>3.6071944387623539E-2</c:v>
                </c:pt>
                <c:pt idx="6">
                  <c:v>1.8140680058686548E-2</c:v>
                </c:pt>
                <c:pt idx="7">
                  <c:v>1.8770943041002245E-2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7AB-4CEB-A7A6-D7EEF728FCA4}"/>
            </c:ext>
          </c:extLst>
        </c:ser>
        <c:ser>
          <c:idx val="2"/>
          <c:order val="2"/>
          <c:tx>
            <c:v>RIIO-2, with RPE adjustment</c:v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val>
            <c:numRef>
              <c:f>Out_Comparison!$AS$33:$BD$33</c:f>
              <c:numCache>
                <c:formatCode>0.0%</c:formatCode>
                <c:ptCount val="8"/>
                <c:pt idx="0">
                  <c:v>2.1796594611568337E-2</c:v>
                </c:pt>
                <c:pt idx="1">
                  <c:v>2.1335843417862464E-2</c:v>
                </c:pt>
                <c:pt idx="2">
                  <c:v>9.0609754549951585E-3</c:v>
                </c:pt>
                <c:pt idx="3">
                  <c:v>9.0609754549951585E-3</c:v>
                </c:pt>
                <c:pt idx="4">
                  <c:v>3.0688057094074274E-2</c:v>
                </c:pt>
                <c:pt idx="5">
                  <c:v>2.991032880422843E-2</c:v>
                </c:pt>
                <c:pt idx="6">
                  <c:v>1.845830846267537E-2</c:v>
                </c:pt>
                <c:pt idx="7">
                  <c:v>1.9084437075268378E-2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7AB-4CEB-A7A6-D7EEF728FCA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080188752"/>
        <c:axId val="1837820720"/>
      </c:lineChart>
      <c:catAx>
        <c:axId val="20801887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37820720"/>
        <c:crosses val="autoZero"/>
        <c:auto val="1"/>
        <c:lblAlgn val="ctr"/>
        <c:lblOffset val="100"/>
        <c:noMultiLvlLbl val="0"/>
      </c:catAx>
      <c:valAx>
        <c:axId val="18378207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Outperformance</a:t>
                </a:r>
                <a:r>
                  <a:rPr lang="en-GB" baseline="0"/>
                  <a:t> (all categories), % RoRE</a:t>
                </a:r>
                <a:endParaRPr lang="en-GB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8018875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3.3706598019753752E-3"/>
          <c:y val="0.94718272891944844"/>
          <c:w val="0.99498579936810305"/>
          <c:h val="5.200344564017325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079736481557369E-2"/>
          <c:y val="3.4578959705487265E-2"/>
          <c:w val="0.91158578672226298"/>
          <c:h val="0.7871431120915221"/>
        </c:manualLayout>
      </c:layout>
      <c:barChart>
        <c:barDir val="col"/>
        <c:grouping val="stacked"/>
        <c:varyColors val="0"/>
        <c:ser>
          <c:idx val="2"/>
          <c:order val="0"/>
          <c:tx>
            <c:v>Totex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Out_Comparison!$P$5:$AQ$5</c15:sqref>
                  </c15:fullRef>
                </c:ext>
              </c:extLst>
              <c:f>(Out_Comparison!$Q$5:$S$5,Out_Comparison!$U$5:$AQ$5)</c:f>
              <c:strCache>
                <c:ptCount val="26"/>
                <c:pt idx="0">
                  <c:v>NGET (TO)</c:v>
                </c:pt>
                <c:pt idx="1">
                  <c:v>SHET</c:v>
                </c:pt>
                <c:pt idx="2">
                  <c:v>SPT</c:v>
                </c:pt>
                <c:pt idx="3">
                  <c:v>NGGT (TO)</c:v>
                </c:pt>
                <c:pt idx="4">
                  <c:v>EoE</c:v>
                </c:pt>
                <c:pt idx="5">
                  <c:v>Lon</c:v>
                </c:pt>
                <c:pt idx="6">
                  <c:v>NW</c:v>
                </c:pt>
                <c:pt idx="7">
                  <c:v>WM</c:v>
                </c:pt>
                <c:pt idx="8">
                  <c:v>NGN</c:v>
                </c:pt>
                <c:pt idx="9">
                  <c:v>Sc</c:v>
                </c:pt>
                <c:pt idx="10">
                  <c:v>So</c:v>
                </c:pt>
                <c:pt idx="11">
                  <c:v>WWU</c:v>
                </c:pt>
                <c:pt idx="12">
                  <c:v>ENWL</c:v>
                </c:pt>
                <c:pt idx="13">
                  <c:v>NPgN</c:v>
                </c:pt>
                <c:pt idx="14">
                  <c:v>NPgY</c:v>
                </c:pt>
                <c:pt idx="15">
                  <c:v>WMID</c:v>
                </c:pt>
                <c:pt idx="16">
                  <c:v>EMID</c:v>
                </c:pt>
                <c:pt idx="17">
                  <c:v>SWALES</c:v>
                </c:pt>
                <c:pt idx="18">
                  <c:v>SWEST</c:v>
                </c:pt>
                <c:pt idx="19">
                  <c:v>LPN</c:v>
                </c:pt>
                <c:pt idx="20">
                  <c:v>SPN</c:v>
                </c:pt>
                <c:pt idx="21">
                  <c:v>EPN</c:v>
                </c:pt>
                <c:pt idx="22">
                  <c:v>SPD</c:v>
                </c:pt>
                <c:pt idx="23">
                  <c:v>SPMW</c:v>
                </c:pt>
                <c:pt idx="24">
                  <c:v>SSEH</c:v>
                </c:pt>
                <c:pt idx="25">
                  <c:v>SSES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Out_Comparison!$P$29:$AQ$29</c15:sqref>
                  </c15:fullRef>
                </c:ext>
              </c:extLst>
              <c:f>(Out_Comparison!$Q$29:$S$29,Out_Comparison!$U$29:$AQ$29)</c:f>
              <c:numCache>
                <c:formatCode>0.0%</c:formatCode>
                <c:ptCount val="26"/>
                <c:pt idx="0">
                  <c:v>4.8200707213807027E-3</c:v>
                </c:pt>
                <c:pt idx="1">
                  <c:v>-2.2301384640769704E-3</c:v>
                </c:pt>
                <c:pt idx="2">
                  <c:v>-2.6070108895147855E-3</c:v>
                </c:pt>
                <c:pt idx="3">
                  <c:v>-3.6775499746835166E-3</c:v>
                </c:pt>
                <c:pt idx="4">
                  <c:v>-1.6639310144524379E-3</c:v>
                </c:pt>
                <c:pt idx="5">
                  <c:v>3.8069274290253086E-3</c:v>
                </c:pt>
                <c:pt idx="6">
                  <c:v>1.5760266308591868E-3</c:v>
                </c:pt>
                <c:pt idx="7">
                  <c:v>9.3958536723982786E-3</c:v>
                </c:pt>
                <c:pt idx="8">
                  <c:v>9.2577211156073692E-3</c:v>
                </c:pt>
                <c:pt idx="9">
                  <c:v>1.854686652994075E-2</c:v>
                </c:pt>
                <c:pt idx="10">
                  <c:v>1.0284456992158617E-2</c:v>
                </c:pt>
                <c:pt idx="11">
                  <c:v>1.8878177256268544E-2</c:v>
                </c:pt>
                <c:pt idx="12">
                  <c:v>8.5063479514428889E-3</c:v>
                </c:pt>
                <c:pt idx="13">
                  <c:v>3.0314670382841727E-4</c:v>
                </c:pt>
                <c:pt idx="14">
                  <c:v>3.0300284248981936E-4</c:v>
                </c:pt>
                <c:pt idx="15">
                  <c:v>-1.043045306581152E-3</c:v>
                </c:pt>
                <c:pt idx="16">
                  <c:v>5.4660517076110244E-4</c:v>
                </c:pt>
                <c:pt idx="17">
                  <c:v>3.3085967150863977E-3</c:v>
                </c:pt>
                <c:pt idx="18">
                  <c:v>3.2528985879103989E-3</c:v>
                </c:pt>
                <c:pt idx="19">
                  <c:v>9.4335610688854928E-3</c:v>
                </c:pt>
                <c:pt idx="20">
                  <c:v>1.2680746145763915E-2</c:v>
                </c:pt>
                <c:pt idx="21">
                  <c:v>1.163924232728495E-2</c:v>
                </c:pt>
                <c:pt idx="22">
                  <c:v>2.7602748299449008E-4</c:v>
                </c:pt>
                <c:pt idx="23">
                  <c:v>2.8222340244816796E-4</c:v>
                </c:pt>
                <c:pt idx="24">
                  <c:v>5.0196251939034391E-3</c:v>
                </c:pt>
                <c:pt idx="25">
                  <c:v>5.5965487625872249E-3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7A9-41E9-A2C4-2ED79274FF57}"/>
            </c:ext>
          </c:extLst>
        </c:ser>
        <c:ser>
          <c:idx val="0"/>
          <c:order val="1"/>
          <c:tx>
            <c:v>Incentives</c:v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Lit>
              <c:ptCount val="26"/>
              <c:pt idx="0">
                <c:v>NGET (TO)</c:v>
              </c:pt>
              <c:pt idx="1">
                <c:v>SHET</c:v>
              </c:pt>
              <c:pt idx="2">
                <c:v>SPT</c:v>
              </c:pt>
              <c:pt idx="3">
                <c:v>NGGT (TO)</c:v>
              </c:pt>
              <c:pt idx="4">
                <c:v>EoE</c:v>
              </c:pt>
              <c:pt idx="5">
                <c:v>Lon</c:v>
              </c:pt>
              <c:pt idx="6">
                <c:v>NW</c:v>
              </c:pt>
              <c:pt idx="7">
                <c:v>WM</c:v>
              </c:pt>
              <c:pt idx="8">
                <c:v>NGN</c:v>
              </c:pt>
              <c:pt idx="9">
                <c:v>Sc</c:v>
              </c:pt>
              <c:pt idx="10">
                <c:v>So</c:v>
              </c:pt>
              <c:pt idx="11">
                <c:v>WWU</c:v>
              </c:pt>
              <c:pt idx="12">
                <c:v>ENWL</c:v>
              </c:pt>
              <c:pt idx="13">
                <c:v>NPgN</c:v>
              </c:pt>
              <c:pt idx="14">
                <c:v>NPgY</c:v>
              </c:pt>
              <c:pt idx="15">
                <c:v>WMID</c:v>
              </c:pt>
              <c:pt idx="16">
                <c:v>EMID</c:v>
              </c:pt>
              <c:pt idx="17">
                <c:v>SWALES</c:v>
              </c:pt>
              <c:pt idx="18">
                <c:v>SWEST</c:v>
              </c:pt>
              <c:pt idx="19">
                <c:v>LPN</c:v>
              </c:pt>
              <c:pt idx="20">
                <c:v>SPN</c:v>
              </c:pt>
              <c:pt idx="21">
                <c:v>EPN</c:v>
              </c:pt>
              <c:pt idx="22">
                <c:v>SPD</c:v>
              </c:pt>
              <c:pt idx="23">
                <c:v>SPMW</c:v>
              </c:pt>
              <c:pt idx="24">
                <c:v>SSEH</c:v>
              </c:pt>
              <c:pt idx="25">
                <c:v>SSES</c:v>
              </c:pt>
              <c:extLst>
                <c:ext xmlns:c15="http://schemas.microsoft.com/office/drawing/2012/chart" uri="{02D57815-91ED-43cb-92C2-25804820EDAC}">
                  <c15:autoCat val="1"/>
                </c:ext>
              </c:extLst>
            </c:strLit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Out_Comparison!$P$30:$AQ$30</c15:sqref>
                  </c15:fullRef>
                </c:ext>
              </c:extLst>
              <c:f>(Out_Comparison!$Q$30:$S$30,Out_Comparison!$U$30:$AQ$30)</c:f>
              <c:numCache>
                <c:formatCode>0.0%</c:formatCode>
                <c:ptCount val="26"/>
                <c:pt idx="0">
                  <c:v>5.6007869771208659E-3</c:v>
                </c:pt>
                <c:pt idx="1">
                  <c:v>7.8185934995152924E-3</c:v>
                </c:pt>
                <c:pt idx="2">
                  <c:v>1.6184717497097541E-2</c:v>
                </c:pt>
                <c:pt idx="3">
                  <c:v>2.4991055691930813E-3</c:v>
                </c:pt>
                <c:pt idx="4">
                  <c:v>1.099240810880822E-2</c:v>
                </c:pt>
                <c:pt idx="5">
                  <c:v>8.7772094679033821E-3</c:v>
                </c:pt>
                <c:pt idx="6">
                  <c:v>9.6137572545344895E-3</c:v>
                </c:pt>
                <c:pt idx="7">
                  <c:v>8.3328210163829651E-3</c:v>
                </c:pt>
                <c:pt idx="8">
                  <c:v>1.3134156138030406E-2</c:v>
                </c:pt>
                <c:pt idx="9">
                  <c:v>7.3879406758192824E-3</c:v>
                </c:pt>
                <c:pt idx="10">
                  <c:v>1.1574054017350805E-2</c:v>
                </c:pt>
                <c:pt idx="11">
                  <c:v>7.7203419243774916E-3</c:v>
                </c:pt>
                <c:pt idx="12">
                  <c:v>2.3707564620149404E-2</c:v>
                </c:pt>
                <c:pt idx="13">
                  <c:v>1.9313141999805942E-2</c:v>
                </c:pt>
                <c:pt idx="14">
                  <c:v>2.1731281375007492E-2</c:v>
                </c:pt>
                <c:pt idx="15">
                  <c:v>3.0583381485341364E-2</c:v>
                </c:pt>
                <c:pt idx="16">
                  <c:v>2.8288477721494922E-2</c:v>
                </c:pt>
                <c:pt idx="17">
                  <c:v>2.3399158535541965E-2</c:v>
                </c:pt>
                <c:pt idx="18">
                  <c:v>1.8190473950548351E-2</c:v>
                </c:pt>
                <c:pt idx="19">
                  <c:v>2.0883256320957722E-2</c:v>
                </c:pt>
                <c:pt idx="20">
                  <c:v>1.365951558833031E-2</c:v>
                </c:pt>
                <c:pt idx="21">
                  <c:v>1.8808357971865357E-2</c:v>
                </c:pt>
                <c:pt idx="22">
                  <c:v>1.0705720511292312E-2</c:v>
                </c:pt>
                <c:pt idx="23">
                  <c:v>6.6316484272303158E-3</c:v>
                </c:pt>
                <c:pt idx="24">
                  <c:v>8.5287630949993729E-3</c:v>
                </c:pt>
                <c:pt idx="25">
                  <c:v>1.1605855790427187E-2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7A9-41E9-A2C4-2ED79274FF57}"/>
            </c:ext>
          </c:extLst>
        </c:ser>
        <c:ser>
          <c:idx val="1"/>
          <c:order val="2"/>
          <c:tx>
            <c:v>Tax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Lit>
              <c:ptCount val="26"/>
              <c:pt idx="0">
                <c:v>NGET (TO)</c:v>
              </c:pt>
              <c:pt idx="1">
                <c:v>SHET</c:v>
              </c:pt>
              <c:pt idx="2">
                <c:v>SPT</c:v>
              </c:pt>
              <c:pt idx="3">
                <c:v>NGGT (TO)</c:v>
              </c:pt>
              <c:pt idx="4">
                <c:v>EoE</c:v>
              </c:pt>
              <c:pt idx="5">
                <c:v>Lon</c:v>
              </c:pt>
              <c:pt idx="6">
                <c:v>NW</c:v>
              </c:pt>
              <c:pt idx="7">
                <c:v>WM</c:v>
              </c:pt>
              <c:pt idx="8">
                <c:v>NGN</c:v>
              </c:pt>
              <c:pt idx="9">
                <c:v>Sc</c:v>
              </c:pt>
              <c:pt idx="10">
                <c:v>So</c:v>
              </c:pt>
              <c:pt idx="11">
                <c:v>WWU</c:v>
              </c:pt>
              <c:pt idx="12">
                <c:v>ENWL</c:v>
              </c:pt>
              <c:pt idx="13">
                <c:v>NPgN</c:v>
              </c:pt>
              <c:pt idx="14">
                <c:v>NPgY</c:v>
              </c:pt>
              <c:pt idx="15">
                <c:v>WMID</c:v>
              </c:pt>
              <c:pt idx="16">
                <c:v>EMID</c:v>
              </c:pt>
              <c:pt idx="17">
                <c:v>SWALES</c:v>
              </c:pt>
              <c:pt idx="18">
                <c:v>SWEST</c:v>
              </c:pt>
              <c:pt idx="19">
                <c:v>LPN</c:v>
              </c:pt>
              <c:pt idx="20">
                <c:v>SPN</c:v>
              </c:pt>
              <c:pt idx="21">
                <c:v>EPN</c:v>
              </c:pt>
              <c:pt idx="22">
                <c:v>SPD</c:v>
              </c:pt>
              <c:pt idx="23">
                <c:v>SPMW</c:v>
              </c:pt>
              <c:pt idx="24">
                <c:v>SSEH</c:v>
              </c:pt>
              <c:pt idx="25">
                <c:v>SSES</c:v>
              </c:pt>
              <c:extLst>
                <c:ext xmlns:c15="http://schemas.microsoft.com/office/drawing/2012/chart" uri="{02D57815-91ED-43cb-92C2-25804820EDAC}">
                  <c15:autoCat val="1"/>
                </c:ext>
              </c:extLst>
            </c:strLit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Out_Comparison!$P$31:$AQ$31</c15:sqref>
                  </c15:fullRef>
                </c:ext>
              </c:extLst>
              <c:f>(Out_Comparison!$Q$31:$S$31,Out_Comparison!$U$31:$AQ$31)</c:f>
              <c:numCache>
                <c:formatCode>0.0%</c:formatCode>
                <c:ptCount val="26"/>
                <c:pt idx="0">
                  <c:v>-5.097133211284707E-3</c:v>
                </c:pt>
                <c:pt idx="1">
                  <c:v>-6.7397272791391467E-3</c:v>
                </c:pt>
                <c:pt idx="2">
                  <c:v>-7.5657485936914202E-4</c:v>
                </c:pt>
                <c:pt idx="3">
                  <c:v>3.7550520100620363E-3</c:v>
                </c:pt>
                <c:pt idx="4">
                  <c:v>-3.1244694586638307E-4</c:v>
                </c:pt>
                <c:pt idx="5">
                  <c:v>-1.678674463493437E-3</c:v>
                </c:pt>
                <c:pt idx="6">
                  <c:v>-6.5979863014321079E-4</c:v>
                </c:pt>
                <c:pt idx="7">
                  <c:v>3.8840109373538395E-4</c:v>
                </c:pt>
                <c:pt idx="8">
                  <c:v>-1.814876927513082E-4</c:v>
                </c:pt>
                <c:pt idx="9">
                  <c:v>1.315443464198509E-3</c:v>
                </c:pt>
                <c:pt idx="10">
                  <c:v>1.6402449450911843E-3</c:v>
                </c:pt>
                <c:pt idx="11">
                  <c:v>1.6454775788744547E-2</c:v>
                </c:pt>
                <c:pt idx="12">
                  <c:v>-3.4069595083151523E-3</c:v>
                </c:pt>
                <c:pt idx="13">
                  <c:v>1.2864711240916833E-3</c:v>
                </c:pt>
                <c:pt idx="14">
                  <c:v>9.3907274981917463E-4</c:v>
                </c:pt>
                <c:pt idx="15">
                  <c:v>-3.034847101566757E-3</c:v>
                </c:pt>
                <c:pt idx="16">
                  <c:v>-3.1091675376687762E-3</c:v>
                </c:pt>
                <c:pt idx="17">
                  <c:v>4.2846053302366882E-3</c:v>
                </c:pt>
                <c:pt idx="18">
                  <c:v>7.3895726362290816E-4</c:v>
                </c:pt>
                <c:pt idx="19">
                  <c:v>-5.859226374741091E-3</c:v>
                </c:pt>
                <c:pt idx="20">
                  <c:v>-8.0868103523754637E-3</c:v>
                </c:pt>
                <c:pt idx="21">
                  <c:v>2.9857623720887902E-3</c:v>
                </c:pt>
                <c:pt idx="22">
                  <c:v>-2.9160106222474364E-3</c:v>
                </c:pt>
                <c:pt idx="23">
                  <c:v>-2.1054460017809382E-3</c:v>
                </c:pt>
                <c:pt idx="24">
                  <c:v>-6.5335782795127436E-3</c:v>
                </c:pt>
                <c:pt idx="25">
                  <c:v>-2.6662555248408858E-3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7A9-41E9-A2C4-2ED79274FF57}"/>
            </c:ext>
          </c:extLst>
        </c:ser>
        <c:ser>
          <c:idx val="3"/>
          <c:order val="3"/>
          <c:tx>
            <c:v>Debt</c:v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Lit>
              <c:ptCount val="26"/>
              <c:pt idx="0">
                <c:v>NGET (TO)</c:v>
              </c:pt>
              <c:pt idx="1">
                <c:v>SHET</c:v>
              </c:pt>
              <c:pt idx="2">
                <c:v>SPT</c:v>
              </c:pt>
              <c:pt idx="3">
                <c:v>NGGT (TO)</c:v>
              </c:pt>
              <c:pt idx="4">
                <c:v>EoE</c:v>
              </c:pt>
              <c:pt idx="5">
                <c:v>Lon</c:v>
              </c:pt>
              <c:pt idx="6">
                <c:v>NW</c:v>
              </c:pt>
              <c:pt idx="7">
                <c:v>WM</c:v>
              </c:pt>
              <c:pt idx="8">
                <c:v>NGN</c:v>
              </c:pt>
              <c:pt idx="9">
                <c:v>Sc</c:v>
              </c:pt>
              <c:pt idx="10">
                <c:v>So</c:v>
              </c:pt>
              <c:pt idx="11">
                <c:v>WWU</c:v>
              </c:pt>
              <c:pt idx="12">
                <c:v>ENWL</c:v>
              </c:pt>
              <c:pt idx="13">
                <c:v>NPgN</c:v>
              </c:pt>
              <c:pt idx="14">
                <c:v>NPgY</c:v>
              </c:pt>
              <c:pt idx="15">
                <c:v>WMID</c:v>
              </c:pt>
              <c:pt idx="16">
                <c:v>EMID</c:v>
              </c:pt>
              <c:pt idx="17">
                <c:v>SWALES</c:v>
              </c:pt>
              <c:pt idx="18">
                <c:v>SWEST</c:v>
              </c:pt>
              <c:pt idx="19">
                <c:v>LPN</c:v>
              </c:pt>
              <c:pt idx="20">
                <c:v>SPN</c:v>
              </c:pt>
              <c:pt idx="21">
                <c:v>EPN</c:v>
              </c:pt>
              <c:pt idx="22">
                <c:v>SPD</c:v>
              </c:pt>
              <c:pt idx="23">
                <c:v>SPMW</c:v>
              </c:pt>
              <c:pt idx="24">
                <c:v>SSEH</c:v>
              </c:pt>
              <c:pt idx="25">
                <c:v>SSES</c:v>
              </c:pt>
              <c:extLst>
                <c:ext xmlns:c15="http://schemas.microsoft.com/office/drawing/2012/chart" uri="{02D57815-91ED-43cb-92C2-25804820EDAC}">
                  <c15:autoCat val="1"/>
                </c:ext>
              </c:extLst>
            </c:strLit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Out_Comparison!$P$32:$AQ$32</c15:sqref>
                  </c15:fullRef>
                </c:ext>
              </c:extLst>
              <c:f>(Out_Comparison!$Q$32:$S$32,Out_Comparison!$U$32:$AQ$32)</c:f>
              <c:numCache>
                <c:formatCode>0.0%</c:formatCode>
                <c:ptCount val="26"/>
                <c:pt idx="0">
                  <c:v>1.5736781906170668E-2</c:v>
                </c:pt>
                <c:pt idx="1">
                  <c:v>9.7102558433024028E-3</c:v>
                </c:pt>
                <c:pt idx="2">
                  <c:v>2.2949162093502291E-2</c:v>
                </c:pt>
                <c:pt idx="3">
                  <c:v>6.4843678504235575E-3</c:v>
                </c:pt>
                <c:pt idx="4">
                  <c:v>2.2608429640017309E-2</c:v>
                </c:pt>
                <c:pt idx="5">
                  <c:v>2.267441219162775E-2</c:v>
                </c:pt>
                <c:pt idx="6">
                  <c:v>2.2637505866071248E-2</c:v>
                </c:pt>
                <c:pt idx="7">
                  <c:v>2.3057350054348946E-2</c:v>
                </c:pt>
                <c:pt idx="8">
                  <c:v>2.088181506893378E-2</c:v>
                </c:pt>
                <c:pt idx="9">
                  <c:v>2.2198264106236916E-3</c:v>
                </c:pt>
                <c:pt idx="10">
                  <c:v>-7.8131026195434007E-5</c:v>
                </c:pt>
                <c:pt idx="11">
                  <c:v>-3.3077996227361073E-2</c:v>
                </c:pt>
                <c:pt idx="12">
                  <c:v>-1.1837218277209474E-2</c:v>
                </c:pt>
                <c:pt idx="13">
                  <c:v>2.3701604040197366E-3</c:v>
                </c:pt>
                <c:pt idx="14">
                  <c:v>-7.0588449924010813E-3</c:v>
                </c:pt>
                <c:pt idx="15">
                  <c:v>-1.2762593309866279E-2</c:v>
                </c:pt>
                <c:pt idx="16">
                  <c:v>-7.9404850491780234E-3</c:v>
                </c:pt>
                <c:pt idx="17">
                  <c:v>-1.4148343965276212E-2</c:v>
                </c:pt>
                <c:pt idx="18">
                  <c:v>-3.1617572121991102E-4</c:v>
                </c:pt>
                <c:pt idx="19">
                  <c:v>9.6950834715514803E-3</c:v>
                </c:pt>
                <c:pt idx="20">
                  <c:v>1.0682873425782325E-2</c:v>
                </c:pt>
                <c:pt idx="21">
                  <c:v>2.3195868438244758E-3</c:v>
                </c:pt>
                <c:pt idx="22">
                  <c:v>0</c:v>
                </c:pt>
                <c:pt idx="23">
                  <c:v>0</c:v>
                </c:pt>
                <c:pt idx="24">
                  <c:v>-5.6156767279590784E-3</c:v>
                </c:pt>
                <c:pt idx="25">
                  <c:v>4.3692603967796983E-3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C7A9-41E9-A2C4-2ED79274FF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569577808"/>
        <c:axId val="569637168"/>
      </c:barChart>
      <c:catAx>
        <c:axId val="5695778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9637168"/>
        <c:crosses val="autoZero"/>
        <c:auto val="1"/>
        <c:lblAlgn val="ctr"/>
        <c:lblOffset val="100"/>
        <c:noMultiLvlLbl val="0"/>
      </c:catAx>
      <c:valAx>
        <c:axId val="5696371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Outperformance</a:t>
                </a:r>
                <a:r>
                  <a:rPr lang="en-GB" baseline="0"/>
                  <a:t> (all categories), % RoRE - RIIO2 with RPE adj</a:t>
                </a:r>
                <a:endParaRPr lang="en-GB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%" sourceLinked="0"/>
        <c:majorTickMark val="none"/>
        <c:minorTickMark val="none"/>
        <c:tickLblPos val="low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95778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7.4824702071273636E-3"/>
          <c:y val="0.9469523609855276"/>
          <c:w val="0.99245205394991209"/>
          <c:h val="5.197340532339752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9133271590671045E-2"/>
          <c:y val="3.4428794992175271E-2"/>
          <c:w val="0.90059016386343793"/>
          <c:h val="0.77589313662448578"/>
        </c:manualLayout>
      </c:layout>
      <c:barChart>
        <c:barDir val="col"/>
        <c:grouping val="stacked"/>
        <c:varyColors val="0"/>
        <c:ser>
          <c:idx val="0"/>
          <c:order val="0"/>
          <c:tx>
            <c:v>Totex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Out_Comparison!$AS$5:$BD$6</c:f>
              <c:multiLvlStrCache>
                <c:ptCount val="8"/>
                <c:lvl>
                  <c:pt idx="0">
                    <c:v>Average</c:v>
                  </c:pt>
                  <c:pt idx="1">
                    <c:v>Weighted Av.</c:v>
                  </c:pt>
                  <c:pt idx="2">
                    <c:v>Average</c:v>
                  </c:pt>
                  <c:pt idx="3">
                    <c:v>Weighted Av.</c:v>
                  </c:pt>
                  <c:pt idx="4">
                    <c:v>Average</c:v>
                  </c:pt>
                  <c:pt idx="5">
                    <c:v>Weighted Av.</c:v>
                  </c:pt>
                  <c:pt idx="6">
                    <c:v>Average</c:v>
                  </c:pt>
                  <c:pt idx="7">
                    <c:v>Weighted Av.</c:v>
                  </c:pt>
                </c:lvl>
                <c:lvl>
                  <c:pt idx="0">
                    <c:v>ET1</c:v>
                  </c:pt>
                  <c:pt idx="1">
                    <c:v>ET1</c:v>
                  </c:pt>
                  <c:pt idx="2">
                    <c:v>GT1</c:v>
                  </c:pt>
                  <c:pt idx="3">
                    <c:v>GT1</c:v>
                  </c:pt>
                  <c:pt idx="4">
                    <c:v>GD1</c:v>
                  </c:pt>
                  <c:pt idx="5">
                    <c:v>GD1</c:v>
                  </c:pt>
                  <c:pt idx="6">
                    <c:v>ED1</c:v>
                  </c:pt>
                  <c:pt idx="7">
                    <c:v>ED1</c:v>
                  </c:pt>
                </c:lvl>
              </c:multiLvlStrCache>
            </c:multiLvlStrRef>
          </c:cat>
          <c:val>
            <c:numRef>
              <c:f>Out_Comparison!$AS$29:$BD$29</c:f>
              <c:numCache>
                <c:formatCode>0.0%</c:formatCode>
                <c:ptCount val="8"/>
                <c:pt idx="0">
                  <c:v>-5.6928774036844243E-6</c:v>
                </c:pt>
                <c:pt idx="1">
                  <c:v>3.053518290799564E-3</c:v>
                </c:pt>
                <c:pt idx="2">
                  <c:v>-3.6775499746835166E-3</c:v>
                </c:pt>
                <c:pt idx="3">
                  <c:v>-3.6775499746835166E-3</c:v>
                </c:pt>
                <c:pt idx="4">
                  <c:v>8.7602623264757019E-3</c:v>
                </c:pt>
                <c:pt idx="5">
                  <c:v>8.0016132688234213E-3</c:v>
                </c:pt>
                <c:pt idx="6">
                  <c:v>4.2932519320575393E-3</c:v>
                </c:pt>
                <c:pt idx="7">
                  <c:v>4.3536445676284159E-3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08F-4E72-9680-E89098FAC730}"/>
            </c:ext>
          </c:extLst>
        </c:ser>
        <c:ser>
          <c:idx val="1"/>
          <c:order val="1"/>
          <c:tx>
            <c:v>Incentives</c:v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val>
            <c:numRef>
              <c:f>Out_Comparison!$AS$30:$BD$30</c:f>
              <c:numCache>
                <c:formatCode>0.0%</c:formatCode>
                <c:ptCount val="8"/>
                <c:pt idx="0">
                  <c:v>9.868032657911233E-3</c:v>
                </c:pt>
                <c:pt idx="1">
                  <c:v>7.1646237873560356E-3</c:v>
                </c:pt>
                <c:pt idx="2">
                  <c:v>2.4991055691930813E-3</c:v>
                </c:pt>
                <c:pt idx="3">
                  <c:v>2.4991055691930813E-3</c:v>
                </c:pt>
                <c:pt idx="4">
                  <c:v>9.691586075400882E-3</c:v>
                </c:pt>
                <c:pt idx="5">
                  <c:v>1.0002884571110591E-2</c:v>
                </c:pt>
                <c:pt idx="6">
                  <c:v>1.8288328385213715E-2</c:v>
                </c:pt>
                <c:pt idx="7">
                  <c:v>1.870415912598938E-2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08F-4E72-9680-E89098FAC730}"/>
            </c:ext>
          </c:extLst>
        </c:ser>
        <c:ser>
          <c:idx val="2"/>
          <c:order val="2"/>
          <c:tx>
            <c:v>Tax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Out_Comparison!$AS$31:$BD$31</c:f>
              <c:numCache>
                <c:formatCode>0.0%</c:formatCode>
                <c:ptCount val="8"/>
                <c:pt idx="0">
                  <c:v>-4.1978117832643319E-3</c:v>
                </c:pt>
                <c:pt idx="1">
                  <c:v>-4.7666410901308597E-3</c:v>
                </c:pt>
                <c:pt idx="2">
                  <c:v>3.7550520100620363E-3</c:v>
                </c:pt>
                <c:pt idx="3">
                  <c:v>3.7550520100620363E-3</c:v>
                </c:pt>
                <c:pt idx="4">
                  <c:v>2.1208071949394107E-3</c:v>
                </c:pt>
                <c:pt idx="5">
                  <c:v>1.9728081561620225E-3</c:v>
                </c:pt>
                <c:pt idx="6">
                  <c:v>-1.963102318799286E-3</c:v>
                </c:pt>
                <c:pt idx="7">
                  <c:v>-1.9567165611985432E-3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108F-4E72-9680-E89098FAC730}"/>
            </c:ext>
          </c:extLst>
        </c:ser>
        <c:ser>
          <c:idx val="3"/>
          <c:order val="3"/>
          <c:tx>
            <c:v>Debt</c:v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val>
            <c:numRef>
              <c:f>Out_Comparison!$AS$32:$BD$32</c:f>
              <c:numCache>
                <c:formatCode>0.0%</c:formatCode>
                <c:ptCount val="8"/>
                <c:pt idx="0">
                  <c:v>1.6132066614325122E-2</c:v>
                </c:pt>
                <c:pt idx="1">
                  <c:v>1.5884342429837724E-2</c:v>
                </c:pt>
                <c:pt idx="2">
                  <c:v>6.4843678504235575E-3</c:v>
                </c:pt>
                <c:pt idx="3">
                  <c:v>6.4843678504235575E-3</c:v>
                </c:pt>
                <c:pt idx="4">
                  <c:v>1.0115401497258279E-2</c:v>
                </c:pt>
                <c:pt idx="5">
                  <c:v>9.9330228081323975E-3</c:v>
                </c:pt>
                <c:pt idx="6">
                  <c:v>-2.1601695357965967E-3</c:v>
                </c:pt>
                <c:pt idx="7">
                  <c:v>-2.0166500571508735E-3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108F-4E72-9680-E89098FAC73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080188752"/>
        <c:axId val="1837820720"/>
      </c:barChart>
      <c:catAx>
        <c:axId val="20801887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37820720"/>
        <c:crosses val="autoZero"/>
        <c:auto val="1"/>
        <c:lblAlgn val="ctr"/>
        <c:lblOffset val="100"/>
        <c:noMultiLvlLbl val="0"/>
      </c:catAx>
      <c:valAx>
        <c:axId val="18378207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Outperformance</a:t>
                </a:r>
                <a:r>
                  <a:rPr lang="en-GB" baseline="0"/>
                  <a:t> (all categories), % RoRE - RIIO2 with RPE adj</a:t>
                </a:r>
                <a:endParaRPr lang="en-GB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8018875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3.3706598019753752E-3"/>
          <c:y val="0.94718272891944844"/>
          <c:w val="0.98981746761622624"/>
          <c:h val="5.200344564017325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Verdana" panose="020B0604030504040204" pitchFamily="34" charset="0"/>
                <a:ea typeface="Verdana" panose="020B0604030504040204" pitchFamily="34" charset="0"/>
                <a:cs typeface="Verdana" panose="020B0604030504040204" pitchFamily="34" charset="0"/>
              </a:defRPr>
            </a:pPr>
            <a:r>
              <a:rPr lang="en-US"/>
              <a:t>Ofgem chart for DDs</a:t>
            </a:r>
          </a:p>
        </c:rich>
      </c:tx>
      <c:layout>
        <c:manualLayout>
          <c:xMode val="edge"/>
          <c:yMode val="edge"/>
          <c:x val="0.37240740467317435"/>
          <c:y val="0"/>
        </c:manualLayout>
      </c:layout>
      <c:overlay val="0"/>
      <c:spPr>
        <a:solidFill>
          <a:sysClr val="window" lastClr="FFFFFF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Verdana" panose="020B0604030504040204" pitchFamily="34" charset="0"/>
              <a:ea typeface="Verdana" panose="020B0604030504040204" pitchFamily="34" charset="0"/>
              <a:cs typeface="Verdana" panose="020B0604030504040204" pitchFamily="34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3871708833676905"/>
          <c:y val="3.4428794992175271E-2"/>
          <c:w val="0.84100634516348072"/>
          <c:h val="0.81281663531753379"/>
        </c:manualLayout>
      </c:layout>
      <c:barChart>
        <c:barDir val="col"/>
        <c:grouping val="stacked"/>
        <c:varyColors val="0"/>
        <c:ser>
          <c:idx val="0"/>
          <c:order val="0"/>
          <c:tx>
            <c:v>Totex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dLbl>
              <c:idx val="0"/>
              <c:layout>
                <c:manualLayout>
                  <c:x val="0"/>
                  <c:y val="1.646542545881491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B841-4EE1-A4FB-AACBC345240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bg1"/>
                    </a:solidFill>
                    <a:latin typeface="Verdana" panose="020B0604030504040204" pitchFamily="34" charset="0"/>
                    <a:ea typeface="Verdana" panose="020B0604030504040204" pitchFamily="34" charset="0"/>
                    <a:cs typeface="Verdana" panose="020B0604030504040204" pitchFamily="34" charset="0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Out_Comparison!$AS$5:$BD$6</c:f>
              <c:multiLvlStrCache>
                <c:ptCount val="8"/>
                <c:lvl>
                  <c:pt idx="0">
                    <c:v>Average</c:v>
                  </c:pt>
                  <c:pt idx="1">
                    <c:v>Weighted Av.</c:v>
                  </c:pt>
                  <c:pt idx="2">
                    <c:v>Average</c:v>
                  </c:pt>
                  <c:pt idx="3">
                    <c:v>Weighted Av.</c:v>
                  </c:pt>
                  <c:pt idx="4">
                    <c:v>Average</c:v>
                  </c:pt>
                  <c:pt idx="5">
                    <c:v>Weighted Av.</c:v>
                  </c:pt>
                  <c:pt idx="6">
                    <c:v>Average</c:v>
                  </c:pt>
                  <c:pt idx="7">
                    <c:v>Weighted Av.</c:v>
                  </c:pt>
                </c:lvl>
                <c:lvl>
                  <c:pt idx="0">
                    <c:v>ET1</c:v>
                  </c:pt>
                  <c:pt idx="1">
                    <c:v>ET1</c:v>
                  </c:pt>
                  <c:pt idx="2">
                    <c:v>GT1</c:v>
                  </c:pt>
                  <c:pt idx="3">
                    <c:v>GT1</c:v>
                  </c:pt>
                  <c:pt idx="4">
                    <c:v>GD1</c:v>
                  </c:pt>
                  <c:pt idx="5">
                    <c:v>GD1</c:v>
                  </c:pt>
                  <c:pt idx="6">
                    <c:v>ED1</c:v>
                  </c:pt>
                  <c:pt idx="7">
                    <c:v>ED1</c:v>
                  </c:pt>
                </c:lvl>
              </c:multiLvlStrCache>
            </c:multiLvlStrRef>
          </c:cat>
          <c:val>
            <c:numRef>
              <c:f>Out_Comparison!$AS$29:$BD$29</c:f>
              <c:numCache>
                <c:formatCode>0.0%</c:formatCode>
                <c:ptCount val="8"/>
                <c:pt idx="0">
                  <c:v>-5.6928774036844243E-6</c:v>
                </c:pt>
                <c:pt idx="1">
                  <c:v>3.053518290799564E-3</c:v>
                </c:pt>
                <c:pt idx="2">
                  <c:v>-3.6775499746835166E-3</c:v>
                </c:pt>
                <c:pt idx="3">
                  <c:v>-3.6775499746835166E-3</c:v>
                </c:pt>
                <c:pt idx="4">
                  <c:v>8.7602623264757019E-3</c:v>
                </c:pt>
                <c:pt idx="5">
                  <c:v>8.0016132688234213E-3</c:v>
                </c:pt>
                <c:pt idx="6">
                  <c:v>4.2932519320575393E-3</c:v>
                </c:pt>
                <c:pt idx="7">
                  <c:v>4.3536445676284159E-3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841-4EE1-A4FB-AACBC3452409}"/>
            </c:ext>
          </c:extLst>
        </c:ser>
        <c:ser>
          <c:idx val="1"/>
          <c:order val="1"/>
          <c:tx>
            <c:v>Incentives</c:v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bg1"/>
                    </a:solidFill>
                    <a:latin typeface="Verdana" panose="020B0604030504040204" pitchFamily="34" charset="0"/>
                    <a:ea typeface="Verdana" panose="020B0604030504040204" pitchFamily="34" charset="0"/>
                    <a:cs typeface="Verdana" panose="020B0604030504040204" pitchFamily="34" charset="0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Out_Comparison!$AS$30:$BD$30</c:f>
              <c:numCache>
                <c:formatCode>0.0%</c:formatCode>
                <c:ptCount val="8"/>
                <c:pt idx="0">
                  <c:v>9.868032657911233E-3</c:v>
                </c:pt>
                <c:pt idx="1">
                  <c:v>7.1646237873560356E-3</c:v>
                </c:pt>
                <c:pt idx="2">
                  <c:v>2.4991055691930813E-3</c:v>
                </c:pt>
                <c:pt idx="3">
                  <c:v>2.4991055691930813E-3</c:v>
                </c:pt>
                <c:pt idx="4">
                  <c:v>9.691586075400882E-3</c:v>
                </c:pt>
                <c:pt idx="5">
                  <c:v>1.0002884571110591E-2</c:v>
                </c:pt>
                <c:pt idx="6">
                  <c:v>1.8288328385213715E-2</c:v>
                </c:pt>
                <c:pt idx="7">
                  <c:v>1.870415912598938E-2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841-4EE1-A4FB-AACBC345240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9"/>
        <c:overlap val="100"/>
        <c:axId val="2080188752"/>
        <c:axId val="1837820720"/>
      </c:barChart>
      <c:catAx>
        <c:axId val="20801887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Verdana" panose="020B0604030504040204" pitchFamily="34" charset="0"/>
                <a:ea typeface="Verdana" panose="020B0604030504040204" pitchFamily="34" charset="0"/>
                <a:cs typeface="Verdana" panose="020B0604030504040204" pitchFamily="34" charset="0"/>
              </a:defRPr>
            </a:pPr>
            <a:endParaRPr lang="en-US"/>
          </a:p>
        </c:txPr>
        <c:crossAx val="1837820720"/>
        <c:crosses val="autoZero"/>
        <c:auto val="1"/>
        <c:lblAlgn val="ctr"/>
        <c:lblOffset val="100"/>
        <c:noMultiLvlLbl val="0"/>
      </c:catAx>
      <c:valAx>
        <c:axId val="18378207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Verdana" panose="020B0604030504040204" pitchFamily="34" charset="0"/>
                    <a:ea typeface="Verdana" panose="020B0604030504040204" pitchFamily="34" charset="0"/>
                    <a:cs typeface="Verdana" panose="020B0604030504040204" pitchFamily="34" charset="0"/>
                  </a:defRPr>
                </a:pPr>
                <a:r>
                  <a:rPr lang="en-GB"/>
                  <a:t>Outperformance (all categories), % RoRE - RIIO2 with RPE adj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Verdana" panose="020B0604030504040204" pitchFamily="34" charset="0"/>
                  <a:ea typeface="Verdana" panose="020B0604030504040204" pitchFamily="34" charset="0"/>
                  <a:cs typeface="Verdana" panose="020B0604030504040204" pitchFamily="34" charset="0"/>
                </a:defRPr>
              </a:pPr>
              <a:endParaRPr lang="en-US"/>
            </a:p>
          </c:txPr>
        </c:title>
        <c:numFmt formatCode="0.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Verdana" panose="020B0604030504040204" pitchFamily="34" charset="0"/>
                <a:ea typeface="Verdana" panose="020B0604030504040204" pitchFamily="34" charset="0"/>
                <a:cs typeface="Verdana" panose="020B0604030504040204" pitchFamily="34" charset="0"/>
              </a:defRPr>
            </a:pPr>
            <a:endParaRPr lang="en-US"/>
          </a:p>
        </c:txPr>
        <c:crossAx val="208018875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7160725972917937"/>
          <c:y val="9.7566850923852977E-2"/>
          <c:w val="0.55170136017465032"/>
          <c:h val="5.2003445640173257E-2"/>
        </c:manualLayout>
      </c:layout>
      <c:overlay val="0"/>
      <c:spPr>
        <a:solidFill>
          <a:sysClr val="window" lastClr="FFFFFF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Verdana" panose="020B0604030504040204" pitchFamily="34" charset="0"/>
              <a:ea typeface="Verdana" panose="020B0604030504040204" pitchFamily="34" charset="0"/>
              <a:cs typeface="Verdana" panose="020B0604030504040204" pitchFamily="34" charset="0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Verdana" panose="020B0604030504040204" pitchFamily="34" charset="0"/>
          <a:ea typeface="Verdana" panose="020B0604030504040204" pitchFamily="34" charset="0"/>
          <a:cs typeface="Verdana" panose="020B060403050404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1">
  <a:schemeClr val="accent1"/>
  <a:schemeClr val="accent3"/>
  <a:schemeClr val="accent5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1">
  <a:schemeClr val="accent1"/>
  <a:schemeClr val="accent3"/>
  <a:schemeClr val="accent5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1">
  <a:schemeClr val="accent1"/>
  <a:schemeClr val="accent3"/>
  <a:schemeClr val="accent5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1">
  <a:schemeClr val="accent1"/>
  <a:schemeClr val="accent3"/>
  <a:schemeClr val="accent5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1">
  <a:schemeClr val="accent1"/>
  <a:schemeClr val="accent3"/>
  <a:schemeClr val="accent5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1">
  <a:schemeClr val="accent1"/>
  <a:schemeClr val="accent3"/>
  <a:schemeClr val="accent5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1">
  <a:schemeClr val="accent1"/>
  <a:schemeClr val="accent3"/>
  <a:schemeClr val="accent5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0</xdr:rowOff>
    </xdr:from>
    <xdr:to>
      <xdr:col>4</xdr:col>
      <xdr:colOff>92995</xdr:colOff>
      <xdr:row>0</xdr:row>
      <xdr:rowOff>716559</xdr:rowOff>
    </xdr:to>
    <xdr:pic>
      <xdr:nvPicPr>
        <xdr:cNvPr id="2" name="Picture 1" descr="image of the Ofgem logo" title="Ofgem logo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" y="0"/>
          <a:ext cx="3053908" cy="716559"/>
        </a:xfrm>
        <a:prstGeom prst="rect">
          <a:avLst/>
        </a:prstGeom>
      </xdr:spPr>
    </xdr:pic>
    <xdr:clientData/>
  </xdr:twoCellAnchor>
  <xdr:twoCellAnchor editAs="oneCell">
    <xdr:from>
      <xdr:col>5</xdr:col>
      <xdr:colOff>179140</xdr:colOff>
      <xdr:row>0</xdr:row>
      <xdr:rowOff>183509</xdr:rowOff>
    </xdr:from>
    <xdr:to>
      <xdr:col>6</xdr:col>
      <xdr:colOff>358717</xdr:colOff>
      <xdr:row>0</xdr:row>
      <xdr:rowOff>545459</xdr:rowOff>
    </xdr:to>
    <xdr:pic>
      <xdr:nvPicPr>
        <xdr:cNvPr id="3" name="Picture 2" title="white box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80283" y="183509"/>
          <a:ext cx="919805" cy="36195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21591</xdr:colOff>
      <xdr:row>34</xdr:row>
      <xdr:rowOff>59530</xdr:rowOff>
    </xdr:from>
    <xdr:to>
      <xdr:col>26</xdr:col>
      <xdr:colOff>454026</xdr:colOff>
      <xdr:row>58</xdr:row>
      <xdr:rowOff>119062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01F8A5C-622F-4457-8776-89882D100BD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26</xdr:col>
      <xdr:colOff>487363</xdr:colOff>
      <xdr:row>34</xdr:row>
      <xdr:rowOff>47625</xdr:rowOff>
    </xdr:from>
    <xdr:to>
      <xdr:col>35</xdr:col>
      <xdr:colOff>733425</xdr:colOff>
      <xdr:row>58</xdr:row>
      <xdr:rowOff>104775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89D253C5-F49C-4065-BEC9-6452064CC52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15</xdr:col>
      <xdr:colOff>0</xdr:colOff>
      <xdr:row>60</xdr:row>
      <xdr:rowOff>0</xdr:rowOff>
    </xdr:from>
    <xdr:to>
      <xdr:col>26</xdr:col>
      <xdr:colOff>432435</xdr:colOff>
      <xdr:row>84</xdr:row>
      <xdr:rowOff>59532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E3CBF1F4-5F4A-4D57-BE3B-BA16E3A443A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26</xdr:col>
      <xdr:colOff>476250</xdr:colOff>
      <xdr:row>60</xdr:row>
      <xdr:rowOff>0</xdr:rowOff>
    </xdr:from>
    <xdr:to>
      <xdr:col>35</xdr:col>
      <xdr:colOff>722312</xdr:colOff>
      <xdr:row>84</xdr:row>
      <xdr:rowOff>57150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19B7393C-6CBF-4ECD-828E-9B61C34296C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15</xdr:col>
      <xdr:colOff>0</xdr:colOff>
      <xdr:row>85</xdr:row>
      <xdr:rowOff>0</xdr:rowOff>
    </xdr:from>
    <xdr:to>
      <xdr:col>26</xdr:col>
      <xdr:colOff>432435</xdr:colOff>
      <xdr:row>109</xdr:row>
      <xdr:rowOff>59532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73FC591D-59F2-4E8C-ABB2-72AACD20FC3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26</xdr:col>
      <xdr:colOff>476250</xdr:colOff>
      <xdr:row>84</xdr:row>
      <xdr:rowOff>148168</xdr:rowOff>
    </xdr:from>
    <xdr:to>
      <xdr:col>35</xdr:col>
      <xdr:colOff>722312</xdr:colOff>
      <xdr:row>109</xdr:row>
      <xdr:rowOff>35984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4EC6634C-1E75-4C79-AC55-261CA22E510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36</xdr:col>
      <xdr:colOff>261938</xdr:colOff>
      <xdr:row>83</xdr:row>
      <xdr:rowOff>79375</xdr:rowOff>
    </xdr:from>
    <xdr:to>
      <xdr:col>46</xdr:col>
      <xdr:colOff>825500</xdr:colOff>
      <xdr:row>107</xdr:row>
      <xdr:rowOff>125941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4EC6634C-1E75-4C79-AC55-261CA22E510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ofgem.gov.uk/system/files/docs/2019/05/riio-2_sector_specific_methodology_decision_-_finance.pdf" TargetMode="External"/><Relationship Id="rId3" Type="http://schemas.openxmlformats.org/officeDocument/2006/relationships/hyperlink" Target="https://www.ofgem.gov.uk/system/files/docs/2019/05/riio-2_sector_specific_methodology_decision_-_finance.pdf" TargetMode="External"/><Relationship Id="rId7" Type="http://schemas.openxmlformats.org/officeDocument/2006/relationships/hyperlink" Target="https://www.ofgem.gov.uk/system/files/docs/2019/05/riio-2_sector_specific_methodology_decision_-_finance.pdf" TargetMode="External"/><Relationship Id="rId2" Type="http://schemas.openxmlformats.org/officeDocument/2006/relationships/hyperlink" Target="https://www.ofgem.gov.uk/system/files/docs/2019/05/riio-2_sector_specific_methodology_decision_-_finance.pdf" TargetMode="External"/><Relationship Id="rId1" Type="http://schemas.openxmlformats.org/officeDocument/2006/relationships/hyperlink" Target="https://www.ofgem.gov.uk/system/files/docs/2019/05/riio-2_sector_specific_methodology_decision_-_finance.pdf" TargetMode="External"/><Relationship Id="rId6" Type="http://schemas.openxmlformats.org/officeDocument/2006/relationships/hyperlink" Target="https://www.ofgem.gov.uk/system/files/docs/2019/05/riio-2_sector_specific_methodology_decision_-_finance.pdf" TargetMode="External"/><Relationship Id="rId5" Type="http://schemas.openxmlformats.org/officeDocument/2006/relationships/hyperlink" Target="https://www.ofgem.gov.uk/system/files/docs/2019/05/riio-2_sector_specific_methodology_decision_-_finance.pdf" TargetMode="External"/><Relationship Id="rId4" Type="http://schemas.openxmlformats.org/officeDocument/2006/relationships/hyperlink" Target="https://www.ofgem.gov.uk/system/files/docs/2019/05/riio-2_sector_specific_methodology_decision_-_finance.pdf" TargetMode="External"/><Relationship Id="rId9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tabSelected="1" zoomScale="109" zoomScaleNormal="109" workbookViewId="0">
      <selection sqref="A1:XFD1"/>
    </sheetView>
  </sheetViews>
  <sheetFormatPr defaultRowHeight="12.45"/>
  <cols>
    <col min="1" max="16384" width="9.06640625" style="3"/>
  </cols>
  <sheetData>
    <row r="1" spans="1:1" s="135" customFormat="1" ht="56.8" customHeight="1"/>
    <row r="2" spans="1:1">
      <c r="A2" s="68"/>
    </row>
  </sheetData>
  <mergeCells count="1">
    <mergeCell ref="A1:XFD1"/>
  </mergeCells>
  <pageMargins left="0.7" right="0.7" top="0.75" bottom="0.75" header="0.3" footer="0.3"/>
  <pageSetup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/>
  </sheetPr>
  <dimension ref="A1:CF84"/>
  <sheetViews>
    <sheetView zoomScale="80" zoomScaleNormal="80" workbookViewId="0">
      <pane xSplit="5" ySplit="6" topLeftCell="F26" activePane="bottomRight" state="frozen"/>
      <selection pane="topRight" activeCell="F1" sqref="F1"/>
      <selection pane="bottomLeft" activeCell="A7" sqref="A7"/>
      <selection pane="bottomRight" activeCell="P63" sqref="P63"/>
    </sheetView>
  </sheetViews>
  <sheetFormatPr defaultColWidth="0" defaultRowHeight="12.45"/>
  <cols>
    <col min="1" max="4" width="1.73046875" style="3" customWidth="1"/>
    <col min="5" max="5" width="34.73046875" style="3" customWidth="1"/>
    <col min="6" max="6" width="18.59765625" style="3" bestFit="1" customWidth="1"/>
    <col min="7" max="7" width="88.59765625" style="3" bestFit="1" customWidth="1"/>
    <col min="8" max="9" width="1.19921875" style="3" customWidth="1"/>
    <col min="10" max="10" width="13.33203125" style="3" bestFit="1" customWidth="1"/>
    <col min="11" max="12" width="1.46484375" style="3" customWidth="1"/>
    <col min="13" max="14" width="9.19921875" style="3" customWidth="1"/>
    <col min="15" max="15" width="1.73046875" style="3" customWidth="1"/>
    <col min="16" max="43" width="9.59765625" style="3" customWidth="1"/>
    <col min="44" max="44" width="2.796875" style="3" customWidth="1"/>
    <col min="45" max="56" width="12.46484375" style="68" customWidth="1"/>
    <col min="57" max="57" width="2.796875" style="3" customWidth="1"/>
    <col min="58" max="58" width="9.19921875" style="3" customWidth="1"/>
    <col min="59" max="59" width="9.19921875" style="37" customWidth="1"/>
    <col min="60" max="60" width="60.796875" style="3" bestFit="1" customWidth="1"/>
    <col min="61" max="72" width="1.73046875" style="3" customWidth="1"/>
    <col min="73" max="84" width="0" style="3" hidden="1" customWidth="1"/>
    <col min="85" max="16384" width="9.19921875" style="3" hidden="1"/>
  </cols>
  <sheetData>
    <row r="1" spans="1:72" ht="22.75">
      <c r="A1" s="9" t="s">
        <v>275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9"/>
      <c r="AD1" s="9"/>
      <c r="AE1" s="9"/>
      <c r="AF1" s="9"/>
      <c r="AG1" s="9"/>
      <c r="AH1" s="9"/>
      <c r="AI1" s="9"/>
      <c r="AJ1" s="9"/>
      <c r="AK1" s="9"/>
      <c r="AL1" s="9"/>
      <c r="AM1" s="9"/>
      <c r="AN1" s="9"/>
      <c r="AO1" s="9"/>
      <c r="AP1" s="9"/>
      <c r="AQ1" s="9"/>
      <c r="AR1" s="9"/>
      <c r="AS1" s="70"/>
      <c r="AT1" s="70"/>
      <c r="AU1" s="70"/>
      <c r="AV1" s="70"/>
      <c r="AW1" s="70"/>
      <c r="AX1" s="70"/>
      <c r="AY1" s="70"/>
      <c r="AZ1" s="70"/>
      <c r="BA1" s="70"/>
      <c r="BB1" s="70"/>
      <c r="BC1" s="70"/>
      <c r="BD1" s="70"/>
      <c r="BE1" s="9"/>
      <c r="BF1" s="9"/>
      <c r="BG1" s="35"/>
      <c r="BH1" s="9"/>
      <c r="BI1" s="9"/>
      <c r="BJ1" s="9"/>
      <c r="BK1" s="9"/>
      <c r="BL1" s="9"/>
      <c r="BM1" s="9"/>
      <c r="BN1" s="9"/>
      <c r="BO1" s="9"/>
      <c r="BP1" s="9"/>
      <c r="BQ1" s="9"/>
      <c r="BR1" s="9"/>
      <c r="BS1" s="9"/>
      <c r="BT1" s="9"/>
    </row>
    <row r="2" spans="1:72" ht="15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  <c r="AA2" s="10"/>
      <c r="AB2" s="10"/>
      <c r="AC2" s="10"/>
      <c r="AD2" s="10"/>
      <c r="AE2" s="10"/>
      <c r="AF2" s="10"/>
      <c r="AG2" s="10"/>
      <c r="AH2" s="10"/>
      <c r="AI2" s="10"/>
      <c r="AJ2" s="10"/>
      <c r="AK2" s="10"/>
      <c r="AL2" s="10"/>
      <c r="AM2" s="10"/>
      <c r="AN2" s="10"/>
      <c r="AO2" s="10"/>
      <c r="AP2" s="10"/>
      <c r="AQ2" s="10"/>
      <c r="AR2" s="10"/>
      <c r="AS2" s="71"/>
      <c r="AT2" s="71"/>
      <c r="AU2" s="71"/>
      <c r="AV2" s="71"/>
      <c r="AW2" s="71"/>
      <c r="AX2" s="71"/>
      <c r="AY2" s="71"/>
      <c r="AZ2" s="71"/>
      <c r="BA2" s="71"/>
      <c r="BB2" s="71"/>
      <c r="BC2" s="71"/>
      <c r="BD2" s="71"/>
      <c r="BE2" s="10"/>
      <c r="BF2" s="10"/>
      <c r="BG2" s="36"/>
      <c r="BH2" s="10"/>
      <c r="BI2" s="10"/>
      <c r="BJ2" s="10"/>
      <c r="BK2" s="10"/>
      <c r="BL2" s="10"/>
      <c r="BM2" s="10"/>
      <c r="BN2" s="10"/>
      <c r="BO2" s="10"/>
      <c r="BP2" s="10"/>
      <c r="BQ2" s="10"/>
      <c r="BR2" s="10"/>
      <c r="BS2" s="10"/>
      <c r="BT2" s="10"/>
    </row>
    <row r="3" spans="1:72" ht="15">
      <c r="A3" s="10" t="s">
        <v>244</v>
      </c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71"/>
      <c r="AT3" s="71"/>
      <c r="AU3" s="71"/>
      <c r="AV3" s="71"/>
      <c r="AW3" s="71"/>
      <c r="AX3" s="71"/>
      <c r="AY3" s="71"/>
      <c r="AZ3" s="71"/>
      <c r="BA3" s="71"/>
      <c r="BB3" s="71"/>
      <c r="BC3" s="71"/>
      <c r="BD3" s="71"/>
      <c r="BE3" s="10"/>
      <c r="BF3" s="10"/>
      <c r="BG3" s="36"/>
      <c r="BH3" s="10"/>
      <c r="BI3" s="10"/>
      <c r="BJ3" s="10"/>
      <c r="BK3" s="10"/>
      <c r="BL3" s="10"/>
      <c r="BM3" s="10"/>
      <c r="BN3" s="10"/>
      <c r="BO3" s="10"/>
      <c r="BP3" s="10"/>
      <c r="BQ3" s="10"/>
      <c r="BR3" s="10"/>
      <c r="BS3" s="10"/>
      <c r="BT3" s="10"/>
    </row>
    <row r="5" spans="1:72">
      <c r="A5" s="4"/>
      <c r="B5" s="4"/>
      <c r="C5" s="4"/>
      <c r="D5" s="4"/>
      <c r="E5" s="41" t="s">
        <v>121</v>
      </c>
      <c r="F5" s="41" t="s">
        <v>122</v>
      </c>
      <c r="G5" s="41" t="s">
        <v>123</v>
      </c>
      <c r="H5" s="4"/>
      <c r="I5" s="4"/>
      <c r="J5" s="41" t="s">
        <v>229</v>
      </c>
      <c r="M5" s="41" t="s">
        <v>64</v>
      </c>
      <c r="N5" s="41" t="s">
        <v>298</v>
      </c>
      <c r="O5" s="4"/>
      <c r="P5" s="77" t="s">
        <v>124</v>
      </c>
      <c r="Q5" s="78" t="s">
        <v>125</v>
      </c>
      <c r="R5" s="78" t="s">
        <v>10</v>
      </c>
      <c r="S5" s="79" t="s">
        <v>11</v>
      </c>
      <c r="T5" s="77" t="s">
        <v>126</v>
      </c>
      <c r="U5" s="79" t="s">
        <v>127</v>
      </c>
      <c r="V5" s="77" t="s">
        <v>13</v>
      </c>
      <c r="W5" s="78" t="s">
        <v>15</v>
      </c>
      <c r="X5" s="78" t="s">
        <v>16</v>
      </c>
      <c r="Y5" s="78" t="s">
        <v>17</v>
      </c>
      <c r="Z5" s="78" t="s">
        <v>18</v>
      </c>
      <c r="AA5" s="78" t="s">
        <v>19</v>
      </c>
      <c r="AB5" s="78" t="s">
        <v>20</v>
      </c>
      <c r="AC5" s="79" t="s">
        <v>21</v>
      </c>
      <c r="AD5" s="78" t="s">
        <v>22</v>
      </c>
      <c r="AE5" s="78" t="s">
        <v>24</v>
      </c>
      <c r="AF5" s="78" t="s">
        <v>25</v>
      </c>
      <c r="AG5" s="78" t="s">
        <v>26</v>
      </c>
      <c r="AH5" s="78" t="s">
        <v>27</v>
      </c>
      <c r="AI5" s="78" t="s">
        <v>28</v>
      </c>
      <c r="AJ5" s="78" t="s">
        <v>29</v>
      </c>
      <c r="AK5" s="78" t="s">
        <v>30</v>
      </c>
      <c r="AL5" s="78" t="s">
        <v>31</v>
      </c>
      <c r="AM5" s="78" t="s">
        <v>32</v>
      </c>
      <c r="AN5" s="78" t="s">
        <v>33</v>
      </c>
      <c r="AO5" s="78" t="s">
        <v>34</v>
      </c>
      <c r="AP5" s="78" t="s">
        <v>35</v>
      </c>
      <c r="AQ5" s="79" t="s">
        <v>36</v>
      </c>
      <c r="AR5" s="4"/>
      <c r="AS5" s="53" t="s">
        <v>185</v>
      </c>
      <c r="AT5" s="53" t="s">
        <v>185</v>
      </c>
      <c r="AU5" s="53" t="s">
        <v>185</v>
      </c>
      <c r="AV5" s="53" t="s">
        <v>212</v>
      </c>
      <c r="AW5" s="53" t="s">
        <v>212</v>
      </c>
      <c r="AX5" s="53" t="s">
        <v>212</v>
      </c>
      <c r="AY5" s="53" t="s">
        <v>197</v>
      </c>
      <c r="AZ5" s="53" t="s">
        <v>197</v>
      </c>
      <c r="BA5" s="53" t="s">
        <v>197</v>
      </c>
      <c r="BB5" s="53" t="s">
        <v>128</v>
      </c>
      <c r="BC5" s="53" t="s">
        <v>128</v>
      </c>
      <c r="BD5" s="46" t="s">
        <v>128</v>
      </c>
      <c r="BE5" s="4"/>
      <c r="BF5" s="62" t="s">
        <v>7</v>
      </c>
      <c r="BG5" s="60" t="s">
        <v>6</v>
      </c>
      <c r="BH5" s="61" t="s">
        <v>71</v>
      </c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</row>
    <row r="6" spans="1:72">
      <c r="P6" s="75" t="s">
        <v>295</v>
      </c>
      <c r="Q6" s="75" t="s">
        <v>185</v>
      </c>
      <c r="R6" s="75" t="s">
        <v>185</v>
      </c>
      <c r="S6" s="75" t="s">
        <v>185</v>
      </c>
      <c r="T6" s="75" t="s">
        <v>296</v>
      </c>
      <c r="U6" s="75" t="s">
        <v>212</v>
      </c>
      <c r="V6" s="75" t="s">
        <v>197</v>
      </c>
      <c r="W6" s="76" t="s">
        <v>197</v>
      </c>
      <c r="X6" s="76" t="s">
        <v>197</v>
      </c>
      <c r="Y6" s="76" t="s">
        <v>197</v>
      </c>
      <c r="Z6" s="76" t="s">
        <v>197</v>
      </c>
      <c r="AA6" s="76" t="s">
        <v>197</v>
      </c>
      <c r="AB6" s="76" t="s">
        <v>197</v>
      </c>
      <c r="AC6" s="76" t="s">
        <v>197</v>
      </c>
      <c r="AD6" s="76" t="s">
        <v>128</v>
      </c>
      <c r="AE6" s="76" t="s">
        <v>128</v>
      </c>
      <c r="AF6" s="76" t="s">
        <v>128</v>
      </c>
      <c r="AG6" s="76" t="s">
        <v>128</v>
      </c>
      <c r="AH6" s="76" t="s">
        <v>128</v>
      </c>
      <c r="AI6" s="76" t="s">
        <v>128</v>
      </c>
      <c r="AJ6" s="76" t="s">
        <v>128</v>
      </c>
      <c r="AK6" s="76" t="s">
        <v>128</v>
      </c>
      <c r="AL6" s="76" t="s">
        <v>128</v>
      </c>
      <c r="AM6" s="76" t="s">
        <v>128</v>
      </c>
      <c r="AN6" s="76" t="s">
        <v>128</v>
      </c>
      <c r="AO6" s="76" t="s">
        <v>128</v>
      </c>
      <c r="AP6" s="76" t="s">
        <v>128</v>
      </c>
      <c r="AQ6" s="76" t="s">
        <v>128</v>
      </c>
      <c r="AS6" s="72" t="s">
        <v>87</v>
      </c>
      <c r="AT6" s="72" t="s">
        <v>235</v>
      </c>
      <c r="AU6" s="72" t="s">
        <v>297</v>
      </c>
      <c r="AV6" s="72" t="s">
        <v>87</v>
      </c>
      <c r="AW6" s="72" t="s">
        <v>235</v>
      </c>
      <c r="AX6" s="72" t="s">
        <v>297</v>
      </c>
      <c r="AY6" s="72" t="s">
        <v>87</v>
      </c>
      <c r="AZ6" s="72" t="s">
        <v>235</v>
      </c>
      <c r="BA6" s="72" t="s">
        <v>297</v>
      </c>
      <c r="BB6" s="72" t="s">
        <v>87</v>
      </c>
      <c r="BC6" s="72" t="s">
        <v>235</v>
      </c>
      <c r="BD6" s="72" t="s">
        <v>297</v>
      </c>
    </row>
    <row r="8" spans="1:72">
      <c r="E8" s="69" t="s">
        <v>213</v>
      </c>
      <c r="F8" s="69" t="s">
        <v>130</v>
      </c>
      <c r="G8" s="69" t="s">
        <v>131</v>
      </c>
      <c r="H8" s="69"/>
      <c r="I8" s="69"/>
      <c r="J8" s="69" t="s">
        <v>65</v>
      </c>
      <c r="M8" s="63">
        <f>Control!$R$10</f>
        <v>0</v>
      </c>
      <c r="N8" s="63">
        <f>Inp_Exclusions!I8</f>
        <v>1</v>
      </c>
      <c r="P8" s="63" t="str">
        <f>IFERROR(IF($M8=0,INDEX('Inp_RIIO-1'!$AM:$AM,MATCH(P$5&amp;$E8&amp;$G8,'Inp_RIIO-1'!$M:$M,0)),IF($M8=1,INDEX('Inp_RIIO-1'!$AN:$AN,MATCH(P$5&amp;$E8&amp;$G8,'Inp_RIIO-1'!$M:$M,0)))),"")</f>
        <v/>
      </c>
      <c r="Q8" s="63" t="str">
        <f>IFERROR(IF($M8=0,INDEX('Inp_RIIO-1'!$AM:$AM,MATCH(Q$5&amp;$E8&amp;$G8,'Inp_RIIO-1'!$M:$M,0)),IF($M8=1,INDEX('Inp_RIIO-1'!$AN:$AN,MATCH(Q$5&amp;$E8&amp;$G8,'Inp_RIIO-1'!$M:$M,0)))),"")</f>
        <v/>
      </c>
      <c r="R8" s="63" t="str">
        <f>IFERROR(IF($M8=0,INDEX('Inp_RIIO-1'!$AM:$AM,MATCH(R$5&amp;$E8&amp;$G8,'Inp_RIIO-1'!$M:$M,0)),IF($M8=1,INDEX('Inp_RIIO-1'!$AN:$AN,MATCH(R$5&amp;$E8&amp;$G8,'Inp_RIIO-1'!$M:$M,0)))),"")</f>
        <v/>
      </c>
      <c r="S8" s="63" t="str">
        <f>IFERROR(IF($M8=0,INDEX('Inp_RIIO-1'!$AM:$AM,MATCH(S$5&amp;$E8&amp;$G8,'Inp_RIIO-1'!$M:$M,0)),IF($M8=1,INDEX('Inp_RIIO-1'!$AN:$AN,MATCH(S$5&amp;$E8&amp;$G8,'Inp_RIIO-1'!$M:$M,0)))),"")</f>
        <v/>
      </c>
      <c r="T8" s="63">
        <f>IFERROR(IF($M8=0,INDEX('Inp_RIIO-1'!$AM:$AM,MATCH(T$5&amp;$E8&amp;$G8,'Inp_RIIO-1'!$M:$M,0)),IF($M8=1,INDEX('Inp_RIIO-1'!$AN:$AN,MATCH(T$5&amp;$E8&amp;$G8,'Inp_RIIO-1'!$M:$M,0)))),"")</f>
        <v>537.81922211574602</v>
      </c>
      <c r="U8" s="63">
        <f>IFERROR(IF($M8=0,INDEX('Inp_RIIO-1'!$AM:$AM,MATCH(U$5&amp;$E8&amp;$G8,'Inp_RIIO-1'!$M:$M,0)),IF($M8=1,INDEX('Inp_RIIO-1'!$AN:$AN,MATCH(U$5&amp;$E8&amp;$G8,'Inp_RIIO-1'!$M:$M,0)))),"")</f>
        <v>1539.0119376848374</v>
      </c>
      <c r="V8" s="63" t="str">
        <f>IFERROR(IF($M8=0,INDEX('Inp_RIIO-1'!$AM:$AM,MATCH(V$5&amp;$E8&amp;$G8,'Inp_RIIO-1'!$M:$M,0)),IF($M8=1,INDEX('Inp_RIIO-1'!$AN:$AN,MATCH(V$5&amp;$E8&amp;$G8,'Inp_RIIO-1'!$M:$M,0)))),"")</f>
        <v/>
      </c>
      <c r="W8" s="63" t="str">
        <f>IFERROR(IF($M8=0,INDEX('Inp_RIIO-1'!$AM:$AM,MATCH(W$5&amp;$E8&amp;$G8,'Inp_RIIO-1'!$M:$M,0)),IF($M8=1,INDEX('Inp_RIIO-1'!$AN:$AN,MATCH(W$5&amp;$E8&amp;$G8,'Inp_RIIO-1'!$M:$M,0)))),"")</f>
        <v/>
      </c>
      <c r="X8" s="63" t="str">
        <f>IFERROR(IF($M8=0,INDEX('Inp_RIIO-1'!$AM:$AM,MATCH(X$5&amp;$E8&amp;$G8,'Inp_RIIO-1'!$M:$M,0)),IF($M8=1,INDEX('Inp_RIIO-1'!$AN:$AN,MATCH(X$5&amp;$E8&amp;$G8,'Inp_RIIO-1'!$M:$M,0)))),"")</f>
        <v/>
      </c>
      <c r="Y8" s="63" t="str">
        <f>IFERROR(IF($M8=0,INDEX('Inp_RIIO-1'!$AM:$AM,MATCH(Y$5&amp;$E8&amp;$G8,'Inp_RIIO-1'!$M:$M,0)),IF($M8=1,INDEX('Inp_RIIO-1'!$AN:$AN,MATCH(Y$5&amp;$E8&amp;$G8,'Inp_RIIO-1'!$M:$M,0)))),"")</f>
        <v/>
      </c>
      <c r="Z8" s="63" t="str">
        <f>IFERROR(IF($M8=0,INDEX('Inp_RIIO-1'!$AM:$AM,MATCH(Z$5&amp;$E8&amp;$G8,'Inp_RIIO-1'!$M:$M,0)),IF($M8=1,INDEX('Inp_RIIO-1'!$AN:$AN,MATCH(Z$5&amp;$E8&amp;$G8,'Inp_RIIO-1'!$M:$M,0)))),"")</f>
        <v/>
      </c>
      <c r="AA8" s="63" t="str">
        <f>IFERROR(IF($M8=0,INDEX('Inp_RIIO-1'!$AM:$AM,MATCH(AA$5&amp;$E8&amp;$G8,'Inp_RIIO-1'!$M:$M,0)),IF($M8=1,INDEX('Inp_RIIO-1'!$AN:$AN,MATCH(AA$5&amp;$E8&amp;$G8,'Inp_RIIO-1'!$M:$M,0)))),"")</f>
        <v/>
      </c>
      <c r="AB8" s="63" t="str">
        <f>IFERROR(IF($M8=0,INDEX('Inp_RIIO-1'!$AM:$AM,MATCH(AB$5&amp;$E8&amp;$G8,'Inp_RIIO-1'!$M:$M,0)),IF($M8=1,INDEX('Inp_RIIO-1'!$AN:$AN,MATCH(AB$5&amp;$E8&amp;$G8,'Inp_RIIO-1'!$M:$M,0)))),"")</f>
        <v/>
      </c>
      <c r="AC8" s="63" t="str">
        <f>IFERROR(IF($M8=0,INDEX('Inp_RIIO-1'!$AM:$AM,MATCH(AC$5&amp;$E8&amp;$G8,'Inp_RIIO-1'!$M:$M,0)),IF($M8=1,INDEX('Inp_RIIO-1'!$AN:$AN,MATCH(AC$5&amp;$E8&amp;$G8,'Inp_RIIO-1'!$M:$M,0)))),"")</f>
        <v/>
      </c>
      <c r="AD8" s="63" t="str">
        <f>IFERROR(IF($M8=0,INDEX('Inp_RIIO-1'!$AM:$AM,MATCH(AD$5&amp;$E8&amp;$G8,'Inp_RIIO-1'!$M:$M,0)),IF($M8=1,INDEX('Inp_RIIO-1'!$AN:$AN,MATCH(AD$5&amp;$E8&amp;$G8,'Inp_RIIO-1'!$M:$M,0)))),"")</f>
        <v/>
      </c>
      <c r="AE8" s="63" t="str">
        <f>IFERROR(IF($M8=0,INDEX('Inp_RIIO-1'!$AM:$AM,MATCH(AE$5&amp;$E8&amp;$G8,'Inp_RIIO-1'!$M:$M,0)),IF($M8=1,INDEX('Inp_RIIO-1'!$AN:$AN,MATCH(AE$5&amp;$E8&amp;$G8,'Inp_RIIO-1'!$M:$M,0)))),"")</f>
        <v/>
      </c>
      <c r="AF8" s="63" t="str">
        <f>IFERROR(IF($M8=0,INDEX('Inp_RIIO-1'!$AM:$AM,MATCH(AF$5&amp;$E8&amp;$G8,'Inp_RIIO-1'!$M:$M,0)),IF($M8=1,INDEX('Inp_RIIO-1'!$AN:$AN,MATCH(AF$5&amp;$E8&amp;$G8,'Inp_RIIO-1'!$M:$M,0)))),"")</f>
        <v/>
      </c>
      <c r="AG8" s="63" t="str">
        <f>IFERROR(IF($M8=0,INDEX('Inp_RIIO-1'!$AM:$AM,MATCH(AG$5&amp;$E8&amp;$G8,'Inp_RIIO-1'!$M:$M,0)),IF($M8=1,INDEX('Inp_RIIO-1'!$AN:$AN,MATCH(AG$5&amp;$E8&amp;$G8,'Inp_RIIO-1'!$M:$M,0)))),"")</f>
        <v/>
      </c>
      <c r="AH8" s="63" t="str">
        <f>IFERROR(IF($M8=0,INDEX('Inp_RIIO-1'!$AM:$AM,MATCH(AH$5&amp;$E8&amp;$G8,'Inp_RIIO-1'!$M:$M,0)),IF($M8=1,INDEX('Inp_RIIO-1'!$AN:$AN,MATCH(AH$5&amp;$E8&amp;$G8,'Inp_RIIO-1'!$M:$M,0)))),"")</f>
        <v/>
      </c>
      <c r="AI8" s="63" t="str">
        <f>IFERROR(IF($M8=0,INDEX('Inp_RIIO-1'!$AM:$AM,MATCH(AI$5&amp;$E8&amp;$G8,'Inp_RIIO-1'!$M:$M,0)),IF($M8=1,INDEX('Inp_RIIO-1'!$AN:$AN,MATCH(AI$5&amp;$E8&amp;$G8,'Inp_RIIO-1'!$M:$M,0)))),"")</f>
        <v/>
      </c>
      <c r="AJ8" s="63" t="str">
        <f>IFERROR(IF($M8=0,INDEX('Inp_RIIO-1'!$AM:$AM,MATCH(AJ$5&amp;$E8&amp;$G8,'Inp_RIIO-1'!$M:$M,0)),IF($M8=1,INDEX('Inp_RIIO-1'!$AN:$AN,MATCH(AJ$5&amp;$E8&amp;$G8,'Inp_RIIO-1'!$M:$M,0)))),"")</f>
        <v/>
      </c>
      <c r="AK8" s="63" t="str">
        <f>IFERROR(IF($M8=0,INDEX('Inp_RIIO-1'!$AM:$AM,MATCH(AK$5&amp;$E8&amp;$G8,'Inp_RIIO-1'!$M:$M,0)),IF($M8=1,INDEX('Inp_RIIO-1'!$AN:$AN,MATCH(AK$5&amp;$E8&amp;$G8,'Inp_RIIO-1'!$M:$M,0)))),"")</f>
        <v/>
      </c>
      <c r="AL8" s="63" t="str">
        <f>IFERROR(IF($M8=0,INDEX('Inp_RIIO-1'!$AM:$AM,MATCH(AL$5&amp;$E8&amp;$G8,'Inp_RIIO-1'!$M:$M,0)),IF($M8=1,INDEX('Inp_RIIO-1'!$AN:$AN,MATCH(AL$5&amp;$E8&amp;$G8,'Inp_RIIO-1'!$M:$M,0)))),"")</f>
        <v/>
      </c>
      <c r="AM8" s="63" t="str">
        <f>IFERROR(IF($M8=0,INDEX('Inp_RIIO-1'!$AM:$AM,MATCH(AM$5&amp;$E8&amp;$G8,'Inp_RIIO-1'!$M:$M,0)),IF($M8=1,INDEX('Inp_RIIO-1'!$AN:$AN,MATCH(AM$5&amp;$E8&amp;$G8,'Inp_RIIO-1'!$M:$M,0)))),"")</f>
        <v/>
      </c>
      <c r="AN8" s="63" t="str">
        <f>IFERROR(IF($M8=0,INDEX('Inp_RIIO-1'!$AM:$AM,MATCH(AN$5&amp;$E8&amp;$G8,'Inp_RIIO-1'!$M:$M,0)),IF($M8=1,INDEX('Inp_RIIO-1'!$AN:$AN,MATCH(AN$5&amp;$E8&amp;$G8,'Inp_RIIO-1'!$M:$M,0)))),"")</f>
        <v/>
      </c>
      <c r="AO8" s="63" t="str">
        <f>IFERROR(IF($M8=0,INDEX('Inp_RIIO-1'!$AM:$AM,MATCH(AO$5&amp;$E8&amp;$G8,'Inp_RIIO-1'!$M:$M,0)),IF($M8=1,INDEX('Inp_RIIO-1'!$AN:$AN,MATCH(AO$5&amp;$E8&amp;$G8,'Inp_RIIO-1'!$M:$M,0)))),"")</f>
        <v/>
      </c>
      <c r="AP8" s="63" t="str">
        <f>IFERROR(IF($M8=0,INDEX('Inp_RIIO-1'!$AM:$AM,MATCH(AP$5&amp;$E8&amp;$G8,'Inp_RIIO-1'!$M:$M,0)),IF($M8=1,INDEX('Inp_RIIO-1'!$AN:$AN,MATCH(AP$5&amp;$E8&amp;$G8,'Inp_RIIO-1'!$M:$M,0)))),"")</f>
        <v/>
      </c>
      <c r="AQ8" s="63" t="str">
        <f>IFERROR(IF($M8=0,INDEX('Inp_RIIO-1'!$AM:$AM,MATCH(AQ$5&amp;$E8&amp;$G8,'Inp_RIIO-1'!$M:$M,0)),IF($M8=1,INDEX('Inp_RIIO-1'!$AN:$AN,MATCH(AQ$5&amp;$E8&amp;$G8,'Inp_RIIO-1'!$M:$M,0)))),"")</f>
        <v/>
      </c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</row>
    <row r="9" spans="1:72">
      <c r="E9" s="69" t="s">
        <v>214</v>
      </c>
      <c r="F9" s="69" t="s">
        <v>130</v>
      </c>
      <c r="G9" s="99" t="s">
        <v>134</v>
      </c>
      <c r="H9" s="69"/>
      <c r="I9" s="69"/>
      <c r="J9" s="69" t="s">
        <v>65</v>
      </c>
      <c r="M9" s="63">
        <f>Control!$R$10</f>
        <v>0</v>
      </c>
      <c r="N9" s="63">
        <f>Inp_Exclusions!I9</f>
        <v>1</v>
      </c>
      <c r="P9" s="100" t="str">
        <f>IFERROR(IF($M9=0,INDEX('Inp_RIIO-1'!$AQ:$AQ,MATCH(P$5&amp;$E9&amp;$G9,'Inp_RIIO-1'!$M:$M,0)),IF($M9=1,INDEX('Inp_RIIO-1'!$AR:$AR,MATCH(P$5&amp;$E9&amp;$G9,'Inp_RIIO-1'!$M:$M,0)))),"")</f>
        <v/>
      </c>
      <c r="Q9" s="100" t="str">
        <f>IFERROR(IF($M9=0,INDEX('Inp_RIIO-1'!$AQ:$AQ,MATCH(Q$5&amp;$E9&amp;$G9,'Inp_RIIO-1'!$M:$M,0)),IF($M9=1,INDEX('Inp_RIIO-1'!$AR:$AR,MATCH(Q$5&amp;$E9&amp;$G9,'Inp_RIIO-1'!$M:$M,0)))),"")</f>
        <v/>
      </c>
      <c r="R9" s="100" t="str">
        <f>IFERROR(IF($M9=0,INDEX('Inp_RIIO-1'!$AQ:$AQ,MATCH(R$5&amp;$E9&amp;$G9,'Inp_RIIO-1'!$M:$M,0)),IF($M9=1,INDEX('Inp_RIIO-1'!$AR:$AR,MATCH(R$5&amp;$E9&amp;$G9,'Inp_RIIO-1'!$M:$M,0)))),"")</f>
        <v/>
      </c>
      <c r="S9" s="100" t="str">
        <f>IFERROR(IF($M9=0,INDEX('Inp_RIIO-1'!$AQ:$AQ,MATCH(S$5&amp;$E9&amp;$G9,'Inp_RIIO-1'!$M:$M,0)),IF($M9=1,INDEX('Inp_RIIO-1'!$AR:$AR,MATCH(S$5&amp;$E9&amp;$G9,'Inp_RIIO-1'!$M:$M,0)))),"")</f>
        <v/>
      </c>
      <c r="T9" s="100">
        <f>IFERROR(IF($M9=0,INDEX('Inp_RIIO-1'!$AQ:$AQ,MATCH(T$5&amp;$E9&amp;$G9,'Inp_RIIO-1'!$M:$M,0)),IF($M9=1,INDEX('Inp_RIIO-1'!$AR:$AR,MATCH(T$5&amp;$E9&amp;$G9,'Inp_RIIO-1'!$M:$M,0)))),"")</f>
        <v>540.22876086569647</v>
      </c>
      <c r="U9" s="100">
        <f>IFERROR(IF($M9=0,INDEX('Inp_RIIO-1'!$AQ:$AQ,MATCH(U$5&amp;$E9&amp;$G9,'Inp_RIIO-1'!$M:$M,0)),IF($M9=1,INDEX('Inp_RIIO-1'!$AR:$AR,MATCH(U$5&amp;$E9&amp;$G9,'Inp_RIIO-1'!$M:$M,0)))),"")</f>
        <v>1398.4931736793897</v>
      </c>
      <c r="V9" s="100" t="str">
        <f>IFERROR(IF($M9=0,INDEX('Inp_RIIO-1'!$AQ:$AQ,MATCH(V$5&amp;$E9&amp;$G9,'Inp_RIIO-1'!$M:$M,0)),IF($M9=1,INDEX('Inp_RIIO-1'!$AR:$AR,MATCH(V$5&amp;$E9&amp;$G9,'Inp_RIIO-1'!$M:$M,0)))),"")</f>
        <v/>
      </c>
      <c r="W9" s="100" t="str">
        <f>IFERROR(IF($M9=0,INDEX('Inp_RIIO-1'!$AQ:$AQ,MATCH(W$5&amp;$E9&amp;$G9,'Inp_RIIO-1'!$M:$M,0)),IF($M9=1,INDEX('Inp_RIIO-1'!$AR:$AR,MATCH(W$5&amp;$E9&amp;$G9,'Inp_RIIO-1'!$M:$M,0)))),"")</f>
        <v/>
      </c>
      <c r="X9" s="100" t="str">
        <f>IFERROR(IF($M9=0,INDEX('Inp_RIIO-1'!$AQ:$AQ,MATCH(X$5&amp;$E9&amp;$G9,'Inp_RIIO-1'!$M:$M,0)),IF($M9=1,INDEX('Inp_RIIO-1'!$AR:$AR,MATCH(X$5&amp;$E9&amp;$G9,'Inp_RIIO-1'!$M:$M,0)))),"")</f>
        <v/>
      </c>
      <c r="Y9" s="100" t="str">
        <f>IFERROR(IF($M9=0,INDEX('Inp_RIIO-1'!$AQ:$AQ,MATCH(Y$5&amp;$E9&amp;$G9,'Inp_RIIO-1'!$M:$M,0)),IF($M9=1,INDEX('Inp_RIIO-1'!$AR:$AR,MATCH(Y$5&amp;$E9&amp;$G9,'Inp_RIIO-1'!$M:$M,0)))),"")</f>
        <v/>
      </c>
      <c r="Z9" s="100" t="str">
        <f>IFERROR(IF($M9=0,INDEX('Inp_RIIO-1'!$AQ:$AQ,MATCH(Z$5&amp;$E9&amp;$G9,'Inp_RIIO-1'!$M:$M,0)),IF($M9=1,INDEX('Inp_RIIO-1'!$AR:$AR,MATCH(Z$5&amp;$E9&amp;$G9,'Inp_RIIO-1'!$M:$M,0)))),"")</f>
        <v/>
      </c>
      <c r="AA9" s="100" t="str">
        <f>IFERROR(IF($M9=0,INDEX('Inp_RIIO-1'!$AQ:$AQ,MATCH(AA$5&amp;$E9&amp;$G9,'Inp_RIIO-1'!$M:$M,0)),IF($M9=1,INDEX('Inp_RIIO-1'!$AR:$AR,MATCH(AA$5&amp;$E9&amp;$G9,'Inp_RIIO-1'!$M:$M,0)))),"")</f>
        <v/>
      </c>
      <c r="AB9" s="100" t="str">
        <f>IFERROR(IF($M9=0,INDEX('Inp_RIIO-1'!$AQ:$AQ,MATCH(AB$5&amp;$E9&amp;$G9,'Inp_RIIO-1'!$M:$M,0)),IF($M9=1,INDEX('Inp_RIIO-1'!$AR:$AR,MATCH(AB$5&amp;$E9&amp;$G9,'Inp_RIIO-1'!$M:$M,0)))),"")</f>
        <v/>
      </c>
      <c r="AC9" s="100" t="str">
        <f>IFERROR(IF($M9=0,INDEX('Inp_RIIO-1'!$AQ:$AQ,MATCH(AC$5&amp;$E9&amp;$G9,'Inp_RIIO-1'!$M:$M,0)),IF($M9=1,INDEX('Inp_RIIO-1'!$AR:$AR,MATCH(AC$5&amp;$E9&amp;$G9,'Inp_RIIO-1'!$M:$M,0)))),"")</f>
        <v/>
      </c>
      <c r="AD9" s="100" t="str">
        <f>IFERROR(IF($M9=0,INDEX('Inp_RIIO-1'!$AQ:$AQ,MATCH(AD$5&amp;$E9&amp;$G9,'Inp_RIIO-1'!$M:$M,0)),IF($M9=1,INDEX('Inp_RIIO-1'!$AR:$AR,MATCH(AD$5&amp;$E9&amp;$G9,'Inp_RIIO-1'!$M:$M,0)))),"")</f>
        <v/>
      </c>
      <c r="AE9" s="100" t="str">
        <f>IFERROR(IF($M9=0,INDEX('Inp_RIIO-1'!$AQ:$AQ,MATCH(AE$5&amp;$E9&amp;$G9,'Inp_RIIO-1'!$M:$M,0)),IF($M9=1,INDEX('Inp_RIIO-1'!$AR:$AR,MATCH(AE$5&amp;$E9&amp;$G9,'Inp_RIIO-1'!$M:$M,0)))),"")</f>
        <v/>
      </c>
      <c r="AF9" s="100" t="str">
        <f>IFERROR(IF($M9=0,INDEX('Inp_RIIO-1'!$AQ:$AQ,MATCH(AF$5&amp;$E9&amp;$G9,'Inp_RIIO-1'!$M:$M,0)),IF($M9=1,INDEX('Inp_RIIO-1'!$AR:$AR,MATCH(AF$5&amp;$E9&amp;$G9,'Inp_RIIO-1'!$M:$M,0)))),"")</f>
        <v/>
      </c>
      <c r="AG9" s="100" t="str">
        <f>IFERROR(IF($M9=0,INDEX('Inp_RIIO-1'!$AQ:$AQ,MATCH(AG$5&amp;$E9&amp;$G9,'Inp_RIIO-1'!$M:$M,0)),IF($M9=1,INDEX('Inp_RIIO-1'!$AR:$AR,MATCH(AG$5&amp;$E9&amp;$G9,'Inp_RIIO-1'!$M:$M,0)))),"")</f>
        <v/>
      </c>
      <c r="AH9" s="100" t="str">
        <f>IFERROR(IF($M9=0,INDEX('Inp_RIIO-1'!$AQ:$AQ,MATCH(AH$5&amp;$E9&amp;$G9,'Inp_RIIO-1'!$M:$M,0)),IF($M9=1,INDEX('Inp_RIIO-1'!$AR:$AR,MATCH(AH$5&amp;$E9&amp;$G9,'Inp_RIIO-1'!$M:$M,0)))),"")</f>
        <v/>
      </c>
      <c r="AI9" s="100" t="str">
        <f>IFERROR(IF($M9=0,INDEX('Inp_RIIO-1'!$AQ:$AQ,MATCH(AI$5&amp;$E9&amp;$G9,'Inp_RIIO-1'!$M:$M,0)),IF($M9=1,INDEX('Inp_RIIO-1'!$AR:$AR,MATCH(AI$5&amp;$E9&amp;$G9,'Inp_RIIO-1'!$M:$M,0)))),"")</f>
        <v/>
      </c>
      <c r="AJ9" s="100" t="str">
        <f>IFERROR(IF($M9=0,INDEX('Inp_RIIO-1'!$AQ:$AQ,MATCH(AJ$5&amp;$E9&amp;$G9,'Inp_RIIO-1'!$M:$M,0)),IF($M9=1,INDEX('Inp_RIIO-1'!$AR:$AR,MATCH(AJ$5&amp;$E9&amp;$G9,'Inp_RIIO-1'!$M:$M,0)))),"")</f>
        <v/>
      </c>
      <c r="AK9" s="100" t="str">
        <f>IFERROR(IF($M9=0,INDEX('Inp_RIIO-1'!$AQ:$AQ,MATCH(AK$5&amp;$E9&amp;$G9,'Inp_RIIO-1'!$M:$M,0)),IF($M9=1,INDEX('Inp_RIIO-1'!$AR:$AR,MATCH(AK$5&amp;$E9&amp;$G9,'Inp_RIIO-1'!$M:$M,0)))),"")</f>
        <v/>
      </c>
      <c r="AL9" s="100" t="str">
        <f>IFERROR(IF($M9=0,INDEX('Inp_RIIO-1'!$AQ:$AQ,MATCH(AL$5&amp;$E9&amp;$G9,'Inp_RIIO-1'!$M:$M,0)),IF($M9=1,INDEX('Inp_RIIO-1'!$AR:$AR,MATCH(AL$5&amp;$E9&amp;$G9,'Inp_RIIO-1'!$M:$M,0)))),"")</f>
        <v/>
      </c>
      <c r="AM9" s="100" t="str">
        <f>IFERROR(IF($M9=0,INDEX('Inp_RIIO-1'!$AQ:$AQ,MATCH(AM$5&amp;$E9&amp;$G9,'Inp_RIIO-1'!$M:$M,0)),IF($M9=1,INDEX('Inp_RIIO-1'!$AR:$AR,MATCH(AM$5&amp;$E9&amp;$G9,'Inp_RIIO-1'!$M:$M,0)))),"")</f>
        <v/>
      </c>
      <c r="AN9" s="100" t="str">
        <f>IFERROR(IF($M9=0,INDEX('Inp_RIIO-1'!$AQ:$AQ,MATCH(AN$5&amp;$E9&amp;$G9,'Inp_RIIO-1'!$M:$M,0)),IF($M9=1,INDEX('Inp_RIIO-1'!$AR:$AR,MATCH(AN$5&amp;$E9&amp;$G9,'Inp_RIIO-1'!$M:$M,0)))),"")</f>
        <v/>
      </c>
      <c r="AO9" s="100" t="str">
        <f>IFERROR(IF($M9=0,INDEX('Inp_RIIO-1'!$AQ:$AQ,MATCH(AO$5&amp;$E9&amp;$G9,'Inp_RIIO-1'!$M:$M,0)),IF($M9=1,INDEX('Inp_RIIO-1'!$AR:$AR,MATCH(AO$5&amp;$E9&amp;$G9,'Inp_RIIO-1'!$M:$M,0)))),"")</f>
        <v/>
      </c>
      <c r="AP9" s="100" t="str">
        <f>IFERROR(IF($M9=0,INDEX('Inp_RIIO-1'!$AQ:$AQ,MATCH(AP$5&amp;$E9&amp;$G9,'Inp_RIIO-1'!$M:$M,0)),IF($M9=1,INDEX('Inp_RIIO-1'!$AR:$AR,MATCH(AP$5&amp;$E9&amp;$G9,'Inp_RIIO-1'!$M:$M,0)))),"")</f>
        <v/>
      </c>
      <c r="AQ9" s="100" t="str">
        <f>IFERROR(IF($M9=0,INDEX('Inp_RIIO-1'!$AQ:$AQ,MATCH(AQ$5&amp;$E9&amp;$G9,'Inp_RIIO-1'!$M:$M,0)),IF($M9=1,INDEX('Inp_RIIO-1'!$AR:$AR,MATCH(AQ$5&amp;$E9&amp;$G9,'Inp_RIIO-1'!$M:$M,0)))),"")</f>
        <v/>
      </c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</row>
    <row r="10" spans="1:72">
      <c r="E10" s="69" t="s">
        <v>129</v>
      </c>
      <c r="F10" s="69" t="s">
        <v>130</v>
      </c>
      <c r="G10" s="69" t="s">
        <v>131</v>
      </c>
      <c r="H10" s="69"/>
      <c r="I10" s="69"/>
      <c r="J10" s="69" t="s">
        <v>65</v>
      </c>
      <c r="M10" s="63">
        <f>Control!$R$10</f>
        <v>0</v>
      </c>
      <c r="N10" s="63">
        <f>Inp_Exclusions!I10</f>
        <v>1</v>
      </c>
      <c r="P10" s="63">
        <f>IFERROR(IF($M10=0,INDEX('Inp_RIIO-1'!$AM:$AM,MATCH(P$5&amp;$E10&amp;$G10,'Inp_RIIO-1'!$M:$M,0)),IF($M10=1,INDEX('Inp_RIIO-1'!$AN:$AN,MATCH(P$5&amp;$E10&amp;$G10,'Inp_RIIO-1'!$M:$M,0)))),"")</f>
        <v>1072.0071379642725</v>
      </c>
      <c r="Q10" s="63">
        <f>IFERROR(IF($M10=0,INDEX('Inp_RIIO-1'!$AM:$AM,MATCH(Q$5&amp;$E10&amp;$G10,'Inp_RIIO-1'!$M:$M,0)),IF($M10=1,INDEX('Inp_RIIO-1'!$AN:$AN,MATCH(Q$5&amp;$E10&amp;$G10,'Inp_RIIO-1'!$M:$M,0)))),"")</f>
        <v>7802.1052518129063</v>
      </c>
      <c r="R10" s="63">
        <f>IFERROR(IF($M10=0,INDEX('Inp_RIIO-1'!$AM:$AM,MATCH(R$5&amp;$E10&amp;$G10,'Inp_RIIO-1'!$M:$M,0)),IF($M10=1,INDEX('Inp_RIIO-1'!$AN:$AN,MATCH(R$5&amp;$E10&amp;$G10,'Inp_RIIO-1'!$M:$M,0)))),"")</f>
        <v>2888.6634760996894</v>
      </c>
      <c r="S10" s="63">
        <f>IFERROR(IF($M10=0,INDEX('Inp_RIIO-1'!$AM:$AM,MATCH(S$5&amp;$E10&amp;$G10,'Inp_RIIO-1'!$M:$M,0)),IF($M10=1,INDEX('Inp_RIIO-1'!$AN:$AN,MATCH(S$5&amp;$E10&amp;$G10,'Inp_RIIO-1'!$M:$M,0)))),"")</f>
        <v>1741.1599336377078</v>
      </c>
      <c r="T10" s="63" t="str">
        <f>IFERROR(IF($M10=0,INDEX('Inp_RIIO-1'!$AM:$AM,MATCH(T$5&amp;$E10&amp;$G10,'Inp_RIIO-1'!$M:$M,0)),IF($M10=1,INDEX('Inp_RIIO-1'!$AN:$AN,MATCH(T$5&amp;$E10&amp;$G10,'Inp_RIIO-1'!$M:$M,0)))),"")</f>
        <v/>
      </c>
      <c r="U10" s="63" t="str">
        <f>IFERROR(IF($M10=0,INDEX('Inp_RIIO-1'!$AM:$AM,MATCH(U$5&amp;$E10&amp;$G10,'Inp_RIIO-1'!$M:$M,0)),IF($M10=1,INDEX('Inp_RIIO-1'!$AN:$AN,MATCH(U$5&amp;$E10&amp;$G10,'Inp_RIIO-1'!$M:$M,0)))),"")</f>
        <v/>
      </c>
      <c r="V10" s="63" t="str">
        <f>IFERROR(IF($M10=0,INDEX('Inp_RIIO-1'!$AM:$AM,MATCH(V$5&amp;$E10&amp;$G10,'Inp_RIIO-1'!$M:$M,0)),IF($M10=1,INDEX('Inp_RIIO-1'!$AN:$AN,MATCH(V$5&amp;$E10&amp;$G10,'Inp_RIIO-1'!$M:$M,0)))),"")</f>
        <v/>
      </c>
      <c r="W10" s="63" t="str">
        <f>IFERROR(IF($M10=0,INDEX('Inp_RIIO-1'!$AM:$AM,MATCH(W$5&amp;$E10&amp;$G10,'Inp_RIIO-1'!$M:$M,0)),IF($M10=1,INDEX('Inp_RIIO-1'!$AN:$AN,MATCH(W$5&amp;$E10&amp;$G10,'Inp_RIIO-1'!$M:$M,0)))),"")</f>
        <v/>
      </c>
      <c r="X10" s="63" t="str">
        <f>IFERROR(IF($M10=0,INDEX('Inp_RIIO-1'!$AM:$AM,MATCH(X$5&amp;$E10&amp;$G10,'Inp_RIIO-1'!$M:$M,0)),IF($M10=1,INDEX('Inp_RIIO-1'!$AN:$AN,MATCH(X$5&amp;$E10&amp;$G10,'Inp_RIIO-1'!$M:$M,0)))),"")</f>
        <v/>
      </c>
      <c r="Y10" s="63" t="str">
        <f>IFERROR(IF($M10=0,INDEX('Inp_RIIO-1'!$AM:$AM,MATCH(Y$5&amp;$E10&amp;$G10,'Inp_RIIO-1'!$M:$M,0)),IF($M10=1,INDEX('Inp_RIIO-1'!$AN:$AN,MATCH(Y$5&amp;$E10&amp;$G10,'Inp_RIIO-1'!$M:$M,0)))),"")</f>
        <v/>
      </c>
      <c r="Z10" s="63" t="str">
        <f>IFERROR(IF($M10=0,INDEX('Inp_RIIO-1'!$AM:$AM,MATCH(Z$5&amp;$E10&amp;$G10,'Inp_RIIO-1'!$M:$M,0)),IF($M10=1,INDEX('Inp_RIIO-1'!$AN:$AN,MATCH(Z$5&amp;$E10&amp;$G10,'Inp_RIIO-1'!$M:$M,0)))),"")</f>
        <v/>
      </c>
      <c r="AA10" s="63" t="str">
        <f>IFERROR(IF($M10=0,INDEX('Inp_RIIO-1'!$AM:$AM,MATCH(AA$5&amp;$E10&amp;$G10,'Inp_RIIO-1'!$M:$M,0)),IF($M10=1,INDEX('Inp_RIIO-1'!$AN:$AN,MATCH(AA$5&amp;$E10&amp;$G10,'Inp_RIIO-1'!$M:$M,0)))),"")</f>
        <v/>
      </c>
      <c r="AB10" s="63" t="str">
        <f>IFERROR(IF($M10=0,INDEX('Inp_RIIO-1'!$AM:$AM,MATCH(AB$5&amp;$E10&amp;$G10,'Inp_RIIO-1'!$M:$M,0)),IF($M10=1,INDEX('Inp_RIIO-1'!$AN:$AN,MATCH(AB$5&amp;$E10&amp;$G10,'Inp_RIIO-1'!$M:$M,0)))),"")</f>
        <v/>
      </c>
      <c r="AC10" s="63" t="str">
        <f>IFERROR(IF($M10=0,INDEX('Inp_RIIO-1'!$AM:$AM,MATCH(AC$5&amp;$E10&amp;$G10,'Inp_RIIO-1'!$M:$M,0)),IF($M10=1,INDEX('Inp_RIIO-1'!$AN:$AN,MATCH(AC$5&amp;$E10&amp;$G10,'Inp_RIIO-1'!$M:$M,0)))),"")</f>
        <v/>
      </c>
      <c r="AD10" s="63">
        <f>IFERROR(IF($M10=0,INDEX('Inp_RIIO-1'!$AM:$AM,MATCH(AD$5&amp;$E10&amp;$G10,'Inp_RIIO-1'!$M:$M,0)),IF($M10=1,INDEX('Inp_RIIO-1'!$AN:$AN,MATCH(AD$5&amp;$E10&amp;$G10,'Inp_RIIO-1'!$M:$M,0)))),"")</f>
        <v>1723.3315218668299</v>
      </c>
      <c r="AE10" s="63">
        <f>IFERROR(IF($M10=0,INDEX('Inp_RIIO-1'!$AM:$AM,MATCH(AE$5&amp;$E10&amp;$G10,'Inp_RIIO-1'!$M:$M,0)),IF($M10=1,INDEX('Inp_RIIO-1'!$AN:$AN,MATCH(AE$5&amp;$E10&amp;$G10,'Inp_RIIO-1'!$M:$M,0)))),"")</f>
        <v>1300.7186444951121</v>
      </c>
      <c r="AF10" s="63">
        <f>IFERROR(IF($M10=0,INDEX('Inp_RIIO-1'!$AM:$AM,MATCH(AF$5&amp;$E10&amp;$G10,'Inp_RIIO-1'!$M:$M,0)),IF($M10=1,INDEX('Inp_RIIO-1'!$AN:$AN,MATCH(AF$5&amp;$E10&amp;$G10,'Inp_RIIO-1'!$M:$M,0)))),"")</f>
        <v>1739.2429819571655</v>
      </c>
      <c r="AG10" s="63">
        <f>IFERROR(IF($M10=0,INDEX('Inp_RIIO-1'!$AM:$AM,MATCH(AG$5&amp;$E10&amp;$G10,'Inp_RIIO-1'!$M:$M,0)),IF($M10=1,INDEX('Inp_RIIO-1'!$AN:$AN,MATCH(AG$5&amp;$E10&amp;$G10,'Inp_RIIO-1'!$M:$M,0)))),"")</f>
        <v>2141.4431813399347</v>
      </c>
      <c r="AH10" s="63">
        <f>IFERROR(IF($M10=0,INDEX('Inp_RIIO-1'!$AM:$AM,MATCH(AH$5&amp;$E10&amp;$G10,'Inp_RIIO-1'!$M:$M,0)),IF($M10=1,INDEX('Inp_RIIO-1'!$AN:$AN,MATCH(AH$5&amp;$E10&amp;$G10,'Inp_RIIO-1'!$M:$M,0)))),"")</f>
        <v>2115.1867579921377</v>
      </c>
      <c r="AI10" s="63">
        <f>IFERROR(IF($M10=0,INDEX('Inp_RIIO-1'!$AM:$AM,MATCH(AI$5&amp;$E10&amp;$G10,'Inp_RIIO-1'!$M:$M,0)),IF($M10=1,INDEX('Inp_RIIO-1'!$AN:$AN,MATCH(AI$5&amp;$E10&amp;$G10,'Inp_RIIO-1'!$M:$M,0)))),"")</f>
        <v>1056.8917933754278</v>
      </c>
      <c r="AJ10" s="63">
        <f>IFERROR(IF($M10=0,INDEX('Inp_RIIO-1'!$AM:$AM,MATCH(AJ$5&amp;$E10&amp;$G10,'Inp_RIIO-1'!$M:$M,0)),IF($M10=1,INDEX('Inp_RIIO-1'!$AN:$AN,MATCH(AJ$5&amp;$E10&amp;$G10,'Inp_RIIO-1'!$M:$M,0)))),"")</f>
        <v>1673.9938527526033</v>
      </c>
      <c r="AK10" s="63">
        <f>IFERROR(IF($M10=0,INDEX('Inp_RIIO-1'!$AM:$AM,MATCH(AK$5&amp;$E10&amp;$G10,'Inp_RIIO-1'!$M:$M,0)),IF($M10=1,INDEX('Inp_RIIO-1'!$AN:$AN,MATCH(AK$5&amp;$E10&amp;$G10,'Inp_RIIO-1'!$M:$M,0)))),"")</f>
        <v>1612.8032188154405</v>
      </c>
      <c r="AL10" s="63">
        <f>IFERROR(IF($M10=0,INDEX('Inp_RIIO-1'!$AM:$AM,MATCH(AL$5&amp;$E10&amp;$G10,'Inp_RIIO-1'!$M:$M,0)),IF($M10=1,INDEX('Inp_RIIO-1'!$AN:$AN,MATCH(AL$5&amp;$E10&amp;$G10,'Inp_RIIO-1'!$M:$M,0)))),"")</f>
        <v>1504.5310838920345</v>
      </c>
      <c r="AM10" s="63">
        <f>IFERROR(IF($M10=0,INDEX('Inp_RIIO-1'!$AM:$AM,MATCH(AM$5&amp;$E10&amp;$G10,'Inp_RIIO-1'!$M:$M,0)),IF($M10=1,INDEX('Inp_RIIO-1'!$AN:$AN,MATCH(AM$5&amp;$E10&amp;$G10,'Inp_RIIO-1'!$M:$M,0)))),"")</f>
        <v>2238.9610618018623</v>
      </c>
      <c r="AN10" s="63">
        <f>IFERROR(IF($M10=0,INDEX('Inp_RIIO-1'!$AM:$AM,MATCH(AN$5&amp;$E10&amp;$G10,'Inp_RIIO-1'!$M:$M,0)),IF($M10=1,INDEX('Inp_RIIO-1'!$AN:$AN,MATCH(AN$5&amp;$E10&amp;$G10,'Inp_RIIO-1'!$M:$M,0)))),"")</f>
        <v>1536.0222580727368</v>
      </c>
      <c r="AO10" s="63">
        <f>IFERROR(IF($M10=0,INDEX('Inp_RIIO-1'!$AM:$AM,MATCH(AO$5&amp;$E10&amp;$G10,'Inp_RIIO-1'!$M:$M,0)),IF($M10=1,INDEX('Inp_RIIO-1'!$AN:$AN,MATCH(AO$5&amp;$E10&amp;$G10,'Inp_RIIO-1'!$M:$M,0)))),"")</f>
        <v>1700.6096778685351</v>
      </c>
      <c r="AP10" s="63">
        <f>IFERROR(IF($M10=0,INDEX('Inp_RIIO-1'!$AM:$AM,MATCH(AP$5&amp;$E10&amp;$G10,'Inp_RIIO-1'!$M:$M,0)),IF($M10=1,INDEX('Inp_RIIO-1'!$AN:$AN,MATCH(AP$5&amp;$E10&amp;$G10,'Inp_RIIO-1'!$M:$M,0)))),"")</f>
        <v>1328.9573307227597</v>
      </c>
      <c r="AQ10" s="63">
        <f>IFERROR(IF($M10=0,INDEX('Inp_RIIO-1'!$AM:$AM,MATCH(AQ$5&amp;$E10&amp;$G10,'Inp_RIIO-1'!$M:$M,0)),IF($M10=1,INDEX('Inp_RIIO-1'!$AN:$AN,MATCH(AQ$5&amp;$E10&amp;$G10,'Inp_RIIO-1'!$M:$M,0)))),"")</f>
        <v>2242.6530871806576</v>
      </c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</row>
    <row r="11" spans="1:72">
      <c r="E11" s="69" t="s">
        <v>133</v>
      </c>
      <c r="F11" s="69" t="s">
        <v>130</v>
      </c>
      <c r="G11" s="99" t="s">
        <v>134</v>
      </c>
      <c r="H11" s="69"/>
      <c r="I11" s="69"/>
      <c r="J11" s="69" t="s">
        <v>65</v>
      </c>
      <c r="M11" s="63">
        <f>Control!$R$10</f>
        <v>0</v>
      </c>
      <c r="N11" s="63">
        <f>Inp_Exclusions!I11</f>
        <v>1</v>
      </c>
      <c r="P11" s="100">
        <f>IFERROR(IF($M11=0,INDEX('Inp_RIIO-1'!$AQ:$AQ,MATCH(P$5&amp;$E11&amp;$G11,'Inp_RIIO-1'!$M:$M,0)),IF($M11=1,INDEX('Inp_RIIO-1'!$AR:$AR,MATCH(P$5&amp;$E11&amp;$G11,'Inp_RIIO-1'!$M:$M,0)))),"")</f>
        <v>995.73890995374506</v>
      </c>
      <c r="Q11" s="100">
        <f>IFERROR(IF($M11=0,INDEX('Inp_RIIO-1'!$AQ:$AQ,MATCH(Q$5&amp;$E11&amp;$G11,'Inp_RIIO-1'!$M:$M,0)),IF($M11=1,INDEX('Inp_RIIO-1'!$AR:$AR,MATCH(Q$5&amp;$E11&amp;$G11,'Inp_RIIO-1'!$M:$M,0)))),"")</f>
        <v>9294.5381136910673</v>
      </c>
      <c r="R11" s="100">
        <f>IFERROR(IF($M11=0,INDEX('Inp_RIIO-1'!$AQ:$AQ,MATCH(R$5&amp;$E11&amp;$G11,'Inp_RIIO-1'!$M:$M,0)),IF($M11=1,INDEX('Inp_RIIO-1'!$AR:$AR,MATCH(R$5&amp;$E11&amp;$G11,'Inp_RIIO-1'!$M:$M,0)))),"")</f>
        <v>2911.4791424975961</v>
      </c>
      <c r="S11" s="100">
        <f>IFERROR(IF($M11=0,INDEX('Inp_RIIO-1'!$AQ:$AQ,MATCH(S$5&amp;$E11&amp;$G11,'Inp_RIIO-1'!$M:$M,0)),IF($M11=1,INDEX('Inp_RIIO-1'!$AR:$AR,MATCH(S$5&amp;$E11&amp;$G11,'Inp_RIIO-1'!$M:$M,0)))),"")</f>
        <v>1687.2504971302208</v>
      </c>
      <c r="T11" s="100" t="str">
        <f>IFERROR(IF($M11=0,INDEX('Inp_RIIO-1'!$AQ:$AQ,MATCH(T$5&amp;$E11&amp;$G11,'Inp_RIIO-1'!$M:$M,0)),IF($M11=1,INDEX('Inp_RIIO-1'!$AR:$AR,MATCH(T$5&amp;$E11&amp;$G11,'Inp_RIIO-1'!$M:$M,0)))),"")</f>
        <v/>
      </c>
      <c r="U11" s="100" t="str">
        <f>IFERROR(IF($M11=0,INDEX('Inp_RIIO-1'!$AQ:$AQ,MATCH(U$5&amp;$E11&amp;$G11,'Inp_RIIO-1'!$M:$M,0)),IF($M11=1,INDEX('Inp_RIIO-1'!$AR:$AR,MATCH(U$5&amp;$E11&amp;$G11,'Inp_RIIO-1'!$M:$M,0)))),"")</f>
        <v/>
      </c>
      <c r="V11" s="100" t="str">
        <f>IFERROR(IF($M11=0,INDEX('Inp_RIIO-1'!$AQ:$AQ,MATCH(V$5&amp;$E11&amp;$G11,'Inp_RIIO-1'!$M:$M,0)),IF($M11=1,INDEX('Inp_RIIO-1'!$AR:$AR,MATCH(V$5&amp;$E11&amp;$G11,'Inp_RIIO-1'!$M:$M,0)))),"")</f>
        <v/>
      </c>
      <c r="W11" s="100" t="str">
        <f>IFERROR(IF($M11=0,INDEX('Inp_RIIO-1'!$AQ:$AQ,MATCH(W$5&amp;$E11&amp;$G11,'Inp_RIIO-1'!$M:$M,0)),IF($M11=1,INDEX('Inp_RIIO-1'!$AR:$AR,MATCH(W$5&amp;$E11&amp;$G11,'Inp_RIIO-1'!$M:$M,0)))),"")</f>
        <v/>
      </c>
      <c r="X11" s="100" t="str">
        <f>IFERROR(IF($M11=0,INDEX('Inp_RIIO-1'!$AQ:$AQ,MATCH(X$5&amp;$E11&amp;$G11,'Inp_RIIO-1'!$M:$M,0)),IF($M11=1,INDEX('Inp_RIIO-1'!$AR:$AR,MATCH(X$5&amp;$E11&amp;$G11,'Inp_RIIO-1'!$M:$M,0)))),"")</f>
        <v/>
      </c>
      <c r="Y11" s="100" t="str">
        <f>IFERROR(IF($M11=0,INDEX('Inp_RIIO-1'!$AQ:$AQ,MATCH(Y$5&amp;$E11&amp;$G11,'Inp_RIIO-1'!$M:$M,0)),IF($M11=1,INDEX('Inp_RIIO-1'!$AR:$AR,MATCH(Y$5&amp;$E11&amp;$G11,'Inp_RIIO-1'!$M:$M,0)))),"")</f>
        <v/>
      </c>
      <c r="Z11" s="100" t="str">
        <f>IFERROR(IF($M11=0,INDEX('Inp_RIIO-1'!$AQ:$AQ,MATCH(Z$5&amp;$E11&amp;$G11,'Inp_RIIO-1'!$M:$M,0)),IF($M11=1,INDEX('Inp_RIIO-1'!$AR:$AR,MATCH(Z$5&amp;$E11&amp;$G11,'Inp_RIIO-1'!$M:$M,0)))),"")</f>
        <v/>
      </c>
      <c r="AA11" s="100" t="str">
        <f>IFERROR(IF($M11=0,INDEX('Inp_RIIO-1'!$AQ:$AQ,MATCH(AA$5&amp;$E11&amp;$G11,'Inp_RIIO-1'!$M:$M,0)),IF($M11=1,INDEX('Inp_RIIO-1'!$AR:$AR,MATCH(AA$5&amp;$E11&amp;$G11,'Inp_RIIO-1'!$M:$M,0)))),"")</f>
        <v/>
      </c>
      <c r="AB11" s="100" t="str">
        <f>IFERROR(IF($M11=0,INDEX('Inp_RIIO-1'!$AQ:$AQ,MATCH(AB$5&amp;$E11&amp;$G11,'Inp_RIIO-1'!$M:$M,0)),IF($M11=1,INDEX('Inp_RIIO-1'!$AR:$AR,MATCH(AB$5&amp;$E11&amp;$G11,'Inp_RIIO-1'!$M:$M,0)))),"")</f>
        <v/>
      </c>
      <c r="AC11" s="100" t="str">
        <f>IFERROR(IF($M11=0,INDEX('Inp_RIIO-1'!$AQ:$AQ,MATCH(AC$5&amp;$E11&amp;$G11,'Inp_RIIO-1'!$M:$M,0)),IF($M11=1,INDEX('Inp_RIIO-1'!$AR:$AR,MATCH(AC$5&amp;$E11&amp;$G11,'Inp_RIIO-1'!$M:$M,0)))),"")</f>
        <v/>
      </c>
      <c r="AD11" s="100">
        <f>IFERROR(IF($M11=0,INDEX('Inp_RIIO-1'!$AQ:$AQ,MATCH(AD$5&amp;$E11&amp;$G11,'Inp_RIIO-1'!$M:$M,0)),IF($M11=1,INDEX('Inp_RIIO-1'!$AR:$AR,MATCH(AD$5&amp;$E11&amp;$G11,'Inp_RIIO-1'!$M:$M,0)))),"")</f>
        <v>1853.6411028405516</v>
      </c>
      <c r="AE11" s="100">
        <f>IFERROR(IF($M11=0,INDEX('Inp_RIIO-1'!$AQ:$AQ,MATCH(AE$5&amp;$E11&amp;$G11,'Inp_RIIO-1'!$M:$M,0)),IF($M11=1,INDEX('Inp_RIIO-1'!$AR:$AR,MATCH(AE$5&amp;$E11&amp;$G11,'Inp_RIIO-1'!$M:$M,0)))),"")</f>
        <v>1287.8258248167185</v>
      </c>
      <c r="AF11" s="100">
        <f>IFERROR(IF($M11=0,INDEX('Inp_RIIO-1'!$AQ:$AQ,MATCH(AF$5&amp;$E11&amp;$G11,'Inp_RIIO-1'!$M:$M,0)),IF($M11=1,INDEX('Inp_RIIO-1'!$AR:$AR,MATCH(AF$5&amp;$E11&amp;$G11,'Inp_RIIO-1'!$M:$M,0)))),"")</f>
        <v>1717.3077225003221</v>
      </c>
      <c r="AG11" s="100">
        <f>IFERROR(IF($M11=0,INDEX('Inp_RIIO-1'!$AQ:$AQ,MATCH(AG$5&amp;$E11&amp;$G11,'Inp_RIIO-1'!$M:$M,0)),IF($M11=1,INDEX('Inp_RIIO-1'!$AR:$AR,MATCH(AG$5&amp;$E11&amp;$G11,'Inp_RIIO-1'!$M:$M,0)))),"")</f>
        <v>2093.49904119951</v>
      </c>
      <c r="AH11" s="100">
        <f>IFERROR(IF($M11=0,INDEX('Inp_RIIO-1'!$AQ:$AQ,MATCH(AH$5&amp;$E11&amp;$G11,'Inp_RIIO-1'!$M:$M,0)),IF($M11=1,INDEX('Inp_RIIO-1'!$AR:$AR,MATCH(AH$5&amp;$E11&amp;$G11,'Inp_RIIO-1'!$M:$M,0)))),"")</f>
        <v>2106.034351382862</v>
      </c>
      <c r="AI11" s="100">
        <f>IFERROR(IF($M11=0,INDEX('Inp_RIIO-1'!$AQ:$AQ,MATCH(AI$5&amp;$E11&amp;$G11,'Inp_RIIO-1'!$M:$M,0)),IF($M11=1,INDEX('Inp_RIIO-1'!$AR:$AR,MATCH(AI$5&amp;$E11&amp;$G11,'Inp_RIIO-1'!$M:$M,0)))),"")</f>
        <v>1089.5716376198518</v>
      </c>
      <c r="AJ11" s="100">
        <f>IFERROR(IF($M11=0,INDEX('Inp_RIIO-1'!$AQ:$AQ,MATCH(AJ$5&amp;$E11&amp;$G11,'Inp_RIIO-1'!$M:$M,0)),IF($M11=1,INDEX('Inp_RIIO-1'!$AR:$AR,MATCH(AJ$5&amp;$E11&amp;$G11,'Inp_RIIO-1'!$M:$M,0)))),"")</f>
        <v>1711.0911525060269</v>
      </c>
      <c r="AK11" s="100">
        <f>IFERROR(IF($M11=0,INDEX('Inp_RIIO-1'!$AQ:$AQ,MATCH(AK$5&amp;$E11&amp;$G11,'Inp_RIIO-1'!$M:$M,0)),IF($M11=1,INDEX('Inp_RIIO-1'!$AR:$AR,MATCH(AK$5&amp;$E11&amp;$G11,'Inp_RIIO-1'!$M:$M,0)))),"")</f>
        <v>1774.094065289114</v>
      </c>
      <c r="AL11" s="100">
        <f>IFERROR(IF($M11=0,INDEX('Inp_RIIO-1'!$AQ:$AQ,MATCH(AL$5&amp;$E11&amp;$G11,'Inp_RIIO-1'!$M:$M,0)),IF($M11=1,INDEX('Inp_RIIO-1'!$AR:$AR,MATCH(AL$5&amp;$E11&amp;$G11,'Inp_RIIO-1'!$M:$M,0)))),"")</f>
        <v>1726.2188739462636</v>
      </c>
      <c r="AM11" s="100">
        <f>IFERROR(IF($M11=0,INDEX('Inp_RIIO-1'!$AQ:$AQ,MATCH(AM$5&amp;$E11&amp;$G11,'Inp_RIIO-1'!$M:$M,0)),IF($M11=1,INDEX('Inp_RIIO-1'!$AR:$AR,MATCH(AM$5&amp;$E11&amp;$G11,'Inp_RIIO-1'!$M:$M,0)))),"")</f>
        <v>2546.2626986887335</v>
      </c>
      <c r="AN11" s="100">
        <f>IFERROR(IF($M11=0,INDEX('Inp_RIIO-1'!$AQ:$AQ,MATCH(AN$5&amp;$E11&amp;$G11,'Inp_RIIO-1'!$M:$M,0)),IF($M11=1,INDEX('Inp_RIIO-1'!$AR:$AR,MATCH(AN$5&amp;$E11&amp;$G11,'Inp_RIIO-1'!$M:$M,0)))),"")</f>
        <v>1540.5758053152836</v>
      </c>
      <c r="AO11" s="100">
        <f>IFERROR(IF($M11=0,INDEX('Inp_RIIO-1'!$AQ:$AQ,MATCH(AO$5&amp;$E11&amp;$G11,'Inp_RIIO-1'!$M:$M,0)),IF($M11=1,INDEX('Inp_RIIO-1'!$AR:$AR,MATCH(AO$5&amp;$E11&amp;$G11,'Inp_RIIO-1'!$M:$M,0)))),"")</f>
        <v>1705.5986704839522</v>
      </c>
      <c r="AP11" s="100">
        <f>IFERROR(IF($M11=0,INDEX('Inp_RIIO-1'!$AQ:$AQ,MATCH(AP$5&amp;$E11&amp;$G11,'Inp_RIIO-1'!$M:$M,0)),IF($M11=1,INDEX('Inp_RIIO-1'!$AR:$AR,MATCH(AP$5&amp;$E11&amp;$G11,'Inp_RIIO-1'!$M:$M,0)))),"")</f>
        <v>1381.4613388637179</v>
      </c>
      <c r="AQ11" s="100">
        <f>IFERROR(IF($M11=0,INDEX('Inp_RIIO-1'!$AQ:$AQ,MATCH(AQ$5&amp;$E11&amp;$G11,'Inp_RIIO-1'!$M:$M,0)),IF($M11=1,INDEX('Inp_RIIO-1'!$AR:$AR,MATCH(AQ$5&amp;$E11&amp;$G11,'Inp_RIIO-1'!$M:$M,0)))),"")</f>
        <v>2364.4114474570292</v>
      </c>
      <c r="AS11" s="15"/>
      <c r="AT11" s="15"/>
      <c r="AU11" s="15"/>
      <c r="AV11" s="15"/>
      <c r="AW11" s="15"/>
      <c r="AX11" s="15"/>
      <c r="AY11" s="15"/>
      <c r="AZ11" s="15"/>
      <c r="BA11" s="15"/>
      <c r="BB11" s="15"/>
      <c r="BC11" s="15"/>
      <c r="BD11" s="15"/>
    </row>
    <row r="12" spans="1:72">
      <c r="E12" s="69" t="s">
        <v>133</v>
      </c>
      <c r="F12" s="69" t="s">
        <v>130</v>
      </c>
      <c r="G12" s="69" t="s">
        <v>135</v>
      </c>
      <c r="H12" s="69"/>
      <c r="I12" s="69"/>
      <c r="J12" s="69" t="s">
        <v>65</v>
      </c>
      <c r="M12" s="63">
        <f>Control!$R$10</f>
        <v>0</v>
      </c>
      <c r="N12" s="63">
        <f>Inp_Exclusions!I12</f>
        <v>1</v>
      </c>
      <c r="P12" s="63">
        <f>IFERROR(IF($M12=0,INDEX('Inp_RIIO-1'!$AM:$AM,MATCH(P$5&amp;$E12&amp;$G12,'Inp_RIIO-1'!$M:$M,0)),IF($M12=1,INDEX('Inp_RIIO-1'!$AN:$AN,MATCH(P$5&amp;$E12&amp;$G12,'Inp_RIIO-1'!$M:$M,0)))),"")</f>
        <v>-2.8421709430404007E-14</v>
      </c>
      <c r="Q12" s="63">
        <f>IFERROR(IF($M12=0,INDEX('Inp_RIIO-1'!$AM:$AM,MATCH(Q$5&amp;$E12&amp;$G12,'Inp_RIIO-1'!$M:$M,0)),IF($M12=1,INDEX('Inp_RIIO-1'!$AN:$AN,MATCH(Q$5&amp;$E12&amp;$G12,'Inp_RIIO-1'!$M:$M,0)))),"")</f>
        <v>-867.1136219480976</v>
      </c>
      <c r="R12" s="63">
        <f>IFERROR(IF($M12=0,INDEX('Inp_RIIO-1'!$AM:$AM,MATCH(R$5&amp;$E12&amp;$G12,'Inp_RIIO-1'!$M:$M,0)),IF($M12=1,INDEX('Inp_RIIO-1'!$AN:$AN,MATCH(R$5&amp;$E12&amp;$G12,'Inp_RIIO-1'!$M:$M,0)))),"")</f>
        <v>-110.96727460568152</v>
      </c>
      <c r="S12" s="63">
        <f>IFERROR(IF($M12=0,INDEX('Inp_RIIO-1'!$AM:$AM,MATCH(S$5&amp;$E12&amp;$G12,'Inp_RIIO-1'!$M:$M,0)),IF($M12=1,INDEX('Inp_RIIO-1'!$AN:$AN,MATCH(S$5&amp;$E12&amp;$G12,'Inp_RIIO-1'!$M:$M,0)))),"")</f>
        <v>-1.913264192019227</v>
      </c>
      <c r="T12" s="63" t="str">
        <f>IFERROR(IF($M12=0,INDEX('Inp_RIIO-1'!$AM:$AM,MATCH(T$5&amp;$E12&amp;$G12,'Inp_RIIO-1'!$M:$M,0)),IF($M12=1,INDEX('Inp_RIIO-1'!$AN:$AN,MATCH(T$5&amp;$E12&amp;$G12,'Inp_RIIO-1'!$M:$M,0)))),"")</f>
        <v/>
      </c>
      <c r="U12" s="63" t="str">
        <f>IFERROR(IF($M12=0,INDEX('Inp_RIIO-1'!$AM:$AM,MATCH(U$5&amp;$E12&amp;$G12,'Inp_RIIO-1'!$M:$M,0)),IF($M12=1,INDEX('Inp_RIIO-1'!$AN:$AN,MATCH(U$5&amp;$E12&amp;$G12,'Inp_RIIO-1'!$M:$M,0)))),"")</f>
        <v/>
      </c>
      <c r="V12" s="63" t="str">
        <f>IFERROR(IF($M12=0,INDEX('Inp_RIIO-1'!$AM:$AM,MATCH(V$5&amp;$E12&amp;$G12,'Inp_RIIO-1'!$M:$M,0)),IF($M12=1,INDEX('Inp_RIIO-1'!$AN:$AN,MATCH(V$5&amp;$E12&amp;$G12,'Inp_RIIO-1'!$M:$M,0)))),"")</f>
        <v/>
      </c>
      <c r="W12" s="63" t="str">
        <f>IFERROR(IF($M12=0,INDEX('Inp_RIIO-1'!$AM:$AM,MATCH(W$5&amp;$E12&amp;$G12,'Inp_RIIO-1'!$M:$M,0)),IF($M12=1,INDEX('Inp_RIIO-1'!$AN:$AN,MATCH(W$5&amp;$E12&amp;$G12,'Inp_RIIO-1'!$M:$M,0)))),"")</f>
        <v/>
      </c>
      <c r="X12" s="63" t="str">
        <f>IFERROR(IF($M12=0,INDEX('Inp_RIIO-1'!$AM:$AM,MATCH(X$5&amp;$E12&amp;$G12,'Inp_RIIO-1'!$M:$M,0)),IF($M12=1,INDEX('Inp_RIIO-1'!$AN:$AN,MATCH(X$5&amp;$E12&amp;$G12,'Inp_RIIO-1'!$M:$M,0)))),"")</f>
        <v/>
      </c>
      <c r="Y12" s="63" t="str">
        <f>IFERROR(IF($M12=0,INDEX('Inp_RIIO-1'!$AM:$AM,MATCH(Y$5&amp;$E12&amp;$G12,'Inp_RIIO-1'!$M:$M,0)),IF($M12=1,INDEX('Inp_RIIO-1'!$AN:$AN,MATCH(Y$5&amp;$E12&amp;$G12,'Inp_RIIO-1'!$M:$M,0)))),"")</f>
        <v/>
      </c>
      <c r="Z12" s="63" t="str">
        <f>IFERROR(IF($M12=0,INDEX('Inp_RIIO-1'!$AM:$AM,MATCH(Z$5&amp;$E12&amp;$G12,'Inp_RIIO-1'!$M:$M,0)),IF($M12=1,INDEX('Inp_RIIO-1'!$AN:$AN,MATCH(Z$5&amp;$E12&amp;$G12,'Inp_RIIO-1'!$M:$M,0)))),"")</f>
        <v/>
      </c>
      <c r="AA12" s="63" t="str">
        <f>IFERROR(IF($M12=0,INDEX('Inp_RIIO-1'!$AM:$AM,MATCH(AA$5&amp;$E12&amp;$G12,'Inp_RIIO-1'!$M:$M,0)),IF($M12=1,INDEX('Inp_RIIO-1'!$AN:$AN,MATCH(AA$5&amp;$E12&amp;$G12,'Inp_RIIO-1'!$M:$M,0)))),"")</f>
        <v/>
      </c>
      <c r="AB12" s="63" t="str">
        <f>IFERROR(IF($M12=0,INDEX('Inp_RIIO-1'!$AM:$AM,MATCH(AB$5&amp;$E12&amp;$G12,'Inp_RIIO-1'!$M:$M,0)),IF($M12=1,INDEX('Inp_RIIO-1'!$AN:$AN,MATCH(AB$5&amp;$E12&amp;$G12,'Inp_RIIO-1'!$M:$M,0)))),"")</f>
        <v/>
      </c>
      <c r="AC12" s="63" t="str">
        <f>IFERROR(IF($M12=0,INDEX('Inp_RIIO-1'!$AM:$AM,MATCH(AC$5&amp;$E12&amp;$G12,'Inp_RIIO-1'!$M:$M,0)),IF($M12=1,INDEX('Inp_RIIO-1'!$AN:$AN,MATCH(AC$5&amp;$E12&amp;$G12,'Inp_RIIO-1'!$M:$M,0)))),"")</f>
        <v/>
      </c>
      <c r="AD12" s="63">
        <f>IFERROR(IF($M12=0,INDEX('Inp_RIIO-1'!$AM:$AM,MATCH(AD$5&amp;$E12&amp;$G12,'Inp_RIIO-1'!$M:$M,0)),IF($M12=1,INDEX('Inp_RIIO-1'!$AN:$AN,MATCH(AD$5&amp;$E12&amp;$G12,'Inp_RIIO-1'!$M:$M,0)))),"")</f>
        <v>10.265085898945339</v>
      </c>
      <c r="AE12" s="63">
        <f>IFERROR(IF($M12=0,INDEX('Inp_RIIO-1'!$AM:$AM,MATCH(AE$5&amp;$E12&amp;$G12,'Inp_RIIO-1'!$M:$M,0)),IF($M12=1,INDEX('Inp_RIIO-1'!$AN:$AN,MATCH(AE$5&amp;$E12&amp;$G12,'Inp_RIIO-1'!$M:$M,0)))),"")</f>
        <v>16.679703063154388</v>
      </c>
      <c r="AF12" s="63">
        <f>IFERROR(IF($M12=0,INDEX('Inp_RIIO-1'!$AM:$AM,MATCH(AF$5&amp;$E12&amp;$G12,'Inp_RIIO-1'!$M:$M,0)),IF($M12=1,INDEX('Inp_RIIO-1'!$AN:$AN,MATCH(AF$5&amp;$E12&amp;$G12,'Inp_RIIO-1'!$M:$M,0)))),"")</f>
        <v>26.960300965136142</v>
      </c>
      <c r="AG12" s="63">
        <f>IFERROR(IF($M12=0,INDEX('Inp_RIIO-1'!$AM:$AM,MATCH(AG$5&amp;$E12&amp;$G12,'Inp_RIIO-1'!$M:$M,0)),IF($M12=1,INDEX('Inp_RIIO-1'!$AN:$AN,MATCH(AG$5&amp;$E12&amp;$G12,'Inp_RIIO-1'!$M:$M,0)))),"")</f>
        <v>24.913084205608904</v>
      </c>
      <c r="AH12" s="63">
        <f>IFERROR(IF($M12=0,INDEX('Inp_RIIO-1'!$AM:$AM,MATCH(AH$5&amp;$E12&amp;$G12,'Inp_RIIO-1'!$M:$M,0)),IF($M12=1,INDEX('Inp_RIIO-1'!$AN:$AN,MATCH(AH$5&amp;$E12&amp;$G12,'Inp_RIIO-1'!$M:$M,0)))),"")</f>
        <v>21.142849562360816</v>
      </c>
      <c r="AI12" s="63">
        <f>IFERROR(IF($M12=0,INDEX('Inp_RIIO-1'!$AM:$AM,MATCH(AI$5&amp;$E12&amp;$G12,'Inp_RIIO-1'!$M:$M,0)),IF($M12=1,INDEX('Inp_RIIO-1'!$AN:$AN,MATCH(AI$5&amp;$E12&amp;$G12,'Inp_RIIO-1'!$M:$M,0)))),"")</f>
        <v>0.33514859221853754</v>
      </c>
      <c r="AJ12" s="63">
        <f>IFERROR(IF($M12=0,INDEX('Inp_RIIO-1'!$AM:$AM,MATCH(AJ$5&amp;$E12&amp;$G12,'Inp_RIIO-1'!$M:$M,0)),IF($M12=1,INDEX('Inp_RIIO-1'!$AN:$AN,MATCH(AJ$5&amp;$E12&amp;$G12,'Inp_RIIO-1'!$M:$M,0)))),"")</f>
        <v>11.514652359965361</v>
      </c>
      <c r="AK12" s="63">
        <f>IFERROR(IF($M12=0,INDEX('Inp_RIIO-1'!$AM:$AM,MATCH(AK$5&amp;$E12&amp;$G12,'Inp_RIIO-1'!$M:$M,0)),IF($M12=1,INDEX('Inp_RIIO-1'!$AN:$AN,MATCH(AK$5&amp;$E12&amp;$G12,'Inp_RIIO-1'!$M:$M,0)))),"")</f>
        <v>-17.41964149864026</v>
      </c>
      <c r="AL12" s="63">
        <f>IFERROR(IF($M12=0,INDEX('Inp_RIIO-1'!$AM:$AM,MATCH(AL$5&amp;$E12&amp;$G12,'Inp_RIIO-1'!$M:$M,0)),IF($M12=1,INDEX('Inp_RIIO-1'!$AN:$AN,MATCH(AL$5&amp;$E12&amp;$G12,'Inp_RIIO-1'!$M:$M,0)))),"")</f>
        <v>-22.312241948635279</v>
      </c>
      <c r="AM12" s="63">
        <f>IFERROR(IF($M12=0,INDEX('Inp_RIIO-1'!$AM:$AM,MATCH(AM$5&amp;$E12&amp;$G12,'Inp_RIIO-1'!$M:$M,0)),IF($M12=1,INDEX('Inp_RIIO-1'!$AN:$AN,MATCH(AM$5&amp;$E12&amp;$G12,'Inp_RIIO-1'!$M:$M,0)))),"")</f>
        <v>-25.383223870303734</v>
      </c>
      <c r="AN12" s="63">
        <f>IFERROR(IF($M12=0,INDEX('Inp_RIIO-1'!$AM:$AM,MATCH(AN$5&amp;$E12&amp;$G12,'Inp_RIIO-1'!$M:$M,0)),IF($M12=1,INDEX('Inp_RIIO-1'!$AN:$AN,MATCH(AN$5&amp;$E12&amp;$G12,'Inp_RIIO-1'!$M:$M,0)))),"")</f>
        <v>2.2495626086538323E-2</v>
      </c>
      <c r="AO12" s="63">
        <f>IFERROR(IF($M12=0,INDEX('Inp_RIIO-1'!$AM:$AM,MATCH(AO$5&amp;$E12&amp;$G12,'Inp_RIIO-1'!$M:$M,0)),IF($M12=1,INDEX('Inp_RIIO-1'!$AN:$AN,MATCH(AO$5&amp;$E12&amp;$G12,'Inp_RIIO-1'!$M:$M,0)))),"")</f>
        <v>4.1605786617537888E-2</v>
      </c>
      <c r="AP12" s="63">
        <f>IFERROR(IF($M12=0,INDEX('Inp_RIIO-1'!$AM:$AM,MATCH(AP$5&amp;$E12&amp;$G12,'Inp_RIIO-1'!$M:$M,0)),IF($M12=1,INDEX('Inp_RIIO-1'!$AN:$AN,MATCH(AP$5&amp;$E12&amp;$G12,'Inp_RIIO-1'!$M:$M,0)))),"")</f>
        <v>0</v>
      </c>
      <c r="AQ12" s="63">
        <f>IFERROR(IF($M12=0,INDEX('Inp_RIIO-1'!$AM:$AM,MATCH(AQ$5&amp;$E12&amp;$G12,'Inp_RIIO-1'!$M:$M,0)),IF($M12=1,INDEX('Inp_RIIO-1'!$AN:$AN,MATCH(AQ$5&amp;$E12&amp;$G12,'Inp_RIIO-1'!$M:$M,0)))),"")</f>
        <v>0</v>
      </c>
      <c r="AS12" s="15"/>
      <c r="AT12" s="15"/>
      <c r="AU12" s="15"/>
      <c r="AV12" s="15"/>
      <c r="AW12" s="15"/>
      <c r="AX12" s="15"/>
      <c r="AY12" s="15"/>
      <c r="AZ12" s="15"/>
      <c r="BA12" s="15"/>
      <c r="BB12" s="15"/>
      <c r="BC12" s="15"/>
      <c r="BD12" s="15"/>
    </row>
    <row r="13" spans="1:72">
      <c r="E13" s="69" t="s">
        <v>136</v>
      </c>
      <c r="F13" s="69" t="s">
        <v>130</v>
      </c>
      <c r="G13" s="69" t="s">
        <v>137</v>
      </c>
      <c r="H13" s="69"/>
      <c r="I13" s="69"/>
      <c r="J13" s="69" t="s">
        <v>138</v>
      </c>
      <c r="M13" s="63">
        <f>Control!$R$10</f>
        <v>0</v>
      </c>
      <c r="N13" s="63">
        <f>Inp_Exclusions!I13</f>
        <v>1</v>
      </c>
      <c r="P13" s="95">
        <f>IFERROR(IF($M13=0,INDEX('Inp_RIIO-1'!$AM:$AM,MATCH(P$5&amp;$E13&amp;$G13,'Inp_RIIO-1'!$M:$M,0)),IF($M13=1,INDEX('Inp_RIIO-1'!$AN:$AN,MATCH(P$5&amp;$E13&amp;$G13,'Inp_RIIO-1'!$M:$M,0)))),"")</f>
        <v>0.53110000000000002</v>
      </c>
      <c r="Q13" s="95">
        <f>IFERROR(IF($M13=0,INDEX('Inp_RIIO-1'!$AM:$AM,MATCH(Q$5&amp;$E13&amp;$G13,'Inp_RIIO-1'!$M:$M,0)),IF($M13=1,INDEX('Inp_RIIO-1'!$AN:$AN,MATCH(Q$5&amp;$E13&amp;$G13,'Inp_RIIO-1'!$M:$M,0)))),"")</f>
        <v>0.53110000000000002</v>
      </c>
      <c r="R13" s="95">
        <f>IFERROR(IF($M13=0,INDEX('Inp_RIIO-1'!$AM:$AM,MATCH(R$5&amp;$E13&amp;$G13,'Inp_RIIO-1'!$M:$M,0)),IF($M13=1,INDEX('Inp_RIIO-1'!$AN:$AN,MATCH(R$5&amp;$E13&amp;$G13,'Inp_RIIO-1'!$M:$M,0)))),"")</f>
        <v>0.5</v>
      </c>
      <c r="S13" s="95">
        <f>IFERROR(IF($M13=0,INDEX('Inp_RIIO-1'!$AM:$AM,MATCH(S$5&amp;$E13&amp;$G13,'Inp_RIIO-1'!$M:$M,0)),IF($M13=1,INDEX('Inp_RIIO-1'!$AN:$AN,MATCH(S$5&amp;$E13&amp;$G13,'Inp_RIIO-1'!$M:$M,0)))),"")</f>
        <v>0.5</v>
      </c>
      <c r="T13" s="95">
        <f>IFERROR(IF($M13=0,INDEX('Inp_RIIO-1'!$AM:$AM,MATCH(T$5&amp;$E13&amp;$G13,'Inp_RIIO-1'!$M:$M,0)),IF($M13=1,INDEX('Inp_RIIO-1'!$AN:$AN,MATCH(T$5&amp;$E13&amp;$G13,'Inp_RIIO-1'!$M:$M,0)))),"")</f>
        <v>0.55640000000000001</v>
      </c>
      <c r="U13" s="95">
        <f>IFERROR(IF($M13=0,INDEX('Inp_RIIO-1'!$AM:$AM,MATCH(U$5&amp;$E13&amp;$G13,'Inp_RIIO-1'!$M:$M,0)),IF($M13=1,INDEX('Inp_RIIO-1'!$AN:$AN,MATCH(U$5&amp;$E13&amp;$G13,'Inp_RIIO-1'!$M:$M,0)))),"")</f>
        <v>0.55640000000000001</v>
      </c>
      <c r="V13" s="95">
        <f>IFERROR(IF($M13=0,INDEX('Inp_RIIO-1'!$AM:$AM,MATCH(V$5&amp;$E13&amp;$G13,'Inp_RIIO-1'!$M:$M,0)),IF($M13=1,INDEX('Inp_RIIO-1'!$AN:$AN,MATCH(V$5&amp;$E13&amp;$G13,'Inp_RIIO-1'!$M:$M,0)))),"")</f>
        <v>0.3696000000000001</v>
      </c>
      <c r="W13" s="95">
        <f>IFERROR(IF($M13=0,INDEX('Inp_RIIO-1'!$AM:$AM,MATCH(W$5&amp;$E13&amp;$G13,'Inp_RIIO-1'!$M:$M,0)),IF($M13=1,INDEX('Inp_RIIO-1'!$AN:$AN,MATCH(W$5&amp;$E13&amp;$G13,'Inp_RIIO-1'!$M:$M,0)))),"")</f>
        <v>0.3696000000000001</v>
      </c>
      <c r="X13" s="95">
        <f>IFERROR(IF($M13=0,INDEX('Inp_RIIO-1'!$AM:$AM,MATCH(X$5&amp;$E13&amp;$G13,'Inp_RIIO-1'!$M:$M,0)),IF($M13=1,INDEX('Inp_RIIO-1'!$AN:$AN,MATCH(X$5&amp;$E13&amp;$G13,'Inp_RIIO-1'!$M:$M,0)))),"")</f>
        <v>0.3696000000000001</v>
      </c>
      <c r="Y13" s="95">
        <f>IFERROR(IF($M13=0,INDEX('Inp_RIIO-1'!$AM:$AM,MATCH(Y$5&amp;$E13&amp;$G13,'Inp_RIIO-1'!$M:$M,0)),IF($M13=1,INDEX('Inp_RIIO-1'!$AN:$AN,MATCH(Y$5&amp;$E13&amp;$G13,'Inp_RIIO-1'!$M:$M,0)))),"")</f>
        <v>0.3696000000000001</v>
      </c>
      <c r="Z13" s="95">
        <f>IFERROR(IF($M13=0,INDEX('Inp_RIIO-1'!$AM:$AM,MATCH(Z$5&amp;$E13&amp;$G13,'Inp_RIIO-1'!$M:$M,0)),IF($M13=1,INDEX('Inp_RIIO-1'!$AN:$AN,MATCH(Z$5&amp;$E13&amp;$G13,'Inp_RIIO-1'!$M:$M,0)))),"")</f>
        <v>0.36019999999999991</v>
      </c>
      <c r="AA13" s="95">
        <f>IFERROR(IF($M13=0,INDEX('Inp_RIIO-1'!$AM:$AM,MATCH(AA$5&amp;$E13&amp;$G13,'Inp_RIIO-1'!$M:$M,0)),IF($M13=1,INDEX('Inp_RIIO-1'!$AN:$AN,MATCH(AA$5&amp;$E13&amp;$G13,'Inp_RIIO-1'!$M:$M,0)))),"")</f>
        <v>0.36270000000000002</v>
      </c>
      <c r="AB13" s="95">
        <f>IFERROR(IF($M13=0,INDEX('Inp_RIIO-1'!$AM:$AM,MATCH(AB$5&amp;$E13&amp;$G13,'Inp_RIIO-1'!$M:$M,0)),IF($M13=1,INDEX('Inp_RIIO-1'!$AN:$AN,MATCH(AB$5&amp;$E13&amp;$G13,'Inp_RIIO-1'!$M:$M,0)))),"")</f>
        <v>0.36270000000000002</v>
      </c>
      <c r="AC13" s="95">
        <f>IFERROR(IF($M13=0,INDEX('Inp_RIIO-1'!$AM:$AM,MATCH(AC$5&amp;$E13&amp;$G13,'Inp_RIIO-1'!$M:$M,0)),IF($M13=1,INDEX('Inp_RIIO-1'!$AN:$AN,MATCH(AC$5&amp;$E13&amp;$G13,'Inp_RIIO-1'!$M:$M,0)))),"")</f>
        <v>0.36830000000000002</v>
      </c>
      <c r="AD13" s="95">
        <f>IFERROR(IF($M13=0,INDEX('Inp_RIIO-1'!$AM:$AM,MATCH(AD$5&amp;$E13&amp;$G13,'Inp_RIIO-1'!$M:$M,0)),IF($M13=1,INDEX('Inp_RIIO-1'!$AN:$AN,MATCH(AD$5&amp;$E13&amp;$G13,'Inp_RIIO-1'!$M:$M,0)))),"")</f>
        <v>0.41889999999999994</v>
      </c>
      <c r="AE13" s="95">
        <f>IFERROR(IF($M13=0,INDEX('Inp_RIIO-1'!$AM:$AM,MATCH(AE$5&amp;$E13&amp;$G13,'Inp_RIIO-1'!$M:$M,0)),IF($M13=1,INDEX('Inp_RIIO-1'!$AN:$AN,MATCH(AE$5&amp;$E13&amp;$G13,'Inp_RIIO-1'!$M:$M,0)))),"")</f>
        <v>0.44156296542217133</v>
      </c>
      <c r="AF13" s="95">
        <f>IFERROR(IF($M13=0,INDEX('Inp_RIIO-1'!$AM:$AM,MATCH(AF$5&amp;$E13&amp;$G13,'Inp_RIIO-1'!$M:$M,0)),IF($M13=1,INDEX('Inp_RIIO-1'!$AN:$AN,MATCH(AF$5&amp;$E13&amp;$G13,'Inp_RIIO-1'!$M:$M,0)))),"")</f>
        <v>0.44156296542217133</v>
      </c>
      <c r="AG13" s="95">
        <f>IFERROR(IF($M13=0,INDEX('Inp_RIIO-1'!$AM:$AM,MATCH(AG$5&amp;$E13&amp;$G13,'Inp_RIIO-1'!$M:$M,0)),IF($M13=1,INDEX('Inp_RIIO-1'!$AN:$AN,MATCH(AG$5&amp;$E13&amp;$G13,'Inp_RIIO-1'!$M:$M,0)))),"")</f>
        <v>0.30000000000000004</v>
      </c>
      <c r="AH13" s="95">
        <f>IFERROR(IF($M13=0,INDEX('Inp_RIIO-1'!$AM:$AM,MATCH(AH$5&amp;$E13&amp;$G13,'Inp_RIIO-1'!$M:$M,0)),IF($M13=1,INDEX('Inp_RIIO-1'!$AN:$AN,MATCH(AH$5&amp;$E13&amp;$G13,'Inp_RIIO-1'!$M:$M,0)))),"")</f>
        <v>0.30000000000000004</v>
      </c>
      <c r="AI13" s="95">
        <f>IFERROR(IF($M13=0,INDEX('Inp_RIIO-1'!$AM:$AM,MATCH(AI$5&amp;$E13&amp;$G13,'Inp_RIIO-1'!$M:$M,0)),IF($M13=1,INDEX('Inp_RIIO-1'!$AN:$AN,MATCH(AI$5&amp;$E13&amp;$G13,'Inp_RIIO-1'!$M:$M,0)))),"")</f>
        <v>0.30000000000000004</v>
      </c>
      <c r="AJ13" s="95">
        <f>IFERROR(IF($M13=0,INDEX('Inp_RIIO-1'!$AM:$AM,MATCH(AJ$5&amp;$E13&amp;$G13,'Inp_RIIO-1'!$M:$M,0)),IF($M13=1,INDEX('Inp_RIIO-1'!$AN:$AN,MATCH(AJ$5&amp;$E13&amp;$G13,'Inp_RIIO-1'!$M:$M,0)))),"")</f>
        <v>0.30000000000000004</v>
      </c>
      <c r="AK13" s="95">
        <f>IFERROR(IF($M13=0,INDEX('Inp_RIIO-1'!$AM:$AM,MATCH(AK$5&amp;$E13&amp;$G13,'Inp_RIIO-1'!$M:$M,0)),IF($M13=1,INDEX('Inp_RIIO-1'!$AN:$AN,MATCH(AK$5&amp;$E13&amp;$G13,'Inp_RIIO-1'!$M:$M,0)))),"")</f>
        <v>0.4672</v>
      </c>
      <c r="AL13" s="95">
        <f>IFERROR(IF($M13=0,INDEX('Inp_RIIO-1'!$AM:$AM,MATCH(AL$5&amp;$E13&amp;$G13,'Inp_RIIO-1'!$M:$M,0)),IF($M13=1,INDEX('Inp_RIIO-1'!$AN:$AN,MATCH(AL$5&amp;$E13&amp;$G13,'Inp_RIIO-1'!$M:$M,0)))),"")</f>
        <v>0.4672</v>
      </c>
      <c r="AM13" s="95">
        <f>IFERROR(IF($M13=0,INDEX('Inp_RIIO-1'!$AM:$AM,MATCH(AM$5&amp;$E13&amp;$G13,'Inp_RIIO-1'!$M:$M,0)),IF($M13=1,INDEX('Inp_RIIO-1'!$AN:$AN,MATCH(AM$5&amp;$E13&amp;$G13,'Inp_RIIO-1'!$M:$M,0)))),"")</f>
        <v>0.4672</v>
      </c>
      <c r="AN13" s="95">
        <f>IFERROR(IF($M13=0,INDEX('Inp_RIIO-1'!$AM:$AM,MATCH(AN$5&amp;$E13&amp;$G13,'Inp_RIIO-1'!$M:$M,0)),IF($M13=1,INDEX('Inp_RIIO-1'!$AN:$AN,MATCH(AN$5&amp;$E13&amp;$G13,'Inp_RIIO-1'!$M:$M,0)))),"")</f>
        <v>0.46499999999999991</v>
      </c>
      <c r="AO13" s="95">
        <f>IFERROR(IF($M13=0,INDEX('Inp_RIIO-1'!$AM:$AM,MATCH(AO$5&amp;$E13&amp;$G13,'Inp_RIIO-1'!$M:$M,0)),IF($M13=1,INDEX('Inp_RIIO-1'!$AN:$AN,MATCH(AO$5&amp;$E13&amp;$G13,'Inp_RIIO-1'!$M:$M,0)))),"")</f>
        <v>0.46499999999999991</v>
      </c>
      <c r="AP13" s="95">
        <f>IFERROR(IF($M13=0,INDEX('Inp_RIIO-1'!$AM:$AM,MATCH(AP$5&amp;$E13&amp;$G13,'Inp_RIIO-1'!$M:$M,0)),IF($M13=1,INDEX('Inp_RIIO-1'!$AN:$AN,MATCH(AP$5&amp;$E13&amp;$G13,'Inp_RIIO-1'!$M:$M,0)))),"")</f>
        <v>0.43529999999999991</v>
      </c>
      <c r="AQ13" s="95">
        <f>IFERROR(IF($M13=0,INDEX('Inp_RIIO-1'!$AM:$AM,MATCH(AQ$5&amp;$E13&amp;$G13,'Inp_RIIO-1'!$M:$M,0)),IF($M13=1,INDEX('Inp_RIIO-1'!$AN:$AN,MATCH(AQ$5&amp;$E13&amp;$G13,'Inp_RIIO-1'!$M:$M,0)))),"")</f>
        <v>0.43529999999999991</v>
      </c>
      <c r="AS13" s="15"/>
      <c r="AT13" s="15"/>
      <c r="AU13" s="15"/>
      <c r="AV13" s="15"/>
      <c r="AW13" s="15"/>
      <c r="AX13" s="15"/>
      <c r="AY13" s="15"/>
      <c r="AZ13" s="15"/>
      <c r="BA13" s="15"/>
      <c r="BB13" s="15"/>
      <c r="BC13" s="15"/>
      <c r="BD13" s="15"/>
    </row>
    <row r="14" spans="1:72">
      <c r="E14" s="69" t="s">
        <v>139</v>
      </c>
      <c r="F14" s="69" t="s">
        <v>140</v>
      </c>
      <c r="G14" s="69" t="s">
        <v>141</v>
      </c>
      <c r="H14" s="69"/>
      <c r="I14" s="69"/>
      <c r="J14" s="69" t="s">
        <v>65</v>
      </c>
      <c r="M14" s="63">
        <f>Control!$R$10</f>
        <v>0</v>
      </c>
      <c r="N14" s="63">
        <f>Inp_Exclusions!I14</f>
        <v>1</v>
      </c>
      <c r="P14" s="63">
        <f>IFERROR(IF($M14=0,INDEX('Inp_RIIO-1'!$AM:$AM,MATCH(P$5&amp;$E14&amp;$G14,'Inp_RIIO-1'!$M:$M,0)),IF($M14=1,INDEX('Inp_RIIO-1'!$AN:$AN,MATCH(P$5&amp;$E14&amp;$G14,'Inp_RIIO-1'!$M:$M,0)))),"")</f>
        <v>5.6903999213027525</v>
      </c>
      <c r="Q14" s="63">
        <f>IFERROR(IF($M14=0,INDEX('Inp_RIIO-1'!$AM:$AM,MATCH(Q$5&amp;$E14&amp;$G14,'Inp_RIIO-1'!$M:$M,0)),IF($M14=1,INDEX('Inp_RIIO-1'!$AN:$AN,MATCH(Q$5&amp;$E14&amp;$G14,'Inp_RIIO-1'!$M:$M,0)))),"")</f>
        <v>86.982660638385951</v>
      </c>
      <c r="R14" s="63">
        <f>IFERROR(IF($M14=0,INDEX('Inp_RIIO-1'!$AM:$AM,MATCH(R$5&amp;$E14&amp;$G14,'Inp_RIIO-1'!$M:$M,0)),IF($M14=1,INDEX('Inp_RIIO-1'!$AN:$AN,MATCH(R$5&amp;$E14&amp;$G14,'Inp_RIIO-1'!$M:$M,0)))),"")</f>
        <v>24.543671990310994</v>
      </c>
      <c r="S14" s="63">
        <f>IFERROR(IF($M14=0,INDEX('Inp_RIIO-1'!$AM:$AM,MATCH(S$5&amp;$E14&amp;$G14,'Inp_RIIO-1'!$M:$M,0)),IF($M14=1,INDEX('Inp_RIIO-1'!$AN:$AN,MATCH(S$5&amp;$E14&amp;$G14,'Inp_RIIO-1'!$M:$M,0)))),"")</f>
        <v>54.205301360641812</v>
      </c>
      <c r="T14" s="63">
        <f>IFERROR(IF($M14=0,INDEX('Inp_RIIO-1'!$AM:$AM,MATCH(T$5&amp;$E14&amp;$G14,'Inp_RIIO-1'!$M:$M,0)),IF($M14=1,INDEX('Inp_RIIO-1'!$AN:$AN,MATCH(T$5&amp;$E14&amp;$G14,'Inp_RIIO-1'!$M:$M,0)))),"")</f>
        <v>-2.2098416487410595</v>
      </c>
      <c r="U14" s="63">
        <f>IFERROR(IF($M14=0,INDEX('Inp_RIIO-1'!$AM:$AM,MATCH(U$5&amp;$E14&amp;$G14,'Inp_RIIO-1'!$M:$M,0)),IF($M14=1,INDEX('Inp_RIIO-1'!$AN:$AN,MATCH(U$5&amp;$E14&amp;$G14,'Inp_RIIO-1'!$M:$M,0)))),"")</f>
        <v>-8.2627470337377087</v>
      </c>
      <c r="V14" s="63">
        <f>IFERROR(IF($M14=0,INDEX('Inp_RIIO-1'!$AM:$AM,MATCH(V$5&amp;$E14&amp;$G14,'Inp_RIIO-1'!$M:$M,0)),IF($M14=1,INDEX('Inp_RIIO-1'!$AN:$AN,MATCH(V$5&amp;$E14&amp;$G14,'Inp_RIIO-1'!$M:$M,0)))),"")</f>
        <v>8.7221241450197908</v>
      </c>
      <c r="W14" s="63">
        <f>IFERROR(IF($M14=0,INDEX('Inp_RIIO-1'!$AM:$AM,MATCH(W$5&amp;$E14&amp;$G14,'Inp_RIIO-1'!$M:$M,0)),IF($M14=1,INDEX('Inp_RIIO-1'!$AN:$AN,MATCH(W$5&amp;$E14&amp;$G14,'Inp_RIIO-1'!$M:$M,0)))),"")</f>
        <v>8.0786113711617986</v>
      </c>
      <c r="X14" s="63">
        <f>IFERROR(IF($M14=0,INDEX('Inp_RIIO-1'!$AM:$AM,MATCH(X$5&amp;$E14&amp;$G14,'Inp_RIIO-1'!$M:$M,0)),IF($M14=1,INDEX('Inp_RIIO-1'!$AN:$AN,MATCH(X$5&amp;$E14&amp;$G14,'Inp_RIIO-1'!$M:$M,0)))),"")</f>
        <v>6.5785322930831098</v>
      </c>
      <c r="Y14" s="63">
        <f>IFERROR(IF($M14=0,INDEX('Inp_RIIO-1'!$AM:$AM,MATCH(Y$5&amp;$E14&amp;$G14,'Inp_RIIO-1'!$M:$M,0)),IF($M14=1,INDEX('Inp_RIIO-1'!$AN:$AN,MATCH(Y$5&amp;$E14&amp;$G14,'Inp_RIIO-1'!$M:$M,0)))),"")</f>
        <v>5.1709767278305119</v>
      </c>
      <c r="Z14" s="63">
        <f>IFERROR(IF($M14=0,INDEX('Inp_RIIO-1'!$AM:$AM,MATCH(Z$5&amp;$E14&amp;$G14,'Inp_RIIO-1'!$M:$M,0)),IF($M14=1,INDEX('Inp_RIIO-1'!$AN:$AN,MATCH(Z$5&amp;$E14&amp;$G14,'Inp_RIIO-1'!$M:$M,0)))),"")</f>
        <v>19.755394031697925</v>
      </c>
      <c r="AA14" s="63">
        <f>IFERROR(IF($M14=0,INDEX('Inp_RIIO-1'!$AM:$AM,MATCH(AA$5&amp;$E14&amp;$G14,'Inp_RIIO-1'!$M:$M,0)),IF($M14=1,INDEX('Inp_RIIO-1'!$AN:$AN,MATCH(AA$5&amp;$E14&amp;$G14,'Inp_RIIO-1'!$M:$M,0)))),"")</f>
        <v>13.117682764545377</v>
      </c>
      <c r="AB14" s="63">
        <f>IFERROR(IF($M14=0,INDEX('Inp_RIIO-1'!$AM:$AM,MATCH(AB$5&amp;$E14&amp;$G14,'Inp_RIIO-1'!$M:$M,0)),IF($M14=1,INDEX('Inp_RIIO-1'!$AN:$AN,MATCH(AB$5&amp;$E14&amp;$G14,'Inp_RIIO-1'!$M:$M,0)))),"")</f>
        <v>26.761939102551821</v>
      </c>
      <c r="AC14" s="63">
        <f>IFERROR(IF($M14=0,INDEX('Inp_RIIO-1'!$AM:$AM,MATCH(AC$5&amp;$E14&amp;$G14,'Inp_RIIO-1'!$M:$M,0)),IF($M14=1,INDEX('Inp_RIIO-1'!$AN:$AN,MATCH(AC$5&amp;$E14&amp;$G14,'Inp_RIIO-1'!$M:$M,0)))),"")</f>
        <v>8.7314032486068207</v>
      </c>
      <c r="AD14" s="63">
        <f>IFERROR(IF($M14=0,INDEX('Inp_RIIO-1'!$AM:$AM,MATCH(AD$5&amp;$E14&amp;$G14,'Inp_RIIO-1'!$M:$M,0)),IF($M14=1,INDEX('Inp_RIIO-1'!$AN:$AN,MATCH(AD$5&amp;$E14&amp;$G14,'Inp_RIIO-1'!$M:$M,0)))),"")</f>
        <v>11.822143236101635</v>
      </c>
      <c r="AE14" s="63">
        <f>IFERROR(IF($M14=0,INDEX('Inp_RIIO-1'!$AM:$AM,MATCH(AE$5&amp;$E14&amp;$G14,'Inp_RIIO-1'!$M:$M,0)),IF($M14=1,INDEX('Inp_RIIO-1'!$AN:$AN,MATCH(AE$5&amp;$E14&amp;$G14,'Inp_RIIO-1'!$M:$M,0)))),"")</f>
        <v>-4.4979010750637398</v>
      </c>
      <c r="AF14" s="63">
        <f>IFERROR(IF($M14=0,INDEX('Inp_RIIO-1'!$AM:$AM,MATCH(AF$5&amp;$E14&amp;$G14,'Inp_RIIO-1'!$M:$M,0)),IF($M14=1,INDEX('Inp_RIIO-1'!$AN:$AN,MATCH(AF$5&amp;$E14&amp;$G14,'Inp_RIIO-1'!$M:$M,0)))),"")</f>
        <v>-6.0253740065102637</v>
      </c>
      <c r="AG14" s="63">
        <f>IFERROR(IF($M14=0,INDEX('Inp_RIIO-1'!$AM:$AM,MATCH(AG$5&amp;$E14&amp;$G14,'Inp_RIIO-1'!$M:$M,0)),IF($M14=1,INDEX('Inp_RIIO-1'!$AN:$AN,MATCH(AG$5&amp;$E14&amp;$G14,'Inp_RIIO-1'!$M:$M,0)))),"")</f>
        <v>42.919733165799649</v>
      </c>
      <c r="AH14" s="63">
        <f>IFERROR(IF($M14=0,INDEX('Inp_RIIO-1'!$AM:$AM,MATCH(AH$5&amp;$E14&amp;$G14,'Inp_RIIO-1'!$M:$M,0)),IF($M14=1,INDEX('Inp_RIIO-1'!$AN:$AN,MATCH(AH$5&amp;$E14&amp;$G14,'Inp_RIIO-1'!$M:$M,0)))),"")</f>
        <v>43.004675322080338</v>
      </c>
      <c r="AI14" s="63">
        <f>IFERROR(IF($M14=0,INDEX('Inp_RIIO-1'!$AM:$AM,MATCH(AI$5&amp;$E14&amp;$G14,'Inp_RIIO-1'!$M:$M,0)),IF($M14=1,INDEX('Inp_RIIO-1'!$AN:$AN,MATCH(AI$5&amp;$E14&amp;$G14,'Inp_RIIO-1'!$M:$M,0)))),"")</f>
        <v>22.87044955584906</v>
      </c>
      <c r="AJ14" s="63">
        <f>IFERROR(IF($M14=0,INDEX('Inp_RIIO-1'!$AM:$AM,MATCH(AJ$5&amp;$E14&amp;$G14,'Inp_RIIO-1'!$M:$M,0)),IF($M14=1,INDEX('Inp_RIIO-1'!$AN:$AN,MATCH(AJ$5&amp;$E14&amp;$G14,'Inp_RIIO-1'!$M:$M,0)))),"")</f>
        <v>34.93546356162436</v>
      </c>
      <c r="AK14" s="63">
        <f>IFERROR(IF($M14=0,INDEX('Inp_RIIO-1'!$AM:$AM,MATCH(AK$5&amp;$E14&amp;$G14,'Inp_RIIO-1'!$M:$M,0)),IF($M14=1,INDEX('Inp_RIIO-1'!$AN:$AN,MATCH(AK$5&amp;$E14&amp;$G14,'Inp_RIIO-1'!$M:$M,0)))),"")</f>
        <v>-17.118287024025165</v>
      </c>
      <c r="AL14" s="63">
        <f>IFERROR(IF($M14=0,INDEX('Inp_RIIO-1'!$AM:$AM,MATCH(AL$5&amp;$E14&amp;$G14,'Inp_RIIO-1'!$M:$M,0)),IF($M14=1,INDEX('Inp_RIIO-1'!$AN:$AN,MATCH(AL$5&amp;$E14&amp;$G14,'Inp_RIIO-1'!$M:$M,0)))),"")</f>
        <v>-16.652874293257042</v>
      </c>
      <c r="AM14" s="63">
        <f>IFERROR(IF($M14=0,INDEX('Inp_RIIO-1'!$AM:$AM,MATCH(AM$5&amp;$E14&amp;$G14,'Inp_RIIO-1'!$M:$M,0)),IF($M14=1,INDEX('Inp_RIIO-1'!$AN:$AN,MATCH(AM$5&amp;$E14&amp;$G14,'Inp_RIIO-1'!$M:$M,0)))),"")</f>
        <v>-24.52126911195429</v>
      </c>
      <c r="AN14" s="63">
        <f>IFERROR(IF($M14=0,INDEX('Inp_RIIO-1'!$AM:$AM,MATCH(AN$5&amp;$E14&amp;$G14,'Inp_RIIO-1'!$M:$M,0)),IF($M14=1,INDEX('Inp_RIIO-1'!$AN:$AN,MATCH(AN$5&amp;$E14&amp;$G14,'Inp_RIIO-1'!$M:$M,0)))),"")</f>
        <v>-13.486965547506486</v>
      </c>
      <c r="AO14" s="63">
        <f>IFERROR(IF($M14=0,INDEX('Inp_RIIO-1'!$AM:$AM,MATCH(AO$5&amp;$E14&amp;$G14,'Inp_RIIO-1'!$M:$M,0)),IF($M14=1,INDEX('Inp_RIIO-1'!$AN:$AN,MATCH(AO$5&amp;$E14&amp;$G14,'Inp_RIIO-1'!$M:$M,0)))),"")</f>
        <v>-14.795081840990683</v>
      </c>
      <c r="AP14" s="63">
        <f>IFERROR(IF($M14=0,INDEX('Inp_RIIO-1'!$AM:$AM,MATCH(AP$5&amp;$E14&amp;$G14,'Inp_RIIO-1'!$M:$M,0)),IF($M14=1,INDEX('Inp_RIIO-1'!$AN:$AN,MATCH(AP$5&amp;$E14&amp;$G14,'Inp_RIIO-1'!$M:$M,0)))),"")</f>
        <v>1.3198866806818805</v>
      </c>
      <c r="AQ14" s="63">
        <f>IFERROR(IF($M14=0,INDEX('Inp_RIIO-1'!$AM:$AM,MATCH(AQ$5&amp;$E14&amp;$G14,'Inp_RIIO-1'!$M:$M,0)),IF($M14=1,INDEX('Inp_RIIO-1'!$AN:$AN,MATCH(AQ$5&amp;$E14&amp;$G14,'Inp_RIIO-1'!$M:$M,0)))),"")</f>
        <v>2.748013571489814</v>
      </c>
      <c r="AS14" s="15"/>
      <c r="AT14" s="15"/>
      <c r="AU14" s="15"/>
      <c r="AV14" s="15"/>
      <c r="AW14" s="15"/>
      <c r="AX14" s="15"/>
      <c r="AY14" s="15"/>
      <c r="AZ14" s="15"/>
      <c r="BA14" s="15"/>
      <c r="BB14" s="15"/>
      <c r="BC14" s="15"/>
      <c r="BD14" s="15"/>
    </row>
    <row r="15" spans="1:72">
      <c r="E15" s="69" t="s">
        <v>142</v>
      </c>
      <c r="F15" s="69" t="s">
        <v>140</v>
      </c>
      <c r="G15" s="69" t="s">
        <v>143</v>
      </c>
      <c r="H15" s="69"/>
      <c r="I15" s="69"/>
      <c r="J15" s="69" t="s">
        <v>65</v>
      </c>
      <c r="M15" s="63">
        <f>Control!$R$10</f>
        <v>0</v>
      </c>
      <c r="N15" s="63">
        <f>Inp_Exclusions!I15</f>
        <v>1</v>
      </c>
      <c r="P15" s="63" t="str">
        <f>IFERROR(IF($M15=0,INDEX('Inp_RIIO-1'!$AM:$AM,MATCH(P$5&amp;$E15&amp;$G15,'Inp_RIIO-1'!$M:$M,0)),IF($M15=1,INDEX('Inp_RIIO-1'!$AN:$AN,MATCH(P$5&amp;$E15&amp;$G15,'Inp_RIIO-1'!$M:$M,0)))),"")</f>
        <v/>
      </c>
      <c r="Q15" s="63" t="str">
        <f>IFERROR(IF($M15=0,INDEX('Inp_RIIO-1'!$AM:$AM,MATCH(Q$5&amp;$E15&amp;$G15,'Inp_RIIO-1'!$M:$M,0)),IF($M15=1,INDEX('Inp_RIIO-1'!$AN:$AN,MATCH(Q$5&amp;$E15&amp;$G15,'Inp_RIIO-1'!$M:$M,0)))),"")</f>
        <v/>
      </c>
      <c r="R15" s="63" t="str">
        <f>IFERROR(IF($M15=0,INDEX('Inp_RIIO-1'!$AM:$AM,MATCH(R$5&amp;$E15&amp;$G15,'Inp_RIIO-1'!$M:$M,0)),IF($M15=1,INDEX('Inp_RIIO-1'!$AN:$AN,MATCH(R$5&amp;$E15&amp;$G15,'Inp_RIIO-1'!$M:$M,0)))),"")</f>
        <v/>
      </c>
      <c r="S15" s="63" t="str">
        <f>IFERROR(IF($M15=0,INDEX('Inp_RIIO-1'!$AM:$AM,MATCH(S$5&amp;$E15&amp;$G15,'Inp_RIIO-1'!$M:$M,0)),IF($M15=1,INDEX('Inp_RIIO-1'!$AN:$AN,MATCH(S$5&amp;$E15&amp;$G15,'Inp_RIIO-1'!$M:$M,0)))),"")</f>
        <v/>
      </c>
      <c r="T15" s="63" t="str">
        <f>IFERROR(IF($M15=0,INDEX('Inp_RIIO-1'!$AM:$AM,MATCH(T$5&amp;$E15&amp;$G15,'Inp_RIIO-1'!$M:$M,0)),IF($M15=1,INDEX('Inp_RIIO-1'!$AN:$AN,MATCH(T$5&amp;$E15&amp;$G15,'Inp_RIIO-1'!$M:$M,0)))),"")</f>
        <v/>
      </c>
      <c r="U15" s="63" t="str">
        <f>IFERROR(IF($M15=0,INDEX('Inp_RIIO-1'!$AM:$AM,MATCH(U$5&amp;$E15&amp;$G15,'Inp_RIIO-1'!$M:$M,0)),IF($M15=1,INDEX('Inp_RIIO-1'!$AN:$AN,MATCH(U$5&amp;$E15&amp;$G15,'Inp_RIIO-1'!$M:$M,0)))),"")</f>
        <v/>
      </c>
      <c r="V15" s="63" t="str">
        <f>IFERROR(IF($M15=0,INDEX('Inp_RIIO-1'!$AM:$AM,MATCH(V$5&amp;$E15&amp;$G15,'Inp_RIIO-1'!$M:$M,0)),IF($M15=1,INDEX('Inp_RIIO-1'!$AN:$AN,MATCH(V$5&amp;$E15&amp;$G15,'Inp_RIIO-1'!$M:$M,0)))),"")</f>
        <v/>
      </c>
      <c r="W15" s="63" t="str">
        <f>IFERROR(IF($M15=0,INDEX('Inp_RIIO-1'!$AM:$AM,MATCH(W$5&amp;$E15&amp;$G15,'Inp_RIIO-1'!$M:$M,0)),IF($M15=1,INDEX('Inp_RIIO-1'!$AN:$AN,MATCH(W$5&amp;$E15&amp;$G15,'Inp_RIIO-1'!$M:$M,0)))),"")</f>
        <v/>
      </c>
      <c r="X15" s="63" t="str">
        <f>IFERROR(IF($M15=0,INDEX('Inp_RIIO-1'!$AM:$AM,MATCH(X$5&amp;$E15&amp;$G15,'Inp_RIIO-1'!$M:$M,0)),IF($M15=1,INDEX('Inp_RIIO-1'!$AN:$AN,MATCH(X$5&amp;$E15&amp;$G15,'Inp_RIIO-1'!$M:$M,0)))),"")</f>
        <v/>
      </c>
      <c r="Y15" s="63" t="str">
        <f>IFERROR(IF($M15=0,INDEX('Inp_RIIO-1'!$AM:$AM,MATCH(Y$5&amp;$E15&amp;$G15,'Inp_RIIO-1'!$M:$M,0)),IF($M15=1,INDEX('Inp_RIIO-1'!$AN:$AN,MATCH(Y$5&amp;$E15&amp;$G15,'Inp_RIIO-1'!$M:$M,0)))),"")</f>
        <v/>
      </c>
      <c r="Z15" s="63" t="str">
        <f>IFERROR(IF($M15=0,INDEX('Inp_RIIO-1'!$AM:$AM,MATCH(Z$5&amp;$E15&amp;$G15,'Inp_RIIO-1'!$M:$M,0)),IF($M15=1,INDEX('Inp_RIIO-1'!$AN:$AN,MATCH(Z$5&amp;$E15&amp;$G15,'Inp_RIIO-1'!$M:$M,0)))),"")</f>
        <v/>
      </c>
      <c r="AA15" s="63" t="str">
        <f>IFERROR(IF($M15=0,INDEX('Inp_RIIO-1'!$AM:$AM,MATCH(AA$5&amp;$E15&amp;$G15,'Inp_RIIO-1'!$M:$M,0)),IF($M15=1,INDEX('Inp_RIIO-1'!$AN:$AN,MATCH(AA$5&amp;$E15&amp;$G15,'Inp_RIIO-1'!$M:$M,0)))),"")</f>
        <v/>
      </c>
      <c r="AB15" s="63" t="str">
        <f>IFERROR(IF($M15=0,INDEX('Inp_RIIO-1'!$AM:$AM,MATCH(AB$5&amp;$E15&amp;$G15,'Inp_RIIO-1'!$M:$M,0)),IF($M15=1,INDEX('Inp_RIIO-1'!$AN:$AN,MATCH(AB$5&amp;$E15&amp;$G15,'Inp_RIIO-1'!$M:$M,0)))),"")</f>
        <v/>
      </c>
      <c r="AC15" s="63" t="str">
        <f>IFERROR(IF($M15=0,INDEX('Inp_RIIO-1'!$AM:$AM,MATCH(AC$5&amp;$E15&amp;$G15,'Inp_RIIO-1'!$M:$M,0)),IF($M15=1,INDEX('Inp_RIIO-1'!$AN:$AN,MATCH(AC$5&amp;$E15&amp;$G15,'Inp_RIIO-1'!$M:$M,0)))),"")</f>
        <v/>
      </c>
      <c r="AD15" s="63">
        <f>IFERROR(IF($M15=0,INDEX('Inp_RIIO-1'!$AM:$AM,MATCH(AD$5&amp;$E15&amp;$G15,'Inp_RIIO-1'!$M:$M,0)),IF($M15=1,INDEX('Inp_RIIO-1'!$AN:$AN,MATCH(AD$5&amp;$E15&amp;$G15,'Inp_RIIO-1'!$M:$M,0)))),"")</f>
        <v>16.213337178042096</v>
      </c>
      <c r="AE15" s="63">
        <f>IFERROR(IF($M15=0,INDEX('Inp_RIIO-1'!$AM:$AM,MATCH(AE$5&amp;$E15&amp;$G15,'Inp_RIIO-1'!$M:$M,0)),IF($M15=1,INDEX('Inp_RIIO-1'!$AN:$AN,MATCH(AE$5&amp;$E15&amp;$G15,'Inp_RIIO-1'!$M:$M,0)))),"")</f>
        <v>17.040615204046219</v>
      </c>
      <c r="AF15" s="63">
        <f>IFERROR(IF($M15=0,INDEX('Inp_RIIO-1'!$AM:$AM,MATCH(AF$5&amp;$E15&amp;$G15,'Inp_RIIO-1'!$M:$M,0)),IF($M15=1,INDEX('Inp_RIIO-1'!$AN:$AN,MATCH(AF$5&amp;$E15&amp;$G15,'Inp_RIIO-1'!$M:$M,0)))),"")</f>
        <v>22.206531513324972</v>
      </c>
      <c r="AG15" s="63">
        <f>IFERROR(IF($M15=0,INDEX('Inp_RIIO-1'!$AM:$AM,MATCH(AG$5&amp;$E15&amp;$G15,'Inp_RIIO-1'!$M:$M,0)),IF($M15=1,INDEX('Inp_RIIO-1'!$AN:$AN,MATCH(AG$5&amp;$E15&amp;$G15,'Inp_RIIO-1'!$M:$M,0)))),"")</f>
        <v>35.479703669648472</v>
      </c>
      <c r="AH15" s="63">
        <f>IFERROR(IF($M15=0,INDEX('Inp_RIIO-1'!$AM:$AM,MATCH(AH$5&amp;$E15&amp;$G15,'Inp_RIIO-1'!$M:$M,0)),IF($M15=1,INDEX('Inp_RIIO-1'!$AN:$AN,MATCH(AH$5&amp;$E15&amp;$G15,'Inp_RIIO-1'!$M:$M,0)))),"")</f>
        <v>36.479731099989024</v>
      </c>
      <c r="AI15" s="63">
        <f>IFERROR(IF($M15=0,INDEX('Inp_RIIO-1'!$AM:$AM,MATCH(AI$5&amp;$E15&amp;$G15,'Inp_RIIO-1'!$M:$M,0)),IF($M15=1,INDEX('Inp_RIIO-1'!$AN:$AN,MATCH(AI$5&amp;$E15&amp;$G15,'Inp_RIIO-1'!$M:$M,0)))),"")</f>
        <v>17.497502466666671</v>
      </c>
      <c r="AJ15" s="63">
        <f>IFERROR(IF($M15=0,INDEX('Inp_RIIO-1'!$AM:$AM,MATCH(AJ$5&amp;$E15&amp;$G15,'Inp_RIIO-1'!$M:$M,0)),IF($M15=1,INDEX('Inp_RIIO-1'!$AN:$AN,MATCH(AJ$5&amp;$E15&amp;$G15,'Inp_RIIO-1'!$M:$M,0)))),"")</f>
        <v>25.288896530794851</v>
      </c>
      <c r="AK15" s="63">
        <f>IFERROR(IF($M15=0,INDEX('Inp_RIIO-1'!$AM:$AM,MATCH(AK$5&amp;$E15&amp;$G15,'Inp_RIIO-1'!$M:$M,0)),IF($M15=1,INDEX('Inp_RIIO-1'!$AN:$AN,MATCH(AK$5&amp;$E15&amp;$G15,'Inp_RIIO-1'!$M:$M,0)))),"")</f>
        <v>19.943140606205759</v>
      </c>
      <c r="AL15" s="63">
        <f>IFERROR(IF($M15=0,INDEX('Inp_RIIO-1'!$AM:$AM,MATCH(AL$5&amp;$E15&amp;$G15,'Inp_RIIO-1'!$M:$M,0)),IF($M15=1,INDEX('Inp_RIIO-1'!$AN:$AN,MATCH(AL$5&amp;$E15&amp;$G15,'Inp_RIIO-1'!$M:$M,0)))),"")</f>
        <v>19.974430046399313</v>
      </c>
      <c r="AM15" s="63">
        <f>IFERROR(IF($M15=0,INDEX('Inp_RIIO-1'!$AM:$AM,MATCH(AM$5&amp;$E15&amp;$G15,'Inp_RIIO-1'!$M:$M,0)),IF($M15=1,INDEX('Inp_RIIO-1'!$AN:$AN,MATCH(AM$5&amp;$E15&amp;$G15,'Inp_RIIO-1'!$M:$M,0)))),"")</f>
        <v>29.497254203516771</v>
      </c>
      <c r="AN15" s="63">
        <f>IFERROR(IF($M15=0,INDEX('Inp_RIIO-1'!$AM:$AM,MATCH(AN$5&amp;$E15&amp;$G15,'Inp_RIIO-1'!$M:$M,0)),IF($M15=1,INDEX('Inp_RIIO-1'!$AN:$AN,MATCH(AN$5&amp;$E15&amp;$G15,'Inp_RIIO-1'!$M:$M,0)))),"")</f>
        <v>19.050353989388864</v>
      </c>
      <c r="AO15" s="63">
        <f>IFERROR(IF($M15=0,INDEX('Inp_RIIO-1'!$AM:$AM,MATCH(AO$5&amp;$E15&amp;$G15,'Inp_RIIO-1'!$M:$M,0)),IF($M15=1,INDEX('Inp_RIIO-1'!$AN:$AN,MATCH(AO$5&amp;$E15&amp;$G15,'Inp_RIIO-1'!$M:$M,0)))),"")</f>
        <v>21.552675750000002</v>
      </c>
      <c r="AP15" s="63">
        <f>IFERROR(IF($M15=0,INDEX('Inp_RIIO-1'!$AM:$AM,MATCH(AP$5&amp;$E15&amp;$G15,'Inp_RIIO-1'!$M:$M,0)),IF($M15=1,INDEX('Inp_RIIO-1'!$AN:$AN,MATCH(AP$5&amp;$E15&amp;$G15,'Inp_RIIO-1'!$M:$M,0)))),"")</f>
        <v>13.591112033333335</v>
      </c>
      <c r="AQ15" s="63">
        <f>IFERROR(IF($M15=0,INDEX('Inp_RIIO-1'!$AM:$AM,MATCH(AQ$5&amp;$E15&amp;$G15,'Inp_RIIO-1'!$M:$M,0)),IF($M15=1,INDEX('Inp_RIIO-1'!$AN:$AN,MATCH(AQ$5&amp;$E15&amp;$G15,'Inp_RIIO-1'!$M:$M,0)))),"")</f>
        <v>13.807241465668859</v>
      </c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/>
    </row>
    <row r="16" spans="1:72">
      <c r="E16" s="69" t="s">
        <v>144</v>
      </c>
      <c r="F16" s="69" t="s">
        <v>140</v>
      </c>
      <c r="G16" s="69" t="s">
        <v>145</v>
      </c>
      <c r="H16" s="69"/>
      <c r="I16" s="69"/>
      <c r="J16" s="69" t="s">
        <v>65</v>
      </c>
      <c r="M16" s="63">
        <f>Control!$R$10</f>
        <v>0</v>
      </c>
      <c r="N16" s="63">
        <f>Inp_Exclusions!I16</f>
        <v>1</v>
      </c>
      <c r="P16" s="63" t="str">
        <f>IFERROR(IF($M16=0,INDEX('Inp_RIIO-1'!$AM:$AM,MATCH(P$5&amp;$E16&amp;$G16,'Inp_RIIO-1'!$M:$M,0)),IF($M16=1,INDEX('Inp_RIIO-1'!$AN:$AN,MATCH(P$5&amp;$E16&amp;$G16,'Inp_RIIO-1'!$M:$M,0)))),"")</f>
        <v/>
      </c>
      <c r="Q16" s="63" t="str">
        <f>IFERROR(IF($M16=0,INDEX('Inp_RIIO-1'!$AM:$AM,MATCH(Q$5&amp;$E16&amp;$G16,'Inp_RIIO-1'!$M:$M,0)),IF($M16=1,INDEX('Inp_RIIO-1'!$AN:$AN,MATCH(Q$5&amp;$E16&amp;$G16,'Inp_RIIO-1'!$M:$M,0)))),"")</f>
        <v/>
      </c>
      <c r="R16" s="63" t="str">
        <f>IFERROR(IF($M16=0,INDEX('Inp_RIIO-1'!$AM:$AM,MATCH(R$5&amp;$E16&amp;$G16,'Inp_RIIO-1'!$M:$M,0)),IF($M16=1,INDEX('Inp_RIIO-1'!$AN:$AN,MATCH(R$5&amp;$E16&amp;$G16,'Inp_RIIO-1'!$M:$M,0)))),"")</f>
        <v/>
      </c>
      <c r="S16" s="63" t="str">
        <f>IFERROR(IF($M16=0,INDEX('Inp_RIIO-1'!$AM:$AM,MATCH(S$5&amp;$E16&amp;$G16,'Inp_RIIO-1'!$M:$M,0)),IF($M16=1,INDEX('Inp_RIIO-1'!$AN:$AN,MATCH(S$5&amp;$E16&amp;$G16,'Inp_RIIO-1'!$M:$M,0)))),"")</f>
        <v/>
      </c>
      <c r="T16" s="63" t="str">
        <f>IFERROR(IF($M16=0,INDEX('Inp_RIIO-1'!$AM:$AM,MATCH(T$5&amp;$E16&amp;$G16,'Inp_RIIO-1'!$M:$M,0)),IF($M16=1,INDEX('Inp_RIIO-1'!$AN:$AN,MATCH(T$5&amp;$E16&amp;$G16,'Inp_RIIO-1'!$M:$M,0)))),"")</f>
        <v/>
      </c>
      <c r="U16" s="63" t="str">
        <f>IFERROR(IF($M16=0,INDEX('Inp_RIIO-1'!$AM:$AM,MATCH(U$5&amp;$E16&amp;$G16,'Inp_RIIO-1'!$M:$M,0)),IF($M16=1,INDEX('Inp_RIIO-1'!$AN:$AN,MATCH(U$5&amp;$E16&amp;$G16,'Inp_RIIO-1'!$M:$M,0)))),"")</f>
        <v/>
      </c>
      <c r="V16" s="63" t="str">
        <f>IFERROR(IF($M16=0,INDEX('Inp_RIIO-1'!$AM:$AM,MATCH(V$5&amp;$E16&amp;$G16,'Inp_RIIO-1'!$M:$M,0)),IF($M16=1,INDEX('Inp_RIIO-1'!$AN:$AN,MATCH(V$5&amp;$E16&amp;$G16,'Inp_RIIO-1'!$M:$M,0)))),"")</f>
        <v/>
      </c>
      <c r="W16" s="63" t="str">
        <f>IFERROR(IF($M16=0,INDEX('Inp_RIIO-1'!$AM:$AM,MATCH(W$5&amp;$E16&amp;$G16,'Inp_RIIO-1'!$M:$M,0)),IF($M16=1,INDEX('Inp_RIIO-1'!$AN:$AN,MATCH(W$5&amp;$E16&amp;$G16,'Inp_RIIO-1'!$M:$M,0)))),"")</f>
        <v/>
      </c>
      <c r="X16" s="63" t="str">
        <f>IFERROR(IF($M16=0,INDEX('Inp_RIIO-1'!$AM:$AM,MATCH(X$5&amp;$E16&amp;$G16,'Inp_RIIO-1'!$M:$M,0)),IF($M16=1,INDEX('Inp_RIIO-1'!$AN:$AN,MATCH(X$5&amp;$E16&amp;$G16,'Inp_RIIO-1'!$M:$M,0)))),"")</f>
        <v/>
      </c>
      <c r="Y16" s="63" t="str">
        <f>IFERROR(IF($M16=0,INDEX('Inp_RIIO-1'!$AM:$AM,MATCH(Y$5&amp;$E16&amp;$G16,'Inp_RIIO-1'!$M:$M,0)),IF($M16=1,INDEX('Inp_RIIO-1'!$AN:$AN,MATCH(Y$5&amp;$E16&amp;$G16,'Inp_RIIO-1'!$M:$M,0)))),"")</f>
        <v/>
      </c>
      <c r="Z16" s="63" t="str">
        <f>IFERROR(IF($M16=0,INDEX('Inp_RIIO-1'!$AM:$AM,MATCH(Z$5&amp;$E16&amp;$G16,'Inp_RIIO-1'!$M:$M,0)),IF($M16=1,INDEX('Inp_RIIO-1'!$AN:$AN,MATCH(Z$5&amp;$E16&amp;$G16,'Inp_RIIO-1'!$M:$M,0)))),"")</f>
        <v/>
      </c>
      <c r="AA16" s="63" t="str">
        <f>IFERROR(IF($M16=0,INDEX('Inp_RIIO-1'!$AM:$AM,MATCH(AA$5&amp;$E16&amp;$G16,'Inp_RIIO-1'!$M:$M,0)),IF($M16=1,INDEX('Inp_RIIO-1'!$AN:$AN,MATCH(AA$5&amp;$E16&amp;$G16,'Inp_RIIO-1'!$M:$M,0)))),"")</f>
        <v/>
      </c>
      <c r="AB16" s="63" t="str">
        <f>IFERROR(IF($M16=0,INDEX('Inp_RIIO-1'!$AM:$AM,MATCH(AB$5&amp;$E16&amp;$G16,'Inp_RIIO-1'!$M:$M,0)),IF($M16=1,INDEX('Inp_RIIO-1'!$AN:$AN,MATCH(AB$5&amp;$E16&amp;$G16,'Inp_RIIO-1'!$M:$M,0)))),"")</f>
        <v/>
      </c>
      <c r="AC16" s="63" t="str">
        <f>IFERROR(IF($M16=0,INDEX('Inp_RIIO-1'!$AM:$AM,MATCH(AC$5&amp;$E16&amp;$G16,'Inp_RIIO-1'!$M:$M,0)),IF($M16=1,INDEX('Inp_RIIO-1'!$AN:$AN,MATCH(AC$5&amp;$E16&amp;$G16,'Inp_RIIO-1'!$M:$M,0)))),"")</f>
        <v/>
      </c>
      <c r="AD16" s="63">
        <f>IFERROR(IF($M16=0,INDEX('Inp_RIIO-1'!$AM:$AM,MATCH(AD$5&amp;$E16&amp;$G16,'Inp_RIIO-1'!$M:$M,0)),IF($M16=1,INDEX('Inp_RIIO-1'!$AN:$AN,MATCH(AD$5&amp;$E16&amp;$G16,'Inp_RIIO-1'!$M:$M,0)))),"")</f>
        <v>81.062232203670959</v>
      </c>
      <c r="AE16" s="63">
        <f>IFERROR(IF($M16=0,INDEX('Inp_RIIO-1'!$AM:$AM,MATCH(AE$5&amp;$E16&amp;$G16,'Inp_RIIO-1'!$M:$M,0)),IF($M16=1,INDEX('Inp_RIIO-1'!$AN:$AN,MATCH(AE$5&amp;$E16&amp;$G16,'Inp_RIIO-1'!$M:$M,0)))),"")</f>
        <v>57.335113596774704</v>
      </c>
      <c r="AF16" s="63">
        <f>IFERROR(IF($M16=0,INDEX('Inp_RIIO-1'!$AM:$AM,MATCH(AF$5&amp;$E16&amp;$G16,'Inp_RIIO-1'!$M:$M,0)),IF($M16=1,INDEX('Inp_RIIO-1'!$AN:$AN,MATCH(AF$5&amp;$E16&amp;$G16,'Inp_RIIO-1'!$M:$M,0)))),"")</f>
        <v>88.434556139999998</v>
      </c>
      <c r="AG16" s="63">
        <f>IFERROR(IF($M16=0,INDEX('Inp_RIIO-1'!$AM:$AM,MATCH(AG$5&amp;$E16&amp;$G16,'Inp_RIIO-1'!$M:$M,0)),IF($M16=1,INDEX('Inp_RIIO-1'!$AN:$AN,MATCH(AG$5&amp;$E16&amp;$G16,'Inp_RIIO-1'!$M:$M,0)))),"")</f>
        <v>116.46600000000001</v>
      </c>
      <c r="AH16" s="63">
        <f>IFERROR(IF($M16=0,INDEX('Inp_RIIO-1'!$AM:$AM,MATCH(AH$5&amp;$E16&amp;$G16,'Inp_RIIO-1'!$M:$M,0)),IF($M16=1,INDEX('Inp_RIIO-1'!$AN:$AN,MATCH(AH$5&amp;$E16&amp;$G16,'Inp_RIIO-1'!$M:$M,0)))),"")</f>
        <v>97.399369420760991</v>
      </c>
      <c r="AI16" s="63">
        <f>IFERROR(IF($M16=0,INDEX('Inp_RIIO-1'!$AM:$AM,MATCH(AI$5&amp;$E16&amp;$G16,'Inp_RIIO-1'!$M:$M,0)),IF($M16=1,INDEX('Inp_RIIO-1'!$AN:$AN,MATCH(AI$5&amp;$E16&amp;$G16,'Inp_RIIO-1'!$M:$M,0)))),"")</f>
        <v>25.374152967368335</v>
      </c>
      <c r="AJ16" s="63">
        <f>IFERROR(IF($M16=0,INDEX('Inp_RIIO-1'!$AM:$AM,MATCH(AJ$5&amp;$E16&amp;$G16,'Inp_RIIO-1'!$M:$M,0)),IF($M16=1,INDEX('Inp_RIIO-1'!$AN:$AN,MATCH(AJ$5&amp;$E16&amp;$G16,'Inp_RIIO-1'!$M:$M,0)))),"")</f>
        <v>15.032353645859075</v>
      </c>
      <c r="AK16" s="63">
        <f>IFERROR(IF($M16=0,INDEX('Inp_RIIO-1'!$AM:$AM,MATCH(AK$5&amp;$E16&amp;$G16,'Inp_RIIO-1'!$M:$M,0)),IF($M16=1,INDEX('Inp_RIIO-1'!$AN:$AN,MATCH(AK$5&amp;$E16&amp;$G16,'Inp_RIIO-1'!$M:$M,0)))),"")</f>
        <v>86.456951244999132</v>
      </c>
      <c r="AL16" s="63">
        <f>IFERROR(IF($M16=0,INDEX('Inp_RIIO-1'!$AM:$AM,MATCH(AL$5&amp;$E16&amp;$G16,'Inp_RIIO-1'!$M:$M,0)),IF($M16=1,INDEX('Inp_RIIO-1'!$AN:$AN,MATCH(AL$5&amp;$E16&amp;$G16,'Inp_RIIO-1'!$M:$M,0)))),"")</f>
        <v>56.465319625932217</v>
      </c>
      <c r="AM16" s="63">
        <f>IFERROR(IF($M16=0,INDEX('Inp_RIIO-1'!$AM:$AM,MATCH(AM$5&amp;$E16&amp;$G16,'Inp_RIIO-1'!$M:$M,0)),IF($M16=1,INDEX('Inp_RIIO-1'!$AN:$AN,MATCH(AM$5&amp;$E16&amp;$G16,'Inp_RIIO-1'!$M:$M,0)))),"")</f>
        <v>126.0778540961097</v>
      </c>
      <c r="AN16" s="63">
        <f>IFERROR(IF($M16=0,INDEX('Inp_RIIO-1'!$AM:$AM,MATCH(AN$5&amp;$E16&amp;$G16,'Inp_RIIO-1'!$M:$M,0)),IF($M16=1,INDEX('Inp_RIIO-1'!$AN:$AN,MATCH(AN$5&amp;$E16&amp;$G16,'Inp_RIIO-1'!$M:$M,0)))),"")</f>
        <v>42.644167691450242</v>
      </c>
      <c r="AO16" s="63">
        <f>IFERROR(IF($M16=0,INDEX('Inp_RIIO-1'!$AM:$AM,MATCH(AO$5&amp;$E16&amp;$G16,'Inp_RIIO-1'!$M:$M,0)),IF($M16=1,INDEX('Inp_RIIO-1'!$AN:$AN,MATCH(AO$5&amp;$E16&amp;$G16,'Inp_RIIO-1'!$M:$M,0)))),"")</f>
        <v>23.630579589157378</v>
      </c>
      <c r="AP16" s="63">
        <f>IFERROR(IF($M16=0,INDEX('Inp_RIIO-1'!$AM:$AM,MATCH(AP$5&amp;$E16&amp;$G16,'Inp_RIIO-1'!$M:$M,0)),IF($M16=1,INDEX('Inp_RIIO-1'!$AN:$AN,MATCH(AP$5&amp;$E16&amp;$G16,'Inp_RIIO-1'!$M:$M,0)))),"")</f>
        <v>6.2190618200949839</v>
      </c>
      <c r="AQ16" s="63">
        <f>IFERROR(IF($M16=0,INDEX('Inp_RIIO-1'!$AM:$AM,MATCH(AQ$5&amp;$E16&amp;$G16,'Inp_RIIO-1'!$M:$M,0)),IF($M16=1,INDEX('Inp_RIIO-1'!$AN:$AN,MATCH(AQ$5&amp;$E16&amp;$G16,'Inp_RIIO-1'!$M:$M,0)))),"")</f>
        <v>49.874185353630025</v>
      </c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/>
    </row>
    <row r="17" spans="1:56">
      <c r="E17" s="69" t="s">
        <v>146</v>
      </c>
      <c r="F17" s="69" t="s">
        <v>140</v>
      </c>
      <c r="G17" s="69" t="s">
        <v>147</v>
      </c>
      <c r="H17" s="69"/>
      <c r="I17" s="69"/>
      <c r="J17" s="69" t="s">
        <v>65</v>
      </c>
      <c r="M17" s="63">
        <f>Control!$R$10</f>
        <v>0</v>
      </c>
      <c r="N17" s="63">
        <f>Inp_Exclusions!I17</f>
        <v>1</v>
      </c>
      <c r="P17" s="63" t="str">
        <f>IFERROR(IF($M17=0,INDEX('Inp_RIIO-1'!$AM:$AM,MATCH(P$5&amp;$E17&amp;$G17,'Inp_RIIO-1'!$M:$M,0)),IF($M17=1,INDEX('Inp_RIIO-1'!$AN:$AN,MATCH(P$5&amp;$E17&amp;$G17,'Inp_RIIO-1'!$M:$M,0)))),"")</f>
        <v/>
      </c>
      <c r="Q17" s="63" t="str">
        <f>IFERROR(IF($M17=0,INDEX('Inp_RIIO-1'!$AM:$AM,MATCH(Q$5&amp;$E17&amp;$G17,'Inp_RIIO-1'!$M:$M,0)),IF($M17=1,INDEX('Inp_RIIO-1'!$AN:$AN,MATCH(Q$5&amp;$E17&amp;$G17,'Inp_RIIO-1'!$M:$M,0)))),"")</f>
        <v/>
      </c>
      <c r="R17" s="63" t="str">
        <f>IFERROR(IF($M17=0,INDEX('Inp_RIIO-1'!$AM:$AM,MATCH(R$5&amp;$E17&amp;$G17,'Inp_RIIO-1'!$M:$M,0)),IF($M17=1,INDEX('Inp_RIIO-1'!$AN:$AN,MATCH(R$5&amp;$E17&amp;$G17,'Inp_RIIO-1'!$M:$M,0)))),"")</f>
        <v/>
      </c>
      <c r="S17" s="63" t="str">
        <f>IFERROR(IF($M17=0,INDEX('Inp_RIIO-1'!$AM:$AM,MATCH(S$5&amp;$E17&amp;$G17,'Inp_RIIO-1'!$M:$M,0)),IF($M17=1,INDEX('Inp_RIIO-1'!$AN:$AN,MATCH(S$5&amp;$E17&amp;$G17,'Inp_RIIO-1'!$M:$M,0)))),"")</f>
        <v/>
      </c>
      <c r="T17" s="63" t="str">
        <f>IFERROR(IF($M17=0,INDEX('Inp_RIIO-1'!$AM:$AM,MATCH(T$5&amp;$E17&amp;$G17,'Inp_RIIO-1'!$M:$M,0)),IF($M17=1,INDEX('Inp_RIIO-1'!$AN:$AN,MATCH(T$5&amp;$E17&amp;$G17,'Inp_RIIO-1'!$M:$M,0)))),"")</f>
        <v/>
      </c>
      <c r="U17" s="63" t="str">
        <f>IFERROR(IF($M17=0,INDEX('Inp_RIIO-1'!$AM:$AM,MATCH(U$5&amp;$E17&amp;$G17,'Inp_RIIO-1'!$M:$M,0)),IF($M17=1,INDEX('Inp_RIIO-1'!$AN:$AN,MATCH(U$5&amp;$E17&amp;$G17,'Inp_RIIO-1'!$M:$M,0)))),"")</f>
        <v/>
      </c>
      <c r="V17" s="63" t="str">
        <f>IFERROR(IF($M17=0,INDEX('Inp_RIIO-1'!$AM:$AM,MATCH(V$5&amp;$E17&amp;$G17,'Inp_RIIO-1'!$M:$M,0)),IF($M17=1,INDEX('Inp_RIIO-1'!$AN:$AN,MATCH(V$5&amp;$E17&amp;$G17,'Inp_RIIO-1'!$M:$M,0)))),"")</f>
        <v/>
      </c>
      <c r="W17" s="63" t="str">
        <f>IFERROR(IF($M17=0,INDEX('Inp_RIIO-1'!$AM:$AM,MATCH(W$5&amp;$E17&amp;$G17,'Inp_RIIO-1'!$M:$M,0)),IF($M17=1,INDEX('Inp_RIIO-1'!$AN:$AN,MATCH(W$5&amp;$E17&amp;$G17,'Inp_RIIO-1'!$M:$M,0)))),"")</f>
        <v/>
      </c>
      <c r="X17" s="63" t="str">
        <f>IFERROR(IF($M17=0,INDEX('Inp_RIIO-1'!$AM:$AM,MATCH(X$5&amp;$E17&amp;$G17,'Inp_RIIO-1'!$M:$M,0)),IF($M17=1,INDEX('Inp_RIIO-1'!$AN:$AN,MATCH(X$5&amp;$E17&amp;$G17,'Inp_RIIO-1'!$M:$M,0)))),"")</f>
        <v/>
      </c>
      <c r="Y17" s="63" t="str">
        <f>IFERROR(IF($M17=0,INDEX('Inp_RIIO-1'!$AM:$AM,MATCH(Y$5&amp;$E17&amp;$G17,'Inp_RIIO-1'!$M:$M,0)),IF($M17=1,INDEX('Inp_RIIO-1'!$AN:$AN,MATCH(Y$5&amp;$E17&amp;$G17,'Inp_RIIO-1'!$M:$M,0)))),"")</f>
        <v/>
      </c>
      <c r="Z17" s="63" t="str">
        <f>IFERROR(IF($M17=0,INDEX('Inp_RIIO-1'!$AM:$AM,MATCH(Z$5&amp;$E17&amp;$G17,'Inp_RIIO-1'!$M:$M,0)),IF($M17=1,INDEX('Inp_RIIO-1'!$AN:$AN,MATCH(Z$5&amp;$E17&amp;$G17,'Inp_RIIO-1'!$M:$M,0)))),"")</f>
        <v/>
      </c>
      <c r="AA17" s="63" t="str">
        <f>IFERROR(IF($M17=0,INDEX('Inp_RIIO-1'!$AM:$AM,MATCH(AA$5&amp;$E17&amp;$G17,'Inp_RIIO-1'!$M:$M,0)),IF($M17=1,INDEX('Inp_RIIO-1'!$AN:$AN,MATCH(AA$5&amp;$E17&amp;$G17,'Inp_RIIO-1'!$M:$M,0)))),"")</f>
        <v/>
      </c>
      <c r="AB17" s="63" t="str">
        <f>IFERROR(IF($M17=0,INDEX('Inp_RIIO-1'!$AM:$AM,MATCH(AB$5&amp;$E17&amp;$G17,'Inp_RIIO-1'!$M:$M,0)),IF($M17=1,INDEX('Inp_RIIO-1'!$AN:$AN,MATCH(AB$5&amp;$E17&amp;$G17,'Inp_RIIO-1'!$M:$M,0)))),"")</f>
        <v/>
      </c>
      <c r="AC17" s="63" t="str">
        <f>IFERROR(IF($M17=0,INDEX('Inp_RIIO-1'!$AM:$AM,MATCH(AC$5&amp;$E17&amp;$G17,'Inp_RIIO-1'!$M:$M,0)),IF($M17=1,INDEX('Inp_RIIO-1'!$AN:$AN,MATCH(AC$5&amp;$E17&amp;$G17,'Inp_RIIO-1'!$M:$M,0)))),"")</f>
        <v/>
      </c>
      <c r="AD17" s="63">
        <f>IFERROR(IF($M17=0,INDEX('Inp_RIIO-1'!$AM:$AM,MATCH(AD$5&amp;$E17&amp;$G17,'Inp_RIIO-1'!$M:$M,0)),IF($M17=1,INDEX('Inp_RIIO-1'!$AN:$AN,MATCH(AD$5&amp;$E17&amp;$G17,'Inp_RIIO-1'!$M:$M,0)))),"")</f>
        <v>0</v>
      </c>
      <c r="AE17" s="63">
        <f>IFERROR(IF($M17=0,INDEX('Inp_RIIO-1'!$AM:$AM,MATCH(AE$5&amp;$E17&amp;$G17,'Inp_RIIO-1'!$M:$M,0)),IF($M17=1,INDEX('Inp_RIIO-1'!$AN:$AN,MATCH(AE$5&amp;$E17&amp;$G17,'Inp_RIIO-1'!$M:$M,0)))),"")</f>
        <v>0</v>
      </c>
      <c r="AF17" s="63">
        <f>IFERROR(IF($M17=0,INDEX('Inp_RIIO-1'!$AM:$AM,MATCH(AF$5&amp;$E17&amp;$G17,'Inp_RIIO-1'!$M:$M,0)),IF($M17=1,INDEX('Inp_RIIO-1'!$AN:$AN,MATCH(AF$5&amp;$E17&amp;$G17,'Inp_RIIO-1'!$M:$M,0)))),"")</f>
        <v>0</v>
      </c>
      <c r="AG17" s="63">
        <f>IFERROR(IF($M17=0,INDEX('Inp_RIIO-1'!$AM:$AM,MATCH(AG$5&amp;$E17&amp;$G17,'Inp_RIIO-1'!$M:$M,0)),IF($M17=1,INDEX('Inp_RIIO-1'!$AN:$AN,MATCH(AG$5&amp;$E17&amp;$G17,'Inp_RIIO-1'!$M:$M,0)))),"")</f>
        <v>0</v>
      </c>
      <c r="AH17" s="63">
        <f>IFERROR(IF($M17=0,INDEX('Inp_RIIO-1'!$AM:$AM,MATCH(AH$5&amp;$E17&amp;$G17,'Inp_RIIO-1'!$M:$M,0)),IF($M17=1,INDEX('Inp_RIIO-1'!$AN:$AN,MATCH(AH$5&amp;$E17&amp;$G17,'Inp_RIIO-1'!$M:$M,0)))),"")</f>
        <v>0</v>
      </c>
      <c r="AI17" s="63">
        <f>IFERROR(IF($M17=0,INDEX('Inp_RIIO-1'!$AM:$AM,MATCH(AI$5&amp;$E17&amp;$G17,'Inp_RIIO-1'!$M:$M,0)),IF($M17=1,INDEX('Inp_RIIO-1'!$AN:$AN,MATCH(AI$5&amp;$E17&amp;$G17,'Inp_RIIO-1'!$M:$M,0)))),"")</f>
        <v>0</v>
      </c>
      <c r="AJ17" s="63">
        <f>IFERROR(IF($M17=0,INDEX('Inp_RIIO-1'!$AM:$AM,MATCH(AJ$5&amp;$E17&amp;$G17,'Inp_RIIO-1'!$M:$M,0)),IF($M17=1,INDEX('Inp_RIIO-1'!$AN:$AN,MATCH(AJ$5&amp;$E17&amp;$G17,'Inp_RIIO-1'!$M:$M,0)))),"")</f>
        <v>0</v>
      </c>
      <c r="AK17" s="63">
        <f>IFERROR(IF($M17=0,INDEX('Inp_RIIO-1'!$AM:$AM,MATCH(AK$5&amp;$E17&amp;$G17,'Inp_RIIO-1'!$M:$M,0)),IF($M17=1,INDEX('Inp_RIIO-1'!$AN:$AN,MATCH(AK$5&amp;$E17&amp;$G17,'Inp_RIIO-1'!$M:$M,0)))),"")</f>
        <v>0</v>
      </c>
      <c r="AL17" s="63">
        <f>IFERROR(IF($M17=0,INDEX('Inp_RIIO-1'!$AM:$AM,MATCH(AL$5&amp;$E17&amp;$G17,'Inp_RIIO-1'!$M:$M,0)),IF($M17=1,INDEX('Inp_RIIO-1'!$AN:$AN,MATCH(AL$5&amp;$E17&amp;$G17,'Inp_RIIO-1'!$M:$M,0)))),"")</f>
        <v>0</v>
      </c>
      <c r="AM17" s="63">
        <f>IFERROR(IF($M17=0,INDEX('Inp_RIIO-1'!$AM:$AM,MATCH(AM$5&amp;$E17&amp;$G17,'Inp_RIIO-1'!$M:$M,0)),IF($M17=1,INDEX('Inp_RIIO-1'!$AN:$AN,MATCH(AM$5&amp;$E17&amp;$G17,'Inp_RIIO-1'!$M:$M,0)))),"")</f>
        <v>0</v>
      </c>
      <c r="AN17" s="63">
        <f>IFERROR(IF($M17=0,INDEX('Inp_RIIO-1'!$AM:$AM,MATCH(AN$5&amp;$E17&amp;$G17,'Inp_RIIO-1'!$M:$M,0)),IF($M17=1,INDEX('Inp_RIIO-1'!$AN:$AN,MATCH(AN$5&amp;$E17&amp;$G17,'Inp_RIIO-1'!$M:$M,0)))),"")</f>
        <v>0</v>
      </c>
      <c r="AO17" s="63">
        <f>IFERROR(IF($M17=0,INDEX('Inp_RIIO-1'!$AM:$AM,MATCH(AO$5&amp;$E17&amp;$G17,'Inp_RIIO-1'!$M:$M,0)),IF($M17=1,INDEX('Inp_RIIO-1'!$AN:$AN,MATCH(AO$5&amp;$E17&amp;$G17,'Inp_RIIO-1'!$M:$M,0)))),"")</f>
        <v>0</v>
      </c>
      <c r="AP17" s="63">
        <f>IFERROR(IF($M17=0,INDEX('Inp_RIIO-1'!$AM:$AM,MATCH(AP$5&amp;$E17&amp;$G17,'Inp_RIIO-1'!$M:$M,0)),IF($M17=1,INDEX('Inp_RIIO-1'!$AN:$AN,MATCH(AP$5&amp;$E17&amp;$G17,'Inp_RIIO-1'!$M:$M,0)))),"")</f>
        <v>0</v>
      </c>
      <c r="AQ17" s="63">
        <f>IFERROR(IF($M17=0,INDEX('Inp_RIIO-1'!$AM:$AM,MATCH(AQ$5&amp;$E17&amp;$G17,'Inp_RIIO-1'!$M:$M,0)),IF($M17=1,INDEX('Inp_RIIO-1'!$AN:$AN,MATCH(AQ$5&amp;$E17&amp;$G17,'Inp_RIIO-1'!$M:$M,0)))),"")</f>
        <v>0</v>
      </c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/>
    </row>
    <row r="18" spans="1:56">
      <c r="E18" s="69" t="s">
        <v>148</v>
      </c>
      <c r="F18" s="69" t="s">
        <v>140</v>
      </c>
      <c r="G18" s="69" t="s">
        <v>149</v>
      </c>
      <c r="H18" s="69"/>
      <c r="I18" s="69"/>
      <c r="J18" s="69" t="s">
        <v>65</v>
      </c>
      <c r="M18" s="63">
        <f>Control!$R$10</f>
        <v>0</v>
      </c>
      <c r="N18" s="63">
        <f>Inp_Exclusions!I18</f>
        <v>1</v>
      </c>
      <c r="P18" s="63" t="str">
        <f>IFERROR(IF($M18=0,INDEX('Inp_RIIO-1'!$AM:$AM,MATCH(P$5&amp;$E18&amp;$G18,'Inp_RIIO-1'!$M:$M,0)),IF($M18=1,INDEX('Inp_RIIO-1'!$AN:$AN,MATCH(P$5&amp;$E18&amp;$G18,'Inp_RIIO-1'!$M:$M,0)))),"")</f>
        <v/>
      </c>
      <c r="Q18" s="63" t="str">
        <f>IFERROR(IF($M18=0,INDEX('Inp_RIIO-1'!$AM:$AM,MATCH(Q$5&amp;$E18&amp;$G18,'Inp_RIIO-1'!$M:$M,0)),IF($M18=1,INDEX('Inp_RIIO-1'!$AN:$AN,MATCH(Q$5&amp;$E18&amp;$G18,'Inp_RIIO-1'!$M:$M,0)))),"")</f>
        <v/>
      </c>
      <c r="R18" s="63" t="str">
        <f>IFERROR(IF($M18=0,INDEX('Inp_RIIO-1'!$AM:$AM,MATCH(R$5&amp;$E18&amp;$G18,'Inp_RIIO-1'!$M:$M,0)),IF($M18=1,INDEX('Inp_RIIO-1'!$AN:$AN,MATCH(R$5&amp;$E18&amp;$G18,'Inp_RIIO-1'!$M:$M,0)))),"")</f>
        <v/>
      </c>
      <c r="S18" s="63" t="str">
        <f>IFERROR(IF($M18=0,INDEX('Inp_RIIO-1'!$AM:$AM,MATCH(S$5&amp;$E18&amp;$G18,'Inp_RIIO-1'!$M:$M,0)),IF($M18=1,INDEX('Inp_RIIO-1'!$AN:$AN,MATCH(S$5&amp;$E18&amp;$G18,'Inp_RIIO-1'!$M:$M,0)))),"")</f>
        <v/>
      </c>
      <c r="T18" s="63" t="str">
        <f>IFERROR(IF($M18=0,INDEX('Inp_RIIO-1'!$AM:$AM,MATCH(T$5&amp;$E18&amp;$G18,'Inp_RIIO-1'!$M:$M,0)),IF($M18=1,INDEX('Inp_RIIO-1'!$AN:$AN,MATCH(T$5&amp;$E18&amp;$G18,'Inp_RIIO-1'!$M:$M,0)))),"")</f>
        <v/>
      </c>
      <c r="U18" s="63" t="str">
        <f>IFERROR(IF($M18=0,INDEX('Inp_RIIO-1'!$AM:$AM,MATCH(U$5&amp;$E18&amp;$G18,'Inp_RIIO-1'!$M:$M,0)),IF($M18=1,INDEX('Inp_RIIO-1'!$AN:$AN,MATCH(U$5&amp;$E18&amp;$G18,'Inp_RIIO-1'!$M:$M,0)))),"")</f>
        <v/>
      </c>
      <c r="V18" s="63" t="str">
        <f>IFERROR(IF($M18=0,INDEX('Inp_RIIO-1'!$AM:$AM,MATCH(V$5&amp;$E18&amp;$G18,'Inp_RIIO-1'!$M:$M,0)),IF($M18=1,INDEX('Inp_RIIO-1'!$AN:$AN,MATCH(V$5&amp;$E18&amp;$G18,'Inp_RIIO-1'!$M:$M,0)))),"")</f>
        <v/>
      </c>
      <c r="W18" s="63" t="str">
        <f>IFERROR(IF($M18=0,INDEX('Inp_RIIO-1'!$AM:$AM,MATCH(W$5&amp;$E18&amp;$G18,'Inp_RIIO-1'!$M:$M,0)),IF($M18=1,INDEX('Inp_RIIO-1'!$AN:$AN,MATCH(W$5&amp;$E18&amp;$G18,'Inp_RIIO-1'!$M:$M,0)))),"")</f>
        <v/>
      </c>
      <c r="X18" s="63" t="str">
        <f>IFERROR(IF($M18=0,INDEX('Inp_RIIO-1'!$AM:$AM,MATCH(X$5&amp;$E18&amp;$G18,'Inp_RIIO-1'!$M:$M,0)),IF($M18=1,INDEX('Inp_RIIO-1'!$AN:$AN,MATCH(X$5&amp;$E18&amp;$G18,'Inp_RIIO-1'!$M:$M,0)))),"")</f>
        <v/>
      </c>
      <c r="Y18" s="63" t="str">
        <f>IFERROR(IF($M18=0,INDEX('Inp_RIIO-1'!$AM:$AM,MATCH(Y$5&amp;$E18&amp;$G18,'Inp_RIIO-1'!$M:$M,0)),IF($M18=1,INDEX('Inp_RIIO-1'!$AN:$AN,MATCH(Y$5&amp;$E18&amp;$G18,'Inp_RIIO-1'!$M:$M,0)))),"")</f>
        <v/>
      </c>
      <c r="Z18" s="63" t="str">
        <f>IFERROR(IF($M18=0,INDEX('Inp_RIIO-1'!$AM:$AM,MATCH(Z$5&amp;$E18&amp;$G18,'Inp_RIIO-1'!$M:$M,0)),IF($M18=1,INDEX('Inp_RIIO-1'!$AN:$AN,MATCH(Z$5&amp;$E18&amp;$G18,'Inp_RIIO-1'!$M:$M,0)))),"")</f>
        <v/>
      </c>
      <c r="AA18" s="63" t="str">
        <f>IFERROR(IF($M18=0,INDEX('Inp_RIIO-1'!$AM:$AM,MATCH(AA$5&amp;$E18&amp;$G18,'Inp_RIIO-1'!$M:$M,0)),IF($M18=1,INDEX('Inp_RIIO-1'!$AN:$AN,MATCH(AA$5&amp;$E18&amp;$G18,'Inp_RIIO-1'!$M:$M,0)))),"")</f>
        <v/>
      </c>
      <c r="AB18" s="63" t="str">
        <f>IFERROR(IF($M18=0,INDEX('Inp_RIIO-1'!$AM:$AM,MATCH(AB$5&amp;$E18&amp;$G18,'Inp_RIIO-1'!$M:$M,0)),IF($M18=1,INDEX('Inp_RIIO-1'!$AN:$AN,MATCH(AB$5&amp;$E18&amp;$G18,'Inp_RIIO-1'!$M:$M,0)))),"")</f>
        <v/>
      </c>
      <c r="AC18" s="63" t="str">
        <f>IFERROR(IF($M18=0,INDEX('Inp_RIIO-1'!$AM:$AM,MATCH(AC$5&amp;$E18&amp;$G18,'Inp_RIIO-1'!$M:$M,0)),IF($M18=1,INDEX('Inp_RIIO-1'!$AN:$AN,MATCH(AC$5&amp;$E18&amp;$G18,'Inp_RIIO-1'!$M:$M,0)))),"")</f>
        <v/>
      </c>
      <c r="AD18" s="63">
        <f>IFERROR(IF($M18=0,INDEX('Inp_RIIO-1'!$AM:$AM,MATCH(AD$5&amp;$E18&amp;$G18,'Inp_RIIO-1'!$M:$M,0)),IF($M18=1,INDEX('Inp_RIIO-1'!$AN:$AN,MATCH(AD$5&amp;$E18&amp;$G18,'Inp_RIIO-1'!$M:$M,0)))),"")</f>
        <v>7.8756649999999979</v>
      </c>
      <c r="AE18" s="63">
        <f>IFERROR(IF($M18=0,INDEX('Inp_RIIO-1'!$AM:$AM,MATCH(AE$5&amp;$E18&amp;$G18,'Inp_RIIO-1'!$M:$M,0)),IF($M18=1,INDEX('Inp_RIIO-1'!$AN:$AN,MATCH(AE$5&amp;$E18&amp;$G18,'Inp_RIIO-1'!$M:$M,0)))),"")</f>
        <v>2.3578708391994097</v>
      </c>
      <c r="AF18" s="63">
        <f>IFERROR(IF($M18=0,INDEX('Inp_RIIO-1'!$AM:$AM,MATCH(AF$5&amp;$E18&amp;$G18,'Inp_RIIO-1'!$M:$M,0)),IF($M18=1,INDEX('Inp_RIIO-1'!$AN:$AN,MATCH(AF$5&amp;$E18&amp;$G18,'Inp_RIIO-1'!$M:$M,0)))),"")</f>
        <v>3.3609190460528615</v>
      </c>
      <c r="AG18" s="63">
        <f>IFERROR(IF($M18=0,INDEX('Inp_RIIO-1'!$AM:$AM,MATCH(AG$5&amp;$E18&amp;$G18,'Inp_RIIO-1'!$M:$M,0)),IF($M18=1,INDEX('Inp_RIIO-1'!$AN:$AN,MATCH(AG$5&amp;$E18&amp;$G18,'Inp_RIIO-1'!$M:$M,0)))),"")</f>
        <v>7.6752968665673516</v>
      </c>
      <c r="AH18" s="63">
        <f>IFERROR(IF($M18=0,INDEX('Inp_RIIO-1'!$AM:$AM,MATCH(AH$5&amp;$E18&amp;$G18,'Inp_RIIO-1'!$M:$M,0)),IF($M18=1,INDEX('Inp_RIIO-1'!$AN:$AN,MATCH(AH$5&amp;$E18&amp;$G18,'Inp_RIIO-1'!$M:$M,0)))),"")</f>
        <v>9.2297761196278909</v>
      </c>
      <c r="AI18" s="63">
        <f>IFERROR(IF($M18=0,INDEX('Inp_RIIO-1'!$AM:$AM,MATCH(AI$5&amp;$E18&amp;$G18,'Inp_RIIO-1'!$M:$M,0)),IF($M18=1,INDEX('Inp_RIIO-1'!$AN:$AN,MATCH(AI$5&amp;$E18&amp;$G18,'Inp_RIIO-1'!$M:$M,0)))),"")</f>
        <v>4.2557866042345571</v>
      </c>
      <c r="AJ18" s="63">
        <f>IFERROR(IF($M18=0,INDEX('Inp_RIIO-1'!$AM:$AM,MATCH(AJ$5&amp;$E18&amp;$G18,'Inp_RIIO-1'!$M:$M,0)),IF($M18=1,INDEX('Inp_RIIO-1'!$AN:$AN,MATCH(AJ$5&amp;$E18&amp;$G18,'Inp_RIIO-1'!$M:$M,0)))),"")</f>
        <v>6.2468854011815385</v>
      </c>
      <c r="AK18" s="63">
        <f>IFERROR(IF($M18=0,INDEX('Inp_RIIO-1'!$AM:$AM,MATCH(AK$5&amp;$E18&amp;$G18,'Inp_RIIO-1'!$M:$M,0)),IF($M18=1,INDEX('Inp_RIIO-1'!$AN:$AN,MATCH(AK$5&amp;$E18&amp;$G18,'Inp_RIIO-1'!$M:$M,0)))),"")</f>
        <v>6.0101846493964004</v>
      </c>
      <c r="AL18" s="63">
        <f>IFERROR(IF($M18=0,INDEX('Inp_RIIO-1'!$AM:$AM,MATCH(AL$5&amp;$E18&amp;$G18,'Inp_RIIO-1'!$M:$M,0)),IF($M18=1,INDEX('Inp_RIIO-1'!$AN:$AN,MATCH(AL$5&amp;$E18&amp;$G18,'Inp_RIIO-1'!$M:$M,0)))),"")</f>
        <v>4.3873080996187159</v>
      </c>
      <c r="AM18" s="63">
        <f>IFERROR(IF($M18=0,INDEX('Inp_RIIO-1'!$AM:$AM,MATCH(AM$5&amp;$E18&amp;$G18,'Inp_RIIO-1'!$M:$M,0)),IF($M18=1,INDEX('Inp_RIIO-1'!$AN:$AN,MATCH(AM$5&amp;$E18&amp;$G18,'Inp_RIIO-1'!$M:$M,0)))),"")</f>
        <v>5.3602788396564023</v>
      </c>
      <c r="AN18" s="63">
        <f>IFERROR(IF($M18=0,INDEX('Inp_RIIO-1'!$AM:$AM,MATCH(AN$5&amp;$E18&amp;$G18,'Inp_RIIO-1'!$M:$M,0)),IF($M18=1,INDEX('Inp_RIIO-1'!$AN:$AN,MATCH(AN$5&amp;$E18&amp;$G18,'Inp_RIIO-1'!$M:$M,0)))),"")</f>
        <v>4.2412237251391698</v>
      </c>
      <c r="AO18" s="63">
        <f>IFERROR(IF($M18=0,INDEX('Inp_RIIO-1'!$AM:$AM,MATCH(AO$5&amp;$E18&amp;$G18,'Inp_RIIO-1'!$M:$M,0)),IF($M18=1,INDEX('Inp_RIIO-1'!$AN:$AN,MATCH(AO$5&amp;$E18&amp;$G18,'Inp_RIIO-1'!$M:$M,0)))),"")</f>
        <v>4.2785885744680847</v>
      </c>
      <c r="AP18" s="63">
        <f>IFERROR(IF($M18=0,INDEX('Inp_RIIO-1'!$AM:$AM,MATCH(AP$5&amp;$E18&amp;$G18,'Inp_RIIO-1'!$M:$M,0)),IF($M18=1,INDEX('Inp_RIIO-1'!$AN:$AN,MATCH(AP$5&amp;$E18&amp;$G18,'Inp_RIIO-1'!$M:$M,0)))),"")</f>
        <v>5.2640000000000002</v>
      </c>
      <c r="AQ18" s="63">
        <f>IFERROR(IF($M18=0,INDEX('Inp_RIIO-1'!$AM:$AM,MATCH(AQ$5&amp;$E18&amp;$G18,'Inp_RIIO-1'!$M:$M,0)),IF($M18=1,INDEX('Inp_RIIO-1'!$AN:$AN,MATCH(AQ$5&amp;$E18&amp;$G18,'Inp_RIIO-1'!$M:$M,0)))),"")</f>
        <v>8.9510130000000014</v>
      </c>
      <c r="AS18" s="15"/>
      <c r="AT18" s="15"/>
      <c r="AU18" s="15"/>
      <c r="AV18" s="15"/>
      <c r="AW18" s="15"/>
      <c r="AX18" s="15"/>
      <c r="AY18" s="15"/>
      <c r="AZ18" s="15"/>
      <c r="BA18" s="15"/>
      <c r="BB18" s="15"/>
      <c r="BC18" s="15"/>
      <c r="BD18" s="15"/>
    </row>
    <row r="19" spans="1:56">
      <c r="E19" s="69" t="s">
        <v>150</v>
      </c>
      <c r="F19" s="69" t="s">
        <v>140</v>
      </c>
      <c r="G19" s="69" t="s">
        <v>151</v>
      </c>
      <c r="H19" s="69"/>
      <c r="I19" s="69"/>
      <c r="J19" s="69" t="s">
        <v>65</v>
      </c>
      <c r="M19" s="63">
        <f>Control!$R$10</f>
        <v>0</v>
      </c>
      <c r="N19" s="63">
        <f>Inp_Exclusions!I19</f>
        <v>1</v>
      </c>
      <c r="P19" s="63" t="str">
        <f>IFERROR(IF($M19=0,INDEX('Inp_RIIO-1'!$AM:$AM,MATCH(P$5&amp;$E19&amp;$G19,'Inp_RIIO-1'!$M:$M,0)),IF($M19=1,INDEX('Inp_RIIO-1'!$AN:$AN,MATCH(P$5&amp;$E19&amp;$G19,'Inp_RIIO-1'!$M:$M,0)))),"")</f>
        <v/>
      </c>
      <c r="Q19" s="63" t="str">
        <f>IFERROR(IF($M19=0,INDEX('Inp_RIIO-1'!$AM:$AM,MATCH(Q$5&amp;$E19&amp;$G19,'Inp_RIIO-1'!$M:$M,0)),IF($M19=1,INDEX('Inp_RIIO-1'!$AN:$AN,MATCH(Q$5&amp;$E19&amp;$G19,'Inp_RIIO-1'!$M:$M,0)))),"")</f>
        <v/>
      </c>
      <c r="R19" s="63" t="str">
        <f>IFERROR(IF($M19=0,INDEX('Inp_RIIO-1'!$AM:$AM,MATCH(R$5&amp;$E19&amp;$G19,'Inp_RIIO-1'!$M:$M,0)),IF($M19=1,INDEX('Inp_RIIO-1'!$AN:$AN,MATCH(R$5&amp;$E19&amp;$G19,'Inp_RIIO-1'!$M:$M,0)))),"")</f>
        <v/>
      </c>
      <c r="S19" s="63" t="str">
        <f>IFERROR(IF($M19=0,INDEX('Inp_RIIO-1'!$AM:$AM,MATCH(S$5&amp;$E19&amp;$G19,'Inp_RIIO-1'!$M:$M,0)),IF($M19=1,INDEX('Inp_RIIO-1'!$AN:$AN,MATCH(S$5&amp;$E19&amp;$G19,'Inp_RIIO-1'!$M:$M,0)))),"")</f>
        <v/>
      </c>
      <c r="T19" s="63" t="str">
        <f>IFERROR(IF($M19=0,INDEX('Inp_RIIO-1'!$AM:$AM,MATCH(T$5&amp;$E19&amp;$G19,'Inp_RIIO-1'!$M:$M,0)),IF($M19=1,INDEX('Inp_RIIO-1'!$AN:$AN,MATCH(T$5&amp;$E19&amp;$G19,'Inp_RIIO-1'!$M:$M,0)))),"")</f>
        <v/>
      </c>
      <c r="U19" s="63" t="str">
        <f>IFERROR(IF($M19=0,INDEX('Inp_RIIO-1'!$AM:$AM,MATCH(U$5&amp;$E19&amp;$G19,'Inp_RIIO-1'!$M:$M,0)),IF($M19=1,INDEX('Inp_RIIO-1'!$AN:$AN,MATCH(U$5&amp;$E19&amp;$G19,'Inp_RIIO-1'!$M:$M,0)))),"")</f>
        <v/>
      </c>
      <c r="V19" s="63" t="str">
        <f>IFERROR(IF($M19=0,INDEX('Inp_RIIO-1'!$AM:$AM,MATCH(V$5&amp;$E19&amp;$G19,'Inp_RIIO-1'!$M:$M,0)),IF($M19=1,INDEX('Inp_RIIO-1'!$AN:$AN,MATCH(V$5&amp;$E19&amp;$G19,'Inp_RIIO-1'!$M:$M,0)))),"")</f>
        <v/>
      </c>
      <c r="W19" s="63" t="str">
        <f>IFERROR(IF($M19=0,INDEX('Inp_RIIO-1'!$AM:$AM,MATCH(W$5&amp;$E19&amp;$G19,'Inp_RIIO-1'!$M:$M,0)),IF($M19=1,INDEX('Inp_RIIO-1'!$AN:$AN,MATCH(W$5&amp;$E19&amp;$G19,'Inp_RIIO-1'!$M:$M,0)))),"")</f>
        <v/>
      </c>
      <c r="X19" s="63" t="str">
        <f>IFERROR(IF($M19=0,INDEX('Inp_RIIO-1'!$AM:$AM,MATCH(X$5&amp;$E19&amp;$G19,'Inp_RIIO-1'!$M:$M,0)),IF($M19=1,INDEX('Inp_RIIO-1'!$AN:$AN,MATCH(X$5&amp;$E19&amp;$G19,'Inp_RIIO-1'!$M:$M,0)))),"")</f>
        <v/>
      </c>
      <c r="Y19" s="63" t="str">
        <f>IFERROR(IF($M19=0,INDEX('Inp_RIIO-1'!$AM:$AM,MATCH(Y$5&amp;$E19&amp;$G19,'Inp_RIIO-1'!$M:$M,0)),IF($M19=1,INDEX('Inp_RIIO-1'!$AN:$AN,MATCH(Y$5&amp;$E19&amp;$G19,'Inp_RIIO-1'!$M:$M,0)))),"")</f>
        <v/>
      </c>
      <c r="Z19" s="63" t="str">
        <f>IFERROR(IF($M19=0,INDEX('Inp_RIIO-1'!$AM:$AM,MATCH(Z$5&amp;$E19&amp;$G19,'Inp_RIIO-1'!$M:$M,0)),IF($M19=1,INDEX('Inp_RIIO-1'!$AN:$AN,MATCH(Z$5&amp;$E19&amp;$G19,'Inp_RIIO-1'!$M:$M,0)))),"")</f>
        <v/>
      </c>
      <c r="AA19" s="63" t="str">
        <f>IFERROR(IF($M19=0,INDEX('Inp_RIIO-1'!$AM:$AM,MATCH(AA$5&amp;$E19&amp;$G19,'Inp_RIIO-1'!$M:$M,0)),IF($M19=1,INDEX('Inp_RIIO-1'!$AN:$AN,MATCH(AA$5&amp;$E19&amp;$G19,'Inp_RIIO-1'!$M:$M,0)))),"")</f>
        <v/>
      </c>
      <c r="AB19" s="63" t="str">
        <f>IFERROR(IF($M19=0,INDEX('Inp_RIIO-1'!$AM:$AM,MATCH(AB$5&amp;$E19&amp;$G19,'Inp_RIIO-1'!$M:$M,0)),IF($M19=1,INDEX('Inp_RIIO-1'!$AN:$AN,MATCH(AB$5&amp;$E19&amp;$G19,'Inp_RIIO-1'!$M:$M,0)))),"")</f>
        <v/>
      </c>
      <c r="AC19" s="63" t="str">
        <f>IFERROR(IF($M19=0,INDEX('Inp_RIIO-1'!$AM:$AM,MATCH(AC$5&amp;$E19&amp;$G19,'Inp_RIIO-1'!$M:$M,0)),IF($M19=1,INDEX('Inp_RIIO-1'!$AN:$AN,MATCH(AC$5&amp;$E19&amp;$G19,'Inp_RIIO-1'!$M:$M,0)))),"")</f>
        <v/>
      </c>
      <c r="AD19" s="63">
        <f>IFERROR(IF($M19=0,INDEX('Inp_RIIO-1'!$AM:$AM,MATCH(AD$5&amp;$E19&amp;$G19,'Inp_RIIO-1'!$M:$M,0)),IF($M19=1,INDEX('Inp_RIIO-1'!$AN:$AN,MATCH(AD$5&amp;$E19&amp;$G19,'Inp_RIIO-1'!$M:$M,0)))),"")</f>
        <v>0.56294999999999995</v>
      </c>
      <c r="AE19" s="63">
        <f>IFERROR(IF($M19=0,INDEX('Inp_RIIO-1'!$AM:$AM,MATCH(AE$5&amp;$E19&amp;$G19,'Inp_RIIO-1'!$M:$M,0)),IF($M19=1,INDEX('Inp_RIIO-1'!$AN:$AN,MATCH(AE$5&amp;$E19&amp;$G19,'Inp_RIIO-1'!$M:$M,0)))),"")</f>
        <v>0.14174999999999999</v>
      </c>
      <c r="AF19" s="63">
        <f>IFERROR(IF($M19=0,INDEX('Inp_RIIO-1'!$AM:$AM,MATCH(AF$5&amp;$E19&amp;$G19,'Inp_RIIO-1'!$M:$M,0)),IF($M19=1,INDEX('Inp_RIIO-1'!$AN:$AN,MATCH(AF$5&amp;$E19&amp;$G19,'Inp_RIIO-1'!$M:$M,0)))),"")</f>
        <v>0.14174999999999999</v>
      </c>
      <c r="AG19" s="63">
        <f>IFERROR(IF($M19=0,INDEX('Inp_RIIO-1'!$AM:$AM,MATCH(AG$5&amp;$E19&amp;$G19,'Inp_RIIO-1'!$M:$M,0)),IF($M19=1,INDEX('Inp_RIIO-1'!$AN:$AN,MATCH(AG$5&amp;$E19&amp;$G19,'Inp_RIIO-1'!$M:$M,0)))),"")</f>
        <v>4.9000000000000002E-2</v>
      </c>
      <c r="AH19" s="63">
        <f>IFERROR(IF($M19=0,INDEX('Inp_RIIO-1'!$AM:$AM,MATCH(AH$5&amp;$E19&amp;$G19,'Inp_RIIO-1'!$M:$M,0)),IF($M19=1,INDEX('Inp_RIIO-1'!$AN:$AN,MATCH(AH$5&amp;$E19&amp;$G19,'Inp_RIIO-1'!$M:$M,0)))),"")</f>
        <v>4.9000000000000002E-2</v>
      </c>
      <c r="AI19" s="63">
        <f>IFERROR(IF($M19=0,INDEX('Inp_RIIO-1'!$AM:$AM,MATCH(AI$5&amp;$E19&amp;$G19,'Inp_RIIO-1'!$M:$M,0)),IF($M19=1,INDEX('Inp_RIIO-1'!$AN:$AN,MATCH(AI$5&amp;$E19&amp;$G19,'Inp_RIIO-1'!$M:$M,0)))),"")</f>
        <v>4.9000000000000002E-2</v>
      </c>
      <c r="AJ19" s="63">
        <f>IFERROR(IF($M19=0,INDEX('Inp_RIIO-1'!$AM:$AM,MATCH(AJ$5&amp;$E19&amp;$G19,'Inp_RIIO-1'!$M:$M,0)),IF($M19=1,INDEX('Inp_RIIO-1'!$AN:$AN,MATCH(AJ$5&amp;$E19&amp;$G19,'Inp_RIIO-1'!$M:$M,0)))),"")</f>
        <v>4.9000000000000002E-2</v>
      </c>
      <c r="AK19" s="63">
        <f>IFERROR(IF($M19=0,INDEX('Inp_RIIO-1'!$AM:$AM,MATCH(AK$5&amp;$E19&amp;$G19,'Inp_RIIO-1'!$M:$M,0)),IF($M19=1,INDEX('Inp_RIIO-1'!$AN:$AN,MATCH(AK$5&amp;$E19&amp;$G19,'Inp_RIIO-1'!$M:$M,0)))),"")</f>
        <v>0.25515000000000004</v>
      </c>
      <c r="AL19" s="63">
        <f>IFERROR(IF($M19=0,INDEX('Inp_RIIO-1'!$AM:$AM,MATCH(AL$5&amp;$E19&amp;$G19,'Inp_RIIO-1'!$M:$M,0)),IF($M19=1,INDEX('Inp_RIIO-1'!$AN:$AN,MATCH(AL$5&amp;$E19&amp;$G19,'Inp_RIIO-1'!$M:$M,0)))),"")</f>
        <v>0.25515000000000004</v>
      </c>
      <c r="AM19" s="63">
        <f>IFERROR(IF($M19=0,INDEX('Inp_RIIO-1'!$AM:$AM,MATCH(AM$5&amp;$E19&amp;$G19,'Inp_RIIO-1'!$M:$M,0)),IF($M19=1,INDEX('Inp_RIIO-1'!$AN:$AN,MATCH(AM$5&amp;$E19&amp;$G19,'Inp_RIIO-1'!$M:$M,0)))),"")</f>
        <v>0.25515000000000004</v>
      </c>
      <c r="AN19" s="63">
        <f>IFERROR(IF($M19=0,INDEX('Inp_RIIO-1'!$AM:$AM,MATCH(AN$5&amp;$E19&amp;$G19,'Inp_RIIO-1'!$M:$M,0)),IF($M19=1,INDEX('Inp_RIIO-1'!$AN:$AN,MATCH(AN$5&amp;$E19&amp;$G19,'Inp_RIIO-1'!$M:$M,0)))),"")</f>
        <v>0.79573999999999989</v>
      </c>
      <c r="AO19" s="63">
        <f>IFERROR(IF($M19=0,INDEX('Inp_RIIO-1'!$AM:$AM,MATCH(AO$5&amp;$E19&amp;$G19,'Inp_RIIO-1'!$M:$M,0)),IF($M19=1,INDEX('Inp_RIIO-1'!$AN:$AN,MATCH(AO$5&amp;$E19&amp;$G19,'Inp_RIIO-1'!$M:$M,0)))),"")</f>
        <v>0.79573999999999989</v>
      </c>
      <c r="AP19" s="63">
        <f>IFERROR(IF($M19=0,INDEX('Inp_RIIO-1'!$AM:$AM,MATCH(AP$5&amp;$E19&amp;$G19,'Inp_RIIO-1'!$M:$M,0)),IF($M19=1,INDEX('Inp_RIIO-1'!$AN:$AN,MATCH(AP$5&amp;$E19&amp;$G19,'Inp_RIIO-1'!$M:$M,0)))),"")</f>
        <v>0.36855000000000004</v>
      </c>
      <c r="AQ19" s="63">
        <f>IFERROR(IF($M19=0,INDEX('Inp_RIIO-1'!$AM:$AM,MATCH(AQ$5&amp;$E19&amp;$G19,'Inp_RIIO-1'!$M:$M,0)),IF($M19=1,INDEX('Inp_RIIO-1'!$AN:$AN,MATCH(AQ$5&amp;$E19&amp;$G19,'Inp_RIIO-1'!$M:$M,0)))),"")</f>
        <v>0.36855000000000004</v>
      </c>
      <c r="AS19" s="15"/>
      <c r="AT19" s="15"/>
      <c r="AU19" s="15"/>
      <c r="AV19" s="15"/>
      <c r="AW19" s="15"/>
      <c r="AX19" s="15"/>
      <c r="AY19" s="15"/>
      <c r="AZ19" s="15"/>
      <c r="BA19" s="15"/>
      <c r="BB19" s="15"/>
      <c r="BC19" s="15"/>
      <c r="BD19" s="15"/>
    </row>
    <row r="20" spans="1:56">
      <c r="E20" s="69" t="s">
        <v>152</v>
      </c>
      <c r="F20" s="69" t="s">
        <v>153</v>
      </c>
      <c r="G20" s="69" t="s">
        <v>154</v>
      </c>
      <c r="H20" s="69"/>
      <c r="I20" s="69"/>
      <c r="J20" s="69" t="s">
        <v>228</v>
      </c>
      <c r="M20" s="63">
        <f>Control!$R$10</f>
        <v>0</v>
      </c>
      <c r="N20" s="63">
        <f>Inp_Exclusions!I20</f>
        <v>1</v>
      </c>
      <c r="P20" s="63">
        <f>IFERROR(IF($M20=0,INDEX('Inp_RIIO-1'!$AM:$AM,MATCH(P$5&amp;$E20&amp;$G20,'Inp_RIIO-1'!$M:$M,0)),IF($M20=1,INDEX('Inp_RIIO-1'!$AN:$AN,MATCH(P$5&amp;$E20&amp;$G20,'Inp_RIIO-1'!$M:$M,0)))),"")</f>
        <v>0</v>
      </c>
      <c r="Q20" s="63">
        <f>IFERROR(IF($M20=0,INDEX('Inp_RIIO-1'!$AM:$AM,MATCH(Q$5&amp;$E20&amp;$G20,'Inp_RIIO-1'!$M:$M,0)),IF($M20=1,INDEX('Inp_RIIO-1'!$AN:$AN,MATCH(Q$5&amp;$E20&amp;$G20,'Inp_RIIO-1'!$M:$M,0)))),"")</f>
        <v>44.929817350754035</v>
      </c>
      <c r="R20" s="63">
        <f>IFERROR(IF($M20=0,INDEX('Inp_RIIO-1'!$AM:$AM,MATCH(R$5&amp;$E20&amp;$G20,'Inp_RIIO-1'!$M:$M,0)),IF($M20=1,INDEX('Inp_RIIO-1'!$AN:$AN,MATCH(R$5&amp;$E20&amp;$G20,'Inp_RIIO-1'!$M:$M,0)))),"")</f>
        <v>8.0642768966562759</v>
      </c>
      <c r="S20" s="63">
        <f>IFERROR(IF($M20=0,INDEX('Inp_RIIO-1'!$AM:$AM,MATCH(S$5&amp;$E20&amp;$G20,'Inp_RIIO-1'!$M:$M,0)),IF($M20=1,INDEX('Inp_RIIO-1'!$AN:$AN,MATCH(S$5&amp;$E20&amp;$G20,'Inp_RIIO-1'!$M:$M,0)))),"")</f>
        <v>8.7705146598880486</v>
      </c>
      <c r="T20" s="63">
        <f>IFERROR(IF($M20=0,INDEX('Inp_RIIO-1'!$AM:$AM,MATCH(T$5&amp;$E20&amp;$G20,'Inp_RIIO-1'!$M:$M,0)),IF($M20=1,INDEX('Inp_RIIO-1'!$AN:$AN,MATCH(T$5&amp;$E20&amp;$G20,'Inp_RIIO-1'!$M:$M,0)))),"")</f>
        <v>0</v>
      </c>
      <c r="U20" s="63">
        <f>IFERROR(IF($M20=0,INDEX('Inp_RIIO-1'!$AM:$AM,MATCH(U$5&amp;$E20&amp;$G20,'Inp_RIIO-1'!$M:$M,0)),IF($M20=1,INDEX('Inp_RIIO-1'!$AN:$AN,MATCH(U$5&amp;$E20&amp;$G20,'Inp_RIIO-1'!$M:$M,0)))),"")</f>
        <v>33.243391950270293</v>
      </c>
      <c r="V20" s="63">
        <f>IFERROR(IF($M20=0,INDEX('Inp_RIIO-1'!$AM:$AM,MATCH(V$5&amp;$E20&amp;$G20,'Inp_RIIO-1'!$M:$M,0)),IF($M20=1,INDEX('Inp_RIIO-1'!$AN:$AN,MATCH(V$5&amp;$E20&amp;$G20,'Inp_RIIO-1'!$M:$M,0)))),"")</f>
        <v>23.678256585999996</v>
      </c>
      <c r="W20" s="63">
        <f>IFERROR(IF($M20=0,INDEX('Inp_RIIO-1'!$AM:$AM,MATCH(W$5&amp;$E20&amp;$G20,'Inp_RIIO-1'!$M:$M,0)),IF($M20=1,INDEX('Inp_RIIO-1'!$AN:$AN,MATCH(W$5&amp;$E20&amp;$G20,'Inp_RIIO-1'!$M:$M,0)))),"")</f>
        <v>14.442648423</v>
      </c>
      <c r="X20" s="63">
        <f>IFERROR(IF($M20=0,INDEX('Inp_RIIO-1'!$AM:$AM,MATCH(X$5&amp;$E20&amp;$G20,'Inp_RIIO-1'!$M:$M,0)),IF($M20=1,INDEX('Inp_RIIO-1'!$AN:$AN,MATCH(X$5&amp;$E20&amp;$G20,'Inp_RIIO-1'!$M:$M,0)))),"")</f>
        <v>16.247254296999998</v>
      </c>
      <c r="Y20" s="63">
        <f>IFERROR(IF($M20=0,INDEX('Inp_RIIO-1'!$AM:$AM,MATCH(Y$5&amp;$E20&amp;$G20,'Inp_RIIO-1'!$M:$M,0)),IF($M20=1,INDEX('Inp_RIIO-1'!$AN:$AN,MATCH(Y$5&amp;$E20&amp;$G20,'Inp_RIIO-1'!$M:$M,0)))),"")</f>
        <v>11.952419693</v>
      </c>
      <c r="Z20" s="63">
        <f>IFERROR(IF($M20=0,INDEX('Inp_RIIO-1'!$AM:$AM,MATCH(Z$5&amp;$E20&amp;$G20,'Inp_RIIO-1'!$M:$M,0)),IF($M20=1,INDEX('Inp_RIIO-1'!$AN:$AN,MATCH(Z$5&amp;$E20&amp;$G20,'Inp_RIIO-1'!$M:$M,0)))),"")</f>
        <v>20.790981028551322</v>
      </c>
      <c r="AA20" s="63">
        <f>IFERROR(IF($M20=0,INDEX('Inp_RIIO-1'!$AM:$AM,MATCH(AA$5&amp;$E20&amp;$G20,'Inp_RIIO-1'!$M:$M,0)),IF($M20=1,INDEX('Inp_RIIO-1'!$AN:$AN,MATCH(AA$5&amp;$E20&amp;$G20,'Inp_RIIO-1'!$M:$M,0)))),"")</f>
        <v>10.715166660939268</v>
      </c>
      <c r="AB20" s="63">
        <f>IFERROR(IF($M20=0,INDEX('Inp_RIIO-1'!$AM:$AM,MATCH(AB$5&amp;$E20&amp;$G20,'Inp_RIIO-1'!$M:$M,0)),IF($M20=1,INDEX('Inp_RIIO-1'!$AN:$AN,MATCH(AB$5&amp;$E20&amp;$G20,'Inp_RIIO-1'!$M:$M,0)))),"")</f>
        <v>23.903459570365786</v>
      </c>
      <c r="AC20" s="63">
        <f>IFERROR(IF($M20=0,INDEX('Inp_RIIO-1'!$AM:$AM,MATCH(AC$5&amp;$E20&amp;$G20,'Inp_RIIO-1'!$M:$M,0)),IF($M20=1,INDEX('Inp_RIIO-1'!$AN:$AN,MATCH(AC$5&amp;$E20&amp;$G20,'Inp_RIIO-1'!$M:$M,0)))),"")</f>
        <v>12.201122955400205</v>
      </c>
      <c r="AD20" s="63">
        <f>IFERROR(IF($M20=0,INDEX('Inp_RIIO-1'!$AM:$AM,MATCH(AD$5&amp;$E20&amp;$G20,'Inp_RIIO-1'!$M:$M,0)),IF($M20=1,INDEX('Inp_RIIO-1'!$AN:$AN,MATCH(AD$5&amp;$E20&amp;$G20,'Inp_RIIO-1'!$M:$M,0)))),"")</f>
        <v>25.612411847567998</v>
      </c>
      <c r="AE20" s="63">
        <f>IFERROR(IF($M20=0,INDEX('Inp_RIIO-1'!$AM:$AM,MATCH(AE$5&amp;$E20&amp;$G20,'Inp_RIIO-1'!$M:$M,0)),IF($M20=1,INDEX('Inp_RIIO-1'!$AN:$AN,MATCH(AE$5&amp;$E20&amp;$G20,'Inp_RIIO-1'!$M:$M,0)))),"")</f>
        <v>12.657381610398801</v>
      </c>
      <c r="AF20" s="63">
        <f>IFERROR(IF($M20=0,INDEX('Inp_RIIO-1'!$AM:$AM,MATCH(AF$5&amp;$E20&amp;$G20,'Inp_RIIO-1'!$M:$M,0)),IF($M20=1,INDEX('Inp_RIIO-1'!$AN:$AN,MATCH(AF$5&amp;$E20&amp;$G20,'Inp_RIIO-1'!$M:$M,0)))),"")</f>
        <v>16.598977041746494</v>
      </c>
      <c r="AG20" s="63">
        <f>IFERROR(IF($M20=0,INDEX('Inp_RIIO-1'!$AM:$AM,MATCH(AG$5&amp;$E20&amp;$G20,'Inp_RIIO-1'!$M:$M,0)),IF($M20=1,INDEX('Inp_RIIO-1'!$AN:$AN,MATCH(AG$5&amp;$E20&amp;$G20,'Inp_RIIO-1'!$M:$M,0)))),"")</f>
        <v>12.579229318400001</v>
      </c>
      <c r="AH20" s="63">
        <f>IFERROR(IF($M20=0,INDEX('Inp_RIIO-1'!$AM:$AM,MATCH(AH$5&amp;$E20&amp;$G20,'Inp_RIIO-1'!$M:$M,0)),IF($M20=1,INDEX('Inp_RIIO-1'!$AN:$AN,MATCH(AH$5&amp;$E20&amp;$G20,'Inp_RIIO-1'!$M:$M,0)))),"")</f>
        <v>12.703301100400001</v>
      </c>
      <c r="AI20" s="63">
        <f>IFERROR(IF($M20=0,INDEX('Inp_RIIO-1'!$AM:$AM,MATCH(AI$5&amp;$E20&amp;$G20,'Inp_RIIO-1'!$M:$M,0)),IF($M20=1,INDEX('Inp_RIIO-1'!$AN:$AN,MATCH(AI$5&amp;$E20&amp;$G20,'Inp_RIIO-1'!$M:$M,0)))),"")</f>
        <v>6.6106517543999992</v>
      </c>
      <c r="AJ20" s="63">
        <f>IFERROR(IF($M20=0,INDEX('Inp_RIIO-1'!$AM:$AM,MATCH(AJ$5&amp;$E20&amp;$G20,'Inp_RIIO-1'!$M:$M,0)),IF($M20=1,INDEX('Inp_RIIO-1'!$AN:$AN,MATCH(AJ$5&amp;$E20&amp;$G20,'Inp_RIIO-1'!$M:$M,0)))),"")</f>
        <v>9.4995293592000003</v>
      </c>
      <c r="AK20" s="63">
        <f>IFERROR(IF($M20=0,INDEX('Inp_RIIO-1'!$AM:$AM,MATCH(AK$5&amp;$E20&amp;$G20,'Inp_RIIO-1'!$M:$M,0)),IF($M20=1,INDEX('Inp_RIIO-1'!$AN:$AN,MATCH(AK$5&amp;$E20&amp;$G20,'Inp_RIIO-1'!$M:$M,0)))),"")</f>
        <v>15.030146481808792</v>
      </c>
      <c r="AL20" s="63">
        <f>IFERROR(IF($M20=0,INDEX('Inp_RIIO-1'!$AM:$AM,MATCH(AL$5&amp;$E20&amp;$G20,'Inp_RIIO-1'!$M:$M,0)),IF($M20=1,INDEX('Inp_RIIO-1'!$AN:$AN,MATCH(AL$5&amp;$E20&amp;$G20,'Inp_RIIO-1'!$M:$M,0)))),"")</f>
        <v>14.338473680262048</v>
      </c>
      <c r="AM20" s="63">
        <f>IFERROR(IF($M20=0,INDEX('Inp_RIIO-1'!$AM:$AM,MATCH(AM$5&amp;$E20&amp;$G20,'Inp_RIIO-1'!$M:$M,0)),IF($M20=1,INDEX('Inp_RIIO-1'!$AN:$AN,MATCH(AM$5&amp;$E20&amp;$G20,'Inp_RIIO-1'!$M:$M,0)))),"")</f>
        <v>21.138167265908475</v>
      </c>
      <c r="AN20" s="63">
        <f>IFERROR(IF($M20=0,INDEX('Inp_RIIO-1'!$AM:$AM,MATCH(AN$5&amp;$E20&amp;$G20,'Inp_RIIO-1'!$M:$M,0)),IF($M20=1,INDEX('Inp_RIIO-1'!$AN:$AN,MATCH(AN$5&amp;$E20&amp;$G20,'Inp_RIIO-1'!$M:$M,0)))),"")</f>
        <v>13.723756716976322</v>
      </c>
      <c r="AO20" s="63">
        <f>IFERROR(IF($M20=0,INDEX('Inp_RIIO-1'!$AM:$AM,MATCH(AO$5&amp;$E20&amp;$G20,'Inp_RIIO-1'!$M:$M,0)),IF($M20=1,INDEX('Inp_RIIO-1'!$AN:$AN,MATCH(AO$5&amp;$E20&amp;$G20,'Inp_RIIO-1'!$M:$M,0)))),"")</f>
        <v>11.749902133901951</v>
      </c>
      <c r="AP20" s="63">
        <f>IFERROR(IF($M20=0,INDEX('Inp_RIIO-1'!$AM:$AM,MATCH(AP$5&amp;$E20&amp;$G20,'Inp_RIIO-1'!$M:$M,0)),IF($M20=1,INDEX('Inp_RIIO-1'!$AN:$AN,MATCH(AP$5&amp;$E20&amp;$G20,'Inp_RIIO-1'!$M:$M,0)))),"")</f>
        <v>6.8808450636010638</v>
      </c>
      <c r="AQ20" s="63">
        <f>IFERROR(IF($M20=0,INDEX('Inp_RIIO-1'!$AM:$AM,MATCH(AQ$5&amp;$E20&amp;$G20,'Inp_RIIO-1'!$M:$M,0)),IF($M20=1,INDEX('Inp_RIIO-1'!$AN:$AN,MATCH(AQ$5&amp;$E20&amp;$G20,'Inp_RIIO-1'!$M:$M,0)))),"")</f>
        <v>13.114495048118583</v>
      </c>
      <c r="AS20" s="15"/>
      <c r="AT20" s="15"/>
      <c r="AU20" s="15"/>
      <c r="AV20" s="15"/>
      <c r="AW20" s="15"/>
      <c r="AX20" s="15"/>
      <c r="AY20" s="15"/>
      <c r="AZ20" s="15"/>
      <c r="BA20" s="15"/>
      <c r="BB20" s="15"/>
      <c r="BC20" s="15"/>
      <c r="BD20" s="15"/>
    </row>
    <row r="21" spans="1:56">
      <c r="E21" s="69" t="s">
        <v>156</v>
      </c>
      <c r="F21" s="69" t="s">
        <v>153</v>
      </c>
      <c r="G21" s="69" t="s">
        <v>157</v>
      </c>
      <c r="H21" s="69"/>
      <c r="I21" s="69"/>
      <c r="J21" s="69" t="s">
        <v>228</v>
      </c>
      <c r="M21" s="63">
        <f>Control!$R$10</f>
        <v>0</v>
      </c>
      <c r="N21" s="63">
        <f>Inp_Exclusions!I21</f>
        <v>1</v>
      </c>
      <c r="P21" s="63">
        <f>IFERROR(IF($M21=0,INDEX('Inp_RIIO-1'!$AM:$AM,MATCH(P$5&amp;$E21&amp;$G21,'Inp_RIIO-1'!$M:$M,0)),IF($M21=1,INDEX('Inp_RIIO-1'!$AN:$AN,MATCH(P$5&amp;$E21&amp;$G21,'Inp_RIIO-1'!$M:$M,0)))),"")</f>
        <v>0</v>
      </c>
      <c r="Q21" s="63">
        <f>IFERROR(IF($M21=0,INDEX('Inp_RIIO-1'!$AM:$AM,MATCH(Q$5&amp;$E21&amp;$G21,'Inp_RIIO-1'!$M:$M,0)),IF($M21=1,INDEX('Inp_RIIO-1'!$AN:$AN,MATCH(Q$5&amp;$E21&amp;$G21,'Inp_RIIO-1'!$M:$M,0)))),"")</f>
        <v>0</v>
      </c>
      <c r="R21" s="63">
        <f>IFERROR(IF($M21=0,INDEX('Inp_RIIO-1'!$AM:$AM,MATCH(R$5&amp;$E21&amp;$G21,'Inp_RIIO-1'!$M:$M,0)),IF($M21=1,INDEX('Inp_RIIO-1'!$AN:$AN,MATCH(R$5&amp;$E21&amp;$G21,'Inp_RIIO-1'!$M:$M,0)))),"")</f>
        <v>0</v>
      </c>
      <c r="S21" s="63">
        <f>IFERROR(IF($M21=0,INDEX('Inp_RIIO-1'!$AM:$AM,MATCH(S$5&amp;$E21&amp;$G21,'Inp_RIIO-1'!$M:$M,0)),IF($M21=1,INDEX('Inp_RIIO-1'!$AN:$AN,MATCH(S$5&amp;$E21&amp;$G21,'Inp_RIIO-1'!$M:$M,0)))),"")</f>
        <v>0</v>
      </c>
      <c r="T21" s="63">
        <f>IFERROR(IF($M21=0,INDEX('Inp_RIIO-1'!$AM:$AM,MATCH(T$5&amp;$E21&amp;$G21,'Inp_RIIO-1'!$M:$M,0)),IF($M21=1,INDEX('Inp_RIIO-1'!$AN:$AN,MATCH(T$5&amp;$E21&amp;$G21,'Inp_RIIO-1'!$M:$M,0)))),"")</f>
        <v>0</v>
      </c>
      <c r="U21" s="63">
        <f>IFERROR(IF($M21=0,INDEX('Inp_RIIO-1'!$AM:$AM,MATCH(U$5&amp;$E21&amp;$G21,'Inp_RIIO-1'!$M:$M,0)),IF($M21=1,INDEX('Inp_RIIO-1'!$AN:$AN,MATCH(U$5&amp;$E21&amp;$G21,'Inp_RIIO-1'!$M:$M,0)))),"")</f>
        <v>0</v>
      </c>
      <c r="V21" s="63">
        <f>IFERROR(IF($M21=0,INDEX('Inp_RIIO-1'!$AM:$AM,MATCH(V$5&amp;$E21&amp;$G21,'Inp_RIIO-1'!$M:$M,0)),IF($M21=1,INDEX('Inp_RIIO-1'!$AN:$AN,MATCH(V$5&amp;$E21&amp;$G21,'Inp_RIIO-1'!$M:$M,0)))),"")</f>
        <v>0</v>
      </c>
      <c r="W21" s="63">
        <f>IFERROR(IF($M21=0,INDEX('Inp_RIIO-1'!$AM:$AM,MATCH(W$5&amp;$E21&amp;$G21,'Inp_RIIO-1'!$M:$M,0)),IF($M21=1,INDEX('Inp_RIIO-1'!$AN:$AN,MATCH(W$5&amp;$E21&amp;$G21,'Inp_RIIO-1'!$M:$M,0)))),"")</f>
        <v>0</v>
      </c>
      <c r="X21" s="63">
        <f>IFERROR(IF($M21=0,INDEX('Inp_RIIO-1'!$AM:$AM,MATCH(X$5&amp;$E21&amp;$G21,'Inp_RIIO-1'!$M:$M,0)),IF($M21=1,INDEX('Inp_RIIO-1'!$AN:$AN,MATCH(X$5&amp;$E21&amp;$G21,'Inp_RIIO-1'!$M:$M,0)))),"")</f>
        <v>0</v>
      </c>
      <c r="Y21" s="63">
        <f>IFERROR(IF($M21=0,INDEX('Inp_RIIO-1'!$AM:$AM,MATCH(Y$5&amp;$E21&amp;$G21,'Inp_RIIO-1'!$M:$M,0)),IF($M21=1,INDEX('Inp_RIIO-1'!$AN:$AN,MATCH(Y$5&amp;$E21&amp;$G21,'Inp_RIIO-1'!$M:$M,0)))),"")</f>
        <v>0</v>
      </c>
      <c r="Z21" s="63">
        <f>IFERROR(IF($M21=0,INDEX('Inp_RIIO-1'!$AM:$AM,MATCH(Z$5&amp;$E21&amp;$G21,'Inp_RIIO-1'!$M:$M,0)),IF($M21=1,INDEX('Inp_RIIO-1'!$AN:$AN,MATCH(Z$5&amp;$E21&amp;$G21,'Inp_RIIO-1'!$M:$M,0)))),"")</f>
        <v>0</v>
      </c>
      <c r="AA21" s="63">
        <f>IFERROR(IF($M21=0,INDEX('Inp_RIIO-1'!$AM:$AM,MATCH(AA$5&amp;$E21&amp;$G21,'Inp_RIIO-1'!$M:$M,0)),IF($M21=1,INDEX('Inp_RIIO-1'!$AN:$AN,MATCH(AA$5&amp;$E21&amp;$G21,'Inp_RIIO-1'!$M:$M,0)))),"")</f>
        <v>0</v>
      </c>
      <c r="AB21" s="63">
        <f>IFERROR(IF($M21=0,INDEX('Inp_RIIO-1'!$AM:$AM,MATCH(AB$5&amp;$E21&amp;$G21,'Inp_RIIO-1'!$M:$M,0)),IF($M21=1,INDEX('Inp_RIIO-1'!$AN:$AN,MATCH(AB$5&amp;$E21&amp;$G21,'Inp_RIIO-1'!$M:$M,0)))),"")</f>
        <v>0</v>
      </c>
      <c r="AC21" s="63">
        <f>IFERROR(IF($M21=0,INDEX('Inp_RIIO-1'!$AM:$AM,MATCH(AC$5&amp;$E21&amp;$G21,'Inp_RIIO-1'!$M:$M,0)),IF($M21=1,INDEX('Inp_RIIO-1'!$AN:$AN,MATCH(AC$5&amp;$E21&amp;$G21,'Inp_RIIO-1'!$M:$M,0)))),"")</f>
        <v>0</v>
      </c>
      <c r="AD21" s="63">
        <f>IFERROR(IF($M21=0,INDEX('Inp_RIIO-1'!$AM:$AM,MATCH(AD$5&amp;$E21&amp;$G21,'Inp_RIIO-1'!$M:$M,0)),IF($M21=1,INDEX('Inp_RIIO-1'!$AN:$AN,MATCH(AD$5&amp;$E21&amp;$G21,'Inp_RIIO-1'!$M:$M,0)))),"")</f>
        <v>2.7612438300000002</v>
      </c>
      <c r="AE21" s="63">
        <f>IFERROR(IF($M21=0,INDEX('Inp_RIIO-1'!$AM:$AM,MATCH(AE$5&amp;$E21&amp;$G21,'Inp_RIIO-1'!$M:$M,0)),IF($M21=1,INDEX('Inp_RIIO-1'!$AN:$AN,MATCH(AE$5&amp;$E21&amp;$G21,'Inp_RIIO-1'!$M:$M,0)))),"")</f>
        <v>1.8496418400000003</v>
      </c>
      <c r="AF21" s="63">
        <f>IFERROR(IF($M21=0,INDEX('Inp_RIIO-1'!$AM:$AM,MATCH(AF$5&amp;$E21&amp;$G21,'Inp_RIIO-1'!$M:$M,0)),IF($M21=1,INDEX('Inp_RIIO-1'!$AN:$AN,MATCH(AF$5&amp;$E21&amp;$G21,'Inp_RIIO-1'!$M:$M,0)))),"")</f>
        <v>2.6553395699999998</v>
      </c>
      <c r="AG21" s="63">
        <f>IFERROR(IF($M21=0,INDEX('Inp_RIIO-1'!$AM:$AM,MATCH(AG$5&amp;$E21&amp;$G21,'Inp_RIIO-1'!$M:$M,0)),IF($M21=1,INDEX('Inp_RIIO-1'!$AN:$AN,MATCH(AG$5&amp;$E21&amp;$G21,'Inp_RIIO-1'!$M:$M,0)))),"")</f>
        <v>3.1463868400000008</v>
      </c>
      <c r="AH21" s="63">
        <f>IFERROR(IF($M21=0,INDEX('Inp_RIIO-1'!$AM:$AM,MATCH(AH$5&amp;$E21&amp;$G21,'Inp_RIIO-1'!$M:$M,0)),IF($M21=1,INDEX('Inp_RIIO-1'!$AN:$AN,MATCH(AH$5&amp;$E21&amp;$G21,'Inp_RIIO-1'!$M:$M,0)))),"")</f>
        <v>3.349148889999999</v>
      </c>
      <c r="AI21" s="63">
        <f>IFERROR(IF($M21=0,INDEX('Inp_RIIO-1'!$AM:$AM,MATCH(AI$5&amp;$E21&amp;$G21,'Inp_RIIO-1'!$M:$M,0)),IF($M21=1,INDEX('Inp_RIIO-1'!$AN:$AN,MATCH(AI$5&amp;$E21&amp;$G21,'Inp_RIIO-1'!$M:$M,0)))),"")</f>
        <v>1.4328242800000002</v>
      </c>
      <c r="AJ21" s="63">
        <f>IFERROR(IF($M21=0,INDEX('Inp_RIIO-1'!$AM:$AM,MATCH(AJ$5&amp;$E21&amp;$G21,'Inp_RIIO-1'!$M:$M,0)),IF($M21=1,INDEX('Inp_RIIO-1'!$AN:$AN,MATCH(AJ$5&amp;$E21&amp;$G21,'Inp_RIIO-1'!$M:$M,0)))),"")</f>
        <v>2.0272236099999996</v>
      </c>
      <c r="AK21" s="63">
        <f>IFERROR(IF($M21=0,INDEX('Inp_RIIO-1'!$AM:$AM,MATCH(AK$5&amp;$E21&amp;$G21,'Inp_RIIO-1'!$M:$M,0)),IF($M21=1,INDEX('Inp_RIIO-1'!$AN:$AN,MATCH(AK$5&amp;$E21&amp;$G21,'Inp_RIIO-1'!$M:$M,0)))),"")</f>
        <v>2.67515459</v>
      </c>
      <c r="AL21" s="63">
        <f>IFERROR(IF($M21=0,INDEX('Inp_RIIO-1'!$AM:$AM,MATCH(AL$5&amp;$E21&amp;$G21,'Inp_RIIO-1'!$M:$M,0)),IF($M21=1,INDEX('Inp_RIIO-1'!$AN:$AN,MATCH(AL$5&amp;$E21&amp;$G21,'Inp_RIIO-1'!$M:$M,0)))),"")</f>
        <v>2.6407363799999999</v>
      </c>
      <c r="AM21" s="63">
        <f>IFERROR(IF($M21=0,INDEX('Inp_RIIO-1'!$AM:$AM,MATCH(AM$5&amp;$E21&amp;$G21,'Inp_RIIO-1'!$M:$M,0)),IF($M21=1,INDEX('Inp_RIIO-1'!$AN:$AN,MATCH(AM$5&amp;$E21&amp;$G21,'Inp_RIIO-1'!$M:$M,0)))),"")</f>
        <v>4.1640478400000003</v>
      </c>
      <c r="AN21" s="63">
        <f>IFERROR(IF($M21=0,INDEX('Inp_RIIO-1'!$AM:$AM,MATCH(AN$5&amp;$E21&amp;$G21,'Inp_RIIO-1'!$M:$M,0)),IF($M21=1,INDEX('Inp_RIIO-1'!$AN:$AN,MATCH(AN$5&amp;$E21&amp;$G21,'Inp_RIIO-1'!$M:$M,0)))),"")</f>
        <v>2.3235091499999996</v>
      </c>
      <c r="AO21" s="63">
        <f>IFERROR(IF($M21=0,INDEX('Inp_RIIO-1'!$AM:$AM,MATCH(AO$5&amp;$E21&amp;$G21,'Inp_RIIO-1'!$M:$M,0)),IF($M21=1,INDEX('Inp_RIIO-1'!$AN:$AN,MATCH(AO$5&amp;$E21&amp;$G21,'Inp_RIIO-1'!$M:$M,0)))),"")</f>
        <v>1.7421734399999997</v>
      </c>
      <c r="AP21" s="63">
        <f>IFERROR(IF($M21=0,INDEX('Inp_RIIO-1'!$AM:$AM,MATCH(AP$5&amp;$E21&amp;$G21,'Inp_RIIO-1'!$M:$M,0)),IF($M21=1,INDEX('Inp_RIIO-1'!$AN:$AN,MATCH(AP$5&amp;$E21&amp;$G21,'Inp_RIIO-1'!$M:$M,0)))),"")</f>
        <v>1.7025346399999999</v>
      </c>
      <c r="AQ21" s="63">
        <f>IFERROR(IF($M21=0,INDEX('Inp_RIIO-1'!$AM:$AM,MATCH(AQ$5&amp;$E21&amp;$G21,'Inp_RIIO-1'!$M:$M,0)),IF($M21=1,INDEX('Inp_RIIO-1'!$AN:$AN,MATCH(AQ$5&amp;$E21&amp;$G21,'Inp_RIIO-1'!$M:$M,0)))),"")</f>
        <v>6.7385239799999983</v>
      </c>
      <c r="AS21" s="15"/>
      <c r="AT21" s="15"/>
      <c r="AU21" s="15"/>
      <c r="AV21" s="15"/>
      <c r="AW21" s="15"/>
      <c r="AX21" s="15"/>
      <c r="AY21" s="15"/>
      <c r="AZ21" s="15"/>
      <c r="BA21" s="15"/>
      <c r="BB21" s="15"/>
      <c r="BC21" s="15"/>
      <c r="BD21" s="15"/>
    </row>
    <row r="22" spans="1:56">
      <c r="E22" s="69" t="s">
        <v>158</v>
      </c>
      <c r="F22" s="69" t="s">
        <v>153</v>
      </c>
      <c r="G22" s="69" t="s">
        <v>159</v>
      </c>
      <c r="H22" s="69"/>
      <c r="I22" s="69"/>
      <c r="J22" s="69" t="s">
        <v>228</v>
      </c>
      <c r="M22" s="63">
        <f>Control!$R$10</f>
        <v>0</v>
      </c>
      <c r="N22" s="63">
        <f>Inp_Exclusions!I22</f>
        <v>1</v>
      </c>
      <c r="P22" s="63">
        <f>IFERROR(IF($M22=0,INDEX('Inp_RIIO-1'!$AM:$AM,MATCH(P$5&amp;$E22&amp;$G22,'Inp_RIIO-1'!$M:$M,0)),IF($M22=1,INDEX('Inp_RIIO-1'!$AN:$AN,MATCH(P$5&amp;$E22&amp;$G22,'Inp_RIIO-1'!$M:$M,0)))),"")</f>
        <v>0</v>
      </c>
      <c r="Q22" s="63">
        <f>IFERROR(IF($M22=0,INDEX('Inp_RIIO-1'!$AM:$AM,MATCH(Q$5&amp;$E22&amp;$G22,'Inp_RIIO-1'!$M:$M,0)),IF($M22=1,INDEX('Inp_RIIO-1'!$AN:$AN,MATCH(Q$5&amp;$E22&amp;$G22,'Inp_RIIO-1'!$M:$M,0)))),"")</f>
        <v>11.570642161977256</v>
      </c>
      <c r="R22" s="63">
        <f>IFERROR(IF($M22=0,INDEX('Inp_RIIO-1'!$AM:$AM,MATCH(R$5&amp;$E22&amp;$G22,'Inp_RIIO-1'!$M:$M,0)),IF($M22=1,INDEX('Inp_RIIO-1'!$AN:$AN,MATCH(R$5&amp;$E22&amp;$G22,'Inp_RIIO-1'!$M:$M,0)))),"")</f>
        <v>0</v>
      </c>
      <c r="S22" s="63">
        <f>IFERROR(IF($M22=0,INDEX('Inp_RIIO-1'!$AM:$AM,MATCH(S$5&amp;$E22&amp;$G22,'Inp_RIIO-1'!$M:$M,0)),IF($M22=1,INDEX('Inp_RIIO-1'!$AN:$AN,MATCH(S$5&amp;$E22&amp;$G22,'Inp_RIIO-1'!$M:$M,0)))),"")</f>
        <v>30.387201990000001</v>
      </c>
      <c r="T22" s="63">
        <f>IFERROR(IF($M22=0,INDEX('Inp_RIIO-1'!$AM:$AM,MATCH(T$5&amp;$E22&amp;$G22,'Inp_RIIO-1'!$M:$M,0)),IF($M22=1,INDEX('Inp_RIIO-1'!$AN:$AN,MATCH(T$5&amp;$E22&amp;$G22,'Inp_RIIO-1'!$M:$M,0)))),"")</f>
        <v>0</v>
      </c>
      <c r="U22" s="63">
        <f>IFERROR(IF($M22=0,INDEX('Inp_RIIO-1'!$AM:$AM,MATCH(U$5&amp;$E22&amp;$G22,'Inp_RIIO-1'!$M:$M,0)),IF($M22=1,INDEX('Inp_RIIO-1'!$AN:$AN,MATCH(U$5&amp;$E22&amp;$G22,'Inp_RIIO-1'!$M:$M,0)))),"")</f>
        <v>9.6523350281139226</v>
      </c>
      <c r="V22" s="63">
        <f>IFERROR(IF($M22=0,INDEX('Inp_RIIO-1'!$AM:$AM,MATCH(V$5&amp;$E22&amp;$G22,'Inp_RIIO-1'!$M:$M,0)),IF($M22=1,INDEX('Inp_RIIO-1'!$AN:$AN,MATCH(V$5&amp;$E22&amp;$G22,'Inp_RIIO-1'!$M:$M,0)))),"")</f>
        <v>7.2719028179896714</v>
      </c>
      <c r="W22" s="63">
        <f>IFERROR(IF($M22=0,INDEX('Inp_RIIO-1'!$AM:$AM,MATCH(W$5&amp;$E22&amp;$G22,'Inp_RIIO-1'!$M:$M,0)),IF($M22=1,INDEX('Inp_RIIO-1'!$AN:$AN,MATCH(W$5&amp;$E22&amp;$G22,'Inp_RIIO-1'!$M:$M,0)))),"")</f>
        <v>4.0713568386786205</v>
      </c>
      <c r="X22" s="63">
        <f>IFERROR(IF($M22=0,INDEX('Inp_RIIO-1'!$AM:$AM,MATCH(X$5&amp;$E22&amp;$G22,'Inp_RIIO-1'!$M:$M,0)),IF($M22=1,INDEX('Inp_RIIO-1'!$AN:$AN,MATCH(X$5&amp;$E22&amp;$G22,'Inp_RIIO-1'!$M:$M,0)))),"")</f>
        <v>4.8136125449566114</v>
      </c>
      <c r="Y22" s="63">
        <f>IFERROR(IF($M22=0,INDEX('Inp_RIIO-1'!$AM:$AM,MATCH(Y$5&amp;$E22&amp;$G22,'Inp_RIIO-1'!$M:$M,0)),IF($M22=1,INDEX('Inp_RIIO-1'!$AN:$AN,MATCH(Y$5&amp;$E22&amp;$G22,'Inp_RIIO-1'!$M:$M,0)))),"")</f>
        <v>3.5128478106320862</v>
      </c>
      <c r="Z22" s="63">
        <f>IFERROR(IF($M22=0,INDEX('Inp_RIIO-1'!$AM:$AM,MATCH(Z$5&amp;$E22&amp;$G22,'Inp_RIIO-1'!$M:$M,0)),IF($M22=1,INDEX('Inp_RIIO-1'!$AN:$AN,MATCH(Z$5&amp;$E22&amp;$G22,'Inp_RIIO-1'!$M:$M,0)))),"")</f>
        <v>19.393132750052349</v>
      </c>
      <c r="AA22" s="63">
        <f>IFERROR(IF($M22=0,INDEX('Inp_RIIO-1'!$AM:$AM,MATCH(AA$5&amp;$E22&amp;$G22,'Inp_RIIO-1'!$M:$M,0)),IF($M22=1,INDEX('Inp_RIIO-1'!$AN:$AN,MATCH(AA$5&amp;$E22&amp;$G22,'Inp_RIIO-1'!$M:$M,0)))),"")</f>
        <v>1.9</v>
      </c>
      <c r="AB22" s="63">
        <f>IFERROR(IF($M22=0,INDEX('Inp_RIIO-1'!$AM:$AM,MATCH(AB$5&amp;$E22&amp;$G22,'Inp_RIIO-1'!$M:$M,0)),IF($M22=1,INDEX('Inp_RIIO-1'!$AN:$AN,MATCH(AB$5&amp;$E22&amp;$G22,'Inp_RIIO-1'!$M:$M,0)))),"")</f>
        <v>13.6</v>
      </c>
      <c r="AC22" s="63">
        <f>IFERROR(IF($M22=0,INDEX('Inp_RIIO-1'!$AM:$AM,MATCH(AC$5&amp;$E22&amp;$G22,'Inp_RIIO-1'!$M:$M,0)),IF($M22=1,INDEX('Inp_RIIO-1'!$AN:$AN,MATCH(AC$5&amp;$E22&amp;$G22,'Inp_RIIO-1'!$M:$M,0)))),"")</f>
        <v>0</v>
      </c>
      <c r="AD22" s="63">
        <f>IFERROR(IF($M22=0,INDEX('Inp_RIIO-1'!$AM:$AM,MATCH(AD$5&amp;$E22&amp;$G22,'Inp_RIIO-1'!$M:$M,0)),IF($M22=1,INDEX('Inp_RIIO-1'!$AN:$AN,MATCH(AD$5&amp;$E22&amp;$G22,'Inp_RIIO-1'!$M:$M,0)))),"")</f>
        <v>4.158331130503031</v>
      </c>
      <c r="AE22" s="63">
        <f>IFERROR(IF($M22=0,INDEX('Inp_RIIO-1'!$AM:$AM,MATCH(AE$5&amp;$E22&amp;$G22,'Inp_RIIO-1'!$M:$M,0)),IF($M22=1,INDEX('Inp_RIIO-1'!$AN:$AN,MATCH(AE$5&amp;$E22&amp;$G22,'Inp_RIIO-1'!$M:$M,0)))),"")</f>
        <v>0</v>
      </c>
      <c r="AF22" s="63">
        <f>IFERROR(IF($M22=0,INDEX('Inp_RIIO-1'!$AM:$AM,MATCH(AF$5&amp;$E22&amp;$G22,'Inp_RIIO-1'!$M:$M,0)),IF($M22=1,INDEX('Inp_RIIO-1'!$AN:$AN,MATCH(AF$5&amp;$E22&amp;$G22,'Inp_RIIO-1'!$M:$M,0)))),"")</f>
        <v>0</v>
      </c>
      <c r="AG22" s="63">
        <f>IFERROR(IF($M22=0,INDEX('Inp_RIIO-1'!$AM:$AM,MATCH(AG$5&amp;$E22&amp;$G22,'Inp_RIIO-1'!$M:$M,0)),IF($M22=1,INDEX('Inp_RIIO-1'!$AN:$AN,MATCH(AG$5&amp;$E22&amp;$G22,'Inp_RIIO-1'!$M:$M,0)))),"")</f>
        <v>6.563405241845869</v>
      </c>
      <c r="AH22" s="63">
        <f>IFERROR(IF($M22=0,INDEX('Inp_RIIO-1'!$AM:$AM,MATCH(AH$5&amp;$E22&amp;$G22,'Inp_RIIO-1'!$M:$M,0)),IF($M22=1,INDEX('Inp_RIIO-1'!$AN:$AN,MATCH(AH$5&amp;$E22&amp;$G22,'Inp_RIIO-1'!$M:$M,0)))),"")</f>
        <v>4.3238291141791771</v>
      </c>
      <c r="AI22" s="63">
        <f>IFERROR(IF($M22=0,INDEX('Inp_RIIO-1'!$AM:$AM,MATCH(AI$5&amp;$E22&amp;$G22,'Inp_RIIO-1'!$M:$M,0)),IF($M22=1,INDEX('Inp_RIIO-1'!$AN:$AN,MATCH(AI$5&amp;$E22&amp;$G22,'Inp_RIIO-1'!$M:$M,0)))),"")</f>
        <v>5.3653241361057837</v>
      </c>
      <c r="AJ22" s="63">
        <f>IFERROR(IF($M22=0,INDEX('Inp_RIIO-1'!$AM:$AM,MATCH(AJ$5&amp;$E22&amp;$G22,'Inp_RIIO-1'!$M:$M,0)),IF($M22=1,INDEX('Inp_RIIO-1'!$AN:$AN,MATCH(AJ$5&amp;$E22&amp;$G22,'Inp_RIIO-1'!$M:$M,0)))),"")</f>
        <v>9.7573267312481757</v>
      </c>
      <c r="AK22" s="63">
        <f>IFERROR(IF($M22=0,INDEX('Inp_RIIO-1'!$AM:$AM,MATCH(AK$5&amp;$E22&amp;$G22,'Inp_RIIO-1'!$M:$M,0)),IF($M22=1,INDEX('Inp_RIIO-1'!$AN:$AN,MATCH(AK$5&amp;$E22&amp;$G22,'Inp_RIIO-1'!$M:$M,0)))),"")</f>
        <v>12.917662328612</v>
      </c>
      <c r="AL22" s="63">
        <f>IFERROR(IF($M22=0,INDEX('Inp_RIIO-1'!$AM:$AM,MATCH(AL$5&amp;$E22&amp;$G22,'Inp_RIIO-1'!$M:$M,0)),IF($M22=1,INDEX('Inp_RIIO-1'!$AN:$AN,MATCH(AL$5&amp;$E22&amp;$G22,'Inp_RIIO-1'!$M:$M,0)))),"")</f>
        <v>4.4749746763120006</v>
      </c>
      <c r="AM22" s="63">
        <f>IFERROR(IF($M22=0,INDEX('Inp_RIIO-1'!$AM:$AM,MATCH(AM$5&amp;$E22&amp;$G22,'Inp_RIIO-1'!$M:$M,0)),IF($M22=1,INDEX('Inp_RIIO-1'!$AN:$AN,MATCH(AM$5&amp;$E22&amp;$G22,'Inp_RIIO-1'!$M:$M,0)))),"")</f>
        <v>12.256349369076</v>
      </c>
      <c r="AN22" s="63">
        <f>IFERROR(IF($M22=0,INDEX('Inp_RIIO-1'!$AM:$AM,MATCH(AN$5&amp;$E22&amp;$G22,'Inp_RIIO-1'!$M:$M,0)),IF($M22=1,INDEX('Inp_RIIO-1'!$AN:$AN,MATCH(AN$5&amp;$E22&amp;$G22,'Inp_RIIO-1'!$M:$M,0)))),"")</f>
        <v>13.103940489999999</v>
      </c>
      <c r="AO22" s="63">
        <f>IFERROR(IF($M22=0,INDEX('Inp_RIIO-1'!$AM:$AM,MATCH(AO$5&amp;$E22&amp;$G22,'Inp_RIIO-1'!$M:$M,0)),IF($M22=1,INDEX('Inp_RIIO-1'!$AN:$AN,MATCH(AO$5&amp;$E22&amp;$G22,'Inp_RIIO-1'!$M:$M,0)))),"")</f>
        <v>30.261497640000002</v>
      </c>
      <c r="AP22" s="63">
        <f>IFERROR(IF($M22=0,INDEX('Inp_RIIO-1'!$AM:$AM,MATCH(AP$5&amp;$E22&amp;$G22,'Inp_RIIO-1'!$M:$M,0)),IF($M22=1,INDEX('Inp_RIIO-1'!$AN:$AN,MATCH(AP$5&amp;$E22&amp;$G22,'Inp_RIIO-1'!$M:$M,0)))),"")</f>
        <v>0</v>
      </c>
      <c r="AQ22" s="63">
        <f>IFERROR(IF($M22=0,INDEX('Inp_RIIO-1'!$AM:$AM,MATCH(AQ$5&amp;$E22&amp;$G22,'Inp_RIIO-1'!$M:$M,0)),IF($M22=1,INDEX('Inp_RIIO-1'!$AN:$AN,MATCH(AQ$5&amp;$E22&amp;$G22,'Inp_RIIO-1'!$M:$M,0)))),"")</f>
        <v>0</v>
      </c>
      <c r="AS22" s="15"/>
      <c r="AT22" s="15"/>
      <c r="AU22" s="15"/>
      <c r="AV22" s="15"/>
      <c r="AW22" s="15"/>
      <c r="AX22" s="15"/>
      <c r="AY22" s="15"/>
      <c r="AZ22" s="15"/>
      <c r="BA22" s="15"/>
      <c r="BB22" s="15"/>
      <c r="BC22" s="15"/>
      <c r="BD22" s="15"/>
    </row>
    <row r="23" spans="1:56">
      <c r="E23" s="69" t="s">
        <v>160</v>
      </c>
      <c r="F23" s="69" t="s">
        <v>153</v>
      </c>
      <c r="G23" s="69" t="s">
        <v>161</v>
      </c>
      <c r="H23" s="69"/>
      <c r="I23" s="69"/>
      <c r="J23" s="69" t="s">
        <v>65</v>
      </c>
      <c r="M23" s="63">
        <f>Control!$R$10</f>
        <v>0</v>
      </c>
      <c r="N23" s="63">
        <f>Inp_Exclusions!I23</f>
        <v>1</v>
      </c>
      <c r="P23" s="63">
        <f>IFERROR(IF($M23=0,INDEX('Inp_RIIO-1'!$AM:$AM,MATCH(P$5&amp;$E23&amp;$G23,'Inp_RIIO-1'!$M:$M,0)),IF($M23=1,INDEX('Inp_RIIO-1'!$AN:$AN,MATCH(P$5&amp;$E23&amp;$G23,'Inp_RIIO-1'!$M:$M,0)))),"")</f>
        <v>0</v>
      </c>
      <c r="Q23" s="63">
        <f>IFERROR(IF($M23=0,INDEX('Inp_RIIO-1'!$AM:$AM,MATCH(Q$5&amp;$E23&amp;$G23,'Inp_RIIO-1'!$M:$M,0)),IF($M23=1,INDEX('Inp_RIIO-1'!$AN:$AN,MATCH(Q$5&amp;$E23&amp;$G23,'Inp_RIIO-1'!$M:$M,0)))),"")</f>
        <v>14.286816493615184</v>
      </c>
      <c r="R23" s="63">
        <f>IFERROR(IF($M23=0,INDEX('Inp_RIIO-1'!$AM:$AM,MATCH(R$5&amp;$E23&amp;$G23,'Inp_RIIO-1'!$M:$M,0)),IF($M23=1,INDEX('Inp_RIIO-1'!$AN:$AN,MATCH(R$5&amp;$E23&amp;$G23,'Inp_RIIO-1'!$M:$M,0)))),"")</f>
        <v>0.64554254308484316</v>
      </c>
      <c r="S23" s="63">
        <f>IFERROR(IF($M23=0,INDEX('Inp_RIIO-1'!$AM:$AM,MATCH(S$5&amp;$E23&amp;$G23,'Inp_RIIO-1'!$M:$M,0)),IF($M23=1,INDEX('Inp_RIIO-1'!$AN:$AN,MATCH(S$5&amp;$E23&amp;$G23,'Inp_RIIO-1'!$M:$M,0)))),"")</f>
        <v>2.9697825385027339</v>
      </c>
      <c r="T23" s="63">
        <f>IFERROR(IF($M23=0,INDEX('Inp_RIIO-1'!$AM:$AM,MATCH(T$5&amp;$E23&amp;$G23,'Inp_RIIO-1'!$M:$M,0)),IF($M23=1,INDEX('Inp_RIIO-1'!$AN:$AN,MATCH(T$5&amp;$E23&amp;$G23,'Inp_RIIO-1'!$M:$M,0)))),"")</f>
        <v>0</v>
      </c>
      <c r="U23" s="63">
        <f>IFERROR(IF($M23=0,INDEX('Inp_RIIO-1'!$AM:$AM,MATCH(U$5&amp;$E23&amp;$G23,'Inp_RIIO-1'!$M:$M,0)),IF($M23=1,INDEX('Inp_RIIO-1'!$AN:$AN,MATCH(U$5&amp;$E23&amp;$G23,'Inp_RIIO-1'!$M:$M,0)))),"")</f>
        <v>3.5788966286454427</v>
      </c>
      <c r="V23" s="63">
        <f>IFERROR(IF($M23=0,INDEX('Inp_RIIO-1'!$AM:$AM,MATCH(V$5&amp;$E23&amp;$G23,'Inp_RIIO-1'!$M:$M,0)),IF($M23=1,INDEX('Inp_RIIO-1'!$AN:$AN,MATCH(V$5&amp;$E23&amp;$G23,'Inp_RIIO-1'!$M:$M,0)))),"")</f>
        <v>2.5036410527352082</v>
      </c>
      <c r="W23" s="63">
        <f>IFERROR(IF($M23=0,INDEX('Inp_RIIO-1'!$AM:$AM,MATCH(W$5&amp;$E23&amp;$G23,'Inp_RIIO-1'!$M:$M,0)),IF($M23=1,INDEX('Inp_RIIO-1'!$AN:$AN,MATCH(W$5&amp;$E23&amp;$G23,'Inp_RIIO-1'!$M:$M,0)))),"")</f>
        <v>1.4830646762350752</v>
      </c>
      <c r="X23" s="63">
        <f>IFERROR(IF($M23=0,INDEX('Inp_RIIO-1'!$AM:$AM,MATCH(X$5&amp;$E23&amp;$G23,'Inp_RIIO-1'!$M:$M,0)),IF($M23=1,INDEX('Inp_RIIO-1'!$AN:$AN,MATCH(X$5&amp;$E23&amp;$G23,'Inp_RIIO-1'!$M:$M,0)))),"")</f>
        <v>1.6870306749378716</v>
      </c>
      <c r="Y23" s="63">
        <f>IFERROR(IF($M23=0,INDEX('Inp_RIIO-1'!$AM:$AM,MATCH(Y$5&amp;$E23&amp;$G23,'Inp_RIIO-1'!$M:$M,0)),IF($M23=1,INDEX('Inp_RIIO-1'!$AN:$AN,MATCH(Y$5&amp;$E23&amp;$G23,'Inp_RIIO-1'!$M:$M,0)))),"")</f>
        <v>1.2467459102935377</v>
      </c>
      <c r="Z23" s="63">
        <f>IFERROR(IF($M23=0,INDEX('Inp_RIIO-1'!$AM:$AM,MATCH(Z$5&amp;$E23&amp;$G23,'Inp_RIIO-1'!$M:$M,0)),IF($M23=1,INDEX('Inp_RIIO-1'!$AN:$AN,MATCH(Z$5&amp;$E23&amp;$G23,'Inp_RIIO-1'!$M:$M,0)))),"")</f>
        <v>3.9614357295346223</v>
      </c>
      <c r="AA23" s="63">
        <f>IFERROR(IF($M23=0,INDEX('Inp_RIIO-1'!$AM:$AM,MATCH(AA$5&amp;$E23&amp;$G23,'Inp_RIIO-1'!$M:$M,0)),IF($M23=1,INDEX('Inp_RIIO-1'!$AN:$AN,MATCH(AA$5&amp;$E23&amp;$G23,'Inp_RIIO-1'!$M:$M,0)))),"")</f>
        <v>2.4938848746678723</v>
      </c>
      <c r="AB23" s="63">
        <f>IFERROR(IF($M23=0,INDEX('Inp_RIIO-1'!$AM:$AM,MATCH(AB$5&amp;$E23&amp;$G23,'Inp_RIIO-1'!$M:$M,0)),IF($M23=1,INDEX('Inp_RIIO-1'!$AN:$AN,MATCH(AB$5&amp;$E23&amp;$G23,'Inp_RIIO-1'!$M:$M,0)))),"")</f>
        <v>14.206567229376056</v>
      </c>
      <c r="AC23" s="63">
        <f>IFERROR(IF($M23=0,INDEX('Inp_RIIO-1'!$AM:$AM,MATCH(AC$5&amp;$E23&amp;$G23,'Inp_RIIO-1'!$M:$M,0)),IF($M23=1,INDEX('Inp_RIIO-1'!$AN:$AN,MATCH(AC$5&amp;$E23&amp;$G23,'Inp_RIIO-1'!$M:$M,0)))),"")</f>
        <v>0.95748729234121088</v>
      </c>
      <c r="AD23" s="63">
        <f>IFERROR(IF($M23=0,INDEX('Inp_RIIO-1'!$AM:$AM,MATCH(AD$5&amp;$E23&amp;$G23,'Inp_RIIO-1'!$M:$M,0)),IF($M23=1,INDEX('Inp_RIIO-1'!$AN:$AN,MATCH(AD$5&amp;$E23&amp;$G23,'Inp_RIIO-1'!$M:$M,0)))),"")</f>
        <v>1.2769972669910243</v>
      </c>
      <c r="AE23" s="63">
        <f>IFERROR(IF($M23=0,INDEX('Inp_RIIO-1'!$AM:$AM,MATCH(AE$5&amp;$E23&amp;$G23,'Inp_RIIO-1'!$M:$M,0)),IF($M23=1,INDEX('Inp_RIIO-1'!$AN:$AN,MATCH(AE$5&amp;$E23&amp;$G23,'Inp_RIIO-1'!$M:$M,0)))),"")</f>
        <v>1.0616057407115804</v>
      </c>
      <c r="AF23" s="63">
        <f>IFERROR(IF($M23=0,INDEX('Inp_RIIO-1'!$AM:$AM,MATCH(AF$5&amp;$E23&amp;$G23,'Inp_RIIO-1'!$M:$M,0)),IF($M23=1,INDEX('Inp_RIIO-1'!$AN:$AN,MATCH(AF$5&amp;$E23&amp;$G23,'Inp_RIIO-1'!$M:$M,0)))),"")</f>
        <v>1.3916508646927408</v>
      </c>
      <c r="AG23" s="63">
        <f>IFERROR(IF($M23=0,INDEX('Inp_RIIO-1'!$AM:$AM,MATCH(AG$5&amp;$E23&amp;$G23,'Inp_RIIO-1'!$M:$M,0)),IF($M23=1,INDEX('Inp_RIIO-1'!$AN:$AN,MATCH(AG$5&amp;$E23&amp;$G23,'Inp_RIIO-1'!$M:$M,0)))),"")</f>
        <v>0.18035875149460801</v>
      </c>
      <c r="AH23" s="63">
        <f>IFERROR(IF($M23=0,INDEX('Inp_RIIO-1'!$AM:$AM,MATCH(AH$5&amp;$E23&amp;$G23,'Inp_RIIO-1'!$M:$M,0)),IF($M23=1,INDEX('Inp_RIIO-1'!$AN:$AN,MATCH(AH$5&amp;$E23&amp;$G23,'Inp_RIIO-1'!$M:$M,0)))),"")</f>
        <v>-0.30252796867124454</v>
      </c>
      <c r="AI23" s="63">
        <f>IFERROR(IF($M23=0,INDEX('Inp_RIIO-1'!$AM:$AM,MATCH(AI$5&amp;$E23&amp;$G23,'Inp_RIIO-1'!$M:$M,0)),IF($M23=1,INDEX('Inp_RIIO-1'!$AN:$AN,MATCH(AI$5&amp;$E23&amp;$G23,'Inp_RIIO-1'!$M:$M,0)))),"")</f>
        <v>-0.10727099433534198</v>
      </c>
      <c r="AJ23" s="63">
        <f>IFERROR(IF($M23=0,INDEX('Inp_RIIO-1'!$AM:$AM,MATCH(AJ$5&amp;$E23&amp;$G23,'Inp_RIIO-1'!$M:$M,0)),IF($M23=1,INDEX('Inp_RIIO-1'!$AN:$AN,MATCH(AJ$5&amp;$E23&amp;$G23,'Inp_RIIO-1'!$M:$M,0)))),"")</f>
        <v>1.0810215814430177</v>
      </c>
      <c r="AK23" s="63">
        <f>IFERROR(IF($M23=0,INDEX('Inp_RIIO-1'!$AM:$AM,MATCH(AK$5&amp;$E23&amp;$G23,'Inp_RIIO-1'!$M:$M,0)),IF($M23=1,INDEX('Inp_RIIO-1'!$AN:$AN,MATCH(AK$5&amp;$E23&amp;$G23,'Inp_RIIO-1'!$M:$M,0)))),"")</f>
        <v>0.51077217000931174</v>
      </c>
      <c r="AL23" s="63">
        <f>IFERROR(IF($M23=0,INDEX('Inp_RIIO-1'!$AM:$AM,MATCH(AL$5&amp;$E23&amp;$G23,'Inp_RIIO-1'!$M:$M,0)),IF($M23=1,INDEX('Inp_RIIO-1'!$AN:$AN,MATCH(AL$5&amp;$E23&amp;$G23,'Inp_RIIO-1'!$M:$M,0)))),"")</f>
        <v>1.4827354707232099</v>
      </c>
      <c r="AM23" s="63">
        <f>IFERROR(IF($M23=0,INDEX('Inp_RIIO-1'!$AM:$AM,MATCH(AM$5&amp;$E23&amp;$G23,'Inp_RIIO-1'!$M:$M,0)),IF($M23=1,INDEX('Inp_RIIO-1'!$AN:$AN,MATCH(AM$5&amp;$E23&amp;$G23,'Inp_RIIO-1'!$M:$M,0)))),"")</f>
        <v>1.3208092382866865</v>
      </c>
      <c r="AN23" s="63">
        <f>IFERROR(IF($M23=0,INDEX('Inp_RIIO-1'!$AM:$AM,MATCH(AN$5&amp;$E23&amp;$G23,'Inp_RIIO-1'!$M:$M,0)),IF($M23=1,INDEX('Inp_RIIO-1'!$AN:$AN,MATCH(AN$5&amp;$E23&amp;$G23,'Inp_RIIO-1'!$M:$M,0)))),"")</f>
        <v>1.1742225897691267</v>
      </c>
      <c r="AO23" s="63">
        <f>IFERROR(IF($M23=0,INDEX('Inp_RIIO-1'!$AM:$AM,MATCH(AO$5&amp;$E23&amp;$G23,'Inp_RIIO-1'!$M:$M,0)),IF($M23=1,INDEX('Inp_RIIO-1'!$AN:$AN,MATCH(AO$5&amp;$E23&amp;$G23,'Inp_RIIO-1'!$M:$M,0)))),"")</f>
        <v>4.0500910100368719</v>
      </c>
      <c r="AP23" s="63">
        <f>IFERROR(IF($M23=0,INDEX('Inp_RIIO-1'!$AM:$AM,MATCH(AP$5&amp;$E23&amp;$G23,'Inp_RIIO-1'!$M:$M,0)),IF($M23=1,INDEX('Inp_RIIO-1'!$AN:$AN,MATCH(AP$5&amp;$E23&amp;$G23,'Inp_RIIO-1'!$M:$M,0)))),"")</f>
        <v>0.590356348058936</v>
      </c>
      <c r="AQ23" s="63">
        <f>IFERROR(IF($M23=0,INDEX('Inp_RIIO-1'!$AM:$AM,MATCH(AQ$5&amp;$E23&amp;$G23,'Inp_RIIO-1'!$M:$M,0)),IF($M23=1,INDEX('Inp_RIIO-1'!$AN:$AN,MATCH(AQ$5&amp;$E23&amp;$G23,'Inp_RIIO-1'!$M:$M,0)))),"")</f>
        <v>-1.2856095783970629</v>
      </c>
      <c r="AS23" s="15"/>
      <c r="AT23" s="15"/>
      <c r="AU23" s="15"/>
      <c r="AV23" s="15"/>
      <c r="AW23" s="15"/>
      <c r="AX23" s="15"/>
      <c r="AY23" s="15"/>
      <c r="AZ23" s="15"/>
      <c r="BA23" s="15"/>
      <c r="BB23" s="15"/>
      <c r="BC23" s="15"/>
      <c r="BD23" s="15"/>
    </row>
    <row r="24" spans="1:56">
      <c r="E24" s="69" t="s">
        <v>165</v>
      </c>
      <c r="F24" s="69" t="s">
        <v>166</v>
      </c>
      <c r="G24" s="69" t="s">
        <v>167</v>
      </c>
      <c r="H24" s="69"/>
      <c r="I24" s="69"/>
      <c r="J24" s="69" t="s">
        <v>228</v>
      </c>
      <c r="M24" s="63">
        <f>Control!$R$10</f>
        <v>0</v>
      </c>
      <c r="N24" s="63">
        <f>Inp_Exclusions!I24</f>
        <v>1</v>
      </c>
      <c r="P24" s="63">
        <f>IFERROR(IF($M24=0,INDEX('Inp_RIIO-1'!$AM:$AM,MATCH(P$5&amp;$E24&amp;$G24,'Inp_RIIO-1'!$M:$M,0)),IF($M24=1,INDEX('Inp_RIIO-1'!$AN:$AN,MATCH(P$5&amp;$E24&amp;$G24,'Inp_RIIO-1'!$M:$M,0)))),"")</f>
        <v>0</v>
      </c>
      <c r="Q24" s="63">
        <f>IFERROR(IF($M24=0,INDEX('Inp_RIIO-1'!$AM:$AM,MATCH(Q$5&amp;$E24&amp;$G24,'Inp_RIIO-1'!$M:$M,0)),IF($M24=1,INDEX('Inp_RIIO-1'!$AN:$AN,MATCH(Q$5&amp;$E24&amp;$G24,'Inp_RIIO-1'!$M:$M,0)))),"")</f>
        <v>63</v>
      </c>
      <c r="R24" s="63">
        <f>IFERROR(IF($M24=0,INDEX('Inp_RIIO-1'!$AM:$AM,MATCH(R$5&amp;$E24&amp;$G24,'Inp_RIIO-1'!$M:$M,0)),IF($M24=1,INDEX('Inp_RIIO-1'!$AN:$AN,MATCH(R$5&amp;$E24&amp;$G24,'Inp_RIIO-1'!$M:$M,0)))),"")</f>
        <v>0</v>
      </c>
      <c r="S24" s="63">
        <f>IFERROR(IF($M24=0,INDEX('Inp_RIIO-1'!$AM:$AM,MATCH(S$5&amp;$E24&amp;$G24,'Inp_RIIO-1'!$M:$M,0)),IF($M24=1,INDEX('Inp_RIIO-1'!$AN:$AN,MATCH(S$5&amp;$E24&amp;$G24,'Inp_RIIO-1'!$M:$M,0)))),"")</f>
        <v>0</v>
      </c>
      <c r="T24" s="63">
        <f>IFERROR(IF($M24=0,INDEX('Inp_RIIO-1'!$AM:$AM,MATCH(T$5&amp;$E24&amp;$G24,'Inp_RIIO-1'!$M:$M,0)),IF($M24=1,INDEX('Inp_RIIO-1'!$AN:$AN,MATCH(T$5&amp;$E24&amp;$G24,'Inp_RIIO-1'!$M:$M,0)))),"")</f>
        <v>0</v>
      </c>
      <c r="U24" s="63">
        <f>IFERROR(IF($M24=0,INDEX('Inp_RIIO-1'!$AM:$AM,MATCH(U$5&amp;$E24&amp;$G24,'Inp_RIIO-1'!$M:$M,0)),IF($M24=1,INDEX('Inp_RIIO-1'!$AN:$AN,MATCH(U$5&amp;$E24&amp;$G24,'Inp_RIIO-1'!$M:$M,0)))),"")</f>
        <v>11.35</v>
      </c>
      <c r="V24" s="63">
        <f>IFERROR(IF($M24=0,INDEX('Inp_RIIO-1'!$AM:$AM,MATCH(V$5&amp;$E24&amp;$G24,'Inp_RIIO-1'!$M:$M,0)),IF($M24=1,INDEX('Inp_RIIO-1'!$AN:$AN,MATCH(V$5&amp;$E24&amp;$G24,'Inp_RIIO-1'!$M:$M,0)))),"")</f>
        <v>35.193531655107364</v>
      </c>
      <c r="W24" s="63">
        <f>IFERROR(IF($M24=0,INDEX('Inp_RIIO-1'!$AM:$AM,MATCH(W$5&amp;$E24&amp;$G24,'Inp_RIIO-1'!$M:$M,0)),IF($M24=1,INDEX('Inp_RIIO-1'!$AN:$AN,MATCH(W$5&amp;$E24&amp;$G24,'Inp_RIIO-1'!$M:$M,0)))),"")</f>
        <v>35.815571751921887</v>
      </c>
      <c r="X24" s="63">
        <f>IFERROR(IF($M24=0,INDEX('Inp_RIIO-1'!$AM:$AM,MATCH(X$5&amp;$E24&amp;$G24,'Inp_RIIO-1'!$M:$M,0)),IF($M24=1,INDEX('Inp_RIIO-1'!$AN:$AN,MATCH(X$5&amp;$E24&amp;$G24,'Inp_RIIO-1'!$M:$M,0)))),"")</f>
        <v>36.069355725252777</v>
      </c>
      <c r="Y24" s="63">
        <f>IFERROR(IF($M24=0,INDEX('Inp_RIIO-1'!$AM:$AM,MATCH(Y$5&amp;$E24&amp;$G24,'Inp_RIIO-1'!$M:$M,0)),IF($M24=1,INDEX('Inp_RIIO-1'!$AN:$AN,MATCH(Y$5&amp;$E24&amp;$G24,'Inp_RIIO-1'!$M:$M,0)))),"")</f>
        <v>35.93603081429039</v>
      </c>
      <c r="Z24" s="63">
        <f>IFERROR(IF($M24=0,INDEX('Inp_RIIO-1'!$AM:$AM,MATCH(Z$5&amp;$E24&amp;$G24,'Inp_RIIO-1'!$M:$M,0)),IF($M24=1,INDEX('Inp_RIIO-1'!$AN:$AN,MATCH(Z$5&amp;$E24&amp;$G24,'Inp_RIIO-1'!$M:$M,0)))),"")</f>
        <v>3.5823155499999997</v>
      </c>
      <c r="AA24" s="63">
        <f>IFERROR(IF($M24=0,INDEX('Inp_RIIO-1'!$AM:$AM,MATCH(AA$5&amp;$E24&amp;$G24,'Inp_RIIO-1'!$M:$M,0)),IF($M24=1,INDEX('Inp_RIIO-1'!$AN:$AN,MATCH(AA$5&amp;$E24&amp;$G24,'Inp_RIIO-1'!$M:$M,0)))),"")</f>
        <v>0</v>
      </c>
      <c r="AB24" s="63">
        <f>IFERROR(IF($M24=0,INDEX('Inp_RIIO-1'!$AM:$AM,MATCH(AB$5&amp;$E24&amp;$G24,'Inp_RIIO-1'!$M:$M,0)),IF($M24=1,INDEX('Inp_RIIO-1'!$AN:$AN,MATCH(AB$5&amp;$E24&amp;$G24,'Inp_RIIO-1'!$M:$M,0)))),"")</f>
        <v>0</v>
      </c>
      <c r="AC24" s="63">
        <f>IFERROR(IF($M24=0,INDEX('Inp_RIIO-1'!$AM:$AM,MATCH(AC$5&amp;$E24&amp;$G24,'Inp_RIIO-1'!$M:$M,0)),IF($M24=1,INDEX('Inp_RIIO-1'!$AN:$AN,MATCH(AC$5&amp;$E24&amp;$G24,'Inp_RIIO-1'!$M:$M,0)))),"")</f>
        <v>210.19762047841971</v>
      </c>
      <c r="AD24" s="63">
        <f>IFERROR(IF($M24=0,INDEX('Inp_RIIO-1'!$AM:$AM,MATCH(AD$5&amp;$E24&amp;$G24,'Inp_RIIO-1'!$M:$M,0)),IF($M24=1,INDEX('Inp_RIIO-1'!$AN:$AN,MATCH(AD$5&amp;$E24&amp;$G24,'Inp_RIIO-1'!$M:$M,0)))),"")</f>
        <v>153.1378737555398</v>
      </c>
      <c r="AE24" s="63">
        <f>IFERROR(IF($M24=0,INDEX('Inp_RIIO-1'!$AM:$AM,MATCH(AE$5&amp;$E24&amp;$G24,'Inp_RIIO-1'!$M:$M,0)),IF($M24=1,INDEX('Inp_RIIO-1'!$AN:$AN,MATCH(AE$5&amp;$E24&amp;$G24,'Inp_RIIO-1'!$M:$M,0)))),"")</f>
        <v>1.61</v>
      </c>
      <c r="AF24" s="63">
        <f>IFERROR(IF($M24=0,INDEX('Inp_RIIO-1'!$AM:$AM,MATCH(AF$5&amp;$E24&amp;$G24,'Inp_RIIO-1'!$M:$M,0)),IF($M24=1,INDEX('Inp_RIIO-1'!$AN:$AN,MATCH(AF$5&amp;$E24&amp;$G24,'Inp_RIIO-1'!$M:$M,0)))),"")</f>
        <v>5.8260000000000005</v>
      </c>
      <c r="AG24" s="63">
        <f>IFERROR(IF($M24=0,INDEX('Inp_RIIO-1'!$AM:$AM,MATCH(AG$5&amp;$E24&amp;$G24,'Inp_RIIO-1'!$M:$M,0)),IF($M24=1,INDEX('Inp_RIIO-1'!$AN:$AN,MATCH(AG$5&amp;$E24&amp;$G24,'Inp_RIIO-1'!$M:$M,0)))),"")</f>
        <v>11.751493776877288</v>
      </c>
      <c r="AH24" s="63">
        <f>IFERROR(IF($M24=0,INDEX('Inp_RIIO-1'!$AM:$AM,MATCH(AH$5&amp;$E24&amp;$G24,'Inp_RIIO-1'!$M:$M,0)),IF($M24=1,INDEX('Inp_RIIO-1'!$AN:$AN,MATCH(AH$5&amp;$E24&amp;$G24,'Inp_RIIO-1'!$M:$M,0)))),"")</f>
        <v>-12.813656820677188</v>
      </c>
      <c r="AI24" s="63">
        <f>IFERROR(IF($M24=0,INDEX('Inp_RIIO-1'!$AM:$AM,MATCH(AI$5&amp;$E24&amp;$G24,'Inp_RIIO-1'!$M:$M,0)),IF($M24=1,INDEX('Inp_RIIO-1'!$AN:$AN,MATCH(AI$5&amp;$E24&amp;$G24,'Inp_RIIO-1'!$M:$M,0)))),"")</f>
        <v>1.6811320977665045</v>
      </c>
      <c r="AJ24" s="63">
        <f>IFERROR(IF($M24=0,INDEX('Inp_RIIO-1'!$AM:$AM,MATCH(AJ$5&amp;$E24&amp;$G24,'Inp_RIIO-1'!$M:$M,0)),IF($M24=1,INDEX('Inp_RIIO-1'!$AN:$AN,MATCH(AJ$5&amp;$E24&amp;$G24,'Inp_RIIO-1'!$M:$M,0)))),"")</f>
        <v>3.995277617667452</v>
      </c>
      <c r="AK24" s="63">
        <f>IFERROR(IF($M24=0,INDEX('Inp_RIIO-1'!$AM:$AM,MATCH(AK$5&amp;$E24&amp;$G24,'Inp_RIIO-1'!$M:$M,0)),IF($M24=1,INDEX('Inp_RIIO-1'!$AN:$AN,MATCH(AK$5&amp;$E24&amp;$G24,'Inp_RIIO-1'!$M:$M,0)))),"")</f>
        <v>1.3486336559858261</v>
      </c>
      <c r="AL24" s="63">
        <f>IFERROR(IF($M24=0,INDEX('Inp_RIIO-1'!$AM:$AM,MATCH(AL$5&amp;$E24&amp;$G24,'Inp_RIIO-1'!$M:$M,0)),IF($M24=1,INDEX('Inp_RIIO-1'!$AN:$AN,MATCH(AL$5&amp;$E24&amp;$G24,'Inp_RIIO-1'!$M:$M,0)))),"")</f>
        <v>-6.2984789571726241</v>
      </c>
      <c r="AM24" s="63">
        <f>IFERROR(IF($M24=0,INDEX('Inp_RIIO-1'!$AM:$AM,MATCH(AM$5&amp;$E24&amp;$G24,'Inp_RIIO-1'!$M:$M,0)),IF($M24=1,INDEX('Inp_RIIO-1'!$AN:$AN,MATCH(AM$5&amp;$E24&amp;$G24,'Inp_RIIO-1'!$M:$M,0)))),"")</f>
        <v>0.99154123411701323</v>
      </c>
      <c r="AN24" s="63">
        <f>IFERROR(IF($M24=0,INDEX('Inp_RIIO-1'!$AM:$AM,MATCH(AN$5&amp;$E24&amp;$G24,'Inp_RIIO-1'!$M:$M,0)),IF($M24=1,INDEX('Inp_RIIO-1'!$AN:$AN,MATCH(AN$5&amp;$E24&amp;$G24,'Inp_RIIO-1'!$M:$M,0)))),"")</f>
        <v>0</v>
      </c>
      <c r="AO24" s="63">
        <f>IFERROR(IF($M24=0,INDEX('Inp_RIIO-1'!$AM:$AM,MATCH(AO$5&amp;$E24&amp;$G24,'Inp_RIIO-1'!$M:$M,0)),IF($M24=1,INDEX('Inp_RIIO-1'!$AN:$AN,MATCH(AO$5&amp;$E24&amp;$G24,'Inp_RIIO-1'!$M:$M,0)))),"")</f>
        <v>0</v>
      </c>
      <c r="AP24" s="63">
        <f>IFERROR(IF($M24=0,INDEX('Inp_RIIO-1'!$AM:$AM,MATCH(AP$5&amp;$E24&amp;$G24,'Inp_RIIO-1'!$M:$M,0)),IF($M24=1,INDEX('Inp_RIIO-1'!$AN:$AN,MATCH(AP$5&amp;$E24&amp;$G24,'Inp_RIIO-1'!$M:$M,0)))),"")</f>
        <v>0</v>
      </c>
      <c r="AQ24" s="63">
        <f>IFERROR(IF($M24=0,INDEX('Inp_RIIO-1'!$AM:$AM,MATCH(AQ$5&amp;$E24&amp;$G24,'Inp_RIIO-1'!$M:$M,0)),IF($M24=1,INDEX('Inp_RIIO-1'!$AN:$AN,MATCH(AQ$5&amp;$E24&amp;$G24,'Inp_RIIO-1'!$M:$M,0)))),"")</f>
        <v>0</v>
      </c>
      <c r="AS24" s="15"/>
      <c r="AT24" s="15"/>
      <c r="AU24" s="15"/>
      <c r="AV24" s="15"/>
      <c r="AW24" s="15"/>
      <c r="AX24" s="15"/>
      <c r="AY24" s="15"/>
      <c r="AZ24" s="15"/>
      <c r="BA24" s="15"/>
      <c r="BB24" s="15"/>
      <c r="BC24" s="15"/>
      <c r="BD24" s="15"/>
    </row>
    <row r="25" spans="1:56">
      <c r="E25" s="69" t="s">
        <v>176</v>
      </c>
      <c r="F25" s="69" t="s">
        <v>176</v>
      </c>
      <c r="G25" s="69" t="s">
        <v>177</v>
      </c>
      <c r="H25" s="69"/>
      <c r="I25" s="69"/>
      <c r="J25" s="69" t="s">
        <v>65</v>
      </c>
      <c r="M25" s="63">
        <f>Control!$R$10</f>
        <v>0</v>
      </c>
      <c r="N25" s="63">
        <f>Inp_Exclusions!I25</f>
        <v>1</v>
      </c>
      <c r="P25" s="63">
        <f>IFERROR(IF($M25=0,INDEX('Inp_RIIO-1'!$AM:$AM,MATCH(P$5&amp;$E25&amp;$G25,'Inp_RIIO-1'!$M:$M,0)),IF($M25=1,INDEX('Inp_RIIO-1'!$AN:$AN,MATCH(P$5&amp;$E25&amp;$G25,'Inp_RIIO-1'!$M:$M,0)))),"")</f>
        <v>986.97721853343103</v>
      </c>
      <c r="Q25" s="63">
        <f>IFERROR(IF($M25=0,INDEX('Inp_RIIO-1'!$AM:$AM,MATCH(Q$5&amp;$E25&amp;$G25,'Inp_RIIO-1'!$M:$M,0)),IF($M25=1,INDEX('Inp_RIIO-1'!$AN:$AN,MATCH(Q$5&amp;$E25&amp;$G25,'Inp_RIIO-1'!$M:$M,0)))),"")</f>
        <v>76260.256273726918</v>
      </c>
      <c r="R25" s="63">
        <f>IFERROR(IF($M25=0,INDEX('Inp_RIIO-1'!$AM:$AM,MATCH(R$5&amp;$E25&amp;$G25,'Inp_RIIO-1'!$M:$M,0)),IF($M25=1,INDEX('Inp_RIIO-1'!$AN:$AN,MATCH(R$5&amp;$E25&amp;$G25,'Inp_RIIO-1'!$M:$M,0)))),"")</f>
        <v>12286.9312683595</v>
      </c>
      <c r="S25" s="63">
        <f>IFERROR(IF($M25=0,INDEX('Inp_RIIO-1'!$AM:$AM,MATCH(S$5&amp;$E25&amp;$G25,'Inp_RIIO-1'!$M:$M,0)),IF($M25=1,INDEX('Inp_RIIO-1'!$AN:$AN,MATCH(S$5&amp;$E25&amp;$G25,'Inp_RIIO-1'!$M:$M,0)))),"")</f>
        <v>12330.616354219615</v>
      </c>
      <c r="T25" s="63">
        <f>IFERROR(IF($M25=0,INDEX('Inp_RIIO-1'!$AM:$AM,MATCH(T$5&amp;$E25&amp;$G25,'Inp_RIIO-1'!$M:$M,0)),IF($M25=1,INDEX('Inp_RIIO-1'!$AN:$AN,MATCH(T$5&amp;$E25&amp;$G25,'Inp_RIIO-1'!$M:$M,0)))),"")</f>
        <v>754.28525141167552</v>
      </c>
      <c r="U25" s="63">
        <f>IFERROR(IF($M25=0,INDEX('Inp_RIIO-1'!$AM:$AM,MATCH(U$5&amp;$E25&amp;$G25,'Inp_RIIO-1'!$M:$M,0)),IF($M25=1,INDEX('Inp_RIIO-1'!$AN:$AN,MATCH(U$5&amp;$E25&amp;$G25,'Inp_RIIO-1'!$M:$M,0)))),"")</f>
        <v>34350.647250290727</v>
      </c>
      <c r="V25" s="63">
        <f>IFERROR(IF($M25=0,INDEX('Inp_RIIO-1'!$AM:$AM,MATCH(V$5&amp;$E25&amp;$G25,'Inp_RIIO-1'!$M:$M,0)),IF($M25=1,INDEX('Inp_RIIO-1'!$AN:$AN,MATCH(V$5&amp;$E25&amp;$G25,'Inp_RIIO-1'!$M:$M,0)))),"")</f>
        <v>19460.550981707202</v>
      </c>
      <c r="W25" s="63">
        <f>IFERROR(IF($M25=0,INDEX('Inp_RIIO-1'!$AM:$AM,MATCH(W$5&amp;$E25&amp;$G25,'Inp_RIIO-1'!$M:$M,0)),IF($M25=1,INDEX('Inp_RIIO-1'!$AN:$AN,MATCH(W$5&amp;$E25&amp;$G25,'Inp_RIIO-1'!$M:$M,0)))),"")</f>
        <v>13358.396685026555</v>
      </c>
      <c r="X25" s="63">
        <f>IFERROR(IF($M25=0,INDEX('Inp_RIIO-1'!$AM:$AM,MATCH(X$5&amp;$E25&amp;$G25,'Inp_RIIO-1'!$M:$M,0)),IF($M25=1,INDEX('Inp_RIIO-1'!$AN:$AN,MATCH(X$5&amp;$E25&amp;$G25,'Inp_RIIO-1'!$M:$M,0)))),"")</f>
        <v>13554.781575707042</v>
      </c>
      <c r="Y25" s="63">
        <f>IFERROR(IF($M25=0,INDEX('Inp_RIIO-1'!$AM:$AM,MATCH(Y$5&amp;$E25&amp;$G25,'Inp_RIIO-1'!$M:$M,0)),IF($M25=1,INDEX('Inp_RIIO-1'!$AN:$AN,MATCH(Y$5&amp;$E25&amp;$G25,'Inp_RIIO-1'!$M:$M,0)))),"")</f>
        <v>10246.523301453057</v>
      </c>
      <c r="Z25" s="63">
        <f>IFERROR(IF($M25=0,INDEX('Inp_RIIO-1'!$AM:$AM,MATCH(Z$5&amp;$E25&amp;$G25,'Inp_RIIO-1'!$M:$M,0)),IF($M25=1,INDEX('Inp_RIIO-1'!$AN:$AN,MATCH(Z$5&amp;$E25&amp;$G25,'Inp_RIIO-1'!$M:$M,0)))),"")</f>
        <v>12760.958606935374</v>
      </c>
      <c r="AA25" s="63">
        <f>IFERROR(IF($M25=0,INDEX('Inp_RIIO-1'!$AM:$AM,MATCH(AA$5&amp;$E25&amp;$G25,'Inp_RIIO-1'!$M:$M,0)),IF($M25=1,INDEX('Inp_RIIO-1'!$AN:$AN,MATCH(AA$5&amp;$E25&amp;$G25,'Inp_RIIO-1'!$M:$M,0)))),"")</f>
        <v>10272.570542793423</v>
      </c>
      <c r="AB25" s="63">
        <f>IFERROR(IF($M25=0,INDEX('Inp_RIIO-1'!$AM:$AM,MATCH(AB$5&amp;$E25&amp;$G25,'Inp_RIIO-1'!$M:$M,0)),IF($M25=1,INDEX('Inp_RIIO-1'!$AN:$AN,MATCH(AB$5&amp;$E25&amp;$G25,'Inp_RIIO-1'!$M:$M,0)))),"")</f>
        <v>22837.952563746258</v>
      </c>
      <c r="AC25" s="63">
        <f>IFERROR(IF($M25=0,INDEX('Inp_RIIO-1'!$AM:$AM,MATCH(AC$5&amp;$E25&amp;$G25,'Inp_RIIO-1'!$M:$M,0)),IF($M25=1,INDEX('Inp_RIIO-1'!$AN:$AN,MATCH(AC$5&amp;$E25&amp;$G25,'Inp_RIIO-1'!$M:$M,0)))),"")</f>
        <v>12913.170606185622</v>
      </c>
      <c r="AD25" s="63">
        <f>IFERROR(IF($M25=0,INDEX('Inp_RIIO-1'!$AM:$AM,MATCH(AD$5&amp;$E25&amp;$G25,'Inp_RIIO-1'!$M:$M,0)),IF($M25=1,INDEX('Inp_RIIO-1'!$AN:$AN,MATCH(AD$5&amp;$E25&amp;$G25,'Inp_RIIO-1'!$M:$M,0)))),"")</f>
        <v>12394.390725177951</v>
      </c>
      <c r="AE25" s="63">
        <f>IFERROR(IF($M25=0,INDEX('Inp_RIIO-1'!$AM:$AM,MATCH(AE$5&amp;$E25&amp;$G25,'Inp_RIIO-1'!$M:$M,0)),IF($M25=1,INDEX('Inp_RIIO-1'!$AN:$AN,MATCH(AE$5&amp;$E25&amp;$G25,'Inp_RIIO-1'!$M:$M,0)))),"")</f>
        <v>9368.9375563131889</v>
      </c>
      <c r="AF25" s="63">
        <f>IFERROR(IF($M25=0,INDEX('Inp_RIIO-1'!$AM:$AM,MATCH(AF$5&amp;$E25&amp;$G25,'Inp_RIIO-1'!$M:$M,0)),IF($M25=1,INDEX('Inp_RIIO-1'!$AN:$AN,MATCH(AF$5&amp;$E25&amp;$G25,'Inp_RIIO-1'!$M:$M,0)))),"")</f>
        <v>12438.104871396508</v>
      </c>
      <c r="AG25" s="63">
        <f>IFERROR(IF($M25=0,INDEX('Inp_RIIO-1'!$AM:$AM,MATCH(AG$5&amp;$E25&amp;$G25,'Inp_RIIO-1'!$M:$M,0)),IF($M25=1,INDEX('Inp_RIIO-1'!$AN:$AN,MATCH(AG$5&amp;$E25&amp;$G25,'Inp_RIIO-1'!$M:$M,0)))),"")</f>
        <v>16560.442621356051</v>
      </c>
      <c r="AH25" s="63">
        <f>IFERROR(IF($M25=0,INDEX('Inp_RIIO-1'!$AM:$AM,MATCH(AH$5&amp;$E25&amp;$G25,'Inp_RIIO-1'!$M:$M,0)),IF($M25=1,INDEX('Inp_RIIO-1'!$AN:$AN,MATCH(AH$5&amp;$E25&amp;$G25,'Inp_RIIO-1'!$M:$M,0)))),"")</f>
        <v>16452.15357603028</v>
      </c>
      <c r="AI25" s="63">
        <f>IFERROR(IF($M25=0,INDEX('Inp_RIIO-1'!$AM:$AM,MATCH(AI$5&amp;$E25&amp;$G25,'Inp_RIIO-1'!$M:$M,0)),IF($M25=1,INDEX('Inp_RIIO-1'!$AN:$AN,MATCH(AI$5&amp;$E25&amp;$G25,'Inp_RIIO-1'!$M:$M,0)))),"")</f>
        <v>7483.9113859288427</v>
      </c>
      <c r="AJ25" s="63">
        <f>IFERROR(IF($M25=0,INDEX('Inp_RIIO-1'!$AM:$AM,MATCH(AJ$5&amp;$E25&amp;$G25,'Inp_RIIO-1'!$M:$M,0)),IF($M25=1,INDEX('Inp_RIIO-1'!$AN:$AN,MATCH(AJ$5&amp;$E25&amp;$G25,'Inp_RIIO-1'!$M:$M,0)))),"")</f>
        <v>11208.146549832121</v>
      </c>
      <c r="AK25" s="63">
        <f>IFERROR(IF($M25=0,INDEX('Inp_RIIO-1'!$AM:$AM,MATCH(AK$5&amp;$E25&amp;$G25,'Inp_RIIO-1'!$M:$M,0)),IF($M25=1,INDEX('Inp_RIIO-1'!$AN:$AN,MATCH(AK$5&amp;$E25&amp;$G25,'Inp_RIIO-1'!$M:$M,0)))),"")</f>
        <v>11438.247226402174</v>
      </c>
      <c r="AL25" s="63">
        <f>IFERROR(IF($M25=0,INDEX('Inp_RIIO-1'!$AM:$AM,MATCH(AL$5&amp;$E25&amp;$G25,'Inp_RIIO-1'!$M:$M,0)),IF($M25=1,INDEX('Inp_RIIO-1'!$AN:$AN,MATCH(AL$5&amp;$E25&amp;$G25,'Inp_RIIO-1'!$M:$M,0)))),"")</f>
        <v>11792.023857298589</v>
      </c>
      <c r="AM25" s="63">
        <f>IFERROR(IF($M25=0,INDEX('Inp_RIIO-1'!$AM:$AM,MATCH(AM$5&amp;$E25&amp;$G25,'Inp_RIIO-1'!$M:$M,0)),IF($M25=1,INDEX('Inp_RIIO-1'!$AN:$AN,MATCH(AM$5&amp;$E25&amp;$G25,'Inp_RIIO-1'!$M:$M,0)))),"")</f>
        <v>18166.028665522856</v>
      </c>
      <c r="AN25" s="63">
        <f>IFERROR(IF($M25=0,INDEX('Inp_RIIO-1'!$AM:$AM,MATCH(AN$5&amp;$E25&amp;$G25,'Inp_RIIO-1'!$M:$M,0)),IF($M25=1,INDEX('Inp_RIIO-1'!$AN:$AN,MATCH(AN$5&amp;$E25&amp;$G25,'Inp_RIIO-1'!$M:$M,0)))),"")</f>
        <v>12433.661004485843</v>
      </c>
      <c r="AO25" s="63">
        <f>IFERROR(IF($M25=0,INDEX('Inp_RIIO-1'!$AM:$AM,MATCH(AO$5&amp;$E25&amp;$G25,'Inp_RIIO-1'!$M:$M,0)),IF($M25=1,INDEX('Inp_RIIO-1'!$AN:$AN,MATCH(AO$5&amp;$E25&amp;$G25,'Inp_RIIO-1'!$M:$M,0)))),"")</f>
        <v>13368.66031943945</v>
      </c>
      <c r="AP25" s="63">
        <f>IFERROR(IF($M25=0,INDEX('Inp_RIIO-1'!$AM:$AM,MATCH(AP$5&amp;$E25&amp;$G25,'Inp_RIIO-1'!$M:$M,0)),IF($M25=1,INDEX('Inp_RIIO-1'!$AN:$AN,MATCH(AP$5&amp;$E25&amp;$G25,'Inp_RIIO-1'!$M:$M,0)))),"")</f>
        <v>7844.810037519328</v>
      </c>
      <c r="AQ25" s="63">
        <f>IFERROR(IF($M25=0,INDEX('Inp_RIIO-1'!$AM:$AM,MATCH(AQ$5&amp;$E25&amp;$G25,'Inp_RIIO-1'!$M:$M,0)),IF($M25=1,INDEX('Inp_RIIO-1'!$AN:$AN,MATCH(AQ$5&amp;$E25&amp;$G25,'Inp_RIIO-1'!$M:$M,0)))),"")</f>
        <v>16316.979281542608</v>
      </c>
      <c r="AS25" s="15"/>
      <c r="AT25" s="15"/>
      <c r="AU25" s="15"/>
      <c r="AV25" s="15"/>
      <c r="AW25" s="15"/>
      <c r="AX25" s="15"/>
      <c r="AY25" s="15"/>
      <c r="AZ25" s="15"/>
      <c r="BA25" s="15"/>
      <c r="BB25" s="15"/>
      <c r="BC25" s="15"/>
      <c r="BD25" s="15"/>
    </row>
    <row r="26" spans="1:56">
      <c r="E26" s="69" t="s">
        <v>178</v>
      </c>
      <c r="F26" s="69" t="s">
        <v>176</v>
      </c>
      <c r="G26" s="69" t="s">
        <v>179</v>
      </c>
      <c r="H26" s="69"/>
      <c r="I26" s="69"/>
      <c r="J26" s="69" t="s">
        <v>65</v>
      </c>
      <c r="M26" s="63">
        <f>Control!$R$10</f>
        <v>0</v>
      </c>
      <c r="N26" s="63">
        <f>Inp_Exclusions!I26</f>
        <v>1</v>
      </c>
      <c r="P26" s="63">
        <f>IFERROR(IF($M26=0,INDEX('Inp_RIIO-1'!$AM:$AM,MATCH(P$5&amp;$E26&amp;$G26,'Inp_RIIO-1'!$M:$M,0)),IF($M26=1,INDEX('Inp_RIIO-1'!$AN:$AN,MATCH(P$5&amp;$E26&amp;$G26,'Inp_RIIO-1'!$M:$M,0)))),"")</f>
        <v>-216.00606462068308</v>
      </c>
      <c r="Q26" s="63">
        <f>IFERROR(IF($M26=0,INDEX('Inp_RIIO-1'!$AM:$AM,MATCH(Q$5&amp;$E26&amp;$G26,'Inp_RIIO-1'!$M:$M,0)),IF($M26=1,INDEX('Inp_RIIO-1'!$AN:$AN,MATCH(Q$5&amp;$E26&amp;$G26,'Inp_RIIO-1'!$M:$M,0)))),"")</f>
        <v>-4949.5772216064697</v>
      </c>
      <c r="R26" s="63">
        <f>IFERROR(IF($M26=0,INDEX('Inp_RIIO-1'!$AM:$AM,MATCH(R$5&amp;$E26&amp;$G26,'Inp_RIIO-1'!$M:$M,0)),IF($M26=1,INDEX('Inp_RIIO-1'!$AN:$AN,MATCH(R$5&amp;$E26&amp;$G26,'Inp_RIIO-1'!$M:$M,0)))),"")</f>
        <v>-632.82072949086921</v>
      </c>
      <c r="S26" s="63">
        <f>IFERROR(IF($M26=0,INDEX('Inp_RIIO-1'!$AM:$AM,MATCH(S$5&amp;$E26&amp;$G26,'Inp_RIIO-1'!$M:$M,0)),IF($M26=1,INDEX('Inp_RIIO-1'!$AN:$AN,MATCH(S$5&amp;$E26&amp;$G26,'Inp_RIIO-1'!$M:$M,0)))),"")</f>
        <v>-840.53427446565706</v>
      </c>
      <c r="T26" s="63">
        <f>IFERROR(IF($M26=0,INDEX('Inp_RIIO-1'!$AM:$AM,MATCH(T$5&amp;$E26&amp;$G26,'Inp_RIIO-1'!$M:$M,0)),IF($M26=1,INDEX('Inp_RIIO-1'!$AN:$AN,MATCH(T$5&amp;$E26&amp;$G26,'Inp_RIIO-1'!$M:$M,0)))),"")</f>
        <v>-164.89457892882388</v>
      </c>
      <c r="U26" s="63">
        <f>IFERROR(IF($M26=0,INDEX('Inp_RIIO-1'!$AM:$AM,MATCH(U$5&amp;$E26&amp;$G26,'Inp_RIIO-1'!$M:$M,0)),IF($M26=1,INDEX('Inp_RIIO-1'!$AN:$AN,MATCH(U$5&amp;$E26&amp;$G26,'Inp_RIIO-1'!$M:$M,0)))),"")</f>
        <v>-1185.4323966520956</v>
      </c>
      <c r="V26" s="63">
        <f>IFERROR(IF($M26=0,INDEX('Inp_RIIO-1'!$AM:$AM,MATCH(V$5&amp;$E26&amp;$G26,'Inp_RIIO-1'!$M:$M,0)),IF($M26=1,INDEX('Inp_RIIO-1'!$AN:$AN,MATCH(V$5&amp;$E26&amp;$G26,'Inp_RIIO-1'!$M:$M,0)))),"")</f>
        <v>-1023.6028061431657</v>
      </c>
      <c r="W26" s="63">
        <f>IFERROR(IF($M26=0,INDEX('Inp_RIIO-1'!$AM:$AM,MATCH(W$5&amp;$E26&amp;$G26,'Inp_RIIO-1'!$M:$M,0)),IF($M26=1,INDEX('Inp_RIIO-1'!$AN:$AN,MATCH(W$5&amp;$E26&amp;$G26,'Inp_RIIO-1'!$M:$M,0)))),"")</f>
        <v>-700.66204803609571</v>
      </c>
      <c r="X26" s="63">
        <f>IFERROR(IF($M26=0,INDEX('Inp_RIIO-1'!$AM:$AM,MATCH(X$5&amp;$E26&amp;$G26,'Inp_RIIO-1'!$M:$M,0)),IF($M26=1,INDEX('Inp_RIIO-1'!$AN:$AN,MATCH(X$5&amp;$E26&amp;$G26,'Inp_RIIO-1'!$M:$M,0)))),"")</f>
        <v>-720.4191467236418</v>
      </c>
      <c r="Y26" s="63">
        <f>IFERROR(IF($M26=0,INDEX('Inp_RIIO-1'!$AM:$AM,MATCH(Y$5&amp;$E26&amp;$G26,'Inp_RIIO-1'!$M:$M,0)),IF($M26=1,INDEX('Inp_RIIO-1'!$AN:$AN,MATCH(Y$5&amp;$E26&amp;$G26,'Inp_RIIO-1'!$M:$M,0)))),"")</f>
        <v>-545.55638272397016</v>
      </c>
      <c r="Z26" s="63">
        <f>IFERROR(IF($M26=0,INDEX('Inp_RIIO-1'!$AM:$AM,MATCH(Z$5&amp;$E26&amp;$G26,'Inp_RIIO-1'!$M:$M,0)),IF($M26=1,INDEX('Inp_RIIO-1'!$AN:$AN,MATCH(Z$5&amp;$E26&amp;$G26,'Inp_RIIO-1'!$M:$M,0)))),"")</f>
        <v>-676.55658221235774</v>
      </c>
      <c r="AA26" s="63">
        <f>IFERROR(IF($M26=0,INDEX('Inp_RIIO-1'!$AM:$AM,MATCH(AA$5&amp;$E26&amp;$G26,'Inp_RIIO-1'!$M:$M,0)),IF($M26=1,INDEX('Inp_RIIO-1'!$AN:$AN,MATCH(AA$5&amp;$E26&amp;$G26,'Inp_RIIO-1'!$M:$M,0)))),"")</f>
        <v>-556.85445017632298</v>
      </c>
      <c r="AB26" s="63">
        <f>IFERROR(IF($M26=0,INDEX('Inp_RIIO-1'!$AM:$AM,MATCH(AB$5&amp;$E26&amp;$G26,'Inp_RIIO-1'!$M:$M,0)),IF($M26=1,INDEX('Inp_RIIO-1'!$AN:$AN,MATCH(AB$5&amp;$E26&amp;$G26,'Inp_RIIO-1'!$M:$M,0)))),"")</f>
        <v>-1213.5805076105005</v>
      </c>
      <c r="AC26" s="63">
        <f>IFERROR(IF($M26=0,INDEX('Inp_RIIO-1'!$AM:$AM,MATCH(AC$5&amp;$E26&amp;$G26,'Inp_RIIO-1'!$M:$M,0)),IF($M26=1,INDEX('Inp_RIIO-1'!$AN:$AN,MATCH(AC$5&amp;$E26&amp;$G26,'Inp_RIIO-1'!$M:$M,0)))),"")</f>
        <v>-698.63484304807048</v>
      </c>
      <c r="AD26" s="63">
        <f>IFERROR(IF($M26=0,INDEX('Inp_RIIO-1'!$AM:$AM,MATCH(AD$5&amp;$E26&amp;$G26,'Inp_RIIO-1'!$M:$M,0)),IF($M26=1,INDEX('Inp_RIIO-1'!$AN:$AN,MATCH(AD$5&amp;$E26&amp;$G26,'Inp_RIIO-1'!$M:$M,0)))),"")</f>
        <v>-1108.6689175024394</v>
      </c>
      <c r="AE26" s="63">
        <f>IFERROR(IF($M26=0,INDEX('Inp_RIIO-1'!$AM:$AM,MATCH(AE$5&amp;$E26&amp;$G26,'Inp_RIIO-1'!$M:$M,0)),IF($M26=1,INDEX('Inp_RIIO-1'!$AN:$AN,MATCH(AE$5&amp;$E26&amp;$G26,'Inp_RIIO-1'!$M:$M,0)))),"")</f>
        <v>-808.48607510841407</v>
      </c>
      <c r="AF26" s="63">
        <f>IFERROR(IF($M26=0,INDEX('Inp_RIIO-1'!$AM:$AM,MATCH(AF$5&amp;$E26&amp;$G26,'Inp_RIIO-1'!$M:$M,0)),IF($M26=1,INDEX('Inp_RIIO-1'!$AN:$AN,MATCH(AF$5&amp;$E26&amp;$G26,'Inp_RIIO-1'!$M:$M,0)))),"")</f>
        <v>-1065.7304629249336</v>
      </c>
      <c r="AG26" s="63">
        <f>IFERROR(IF($M26=0,INDEX('Inp_RIIO-1'!$AM:$AM,MATCH(AG$5&amp;$E26&amp;$G26,'Inp_RIIO-1'!$M:$M,0)),IF($M26=1,INDEX('Inp_RIIO-1'!$AN:$AN,MATCH(AG$5&amp;$E26&amp;$G26,'Inp_RIIO-1'!$M:$M,0)))),"")</f>
        <v>-1395.3783969898864</v>
      </c>
      <c r="AH26" s="63">
        <f>IFERROR(IF($M26=0,INDEX('Inp_RIIO-1'!$AM:$AM,MATCH(AH$5&amp;$E26&amp;$G26,'Inp_RIIO-1'!$M:$M,0)),IF($M26=1,INDEX('Inp_RIIO-1'!$AN:$AN,MATCH(AH$5&amp;$E26&amp;$G26,'Inp_RIIO-1'!$M:$M,0)))),"")</f>
        <v>-1366.8952935313807</v>
      </c>
      <c r="AI26" s="63">
        <f>IFERROR(IF($M26=0,INDEX('Inp_RIIO-1'!$AM:$AM,MATCH(AI$5&amp;$E26&amp;$G26,'Inp_RIIO-1'!$M:$M,0)),IF($M26=1,INDEX('Inp_RIIO-1'!$AN:$AN,MATCH(AI$5&amp;$E26&amp;$G26,'Inp_RIIO-1'!$M:$M,0)))),"")</f>
        <v>-631.17688580472986</v>
      </c>
      <c r="AJ26" s="63">
        <f>IFERROR(IF($M26=0,INDEX('Inp_RIIO-1'!$AM:$AM,MATCH(AJ$5&amp;$E26&amp;$G26,'Inp_RIIO-1'!$M:$M,0)),IF($M26=1,INDEX('Inp_RIIO-1'!$AN:$AN,MATCH(AJ$5&amp;$E26&amp;$G26,'Inp_RIIO-1'!$M:$M,0)))),"")</f>
        <v>-925.1705631607756</v>
      </c>
      <c r="AK26" s="63">
        <f>IFERROR(IF($M26=0,INDEX('Inp_RIIO-1'!$AM:$AM,MATCH(AK$5&amp;$E26&amp;$G26,'Inp_RIIO-1'!$M:$M,0)),IF($M26=1,INDEX('Inp_RIIO-1'!$AN:$AN,MATCH(AK$5&amp;$E26&amp;$G26,'Inp_RIIO-1'!$M:$M,0)))),"")</f>
        <v>-1049.7978254198567</v>
      </c>
      <c r="AL26" s="63">
        <f>IFERROR(IF($M26=0,INDEX('Inp_RIIO-1'!$AM:$AM,MATCH(AL$5&amp;$E26&amp;$G26,'Inp_RIIO-1'!$M:$M,0)),IF($M26=1,INDEX('Inp_RIIO-1'!$AN:$AN,MATCH(AL$5&amp;$E26&amp;$G26,'Inp_RIIO-1'!$M:$M,0)))),"")</f>
        <v>-999.13262946079851</v>
      </c>
      <c r="AM26" s="63">
        <f>IFERROR(IF($M26=0,INDEX('Inp_RIIO-1'!$AM:$AM,MATCH(AM$5&amp;$E26&amp;$G26,'Inp_RIIO-1'!$M:$M,0)),IF($M26=1,INDEX('Inp_RIIO-1'!$AN:$AN,MATCH(AM$5&amp;$E26&amp;$G26,'Inp_RIIO-1'!$M:$M,0)))),"")</f>
        <v>-1604.5398960952411</v>
      </c>
      <c r="AN26" s="63">
        <f>IFERROR(IF($M26=0,INDEX('Inp_RIIO-1'!$AM:$AM,MATCH(AN$5&amp;$E26&amp;$G26,'Inp_RIIO-1'!$M:$M,0)),IF($M26=1,INDEX('Inp_RIIO-1'!$AN:$AN,MATCH(AN$5&amp;$E26&amp;$G26,'Inp_RIIO-1'!$M:$M,0)))),"")</f>
        <v>-1144.1909979854993</v>
      </c>
      <c r="AO26" s="63">
        <f>IFERROR(IF($M26=0,INDEX('Inp_RIIO-1'!$AM:$AM,MATCH(AO$5&amp;$E26&amp;$G26,'Inp_RIIO-1'!$M:$M,0)),IF($M26=1,INDEX('Inp_RIIO-1'!$AN:$AN,MATCH(AO$5&amp;$E26&amp;$G26,'Inp_RIIO-1'!$M:$M,0)))),"")</f>
        <v>-1105.6409445823474</v>
      </c>
      <c r="AP26" s="63">
        <f>IFERROR(IF($M26=0,INDEX('Inp_RIIO-1'!$AM:$AM,MATCH(AP$5&amp;$E26&amp;$G26,'Inp_RIIO-1'!$M:$M,0)),IF($M26=1,INDEX('Inp_RIIO-1'!$AN:$AN,MATCH(AP$5&amp;$E26&amp;$G26,'Inp_RIIO-1'!$M:$M,0)))),"")</f>
        <v>-717.11203757069757</v>
      </c>
      <c r="AQ26" s="63">
        <f>IFERROR(IF($M26=0,INDEX('Inp_RIIO-1'!$AM:$AM,MATCH(AQ$5&amp;$E26&amp;$G26,'Inp_RIIO-1'!$M:$M,0)),IF($M26=1,INDEX('Inp_RIIO-1'!$AN:$AN,MATCH(AQ$5&amp;$E26&amp;$G26,'Inp_RIIO-1'!$M:$M,0)))),"")</f>
        <v>-1471.0032887559728</v>
      </c>
      <c r="AS26" s="15"/>
      <c r="AT26" s="15"/>
      <c r="AU26" s="15"/>
      <c r="AV26" s="15"/>
      <c r="AW26" s="15"/>
      <c r="AX26" s="15"/>
      <c r="AY26" s="15"/>
      <c r="AZ26" s="15"/>
      <c r="BA26" s="15"/>
      <c r="BB26" s="15"/>
      <c r="BC26" s="15"/>
      <c r="BD26" s="15"/>
    </row>
    <row r="27" spans="1:56">
      <c r="E27" s="69" t="s">
        <v>180</v>
      </c>
      <c r="F27" s="69" t="s">
        <v>176</v>
      </c>
      <c r="G27" s="69" t="s">
        <v>181</v>
      </c>
      <c r="H27" s="69"/>
      <c r="I27" s="69"/>
      <c r="J27" s="69" t="s">
        <v>138</v>
      </c>
      <c r="M27" s="63">
        <f>Control!$R$10</f>
        <v>0</v>
      </c>
      <c r="N27" s="63">
        <f>Inp_Exclusions!I27</f>
        <v>1</v>
      </c>
      <c r="P27" s="63">
        <f>IFERROR(IF($M27=0,INDEX('Inp_RIIO-1'!$AM:$AM,MATCH(P$5&amp;$E27&amp;$G27,'Inp_RIIO-1'!$M:$M,0)),IF($M27=1,INDEX('Inp_RIIO-1'!$AN:$AN,MATCH(P$5&amp;$E27&amp;$G27,'Inp_RIIO-1'!$M:$M,0)))),"")</f>
        <v>0.6</v>
      </c>
      <c r="Q27" s="63">
        <f>IFERROR(IF($M27=0,INDEX('Inp_RIIO-1'!$AM:$AM,MATCH(Q$5&amp;$E27&amp;$G27,'Inp_RIIO-1'!$M:$M,0)),IF($M27=1,INDEX('Inp_RIIO-1'!$AN:$AN,MATCH(Q$5&amp;$E27&amp;$G27,'Inp_RIIO-1'!$M:$M,0)))),"")</f>
        <v>0.6</v>
      </c>
      <c r="R27" s="63">
        <f>IFERROR(IF($M27=0,INDEX('Inp_RIIO-1'!$AM:$AM,MATCH(R$5&amp;$E27&amp;$G27,'Inp_RIIO-1'!$M:$M,0)),IF($M27=1,INDEX('Inp_RIIO-1'!$AN:$AN,MATCH(R$5&amp;$E27&amp;$G27,'Inp_RIIO-1'!$M:$M,0)))),"")</f>
        <v>0.54999999999999993</v>
      </c>
      <c r="S27" s="63">
        <f>IFERROR(IF($M27=0,INDEX('Inp_RIIO-1'!$AM:$AM,MATCH(S$5&amp;$E27&amp;$G27,'Inp_RIIO-1'!$M:$M,0)),IF($M27=1,INDEX('Inp_RIIO-1'!$AN:$AN,MATCH(S$5&amp;$E27&amp;$G27,'Inp_RIIO-1'!$M:$M,0)))),"")</f>
        <v>0.54999999999999993</v>
      </c>
      <c r="T27" s="63">
        <f>IFERROR(IF($M27=0,INDEX('Inp_RIIO-1'!$AM:$AM,MATCH(T$5&amp;$E27&amp;$G27,'Inp_RIIO-1'!$M:$M,0)),IF($M27=1,INDEX('Inp_RIIO-1'!$AN:$AN,MATCH(T$5&amp;$E27&amp;$G27,'Inp_RIIO-1'!$M:$M,0)))),"")</f>
        <v>0.625</v>
      </c>
      <c r="U27" s="63">
        <f>IFERROR(IF($M27=0,INDEX('Inp_RIIO-1'!$AM:$AM,MATCH(U$5&amp;$E27&amp;$G27,'Inp_RIIO-1'!$M:$M,0)),IF($M27=1,INDEX('Inp_RIIO-1'!$AN:$AN,MATCH(U$5&amp;$E27&amp;$G27,'Inp_RIIO-1'!$M:$M,0)))),"")</f>
        <v>0.625</v>
      </c>
      <c r="V27" s="63">
        <f>IFERROR(IF($M27=0,INDEX('Inp_RIIO-1'!$AM:$AM,MATCH(V$5&amp;$E27&amp;$G27,'Inp_RIIO-1'!$M:$M,0)),IF($M27=1,INDEX('Inp_RIIO-1'!$AN:$AN,MATCH(V$5&amp;$E27&amp;$G27,'Inp_RIIO-1'!$M:$M,0)))),"")</f>
        <v>0.65</v>
      </c>
      <c r="W27" s="63">
        <f>IFERROR(IF($M27=0,INDEX('Inp_RIIO-1'!$AM:$AM,MATCH(W$5&amp;$E27&amp;$G27,'Inp_RIIO-1'!$M:$M,0)),IF($M27=1,INDEX('Inp_RIIO-1'!$AN:$AN,MATCH(W$5&amp;$E27&amp;$G27,'Inp_RIIO-1'!$M:$M,0)))),"")</f>
        <v>0.65</v>
      </c>
      <c r="X27" s="63">
        <f>IFERROR(IF($M27=0,INDEX('Inp_RIIO-1'!$AM:$AM,MATCH(X$5&amp;$E27&amp;$G27,'Inp_RIIO-1'!$M:$M,0)),IF($M27=1,INDEX('Inp_RIIO-1'!$AN:$AN,MATCH(X$5&amp;$E27&amp;$G27,'Inp_RIIO-1'!$M:$M,0)))),"")</f>
        <v>0.65</v>
      </c>
      <c r="Y27" s="63">
        <f>IFERROR(IF($M27=0,INDEX('Inp_RIIO-1'!$AM:$AM,MATCH(Y$5&amp;$E27&amp;$G27,'Inp_RIIO-1'!$M:$M,0)),IF($M27=1,INDEX('Inp_RIIO-1'!$AN:$AN,MATCH(Y$5&amp;$E27&amp;$G27,'Inp_RIIO-1'!$M:$M,0)))),"")</f>
        <v>0.65</v>
      </c>
      <c r="Z27" s="63">
        <f>IFERROR(IF($M27=0,INDEX('Inp_RIIO-1'!$AM:$AM,MATCH(Z$5&amp;$E27&amp;$G27,'Inp_RIIO-1'!$M:$M,0)),IF($M27=1,INDEX('Inp_RIIO-1'!$AN:$AN,MATCH(Z$5&amp;$E27&amp;$G27,'Inp_RIIO-1'!$M:$M,0)))),"")</f>
        <v>0.65</v>
      </c>
      <c r="AA27" s="63">
        <f>IFERROR(IF($M27=0,INDEX('Inp_RIIO-1'!$AM:$AM,MATCH(AA$5&amp;$E27&amp;$G27,'Inp_RIIO-1'!$M:$M,0)),IF($M27=1,INDEX('Inp_RIIO-1'!$AN:$AN,MATCH(AA$5&amp;$E27&amp;$G27,'Inp_RIIO-1'!$M:$M,0)))),"")</f>
        <v>0.65</v>
      </c>
      <c r="AB27" s="63">
        <f>IFERROR(IF($M27=0,INDEX('Inp_RIIO-1'!$AM:$AM,MATCH(AB$5&amp;$E27&amp;$G27,'Inp_RIIO-1'!$M:$M,0)),IF($M27=1,INDEX('Inp_RIIO-1'!$AN:$AN,MATCH(AB$5&amp;$E27&amp;$G27,'Inp_RIIO-1'!$M:$M,0)))),"")</f>
        <v>0.65</v>
      </c>
      <c r="AC27" s="63">
        <f>IFERROR(IF($M27=0,INDEX('Inp_RIIO-1'!$AM:$AM,MATCH(AC$5&amp;$E27&amp;$G27,'Inp_RIIO-1'!$M:$M,0)),IF($M27=1,INDEX('Inp_RIIO-1'!$AN:$AN,MATCH(AC$5&amp;$E27&amp;$G27,'Inp_RIIO-1'!$M:$M,0)))),"")</f>
        <v>0.65</v>
      </c>
      <c r="AD27" s="63">
        <f>IFERROR(IF($M27=0,INDEX('Inp_RIIO-1'!$AM:$AM,MATCH(AD$5&amp;$E27&amp;$G27,'Inp_RIIO-1'!$M:$M,0)),IF($M27=1,INDEX('Inp_RIIO-1'!$AN:$AN,MATCH(AD$5&amp;$E27&amp;$G27,'Inp_RIIO-1'!$M:$M,0)))),"")</f>
        <v>0.65</v>
      </c>
      <c r="AE27" s="63">
        <f>IFERROR(IF($M27=0,INDEX('Inp_RIIO-1'!$AM:$AM,MATCH(AE$5&amp;$E27&amp;$G27,'Inp_RIIO-1'!$M:$M,0)),IF($M27=1,INDEX('Inp_RIIO-1'!$AN:$AN,MATCH(AE$5&amp;$E27&amp;$G27,'Inp_RIIO-1'!$M:$M,0)))),"")</f>
        <v>0.65</v>
      </c>
      <c r="AF27" s="63">
        <f>IFERROR(IF($M27=0,INDEX('Inp_RIIO-1'!$AM:$AM,MATCH(AF$5&amp;$E27&amp;$G27,'Inp_RIIO-1'!$M:$M,0)),IF($M27=1,INDEX('Inp_RIIO-1'!$AN:$AN,MATCH(AF$5&amp;$E27&amp;$G27,'Inp_RIIO-1'!$M:$M,0)))),"")</f>
        <v>0.65</v>
      </c>
      <c r="AG27" s="63">
        <f>IFERROR(IF($M27=0,INDEX('Inp_RIIO-1'!$AM:$AM,MATCH(AG$5&amp;$E27&amp;$G27,'Inp_RIIO-1'!$M:$M,0)),IF($M27=1,INDEX('Inp_RIIO-1'!$AN:$AN,MATCH(AG$5&amp;$E27&amp;$G27,'Inp_RIIO-1'!$M:$M,0)))),"")</f>
        <v>0.65</v>
      </c>
      <c r="AH27" s="63">
        <f>IFERROR(IF($M27=0,INDEX('Inp_RIIO-1'!$AM:$AM,MATCH(AH$5&amp;$E27&amp;$G27,'Inp_RIIO-1'!$M:$M,0)),IF($M27=1,INDEX('Inp_RIIO-1'!$AN:$AN,MATCH(AH$5&amp;$E27&amp;$G27,'Inp_RIIO-1'!$M:$M,0)))),"")</f>
        <v>0.65</v>
      </c>
      <c r="AI27" s="63">
        <f>IFERROR(IF($M27=0,INDEX('Inp_RIIO-1'!$AM:$AM,MATCH(AI$5&amp;$E27&amp;$G27,'Inp_RIIO-1'!$M:$M,0)),IF($M27=1,INDEX('Inp_RIIO-1'!$AN:$AN,MATCH(AI$5&amp;$E27&amp;$G27,'Inp_RIIO-1'!$M:$M,0)))),"")</f>
        <v>0.65</v>
      </c>
      <c r="AJ27" s="63">
        <f>IFERROR(IF($M27=0,INDEX('Inp_RIIO-1'!$AM:$AM,MATCH(AJ$5&amp;$E27&amp;$G27,'Inp_RIIO-1'!$M:$M,0)),IF($M27=1,INDEX('Inp_RIIO-1'!$AN:$AN,MATCH(AJ$5&amp;$E27&amp;$G27,'Inp_RIIO-1'!$M:$M,0)))),"")</f>
        <v>0.65</v>
      </c>
      <c r="AK27" s="63">
        <f>IFERROR(IF($M27=0,INDEX('Inp_RIIO-1'!$AM:$AM,MATCH(AK$5&amp;$E27&amp;$G27,'Inp_RIIO-1'!$M:$M,0)),IF($M27=1,INDEX('Inp_RIIO-1'!$AN:$AN,MATCH(AK$5&amp;$E27&amp;$G27,'Inp_RIIO-1'!$M:$M,0)))),"")</f>
        <v>0.65</v>
      </c>
      <c r="AL27" s="63">
        <f>IFERROR(IF($M27=0,INDEX('Inp_RIIO-1'!$AM:$AM,MATCH(AL$5&amp;$E27&amp;$G27,'Inp_RIIO-1'!$M:$M,0)),IF($M27=1,INDEX('Inp_RIIO-1'!$AN:$AN,MATCH(AL$5&amp;$E27&amp;$G27,'Inp_RIIO-1'!$M:$M,0)))),"")</f>
        <v>0.65</v>
      </c>
      <c r="AM27" s="63">
        <f>IFERROR(IF($M27=0,INDEX('Inp_RIIO-1'!$AM:$AM,MATCH(AM$5&amp;$E27&amp;$G27,'Inp_RIIO-1'!$M:$M,0)),IF($M27=1,INDEX('Inp_RIIO-1'!$AN:$AN,MATCH(AM$5&amp;$E27&amp;$G27,'Inp_RIIO-1'!$M:$M,0)))),"")</f>
        <v>0.65</v>
      </c>
      <c r="AN27" s="63">
        <f>IFERROR(IF($M27=0,INDEX('Inp_RIIO-1'!$AM:$AM,MATCH(AN$5&amp;$E27&amp;$G27,'Inp_RIIO-1'!$M:$M,0)),IF($M27=1,INDEX('Inp_RIIO-1'!$AN:$AN,MATCH(AN$5&amp;$E27&amp;$G27,'Inp_RIIO-1'!$M:$M,0)))),"")</f>
        <v>0.65</v>
      </c>
      <c r="AO27" s="63">
        <f>IFERROR(IF($M27=0,INDEX('Inp_RIIO-1'!$AM:$AM,MATCH(AO$5&amp;$E27&amp;$G27,'Inp_RIIO-1'!$M:$M,0)),IF($M27=1,INDEX('Inp_RIIO-1'!$AN:$AN,MATCH(AO$5&amp;$E27&amp;$G27,'Inp_RIIO-1'!$M:$M,0)))),"")</f>
        <v>0.65</v>
      </c>
      <c r="AP27" s="63">
        <f>IFERROR(IF($M27=0,INDEX('Inp_RIIO-1'!$AM:$AM,MATCH(AP$5&amp;$E27&amp;$G27,'Inp_RIIO-1'!$M:$M,0)),IF($M27=1,INDEX('Inp_RIIO-1'!$AN:$AN,MATCH(AP$5&amp;$E27&amp;$G27,'Inp_RIIO-1'!$M:$M,0)))),"")</f>
        <v>0.65</v>
      </c>
      <c r="AQ27" s="63">
        <f>IFERROR(IF($M27=0,INDEX('Inp_RIIO-1'!$AM:$AM,MATCH(AQ$5&amp;$E27&amp;$G27,'Inp_RIIO-1'!$M:$M,0)),IF($M27=1,INDEX('Inp_RIIO-1'!$AN:$AN,MATCH(AQ$5&amp;$E27&amp;$G27,'Inp_RIIO-1'!$M:$M,0)))),"")</f>
        <v>0.65</v>
      </c>
      <c r="AS27" s="15"/>
      <c r="AT27" s="15"/>
      <c r="AU27" s="15"/>
      <c r="AV27" s="15"/>
      <c r="AW27" s="15"/>
      <c r="AX27" s="15"/>
      <c r="AY27" s="15"/>
      <c r="AZ27" s="15"/>
      <c r="BA27" s="15"/>
      <c r="BB27" s="15"/>
      <c r="BC27" s="15"/>
      <c r="BD27" s="15"/>
    </row>
    <row r="28" spans="1:56">
      <c r="E28" s="69" t="s">
        <v>182</v>
      </c>
      <c r="F28" s="69" t="s">
        <v>176</v>
      </c>
      <c r="G28" s="69" t="s">
        <v>182</v>
      </c>
      <c r="H28" s="69"/>
      <c r="I28" s="69"/>
      <c r="J28" s="69" t="s">
        <v>231</v>
      </c>
      <c r="M28" s="63">
        <f>Control!$R$10</f>
        <v>0</v>
      </c>
      <c r="N28" s="63">
        <f>Inp_Exclusions!I28</f>
        <v>1</v>
      </c>
      <c r="P28" s="63">
        <f>IFERROR(IF($M28=0,INDEX('Inp_RIIO-1'!$AM:$AM,MATCH(P$5&amp;$E28&amp;$G28,'Inp_RIIO-1'!$M:$M,0)),IF($M28=1,INDEX('Inp_RIIO-1'!$AN:$AN,MATCH(P$5&amp;$E28&amp;$G28,'Inp_RIIO-1'!$M:$M,0)))),"")</f>
        <v>2.1775000000000003E-2</v>
      </c>
      <c r="Q28" s="63">
        <f>IFERROR(IF($M28=0,INDEX('Inp_RIIO-1'!$AM:$AM,MATCH(Q$5&amp;$E28&amp;$G28,'Inp_RIIO-1'!$M:$M,0)),IF($M28=1,INDEX('Inp_RIIO-1'!$AN:$AN,MATCH(Q$5&amp;$E28&amp;$G28,'Inp_RIIO-1'!$M:$M,0)))),"")</f>
        <v>2.1775000000000003E-2</v>
      </c>
      <c r="R28" s="63">
        <f>IFERROR(IF($M28=0,INDEX('Inp_RIIO-1'!$AM:$AM,MATCH(R$5&amp;$E28&amp;$G28,'Inp_RIIO-1'!$M:$M,0)),IF($M28=1,INDEX('Inp_RIIO-1'!$AN:$AN,MATCH(R$5&amp;$E28&amp;$G28,'Inp_RIIO-1'!$M:$M,0)))),"")</f>
        <v>1.73875E-2</v>
      </c>
      <c r="S28" s="63">
        <f>IFERROR(IF($M28=0,INDEX('Inp_RIIO-1'!$AM:$AM,MATCH(S$5&amp;$E28&amp;$G28,'Inp_RIIO-1'!$M:$M,0)),IF($M28=1,INDEX('Inp_RIIO-1'!$AN:$AN,MATCH(S$5&amp;$E28&amp;$G28,'Inp_RIIO-1'!$M:$M,0)))),"")</f>
        <v>2.1775000000000003E-2</v>
      </c>
      <c r="T28" s="63">
        <f>IFERROR(IF($M28=0,INDEX('Inp_RIIO-1'!$AM:$AM,MATCH(T$5&amp;$E28&amp;$G28,'Inp_RIIO-1'!$M:$M,0)),IF($M28=1,INDEX('Inp_RIIO-1'!$AN:$AN,MATCH(T$5&amp;$E28&amp;$G28,'Inp_RIIO-1'!$M:$M,0)))),"")</f>
        <v>2.1775000000000003E-2</v>
      </c>
      <c r="U28" s="63">
        <f>IFERROR(IF($M28=0,INDEX('Inp_RIIO-1'!$AM:$AM,MATCH(U$5&amp;$E28&amp;$G28,'Inp_RIIO-1'!$M:$M,0)),IF($M28=1,INDEX('Inp_RIIO-1'!$AN:$AN,MATCH(U$5&amp;$E28&amp;$G28,'Inp_RIIO-1'!$M:$M,0)))),"")</f>
        <v>2.1775000000000003E-2</v>
      </c>
      <c r="V28" s="63">
        <f>IFERROR(IF($M28=0,INDEX('Inp_RIIO-1'!$AM:$AM,MATCH(V$5&amp;$E28&amp;$G28,'Inp_RIIO-1'!$M:$M,0)),IF($M28=1,INDEX('Inp_RIIO-1'!$AN:$AN,MATCH(V$5&amp;$E28&amp;$G28,'Inp_RIIO-1'!$M:$M,0)))),"")</f>
        <v>2.1775000000000003E-2</v>
      </c>
      <c r="W28" s="63">
        <f>IFERROR(IF($M28=0,INDEX('Inp_RIIO-1'!$AM:$AM,MATCH(W$5&amp;$E28&amp;$G28,'Inp_RIIO-1'!$M:$M,0)),IF($M28=1,INDEX('Inp_RIIO-1'!$AN:$AN,MATCH(W$5&amp;$E28&amp;$G28,'Inp_RIIO-1'!$M:$M,0)))),"")</f>
        <v>2.1775000000000003E-2</v>
      </c>
      <c r="X28" s="63">
        <f>IFERROR(IF($M28=0,INDEX('Inp_RIIO-1'!$AM:$AM,MATCH(X$5&amp;$E28&amp;$G28,'Inp_RIIO-1'!$M:$M,0)),IF($M28=1,INDEX('Inp_RIIO-1'!$AN:$AN,MATCH(X$5&amp;$E28&amp;$G28,'Inp_RIIO-1'!$M:$M,0)))),"")</f>
        <v>2.1775000000000003E-2</v>
      </c>
      <c r="Y28" s="63">
        <f>IFERROR(IF($M28=0,INDEX('Inp_RIIO-1'!$AM:$AM,MATCH(Y$5&amp;$E28&amp;$G28,'Inp_RIIO-1'!$M:$M,0)),IF($M28=1,INDEX('Inp_RIIO-1'!$AN:$AN,MATCH(Y$5&amp;$E28&amp;$G28,'Inp_RIIO-1'!$M:$M,0)))),"")</f>
        <v>2.1775000000000003E-2</v>
      </c>
      <c r="Z28" s="63">
        <f>IFERROR(IF($M28=0,INDEX('Inp_RIIO-1'!$AM:$AM,MATCH(Z$5&amp;$E28&amp;$G28,'Inp_RIIO-1'!$M:$M,0)),IF($M28=1,INDEX('Inp_RIIO-1'!$AN:$AN,MATCH(Z$5&amp;$E28&amp;$G28,'Inp_RIIO-1'!$M:$M,0)))),"")</f>
        <v>2.1775000000000003E-2</v>
      </c>
      <c r="AA28" s="63">
        <f>IFERROR(IF($M28=0,INDEX('Inp_RIIO-1'!$AM:$AM,MATCH(AA$5&amp;$E28&amp;$G28,'Inp_RIIO-1'!$M:$M,0)),IF($M28=1,INDEX('Inp_RIIO-1'!$AN:$AN,MATCH(AA$5&amp;$E28&amp;$G28,'Inp_RIIO-1'!$M:$M,0)))),"")</f>
        <v>2.1775000000000003E-2</v>
      </c>
      <c r="AB28" s="63">
        <f>IFERROR(IF($M28=0,INDEX('Inp_RIIO-1'!$AM:$AM,MATCH(AB$5&amp;$E28&amp;$G28,'Inp_RIIO-1'!$M:$M,0)),IF($M28=1,INDEX('Inp_RIIO-1'!$AN:$AN,MATCH(AB$5&amp;$E28&amp;$G28,'Inp_RIIO-1'!$M:$M,0)))),"")</f>
        <v>2.1775000000000003E-2</v>
      </c>
      <c r="AC28" s="63">
        <f>IFERROR(IF($M28=0,INDEX('Inp_RIIO-1'!$AM:$AM,MATCH(AC$5&amp;$E28&amp;$G28,'Inp_RIIO-1'!$M:$M,0)),IF($M28=1,INDEX('Inp_RIIO-1'!$AN:$AN,MATCH(AC$5&amp;$E28&amp;$G28,'Inp_RIIO-1'!$M:$M,0)))),"")</f>
        <v>2.1775000000000003E-2</v>
      </c>
      <c r="AD28" s="63">
        <f>IFERROR(IF($M28=0,INDEX('Inp_RIIO-1'!$AM:$AM,MATCH(AD$5&amp;$E28&amp;$G28,'Inp_RIIO-1'!$M:$M,0)),IF($M28=1,INDEX('Inp_RIIO-1'!$AN:$AN,MATCH(AD$5&amp;$E28&amp;$G28,'Inp_RIIO-1'!$M:$M,0)))),"")</f>
        <v>2.0575E-2</v>
      </c>
      <c r="AE28" s="63">
        <f>IFERROR(IF($M28=0,INDEX('Inp_RIIO-1'!$AM:$AM,MATCH(AE$5&amp;$E28&amp;$G28,'Inp_RIIO-1'!$M:$M,0)),IF($M28=1,INDEX('Inp_RIIO-1'!$AN:$AN,MATCH(AE$5&amp;$E28&amp;$G28,'Inp_RIIO-1'!$M:$M,0)))),"")</f>
        <v>2.0575E-2</v>
      </c>
      <c r="AF28" s="63">
        <f>IFERROR(IF($M28=0,INDEX('Inp_RIIO-1'!$AM:$AM,MATCH(AF$5&amp;$E28&amp;$G28,'Inp_RIIO-1'!$M:$M,0)),IF($M28=1,INDEX('Inp_RIIO-1'!$AN:$AN,MATCH(AF$5&amp;$E28&amp;$G28,'Inp_RIIO-1'!$M:$M,0)))),"")</f>
        <v>2.0575E-2</v>
      </c>
      <c r="AG28" s="63">
        <f>IFERROR(IF($M28=0,INDEX('Inp_RIIO-1'!$AM:$AM,MATCH(AG$5&amp;$E28&amp;$G28,'Inp_RIIO-1'!$M:$M,0)),IF($M28=1,INDEX('Inp_RIIO-1'!$AN:$AN,MATCH(AG$5&amp;$E28&amp;$G28,'Inp_RIIO-1'!$M:$M,0)))),"")</f>
        <v>1.6775000000000002E-2</v>
      </c>
      <c r="AH28" s="63">
        <f>IFERROR(IF($M28=0,INDEX('Inp_RIIO-1'!$AM:$AM,MATCH(AH$5&amp;$E28&amp;$G28,'Inp_RIIO-1'!$M:$M,0)),IF($M28=1,INDEX('Inp_RIIO-1'!$AN:$AN,MATCH(AH$5&amp;$E28&amp;$G28,'Inp_RIIO-1'!$M:$M,0)))),"")</f>
        <v>1.6775000000000002E-2</v>
      </c>
      <c r="AI28" s="63">
        <f>IFERROR(IF($M28=0,INDEX('Inp_RIIO-1'!$AM:$AM,MATCH(AI$5&amp;$E28&amp;$G28,'Inp_RIIO-1'!$M:$M,0)),IF($M28=1,INDEX('Inp_RIIO-1'!$AN:$AN,MATCH(AI$5&amp;$E28&amp;$G28,'Inp_RIIO-1'!$M:$M,0)))),"")</f>
        <v>1.6775000000000002E-2</v>
      </c>
      <c r="AJ28" s="63">
        <f>IFERROR(IF($M28=0,INDEX('Inp_RIIO-1'!$AM:$AM,MATCH(AJ$5&amp;$E28&amp;$G28,'Inp_RIIO-1'!$M:$M,0)),IF($M28=1,INDEX('Inp_RIIO-1'!$AN:$AN,MATCH(AJ$5&amp;$E28&amp;$G28,'Inp_RIIO-1'!$M:$M,0)))),"")</f>
        <v>1.6775000000000002E-2</v>
      </c>
      <c r="AK28" s="63">
        <f>IFERROR(IF($M28=0,INDEX('Inp_RIIO-1'!$AM:$AM,MATCH(AK$5&amp;$E28&amp;$G28,'Inp_RIIO-1'!$M:$M,0)),IF($M28=1,INDEX('Inp_RIIO-1'!$AN:$AN,MATCH(AK$5&amp;$E28&amp;$G28,'Inp_RIIO-1'!$M:$M,0)))),"")</f>
        <v>2.0575E-2</v>
      </c>
      <c r="AL28" s="63">
        <f>IFERROR(IF($M28=0,INDEX('Inp_RIIO-1'!$AM:$AM,MATCH(AL$5&amp;$E28&amp;$G28,'Inp_RIIO-1'!$M:$M,0)),IF($M28=1,INDEX('Inp_RIIO-1'!$AN:$AN,MATCH(AL$5&amp;$E28&amp;$G28,'Inp_RIIO-1'!$M:$M,0)))),"")</f>
        <v>2.0575E-2</v>
      </c>
      <c r="AM28" s="63">
        <f>IFERROR(IF($M28=0,INDEX('Inp_RIIO-1'!$AM:$AM,MATCH(AM$5&amp;$E28&amp;$G28,'Inp_RIIO-1'!$M:$M,0)),IF($M28=1,INDEX('Inp_RIIO-1'!$AN:$AN,MATCH(AM$5&amp;$E28&amp;$G28,'Inp_RIIO-1'!$M:$M,0)))),"")</f>
        <v>2.0575E-2</v>
      </c>
      <c r="AN28" s="63">
        <f>IFERROR(IF($M28=0,INDEX('Inp_RIIO-1'!$AM:$AM,MATCH(AN$5&amp;$E28&amp;$G28,'Inp_RIIO-1'!$M:$M,0)),IF($M28=1,INDEX('Inp_RIIO-1'!$AN:$AN,MATCH(AN$5&amp;$E28&amp;$G28,'Inp_RIIO-1'!$M:$M,0)))),"")</f>
        <v>2.0575E-2</v>
      </c>
      <c r="AO28" s="63">
        <f>IFERROR(IF($M28=0,INDEX('Inp_RIIO-1'!$AM:$AM,MATCH(AO$5&amp;$E28&amp;$G28,'Inp_RIIO-1'!$M:$M,0)),IF($M28=1,INDEX('Inp_RIIO-1'!$AN:$AN,MATCH(AO$5&amp;$E28&amp;$G28,'Inp_RIIO-1'!$M:$M,0)))),"")</f>
        <v>2.0575E-2</v>
      </c>
      <c r="AP28" s="63">
        <f>IFERROR(IF($M28=0,INDEX('Inp_RIIO-1'!$AM:$AM,MATCH(AP$5&amp;$E28&amp;$G28,'Inp_RIIO-1'!$M:$M,0)),IF($M28=1,INDEX('Inp_RIIO-1'!$AN:$AN,MATCH(AP$5&amp;$E28&amp;$G28,'Inp_RIIO-1'!$M:$M,0)))),"")</f>
        <v>2.0575E-2</v>
      </c>
      <c r="AQ28" s="63">
        <f>IFERROR(IF($M28=0,INDEX('Inp_RIIO-1'!$AM:$AM,MATCH(AQ$5&amp;$E28&amp;$G28,'Inp_RIIO-1'!$M:$M,0)),IF($M28=1,INDEX('Inp_RIIO-1'!$AN:$AN,MATCH(AQ$5&amp;$E28&amp;$G28,'Inp_RIIO-1'!$M:$M,0)))),"")</f>
        <v>2.0575E-2</v>
      </c>
      <c r="AS28" s="15"/>
      <c r="AT28" s="15"/>
      <c r="AU28" s="15"/>
      <c r="AV28" s="15"/>
      <c r="AW28" s="15"/>
      <c r="AX28" s="15"/>
      <c r="AY28" s="15"/>
      <c r="AZ28" s="15"/>
      <c r="BA28" s="15"/>
      <c r="BB28" s="15"/>
      <c r="BC28" s="15"/>
      <c r="BD28" s="15"/>
    </row>
    <row r="29" spans="1:56">
      <c r="E29" s="69" t="s">
        <v>184</v>
      </c>
      <c r="F29" s="69" t="s">
        <v>176</v>
      </c>
      <c r="G29" s="69" t="s">
        <v>184</v>
      </c>
      <c r="H29" s="69"/>
      <c r="I29" s="69"/>
      <c r="J29" s="69" t="s">
        <v>231</v>
      </c>
      <c r="M29" s="63">
        <f>Control!$R$10</f>
        <v>0</v>
      </c>
      <c r="N29" s="63">
        <f>Inp_Exclusions!I29</f>
        <v>1</v>
      </c>
      <c r="P29" s="63">
        <f>IFERROR(IF($M29=0,INDEX('Inp_RIIO-1'!$AM:$AM,MATCH(P$5&amp;$E29&amp;$G29,'Inp_RIIO-1'!$M:$M,0)),IF($M29=1,INDEX('Inp_RIIO-1'!$AN:$AN,MATCH(P$5&amp;$E29&amp;$G29,'Inp_RIIO-1'!$M:$M,0)))),"")</f>
        <v>7.0000000000000007E-2</v>
      </c>
      <c r="Q29" s="63">
        <f>IFERROR(IF($M29=0,INDEX('Inp_RIIO-1'!$AM:$AM,MATCH(Q$5&amp;$E29&amp;$G29,'Inp_RIIO-1'!$M:$M,0)),IF($M29=1,INDEX('Inp_RIIO-1'!$AN:$AN,MATCH(Q$5&amp;$E29&amp;$G29,'Inp_RIIO-1'!$M:$M,0)))),"")</f>
        <v>7.0000000000000007E-2</v>
      </c>
      <c r="R29" s="63">
        <f>IFERROR(IF($M29=0,INDEX('Inp_RIIO-1'!$AM:$AM,MATCH(R$5&amp;$E29&amp;$G29,'Inp_RIIO-1'!$M:$M,0)),IF($M29=1,INDEX('Inp_RIIO-1'!$AN:$AN,MATCH(R$5&amp;$E29&amp;$G29,'Inp_RIIO-1'!$M:$M,0)))),"")</f>
        <v>7.0000000000000007E-2</v>
      </c>
      <c r="S29" s="63">
        <f>IFERROR(IF($M29=0,INDEX('Inp_RIIO-1'!$AM:$AM,MATCH(S$5&amp;$E29&amp;$G29,'Inp_RIIO-1'!$M:$M,0)),IF($M29=1,INDEX('Inp_RIIO-1'!$AN:$AN,MATCH(S$5&amp;$E29&amp;$G29,'Inp_RIIO-1'!$M:$M,0)))),"")</f>
        <v>7.0000000000000007E-2</v>
      </c>
      <c r="T29" s="63">
        <f>IFERROR(IF($M29=0,INDEX('Inp_RIIO-1'!$AM:$AM,MATCH(T$5&amp;$E29&amp;$G29,'Inp_RIIO-1'!$M:$M,0)),IF($M29=1,INDEX('Inp_RIIO-1'!$AN:$AN,MATCH(T$5&amp;$E29&amp;$G29,'Inp_RIIO-1'!$M:$M,0)))),"")</f>
        <v>6.8000000000000005E-2</v>
      </c>
      <c r="U29" s="63">
        <f>IFERROR(IF($M29=0,INDEX('Inp_RIIO-1'!$AM:$AM,MATCH(U$5&amp;$E29&amp;$G29,'Inp_RIIO-1'!$M:$M,0)),IF($M29=1,INDEX('Inp_RIIO-1'!$AN:$AN,MATCH(U$5&amp;$E29&amp;$G29,'Inp_RIIO-1'!$M:$M,0)))),"")</f>
        <v>6.8000000000000005E-2</v>
      </c>
      <c r="V29" s="63">
        <f>IFERROR(IF($M29=0,INDEX('Inp_RIIO-1'!$AM:$AM,MATCH(V$5&amp;$E29&amp;$G29,'Inp_RIIO-1'!$M:$M,0)),IF($M29=1,INDEX('Inp_RIIO-1'!$AN:$AN,MATCH(V$5&amp;$E29&amp;$G29,'Inp_RIIO-1'!$M:$M,0)))),"")</f>
        <v>6.7000000000000004E-2</v>
      </c>
      <c r="W29" s="63">
        <f>IFERROR(IF($M29=0,INDEX('Inp_RIIO-1'!$AM:$AM,MATCH(W$5&amp;$E29&amp;$G29,'Inp_RIIO-1'!$M:$M,0)),IF($M29=1,INDEX('Inp_RIIO-1'!$AN:$AN,MATCH(W$5&amp;$E29&amp;$G29,'Inp_RIIO-1'!$M:$M,0)))),"")</f>
        <v>6.7000000000000004E-2</v>
      </c>
      <c r="X29" s="63">
        <f>IFERROR(IF($M29=0,INDEX('Inp_RIIO-1'!$AM:$AM,MATCH(X$5&amp;$E29&amp;$G29,'Inp_RIIO-1'!$M:$M,0)),IF($M29=1,INDEX('Inp_RIIO-1'!$AN:$AN,MATCH(X$5&amp;$E29&amp;$G29,'Inp_RIIO-1'!$M:$M,0)))),"")</f>
        <v>6.7000000000000004E-2</v>
      </c>
      <c r="Y29" s="63">
        <f>IFERROR(IF($M29=0,INDEX('Inp_RIIO-1'!$AM:$AM,MATCH(Y$5&amp;$E29&amp;$G29,'Inp_RIIO-1'!$M:$M,0)),IF($M29=1,INDEX('Inp_RIIO-1'!$AN:$AN,MATCH(Y$5&amp;$E29&amp;$G29,'Inp_RIIO-1'!$M:$M,0)))),"")</f>
        <v>6.7000000000000004E-2</v>
      </c>
      <c r="Z29" s="63">
        <f>IFERROR(IF($M29=0,INDEX('Inp_RIIO-1'!$AM:$AM,MATCH(Z$5&amp;$E29&amp;$G29,'Inp_RIIO-1'!$M:$M,0)),IF($M29=1,INDEX('Inp_RIIO-1'!$AN:$AN,MATCH(Z$5&amp;$E29&amp;$G29,'Inp_RIIO-1'!$M:$M,0)))),"")</f>
        <v>6.7000000000000004E-2</v>
      </c>
      <c r="AA29" s="63">
        <f>IFERROR(IF($M29=0,INDEX('Inp_RIIO-1'!$AM:$AM,MATCH(AA$5&amp;$E29&amp;$G29,'Inp_RIIO-1'!$M:$M,0)),IF($M29=1,INDEX('Inp_RIIO-1'!$AN:$AN,MATCH(AA$5&amp;$E29&amp;$G29,'Inp_RIIO-1'!$M:$M,0)))),"")</f>
        <v>6.7000000000000004E-2</v>
      </c>
      <c r="AB29" s="63">
        <f>IFERROR(IF($M29=0,INDEX('Inp_RIIO-1'!$AM:$AM,MATCH(AB$5&amp;$E29&amp;$G29,'Inp_RIIO-1'!$M:$M,0)),IF($M29=1,INDEX('Inp_RIIO-1'!$AN:$AN,MATCH(AB$5&amp;$E29&amp;$G29,'Inp_RIIO-1'!$M:$M,0)))),"")</f>
        <v>6.7000000000000004E-2</v>
      </c>
      <c r="AC29" s="63">
        <f>IFERROR(IF($M29=0,INDEX('Inp_RIIO-1'!$AM:$AM,MATCH(AC$5&amp;$E29&amp;$G29,'Inp_RIIO-1'!$M:$M,0)),IF($M29=1,INDEX('Inp_RIIO-1'!$AN:$AN,MATCH(AC$5&amp;$E29&amp;$G29,'Inp_RIIO-1'!$M:$M,0)))),"")</f>
        <v>6.7000000000000004E-2</v>
      </c>
      <c r="AD29" s="63">
        <f>IFERROR(IF($M29=0,INDEX('Inp_RIIO-1'!$AM:$AM,MATCH(AD$5&amp;$E29&amp;$G29,'Inp_RIIO-1'!$M:$M,0)),IF($M29=1,INDEX('Inp_RIIO-1'!$AN:$AN,MATCH(AD$5&amp;$E29&amp;$G29,'Inp_RIIO-1'!$M:$M,0)))),"")</f>
        <v>0.06</v>
      </c>
      <c r="AE29" s="63">
        <f>IFERROR(IF($M29=0,INDEX('Inp_RIIO-1'!$AM:$AM,MATCH(AE$5&amp;$E29&amp;$G29,'Inp_RIIO-1'!$M:$M,0)),IF($M29=1,INDEX('Inp_RIIO-1'!$AN:$AN,MATCH(AE$5&amp;$E29&amp;$G29,'Inp_RIIO-1'!$M:$M,0)))),"")</f>
        <v>0.06</v>
      </c>
      <c r="AF29" s="63">
        <f>IFERROR(IF($M29=0,INDEX('Inp_RIIO-1'!$AM:$AM,MATCH(AF$5&amp;$E29&amp;$G29,'Inp_RIIO-1'!$M:$M,0)),IF($M29=1,INDEX('Inp_RIIO-1'!$AN:$AN,MATCH(AF$5&amp;$E29&amp;$G29,'Inp_RIIO-1'!$M:$M,0)))),"")</f>
        <v>0.06</v>
      </c>
      <c r="AG29" s="63">
        <f>IFERROR(IF($M29=0,INDEX('Inp_RIIO-1'!$AM:$AM,MATCH(AG$5&amp;$E29&amp;$G29,'Inp_RIIO-1'!$M:$M,0)),IF($M29=1,INDEX('Inp_RIIO-1'!$AN:$AN,MATCH(AG$5&amp;$E29&amp;$G29,'Inp_RIIO-1'!$M:$M,0)))),"")</f>
        <v>6.4000000000000001E-2</v>
      </c>
      <c r="AH29" s="63">
        <f>IFERROR(IF($M29=0,INDEX('Inp_RIIO-1'!$AM:$AM,MATCH(AH$5&amp;$E29&amp;$G29,'Inp_RIIO-1'!$M:$M,0)),IF($M29=1,INDEX('Inp_RIIO-1'!$AN:$AN,MATCH(AH$5&amp;$E29&amp;$G29,'Inp_RIIO-1'!$M:$M,0)))),"")</f>
        <v>6.4000000000000001E-2</v>
      </c>
      <c r="AI29" s="63">
        <f>IFERROR(IF($M29=0,INDEX('Inp_RIIO-1'!$AM:$AM,MATCH(AI$5&amp;$E29&amp;$G29,'Inp_RIIO-1'!$M:$M,0)),IF($M29=1,INDEX('Inp_RIIO-1'!$AN:$AN,MATCH(AI$5&amp;$E29&amp;$G29,'Inp_RIIO-1'!$M:$M,0)))),"")</f>
        <v>6.4000000000000001E-2</v>
      </c>
      <c r="AJ29" s="63">
        <f>IFERROR(IF($M29=0,INDEX('Inp_RIIO-1'!$AM:$AM,MATCH(AJ$5&amp;$E29&amp;$G29,'Inp_RIIO-1'!$M:$M,0)),IF($M29=1,INDEX('Inp_RIIO-1'!$AN:$AN,MATCH(AJ$5&amp;$E29&amp;$G29,'Inp_RIIO-1'!$M:$M,0)))),"")</f>
        <v>6.4000000000000001E-2</v>
      </c>
      <c r="AK29" s="63">
        <f>IFERROR(IF($M29=0,INDEX('Inp_RIIO-1'!$AM:$AM,MATCH(AK$5&amp;$E29&amp;$G29,'Inp_RIIO-1'!$M:$M,0)),IF($M29=1,INDEX('Inp_RIIO-1'!$AN:$AN,MATCH(AK$5&amp;$E29&amp;$G29,'Inp_RIIO-1'!$M:$M,0)))),"")</f>
        <v>0.06</v>
      </c>
      <c r="AL29" s="63">
        <f>IFERROR(IF($M29=0,INDEX('Inp_RIIO-1'!$AM:$AM,MATCH(AL$5&amp;$E29&amp;$G29,'Inp_RIIO-1'!$M:$M,0)),IF($M29=1,INDEX('Inp_RIIO-1'!$AN:$AN,MATCH(AL$5&amp;$E29&amp;$G29,'Inp_RIIO-1'!$M:$M,0)))),"")</f>
        <v>0.06</v>
      </c>
      <c r="AM29" s="63">
        <f>IFERROR(IF($M29=0,INDEX('Inp_RIIO-1'!$AM:$AM,MATCH(AM$5&amp;$E29&amp;$G29,'Inp_RIIO-1'!$M:$M,0)),IF($M29=1,INDEX('Inp_RIIO-1'!$AN:$AN,MATCH(AM$5&amp;$E29&amp;$G29,'Inp_RIIO-1'!$M:$M,0)))),"")</f>
        <v>0.06</v>
      </c>
      <c r="AN29" s="63">
        <f>IFERROR(IF($M29=0,INDEX('Inp_RIIO-1'!$AM:$AM,MATCH(AN$5&amp;$E29&amp;$G29,'Inp_RIIO-1'!$M:$M,0)),IF($M29=1,INDEX('Inp_RIIO-1'!$AN:$AN,MATCH(AN$5&amp;$E29&amp;$G29,'Inp_RIIO-1'!$M:$M,0)))),"")</f>
        <v>0.06</v>
      </c>
      <c r="AO29" s="63">
        <f>IFERROR(IF($M29=0,INDEX('Inp_RIIO-1'!$AM:$AM,MATCH(AO$5&amp;$E29&amp;$G29,'Inp_RIIO-1'!$M:$M,0)),IF($M29=1,INDEX('Inp_RIIO-1'!$AN:$AN,MATCH(AO$5&amp;$E29&amp;$G29,'Inp_RIIO-1'!$M:$M,0)))),"")</f>
        <v>0.06</v>
      </c>
      <c r="AP29" s="63">
        <f>IFERROR(IF($M29=0,INDEX('Inp_RIIO-1'!$AM:$AM,MATCH(AP$5&amp;$E29&amp;$G29,'Inp_RIIO-1'!$M:$M,0)),IF($M29=1,INDEX('Inp_RIIO-1'!$AN:$AN,MATCH(AP$5&amp;$E29&amp;$G29,'Inp_RIIO-1'!$M:$M,0)))),"")</f>
        <v>0.06</v>
      </c>
      <c r="AQ29" s="63">
        <f>IFERROR(IF($M29=0,INDEX('Inp_RIIO-1'!$AM:$AM,MATCH(AQ$5&amp;$E29&amp;$G29,'Inp_RIIO-1'!$M:$M,0)),IF($M29=1,INDEX('Inp_RIIO-1'!$AN:$AN,MATCH(AQ$5&amp;$E29&amp;$G29,'Inp_RIIO-1'!$M:$M,0)))),"")</f>
        <v>0.06</v>
      </c>
      <c r="AS29" s="15"/>
      <c r="AT29" s="15"/>
      <c r="AU29" s="15"/>
      <c r="AV29" s="15"/>
      <c r="AW29" s="15"/>
      <c r="AX29" s="15"/>
      <c r="AY29" s="15"/>
      <c r="AZ29" s="15"/>
      <c r="BA29" s="15"/>
      <c r="BB29" s="15"/>
      <c r="BC29" s="15"/>
      <c r="BD29" s="15"/>
    </row>
    <row r="30" spans="1:56">
      <c r="A30" s="69"/>
      <c r="B30" s="69"/>
      <c r="C30" s="69"/>
      <c r="D30" s="69"/>
      <c r="E30" s="69" t="s">
        <v>162</v>
      </c>
      <c r="F30" s="69" t="s">
        <v>163</v>
      </c>
      <c r="G30" s="69" t="s">
        <v>164</v>
      </c>
      <c r="H30" s="69"/>
      <c r="I30" s="69"/>
      <c r="J30" s="69" t="s">
        <v>65</v>
      </c>
      <c r="K30" s="69"/>
      <c r="L30" s="69"/>
      <c r="M30" s="63">
        <f>Control!$R$10</f>
        <v>0</v>
      </c>
      <c r="N30" s="63">
        <f>Inp_Exclusions!I30</f>
        <v>1</v>
      </c>
      <c r="P30" s="63">
        <f>IFERROR(IF($M30=0,INDEX('Inp_RIIO-1'!$AM:$AM,MATCH(P$5&amp;$E30&amp;$G30,'Inp_RIIO-1'!$M:$M,0)),IF($M30=1,INDEX('Inp_RIIO-1'!$AN:$AN,MATCH(P$5&amp;$E30&amp;$G30,'Inp_RIIO-1'!$M:$M,0)))),"")</f>
        <v>0</v>
      </c>
      <c r="Q30" s="63">
        <f>IFERROR(IF($M30=0,INDEX('Inp_RIIO-1'!$AM:$AM,MATCH(Q$5&amp;$E30&amp;$G30,'Inp_RIIO-1'!$M:$M,0)),IF($M30=1,INDEX('Inp_RIIO-1'!$AN:$AN,MATCH(Q$5&amp;$E30&amp;$G30,'Inp_RIIO-1'!$M:$M,0)))),"")</f>
        <v>0</v>
      </c>
      <c r="R30" s="63">
        <f>IFERROR(IF($M30=0,INDEX('Inp_RIIO-1'!$AM:$AM,MATCH(R$5&amp;$E30&amp;$G30,'Inp_RIIO-1'!$M:$M,0)),IF($M30=1,INDEX('Inp_RIIO-1'!$AN:$AN,MATCH(R$5&amp;$E30&amp;$G30,'Inp_RIIO-1'!$M:$M,0)))),"")</f>
        <v>0</v>
      </c>
      <c r="S30" s="63">
        <f>IFERROR(IF($M30=0,INDEX('Inp_RIIO-1'!$AM:$AM,MATCH(S$5&amp;$E30&amp;$G30,'Inp_RIIO-1'!$M:$M,0)),IF($M30=1,INDEX('Inp_RIIO-1'!$AN:$AN,MATCH(S$5&amp;$E30&amp;$G30,'Inp_RIIO-1'!$M:$M,0)))),"")</f>
        <v>0</v>
      </c>
      <c r="T30" s="63">
        <f>IFERROR(IF($M30=0,INDEX('Inp_RIIO-1'!$AM:$AM,MATCH(T$5&amp;$E30&amp;$G30,'Inp_RIIO-1'!$M:$M,0)),IF($M30=1,INDEX('Inp_RIIO-1'!$AN:$AN,MATCH(T$5&amp;$E30&amp;$G30,'Inp_RIIO-1'!$M:$M,0)))),"")</f>
        <v>0</v>
      </c>
      <c r="U30" s="63">
        <f>IFERROR(IF($M30=0,INDEX('Inp_RIIO-1'!$AM:$AM,MATCH(U$5&amp;$E30&amp;$G30,'Inp_RIIO-1'!$M:$M,0)),IF($M30=1,INDEX('Inp_RIIO-1'!$AN:$AN,MATCH(U$5&amp;$E30&amp;$G30,'Inp_RIIO-1'!$M:$M,0)))),"")</f>
        <v>0</v>
      </c>
      <c r="V30" s="63">
        <f>IFERROR(IF($M30=0,INDEX('Inp_RIIO-1'!$AM:$AM,MATCH(V$5&amp;$E30&amp;$G30,'Inp_RIIO-1'!$M:$M,0)),IF($M30=1,INDEX('Inp_RIIO-1'!$AN:$AN,MATCH(V$5&amp;$E30&amp;$G30,'Inp_RIIO-1'!$M:$M,0)))),"")</f>
        <v>5.0704113488932094</v>
      </c>
      <c r="W30" s="63">
        <f>IFERROR(IF($M30=0,INDEX('Inp_RIIO-1'!$AM:$AM,MATCH(W$5&amp;$E30&amp;$G30,'Inp_RIIO-1'!$M:$M,0)),IF($M30=1,INDEX('Inp_RIIO-1'!$AN:$AN,MATCH(W$5&amp;$E30&amp;$G30,'Inp_RIIO-1'!$M:$M,0)))),"")</f>
        <v>17.088208386720193</v>
      </c>
      <c r="X30" s="63">
        <f>IFERROR(IF($M30=0,INDEX('Inp_RIIO-1'!$AM:$AM,MATCH(X$5&amp;$E30&amp;$G30,'Inp_RIIO-1'!$M:$M,0)),IF($M30=1,INDEX('Inp_RIIO-1'!$AN:$AN,MATCH(X$5&amp;$E30&amp;$G30,'Inp_RIIO-1'!$M:$M,0)))),"")</f>
        <v>3.2004440818842754</v>
      </c>
      <c r="Y30" s="63">
        <f>IFERROR(IF($M30=0,INDEX('Inp_RIIO-1'!$AM:$AM,MATCH(Y$5&amp;$E30&amp;$G30,'Inp_RIIO-1'!$M:$M,0)),IF($M30=1,INDEX('Inp_RIIO-1'!$AN:$AN,MATCH(Y$5&amp;$E30&amp;$G30,'Inp_RIIO-1'!$M:$M,0)))),"")</f>
        <v>2.9125589781954999</v>
      </c>
      <c r="Z30" s="63">
        <f>IFERROR(IF($M30=0,INDEX('Inp_RIIO-1'!$AM:$AM,MATCH(Z$5&amp;$E30&amp;$G30,'Inp_RIIO-1'!$M:$M,0)),IF($M30=1,INDEX('Inp_RIIO-1'!$AN:$AN,MATCH(Z$5&amp;$E30&amp;$G30,'Inp_RIIO-1'!$M:$M,0)))),"")</f>
        <v>2.0612735760052332</v>
      </c>
      <c r="AA30" s="63">
        <f>IFERROR(IF($M30=0,INDEX('Inp_RIIO-1'!$AM:$AM,MATCH(AA$5&amp;$E30&amp;$G30,'Inp_RIIO-1'!$M:$M,0)),IF($M30=1,INDEX('Inp_RIIO-1'!$AN:$AN,MATCH(AA$5&amp;$E30&amp;$G30,'Inp_RIIO-1'!$M:$M,0)))),"")</f>
        <v>0.25864398337496203</v>
      </c>
      <c r="AB30" s="63">
        <f>IFERROR(IF($M30=0,INDEX('Inp_RIIO-1'!$AM:$AM,MATCH(AB$5&amp;$E30&amp;$G30,'Inp_RIIO-1'!$M:$M,0)),IF($M30=1,INDEX('Inp_RIIO-1'!$AN:$AN,MATCH(AB$5&amp;$E30&amp;$G30,'Inp_RIIO-1'!$M:$M,0)))),"")</f>
        <v>1.6914150783726305</v>
      </c>
      <c r="AC30" s="63">
        <f>IFERROR(IF($M30=0,INDEX('Inp_RIIO-1'!$AM:$AM,MATCH(AC$5&amp;$E30&amp;$G30,'Inp_RIIO-1'!$M:$M,0)),IF($M30=1,INDEX('Inp_RIIO-1'!$AN:$AN,MATCH(AC$5&amp;$E30&amp;$G30,'Inp_RIIO-1'!$M:$M,0)))),"")</f>
        <v>0.74168590250089761</v>
      </c>
      <c r="AD30" s="63">
        <f>IFERROR(IF($M30=0,INDEX('Inp_RIIO-1'!$AM:$AM,MATCH(AD$5&amp;$E30&amp;$G30,'Inp_RIIO-1'!$M:$M,0)),IF($M30=1,INDEX('Inp_RIIO-1'!$AN:$AN,MATCH(AD$5&amp;$E30&amp;$G30,'Inp_RIIO-1'!$M:$M,0)))),"")</f>
        <v>4.9044760089204447</v>
      </c>
      <c r="AE30" s="63">
        <f>IFERROR(IF($M30=0,INDEX('Inp_RIIO-1'!$AM:$AM,MATCH(AE$5&amp;$E30&amp;$G30,'Inp_RIIO-1'!$M:$M,0)),IF($M30=1,INDEX('Inp_RIIO-1'!$AN:$AN,MATCH(AE$5&amp;$E30&amp;$G30,'Inp_RIIO-1'!$M:$M,0)))),"")</f>
        <v>1.8921777179744379</v>
      </c>
      <c r="AF30" s="63">
        <f>IFERROR(IF($M30=0,INDEX('Inp_RIIO-1'!$AM:$AM,MATCH(AF$5&amp;$E30&amp;$G30,'Inp_RIIO-1'!$M:$M,0)),IF($M30=1,INDEX('Inp_RIIO-1'!$AN:$AN,MATCH(AF$5&amp;$E30&amp;$G30,'Inp_RIIO-1'!$M:$M,0)))),"")</f>
        <v>1.229466126845109</v>
      </c>
      <c r="AG30" s="63">
        <f>IFERROR(IF($M30=0,INDEX('Inp_RIIO-1'!$AM:$AM,MATCH(AG$5&amp;$E30&amp;$G30,'Inp_RIIO-1'!$M:$M,0)),IF($M30=1,INDEX('Inp_RIIO-1'!$AN:$AN,MATCH(AG$5&amp;$E30&amp;$G30,'Inp_RIIO-1'!$M:$M,0)))),"")</f>
        <v>0.12000398110354199</v>
      </c>
      <c r="AH30" s="63">
        <f>IFERROR(IF($M30=0,INDEX('Inp_RIIO-1'!$AM:$AM,MATCH(AH$5&amp;$E30&amp;$G30,'Inp_RIIO-1'!$M:$M,0)),IF($M30=1,INDEX('Inp_RIIO-1'!$AN:$AN,MATCH(AH$5&amp;$E30&amp;$G30,'Inp_RIIO-1'!$M:$M,0)))),"")</f>
        <v>6.2725243567858857E-2</v>
      </c>
      <c r="AI30" s="63">
        <f>IFERROR(IF($M30=0,INDEX('Inp_RIIO-1'!$AM:$AM,MATCH(AI$5&amp;$E30&amp;$G30,'Inp_RIIO-1'!$M:$M,0)),IF($M30=1,INDEX('Inp_RIIO-1'!$AN:$AN,MATCH(AI$5&amp;$E30&amp;$G30,'Inp_RIIO-1'!$M:$M,0)))),"")</f>
        <v>0.11375089077084943</v>
      </c>
      <c r="AJ30" s="63">
        <f>IFERROR(IF($M30=0,INDEX('Inp_RIIO-1'!$AM:$AM,MATCH(AJ$5&amp;$E30&amp;$G30,'Inp_RIIO-1'!$M:$M,0)),IF($M30=1,INDEX('Inp_RIIO-1'!$AN:$AN,MATCH(AJ$5&amp;$E30&amp;$G30,'Inp_RIIO-1'!$M:$M,0)))),"")</f>
        <v>0.31218713721789593</v>
      </c>
      <c r="AK30" s="63">
        <f>IFERROR(IF($M30=0,INDEX('Inp_RIIO-1'!$AM:$AM,MATCH(AK$5&amp;$E30&amp;$G30,'Inp_RIIO-1'!$M:$M,0)),IF($M30=1,INDEX('Inp_RIIO-1'!$AN:$AN,MATCH(AK$5&amp;$E30&amp;$G30,'Inp_RIIO-1'!$M:$M,0)))),"")</f>
        <v>0.14137352401927983</v>
      </c>
      <c r="AL30" s="63">
        <f>IFERROR(IF($M30=0,INDEX('Inp_RIIO-1'!$AM:$AM,MATCH(AL$5&amp;$E30&amp;$G30,'Inp_RIIO-1'!$M:$M,0)),IF($M30=1,INDEX('Inp_RIIO-1'!$AN:$AN,MATCH(AL$5&amp;$E30&amp;$G30,'Inp_RIIO-1'!$M:$M,0)))),"")</f>
        <v>0.69109270654094801</v>
      </c>
      <c r="AM30" s="63">
        <f>IFERROR(IF($M30=0,INDEX('Inp_RIIO-1'!$AM:$AM,MATCH(AM$5&amp;$E30&amp;$G30,'Inp_RIIO-1'!$M:$M,0)),IF($M30=1,INDEX('Inp_RIIO-1'!$AN:$AN,MATCH(AM$5&amp;$E30&amp;$G30,'Inp_RIIO-1'!$M:$M,0)))),"")</f>
        <v>1.7967281305873439</v>
      </c>
      <c r="AN30" s="63">
        <f>IFERROR(IF($M30=0,INDEX('Inp_RIIO-1'!$AM:$AM,MATCH(AN$5&amp;$E30&amp;$G30,'Inp_RIIO-1'!$M:$M,0)),IF($M30=1,INDEX('Inp_RIIO-1'!$AN:$AN,MATCH(AN$5&amp;$E30&amp;$G30,'Inp_RIIO-1'!$M:$M,0)))),"")</f>
        <v>4.5164734335576925E-2</v>
      </c>
      <c r="AO30" s="63">
        <f>IFERROR(IF($M30=0,INDEX('Inp_RIIO-1'!$AM:$AM,MATCH(AO$5&amp;$E30&amp;$G30,'Inp_RIIO-1'!$M:$M,0)),IF($M30=1,INDEX('Inp_RIIO-1'!$AN:$AN,MATCH(AO$5&amp;$E30&amp;$G30,'Inp_RIIO-1'!$M:$M,0)))),"")</f>
        <v>4.8037362736396541E-2</v>
      </c>
      <c r="AP30" s="63">
        <f>IFERROR(IF($M30=0,INDEX('Inp_RIIO-1'!$AM:$AM,MATCH(AP$5&amp;$E30&amp;$G30,'Inp_RIIO-1'!$M:$M,0)),IF($M30=1,INDEX('Inp_RIIO-1'!$AN:$AN,MATCH(AP$5&amp;$E30&amp;$G30,'Inp_RIIO-1'!$M:$M,0)))),"")</f>
        <v>0.76559623229997864</v>
      </c>
      <c r="AQ30" s="63">
        <f>IFERROR(IF($M30=0,INDEX('Inp_RIIO-1'!$AM:$AM,MATCH(AQ$5&amp;$E30&amp;$G30,'Inp_RIIO-1'!$M:$M,0)),IF($M30=1,INDEX('Inp_RIIO-1'!$AN:$AN,MATCH(AQ$5&amp;$E30&amp;$G30,'Inp_RIIO-1'!$M:$M,0)))),"")</f>
        <v>3.5772089918931131</v>
      </c>
      <c r="AS30" s="15"/>
      <c r="AT30" s="15"/>
      <c r="AU30" s="15"/>
      <c r="AV30" s="15"/>
      <c r="AW30" s="15"/>
      <c r="AX30" s="15"/>
      <c r="AY30" s="15"/>
      <c r="AZ30" s="15"/>
      <c r="BA30" s="15"/>
      <c r="BB30" s="15"/>
      <c r="BC30" s="15"/>
      <c r="BD30" s="15"/>
    </row>
    <row r="31" spans="1:56">
      <c r="A31" s="69"/>
      <c r="B31" s="69"/>
      <c r="C31" s="69"/>
      <c r="D31" s="69"/>
      <c r="E31" s="69" t="s">
        <v>168</v>
      </c>
      <c r="F31" s="69" t="s">
        <v>166</v>
      </c>
      <c r="G31" s="69" t="s">
        <v>169</v>
      </c>
      <c r="H31" s="69"/>
      <c r="I31" s="69"/>
      <c r="J31" s="69" t="s">
        <v>65</v>
      </c>
      <c r="K31" s="69"/>
      <c r="L31" s="69"/>
      <c r="M31" s="63">
        <f>Control!$R$10</f>
        <v>0</v>
      </c>
      <c r="N31" s="63">
        <f>Inp_Exclusions!I31</f>
        <v>1</v>
      </c>
      <c r="P31" s="63">
        <f>IFERROR(IF($M31=0,INDEX('Inp_RIIO-1'!$AM:$AM,MATCH(P$5&amp;$E31&amp;$G31,'Inp_RIIO-1'!$M:$M,0)),IF($M31=1,INDEX('Inp_RIIO-1'!$AN:$AN,MATCH(P$5&amp;$E31&amp;$G31,'Inp_RIIO-1'!$M:$M,0)))),"")</f>
        <v>0</v>
      </c>
      <c r="Q31" s="63">
        <f>IFERROR(IF($M31=0,INDEX('Inp_RIIO-1'!$AM:$AM,MATCH(Q$5&amp;$E31&amp;$G31,'Inp_RIIO-1'!$M:$M,0)),IF($M31=1,INDEX('Inp_RIIO-1'!$AN:$AN,MATCH(Q$5&amp;$E31&amp;$G31,'Inp_RIIO-1'!$M:$M,0)))),"")</f>
        <v>480.03640843532958</v>
      </c>
      <c r="R31" s="63">
        <f>IFERROR(IF($M31=0,INDEX('Inp_RIIO-1'!$AM:$AM,MATCH(R$5&amp;$E31&amp;$G31,'Inp_RIIO-1'!$M:$M,0)),IF($M31=1,INDEX('Inp_RIIO-1'!$AN:$AN,MATCH(R$5&amp;$E31&amp;$G31,'Inp_RIIO-1'!$M:$M,0)))),"")</f>
        <v>47.723698457937139</v>
      </c>
      <c r="S31" s="63">
        <f>IFERROR(IF($M31=0,INDEX('Inp_RIIO-1'!$AM:$AM,MATCH(S$5&amp;$E31&amp;$G31,'Inp_RIIO-1'!$M:$M,0)),IF($M31=1,INDEX('Inp_RIIO-1'!$AN:$AN,MATCH(S$5&amp;$E31&amp;$G31,'Inp_RIIO-1'!$M:$M,0)))),"")</f>
        <v>113.1909253703105</v>
      </c>
      <c r="T31" s="63">
        <f>IFERROR(IF($M31=0,INDEX('Inp_RIIO-1'!$AM:$AM,MATCH(T$5&amp;$E31&amp;$G31,'Inp_RIIO-1'!$M:$M,0)),IF($M31=1,INDEX('Inp_RIIO-1'!$AN:$AN,MATCH(T$5&amp;$E31&amp;$G31,'Inp_RIIO-1'!$M:$M,0)))),"")</f>
        <v>0</v>
      </c>
      <c r="U31" s="63">
        <f>IFERROR(IF($M31=0,INDEX('Inp_RIIO-1'!$AM:$AM,MATCH(U$5&amp;$E31&amp;$G31,'Inp_RIIO-1'!$M:$M,0)),IF($M31=1,INDEX('Inp_RIIO-1'!$AN:$AN,MATCH(U$5&amp;$E31&amp;$G31,'Inp_RIIO-1'!$M:$M,0)))),"")</f>
        <v>89.096893068410225</v>
      </c>
      <c r="V31" s="63">
        <f>IFERROR(IF($M31=0,INDEX('Inp_RIIO-1'!$AM:$AM,MATCH(V$5&amp;$E31&amp;$G31,'Inp_RIIO-1'!$M:$M,0)),IF($M31=1,INDEX('Inp_RIIO-1'!$AN:$AN,MATCH(V$5&amp;$E31&amp;$G31,'Inp_RIIO-1'!$M:$M,0)))),"")</f>
        <v>175.98899905035884</v>
      </c>
      <c r="W31" s="63">
        <f>IFERROR(IF($M31=0,INDEX('Inp_RIIO-1'!$AM:$AM,MATCH(W$5&amp;$E31&amp;$G31,'Inp_RIIO-1'!$M:$M,0)),IF($M31=1,INDEX('Inp_RIIO-1'!$AN:$AN,MATCH(W$5&amp;$E31&amp;$G31,'Inp_RIIO-1'!$M:$M,0)))),"")</f>
        <v>121.15751706222633</v>
      </c>
      <c r="X31" s="63">
        <f>IFERROR(IF($M31=0,INDEX('Inp_RIIO-1'!$AM:$AM,MATCH(X$5&amp;$E31&amp;$G31,'Inp_RIIO-1'!$M:$M,0)),IF($M31=1,INDEX('Inp_RIIO-1'!$AN:$AN,MATCH(X$5&amp;$E31&amp;$G31,'Inp_RIIO-1'!$M:$M,0)))),"")</f>
        <v>122.73857897335307</v>
      </c>
      <c r="Y31" s="63">
        <f>IFERROR(IF($M31=0,INDEX('Inp_RIIO-1'!$AM:$AM,MATCH(Y$5&amp;$E31&amp;$G31,'Inp_RIIO-1'!$M:$M,0)),IF($M31=1,INDEX('Inp_RIIO-1'!$AN:$AN,MATCH(Y$5&amp;$E31&amp;$G31,'Inp_RIIO-1'!$M:$M,0)))),"")</f>
        <v>94.503069840658569</v>
      </c>
      <c r="Z31" s="63">
        <f>IFERROR(IF($M31=0,INDEX('Inp_RIIO-1'!$AM:$AM,MATCH(Z$5&amp;$E31&amp;$G31,'Inp_RIIO-1'!$M:$M,0)),IF($M31=1,INDEX('Inp_RIIO-1'!$AN:$AN,MATCH(Z$5&amp;$E31&amp;$G31,'Inp_RIIO-1'!$M:$M,0)))),"")</f>
        <v>106.58879109293733</v>
      </c>
      <c r="AA31" s="63">
        <f>IFERROR(IF($M31=0,INDEX('Inp_RIIO-1'!$AM:$AM,MATCH(AA$5&amp;$E31&amp;$G31,'Inp_RIIO-1'!$M:$M,0)),IF($M31=1,INDEX('Inp_RIIO-1'!$AN:$AN,MATCH(AA$5&amp;$E31&amp;$G31,'Inp_RIIO-1'!$M:$M,0)))),"")</f>
        <v>9.1213293583551174</v>
      </c>
      <c r="AB31" s="63">
        <f>IFERROR(IF($M31=0,INDEX('Inp_RIIO-1'!$AM:$AM,MATCH(AB$5&amp;$E31&amp;$G31,'Inp_RIIO-1'!$M:$M,0)),IF($M31=1,INDEX('Inp_RIIO-1'!$AN:$AN,MATCH(AB$5&amp;$E31&amp;$G31,'Inp_RIIO-1'!$M:$M,0)))),"")</f>
        <v>-0.71374106800325521</v>
      </c>
      <c r="AC31" s="63">
        <f>IFERROR(IF($M31=0,INDEX('Inp_RIIO-1'!$AM:$AM,MATCH(AC$5&amp;$E31&amp;$G31,'Inp_RIIO-1'!$M:$M,0)),IF($M31=1,INDEX('Inp_RIIO-1'!$AN:$AN,MATCH(AC$5&amp;$E31&amp;$G31,'Inp_RIIO-1'!$M:$M,0)))),"")</f>
        <v>-170.85672343787115</v>
      </c>
      <c r="AD31" s="63">
        <f>IFERROR(IF($M31=0,INDEX('Inp_RIIO-1'!$AM:$AM,MATCH(AD$5&amp;$E31&amp;$G31,'Inp_RIIO-1'!$M:$M,0)),IF($M31=1,INDEX('Inp_RIIO-1'!$AN:$AN,MATCH(AD$5&amp;$E31&amp;$G31,'Inp_RIIO-1'!$M:$M,0)))),"")</f>
        <v>-58.686043370780816</v>
      </c>
      <c r="AE31" s="63">
        <f>IFERROR(IF($M31=0,INDEX('Inp_RIIO-1'!$AM:$AM,MATCH(AE$5&amp;$E31&amp;$G31,'Inp_RIIO-1'!$M:$M,0)),IF($M31=1,INDEX('Inp_RIIO-1'!$AN:$AN,MATCH(AE$5&amp;$E31&amp;$G31,'Inp_RIIO-1'!$M:$M,0)))),"")</f>
        <v>8.8823539294827807</v>
      </c>
      <c r="AF31" s="63">
        <f>IFERROR(IF($M31=0,INDEX('Inp_RIIO-1'!$AM:$AM,MATCH(AF$5&amp;$E31&amp;$G31,'Inp_RIIO-1'!$M:$M,0)),IF($M31=1,INDEX('Inp_RIIO-1'!$AN:$AN,MATCH(AF$5&amp;$E31&amp;$G31,'Inp_RIIO-1'!$M:$M,0)))),"")</f>
        <v>-35.119461714566697</v>
      </c>
      <c r="AG31" s="63">
        <f>IFERROR(IF($M31=0,INDEX('Inp_RIIO-1'!$AM:$AM,MATCH(AG$5&amp;$E31&amp;$G31,'Inp_RIIO-1'!$M:$M,0)),IF($M31=1,INDEX('Inp_RIIO-1'!$AN:$AN,MATCH(AG$5&amp;$E31&amp;$G31,'Inp_RIIO-1'!$M:$M,0)))),"")</f>
        <v>-84.541677683097262</v>
      </c>
      <c r="AH31" s="63">
        <f>IFERROR(IF($M31=0,INDEX('Inp_RIIO-1'!$AM:$AM,MATCH(AH$5&amp;$E31&amp;$G31,'Inp_RIIO-1'!$M:$M,0)),IF($M31=1,INDEX('Inp_RIIO-1'!$AN:$AN,MATCH(AH$5&amp;$E31&amp;$G31,'Inp_RIIO-1'!$M:$M,0)))),"")</f>
        <v>-52.255231798899686</v>
      </c>
      <c r="AI31" s="63">
        <f>IFERROR(IF($M31=0,INDEX('Inp_RIIO-1'!$AM:$AM,MATCH(AI$5&amp;$E31&amp;$G31,'Inp_RIIO-1'!$M:$M,0)),IF($M31=1,INDEX('Inp_RIIO-1'!$AN:$AN,MATCH(AI$5&amp;$E31&amp;$G31,'Inp_RIIO-1'!$M:$M,0)))),"")</f>
        <v>-42.353980997507314</v>
      </c>
      <c r="AJ31" s="63">
        <f>IFERROR(IF($M31=0,INDEX('Inp_RIIO-1'!$AM:$AM,MATCH(AJ$5&amp;$E31&amp;$G31,'Inp_RIIO-1'!$M:$M,0)),IF($M31=1,INDEX('Inp_RIIO-1'!$AN:$AN,MATCH(AJ$5&amp;$E31&amp;$G31,'Inp_RIIO-1'!$M:$M,0)))),"")</f>
        <v>-1.4174975275726514</v>
      </c>
      <c r="AK31" s="63">
        <f>IFERROR(IF($M31=0,INDEX('Inp_RIIO-1'!$AM:$AM,MATCH(AK$5&amp;$E31&amp;$G31,'Inp_RIIO-1'!$M:$M,0)),IF($M31=1,INDEX('Inp_RIIO-1'!$AN:$AN,MATCH(AK$5&amp;$E31&amp;$G31,'Inp_RIIO-1'!$M:$M,0)))),"")</f>
        <v>44.357904651284514</v>
      </c>
      <c r="AL31" s="63">
        <f>IFERROR(IF($M31=0,INDEX('Inp_RIIO-1'!$AM:$AM,MATCH(AL$5&amp;$E31&amp;$G31,'Inp_RIIO-1'!$M:$M,0)),IF($M31=1,INDEX('Inp_RIIO-1'!$AN:$AN,MATCH(AL$5&amp;$E31&amp;$G31,'Inp_RIIO-1'!$M:$M,0)))),"")</f>
        <v>50.38907932053052</v>
      </c>
      <c r="AM31" s="63">
        <f>IFERROR(IF($M31=0,INDEX('Inp_RIIO-1'!$AM:$AM,MATCH(AM$5&amp;$E31&amp;$G31,'Inp_RIIO-1'!$M:$M,0)),IF($M31=1,INDEX('Inp_RIIO-1'!$AN:$AN,MATCH(AM$5&amp;$E31&amp;$G31,'Inp_RIIO-1'!$M:$M,0)))),"")</f>
        <v>16.85507243883405</v>
      </c>
      <c r="AN31" s="63">
        <f>IFERROR(IF($M31=0,INDEX('Inp_RIIO-1'!$AM:$AM,MATCH(AN$5&amp;$E31&amp;$G31,'Inp_RIIO-1'!$M:$M,0)),IF($M31=1,INDEX('Inp_RIIO-1'!$AN:$AN,MATCH(AN$5&amp;$E31&amp;$G31,'Inp_RIIO-1'!$M:$M,0)))),"")</f>
        <v>0</v>
      </c>
      <c r="AO31" s="63">
        <f>IFERROR(IF($M31=0,INDEX('Inp_RIIO-1'!$AM:$AM,MATCH(AO$5&amp;$E31&amp;$G31,'Inp_RIIO-1'!$M:$M,0)),IF($M31=1,INDEX('Inp_RIIO-1'!$AN:$AN,MATCH(AO$5&amp;$E31&amp;$G31,'Inp_RIIO-1'!$M:$M,0)))),"")</f>
        <v>0</v>
      </c>
      <c r="AP31" s="63">
        <f>IFERROR(IF($M31=0,INDEX('Inp_RIIO-1'!$AM:$AM,MATCH(AP$5&amp;$E31&amp;$G31,'Inp_RIIO-1'!$M:$M,0)),IF($M31=1,INDEX('Inp_RIIO-1'!$AN:$AN,MATCH(AP$5&amp;$E31&amp;$G31,'Inp_RIIO-1'!$M:$M,0)))),"")</f>
        <v>-17.621566865182832</v>
      </c>
      <c r="AQ31" s="63">
        <f>IFERROR(IF($M31=0,INDEX('Inp_RIIO-1'!$AM:$AM,MATCH(AQ$5&amp;$E31&amp;$G31,'Inp_RIIO-1'!$M:$M,0)),IF($M31=1,INDEX('Inp_RIIO-1'!$AN:$AN,MATCH(AQ$5&amp;$E31&amp;$G31,'Inp_RIIO-1'!$M:$M,0)))),"")</f>
        <v>28.51725254796759</v>
      </c>
      <c r="AS31" s="15"/>
      <c r="AT31" s="15"/>
      <c r="AU31" s="15"/>
      <c r="AV31" s="15"/>
      <c r="AW31" s="15"/>
      <c r="AX31" s="15"/>
      <c r="AY31" s="15"/>
      <c r="AZ31" s="15"/>
      <c r="BA31" s="15"/>
      <c r="BB31" s="15"/>
      <c r="BC31" s="15"/>
      <c r="BD31" s="15"/>
    </row>
    <row r="32" spans="1:56">
      <c r="A32" s="69"/>
      <c r="B32" s="69"/>
      <c r="C32" s="69"/>
      <c r="D32" s="69"/>
      <c r="E32" s="69" t="s">
        <v>170</v>
      </c>
      <c r="F32" s="69" t="s">
        <v>166</v>
      </c>
      <c r="G32" s="69" t="s">
        <v>171</v>
      </c>
      <c r="H32" s="69"/>
      <c r="I32" s="69"/>
      <c r="J32" s="69" t="s">
        <v>65</v>
      </c>
      <c r="K32" s="69"/>
      <c r="L32" s="69"/>
      <c r="M32" s="63">
        <f>Control!$R$10</f>
        <v>0</v>
      </c>
      <c r="N32" s="63">
        <f>Inp_Exclusions!I32</f>
        <v>1</v>
      </c>
      <c r="P32" s="63">
        <f>IFERROR(IF($M32=0,INDEX('Inp_RIIO-1'!$AM:$AM,MATCH(P$5&amp;$E32&amp;$G32,'Inp_RIIO-1'!$M:$M,0)),IF($M32=1,INDEX('Inp_RIIO-1'!$AN:$AN,MATCH(P$5&amp;$E32&amp;$G32,'Inp_RIIO-1'!$M:$M,0)))),"")</f>
        <v>0</v>
      </c>
      <c r="Q32" s="63">
        <f>IFERROR(IF($M32=0,INDEX('Inp_RIIO-1'!$AM:$AM,MATCH(Q$5&amp;$E32&amp;$G32,'Inp_RIIO-1'!$M:$M,0)),IF($M32=1,INDEX('Inp_RIIO-1'!$AN:$AN,MATCH(Q$5&amp;$E32&amp;$G32,'Inp_RIIO-1'!$M:$M,0)))),"")</f>
        <v>35.212354735761807</v>
      </c>
      <c r="R32" s="63">
        <f>IFERROR(IF($M32=0,INDEX('Inp_RIIO-1'!$AM:$AM,MATCH(R$5&amp;$E32&amp;$G32,'Inp_RIIO-1'!$M:$M,0)),IF($M32=1,INDEX('Inp_RIIO-1'!$AN:$AN,MATCH(R$5&amp;$E32&amp;$G32,'Inp_RIIO-1'!$M:$M,0)))),"")</f>
        <v>-7.1828561831712241</v>
      </c>
      <c r="S32" s="63">
        <f>IFERROR(IF($M32=0,INDEX('Inp_RIIO-1'!$AM:$AM,MATCH(S$5&amp;$E32&amp;$G32,'Inp_RIIO-1'!$M:$M,0)),IF($M32=1,INDEX('Inp_RIIO-1'!$AN:$AN,MATCH(S$5&amp;$E32&amp;$G32,'Inp_RIIO-1'!$M:$M,0)))),"")</f>
        <v>-4.3506901243329565</v>
      </c>
      <c r="T32" s="63">
        <f>IFERROR(IF($M32=0,INDEX('Inp_RIIO-1'!$AM:$AM,MATCH(T$5&amp;$E32&amp;$G32,'Inp_RIIO-1'!$M:$M,0)),IF($M32=1,INDEX('Inp_RIIO-1'!$AN:$AN,MATCH(T$5&amp;$E32&amp;$G32,'Inp_RIIO-1'!$M:$M,0)))),"")</f>
        <v>0</v>
      </c>
      <c r="U32" s="63">
        <f>IFERROR(IF($M32=0,INDEX('Inp_RIIO-1'!$AM:$AM,MATCH(U$5&amp;$E32&amp;$G32,'Inp_RIIO-1'!$M:$M,0)),IF($M32=1,INDEX('Inp_RIIO-1'!$AN:$AN,MATCH(U$5&amp;$E32&amp;$G32,'Inp_RIIO-1'!$M:$M,0)))),"")</f>
        <v>57.965314972181687</v>
      </c>
      <c r="V32" s="63">
        <f>IFERROR(IF($M32=0,INDEX('Inp_RIIO-1'!$AM:$AM,MATCH(V$5&amp;$E32&amp;$G32,'Inp_RIIO-1'!$M:$M,0)),IF($M32=1,INDEX('Inp_RIIO-1'!$AN:$AN,MATCH(V$5&amp;$E32&amp;$G32,'Inp_RIIO-1'!$M:$M,0)))),"")</f>
        <v>8.1386433720133553</v>
      </c>
      <c r="W32" s="63">
        <f>IFERROR(IF($M32=0,INDEX('Inp_RIIO-1'!$AM:$AM,MATCH(W$5&amp;$E32&amp;$G32,'Inp_RIIO-1'!$M:$M,0)),IF($M32=1,INDEX('Inp_RIIO-1'!$AN:$AN,MATCH(W$5&amp;$E32&amp;$G32,'Inp_RIIO-1'!$M:$M,0)))),"")</f>
        <v>5.2865355883466805</v>
      </c>
      <c r="X32" s="63">
        <f>IFERROR(IF($M32=0,INDEX('Inp_RIIO-1'!$AM:$AM,MATCH(X$5&amp;$E32&amp;$G32,'Inp_RIIO-1'!$M:$M,0)),IF($M32=1,INDEX('Inp_RIIO-1'!$AN:$AN,MATCH(X$5&amp;$E32&amp;$G32,'Inp_RIIO-1'!$M:$M,0)))),"")</f>
        <v>2.8656274291513992</v>
      </c>
      <c r="Y32" s="63">
        <f>IFERROR(IF($M32=0,INDEX('Inp_RIIO-1'!$AM:$AM,MATCH(Y$5&amp;$E32&amp;$G32,'Inp_RIIO-1'!$M:$M,0)),IF($M32=1,INDEX('Inp_RIIO-1'!$AN:$AN,MATCH(Y$5&amp;$E32&amp;$G32,'Inp_RIIO-1'!$M:$M,0)))),"")</f>
        <v>4.4368534700508562</v>
      </c>
      <c r="Z32" s="63">
        <f>IFERROR(IF($M32=0,INDEX('Inp_RIIO-1'!$AM:$AM,MATCH(Z$5&amp;$E32&amp;$G32,'Inp_RIIO-1'!$M:$M,0)),IF($M32=1,INDEX('Inp_RIIO-1'!$AN:$AN,MATCH(Z$5&amp;$E32&amp;$G32,'Inp_RIIO-1'!$M:$M,0)))),"")</f>
        <v>0.19633824049909498</v>
      </c>
      <c r="AA32" s="63">
        <f>IFERROR(IF($M32=0,INDEX('Inp_RIIO-1'!$AM:$AM,MATCH(AA$5&amp;$E32&amp;$G32,'Inp_RIIO-1'!$M:$M,0)),IF($M32=1,INDEX('Inp_RIIO-1'!$AN:$AN,MATCH(AA$5&amp;$E32&amp;$G32,'Inp_RIIO-1'!$M:$M,0)))),"")</f>
        <v>-12.324089745032191</v>
      </c>
      <c r="AB32" s="63">
        <f>IFERROR(IF($M32=0,INDEX('Inp_RIIO-1'!$AM:$AM,MATCH(AB$5&amp;$E32&amp;$G32,'Inp_RIIO-1'!$M:$M,0)),IF($M32=1,INDEX('Inp_RIIO-1'!$AN:$AN,MATCH(AB$5&amp;$E32&amp;$G32,'Inp_RIIO-1'!$M:$M,0)))),"")</f>
        <v>-28.132123932583653</v>
      </c>
      <c r="AC32" s="63">
        <f>IFERROR(IF($M32=0,INDEX('Inp_RIIO-1'!$AM:$AM,MATCH(AC$5&amp;$E32&amp;$G32,'Inp_RIIO-1'!$M:$M,0)),IF($M32=1,INDEX('Inp_RIIO-1'!$AN:$AN,MATCH(AC$5&amp;$E32&amp;$G32,'Inp_RIIO-1'!$M:$M,0)))),"")</f>
        <v>-25.2662100121068</v>
      </c>
      <c r="AD32" s="63">
        <f>IFERROR(IF($M32=0,INDEX('Inp_RIIO-1'!$AM:$AM,MATCH(AD$5&amp;$E32&amp;$G32,'Inp_RIIO-1'!$M:$M,0)),IF($M32=1,INDEX('Inp_RIIO-1'!$AN:$AN,MATCH(AD$5&amp;$E32&amp;$G32,'Inp_RIIO-1'!$M:$M,0)))),"")</f>
        <v>8.9618557723618366</v>
      </c>
      <c r="AE32" s="63">
        <f>IFERROR(IF($M32=0,INDEX('Inp_RIIO-1'!$AM:$AM,MATCH(AE$5&amp;$E32&amp;$G32,'Inp_RIIO-1'!$M:$M,0)),IF($M32=1,INDEX('Inp_RIIO-1'!$AN:$AN,MATCH(AE$5&amp;$E32&amp;$G32,'Inp_RIIO-1'!$M:$M,0)))),"")</f>
        <v>14.010597484635806</v>
      </c>
      <c r="AF32" s="63">
        <f>IFERROR(IF($M32=0,INDEX('Inp_RIIO-1'!$AM:$AM,MATCH(AF$5&amp;$E32&amp;$G32,'Inp_RIIO-1'!$M:$M,0)),IF($M32=1,INDEX('Inp_RIIO-1'!$AN:$AN,MATCH(AF$5&amp;$E32&amp;$G32,'Inp_RIIO-1'!$M:$M,0)))),"")</f>
        <v>32.663391310969118</v>
      </c>
      <c r="AG32" s="63">
        <f>IFERROR(IF($M32=0,INDEX('Inp_RIIO-1'!$AM:$AM,MATCH(AG$5&amp;$E32&amp;$G32,'Inp_RIIO-1'!$M:$M,0)),IF($M32=1,INDEX('Inp_RIIO-1'!$AN:$AN,MATCH(AG$5&amp;$E32&amp;$G32,'Inp_RIIO-1'!$M:$M,0)))),"")</f>
        <v>8.3009262107118822</v>
      </c>
      <c r="AH32" s="63">
        <f>IFERROR(IF($M32=0,INDEX('Inp_RIIO-1'!$AM:$AM,MATCH(AH$5&amp;$E32&amp;$G32,'Inp_RIIO-1'!$M:$M,0)),IF($M32=1,INDEX('Inp_RIIO-1'!$AN:$AN,MATCH(AH$5&amp;$E32&amp;$G32,'Inp_RIIO-1'!$M:$M,0)))),"")</f>
        <v>6.5293895692461366</v>
      </c>
      <c r="AI32" s="63">
        <f>IFERROR(IF($M32=0,INDEX('Inp_RIIO-1'!$AM:$AM,MATCH(AI$5&amp;$E32&amp;$G32,'Inp_RIIO-1'!$M:$M,0)),IF($M32=1,INDEX('Inp_RIIO-1'!$AN:$AN,MATCH(AI$5&amp;$E32&amp;$G32,'Inp_RIIO-1'!$M:$M,0)))),"")</f>
        <v>4.3517199937956343</v>
      </c>
      <c r="AJ32" s="63">
        <f>IFERROR(IF($M32=0,INDEX('Inp_RIIO-1'!$AM:$AM,MATCH(AJ$5&amp;$E32&amp;$G32,'Inp_RIIO-1'!$M:$M,0)),IF($M32=1,INDEX('Inp_RIIO-1'!$AN:$AN,MATCH(AJ$5&amp;$E32&amp;$G32,'Inp_RIIO-1'!$M:$M,0)))),"")</f>
        <v>8.4572782745856436</v>
      </c>
      <c r="AK32" s="63">
        <f>IFERROR(IF($M32=0,INDEX('Inp_RIIO-1'!$AM:$AM,MATCH(AK$5&amp;$E32&amp;$G32,'Inp_RIIO-1'!$M:$M,0)),IF($M32=1,INDEX('Inp_RIIO-1'!$AN:$AN,MATCH(AK$5&amp;$E32&amp;$G32,'Inp_RIIO-1'!$M:$M,0)))),"")</f>
        <v>-2.2985233855255203</v>
      </c>
      <c r="AL32" s="63">
        <f>IFERROR(IF($M32=0,INDEX('Inp_RIIO-1'!$AM:$AM,MATCH(AL$5&amp;$E32&amp;$G32,'Inp_RIIO-1'!$M:$M,0)),IF($M32=1,INDEX('Inp_RIIO-1'!$AN:$AN,MATCH(AL$5&amp;$E32&amp;$G32,'Inp_RIIO-1'!$M:$M,0)))),"")</f>
        <v>-0.9012393816233879</v>
      </c>
      <c r="AM32" s="63">
        <f>IFERROR(IF($M32=0,INDEX('Inp_RIIO-1'!$AM:$AM,MATCH(AM$5&amp;$E32&amp;$G32,'Inp_RIIO-1'!$M:$M,0)),IF($M32=1,INDEX('Inp_RIIO-1'!$AN:$AN,MATCH(AM$5&amp;$E32&amp;$G32,'Inp_RIIO-1'!$M:$M,0)))),"")</f>
        <v>0.68273686718633975</v>
      </c>
      <c r="AN32" s="63">
        <f>IFERROR(IF($M32=0,INDEX('Inp_RIIO-1'!$AM:$AM,MATCH(AN$5&amp;$E32&amp;$G32,'Inp_RIIO-1'!$M:$M,0)),IF($M32=1,INDEX('Inp_RIIO-1'!$AN:$AN,MATCH(AN$5&amp;$E32&amp;$G32,'Inp_RIIO-1'!$M:$M,0)))),"")</f>
        <v>0</v>
      </c>
      <c r="AO32" s="63">
        <f>IFERROR(IF($M32=0,INDEX('Inp_RIIO-1'!$AM:$AM,MATCH(AO$5&amp;$E32&amp;$G32,'Inp_RIIO-1'!$M:$M,0)),IF($M32=1,INDEX('Inp_RIIO-1'!$AN:$AN,MATCH(AO$5&amp;$E32&amp;$G32,'Inp_RIIO-1'!$M:$M,0)))),"")</f>
        <v>0</v>
      </c>
      <c r="AP32" s="63">
        <f>IFERROR(IF($M32=0,INDEX('Inp_RIIO-1'!$AM:$AM,MATCH(AP$5&amp;$E32&amp;$G32,'Inp_RIIO-1'!$M:$M,0)),IF($M32=1,INDEX('Inp_RIIO-1'!$AN:$AN,MATCH(AP$5&amp;$E32&amp;$G32,'Inp_RIIO-1'!$M:$M,0)))),"")</f>
        <v>1.9216248169868777E-3</v>
      </c>
      <c r="AQ32" s="63">
        <f>IFERROR(IF($M32=0,INDEX('Inp_RIIO-1'!$AM:$AM,MATCH(AQ$5&amp;$E32&amp;$G32,'Inp_RIIO-1'!$M:$M,0)),IF($M32=1,INDEX('Inp_RIIO-1'!$AN:$AN,MATCH(AQ$5&amp;$E32&amp;$G32,'Inp_RIIO-1'!$M:$M,0)))),"")</f>
        <v>-4.1969688081254439</v>
      </c>
      <c r="AS32" s="15"/>
      <c r="AT32" s="15"/>
      <c r="AU32" s="15"/>
      <c r="AV32" s="15"/>
      <c r="AW32" s="15"/>
      <c r="AX32" s="15"/>
      <c r="AY32" s="15"/>
      <c r="AZ32" s="15"/>
      <c r="BA32" s="15"/>
      <c r="BB32" s="15"/>
      <c r="BC32" s="15"/>
      <c r="BD32" s="15"/>
    </row>
    <row r="33" spans="1:56">
      <c r="A33" s="69"/>
      <c r="B33" s="69"/>
      <c r="C33" s="69"/>
      <c r="D33" s="69"/>
      <c r="E33" s="69" t="s">
        <v>172</v>
      </c>
      <c r="F33" s="69" t="s">
        <v>166</v>
      </c>
      <c r="G33" s="69" t="s">
        <v>173</v>
      </c>
      <c r="H33" s="69"/>
      <c r="I33" s="69"/>
      <c r="J33" s="69" t="s">
        <v>65</v>
      </c>
      <c r="K33" s="69"/>
      <c r="L33" s="69"/>
      <c r="M33" s="63">
        <f>Control!$R$10</f>
        <v>0</v>
      </c>
      <c r="N33" s="63">
        <f>Inp_Exclusions!I33</f>
        <v>1</v>
      </c>
      <c r="P33" s="63">
        <f>IFERROR(IF($M33=0,INDEX('Inp_RIIO-1'!$AM:$AM,MATCH(P$5&amp;$E33&amp;$G33,'Inp_RIIO-1'!$M:$M,0)),IF($M33=1,INDEX('Inp_RIIO-1'!$AN:$AN,MATCH(P$5&amp;$E33&amp;$G33,'Inp_RIIO-1'!$M:$M,0)))),"")</f>
        <v>0</v>
      </c>
      <c r="Q33" s="63">
        <f>IFERROR(IF($M33=0,INDEX('Inp_RIIO-1'!$AM:$AM,MATCH(Q$5&amp;$E33&amp;$G33,'Inp_RIIO-1'!$M:$M,0)),IF($M33=1,INDEX('Inp_RIIO-1'!$AN:$AN,MATCH(Q$5&amp;$E33&amp;$G33,'Inp_RIIO-1'!$M:$M,0)))),"")</f>
        <v>-155.48347398155857</v>
      </c>
      <c r="R33" s="63">
        <f>IFERROR(IF($M33=0,INDEX('Inp_RIIO-1'!$AM:$AM,MATCH(R$5&amp;$E33&amp;$G33,'Inp_RIIO-1'!$M:$M,0)),IF($M33=1,INDEX('Inp_RIIO-1'!$AN:$AN,MATCH(R$5&amp;$E33&amp;$G33,'Inp_RIIO-1'!$M:$M,0)))),"")</f>
        <v>-33.124226338508116</v>
      </c>
      <c r="S33" s="63">
        <f>IFERROR(IF($M33=0,INDEX('Inp_RIIO-1'!$AM:$AM,MATCH(S$5&amp;$E33&amp;$G33,'Inp_RIIO-1'!$M:$M,0)),IF($M33=1,INDEX('Inp_RIIO-1'!$AN:$AN,MATCH(S$5&amp;$E33&amp;$G33,'Inp_RIIO-1'!$M:$M,0)))),"")</f>
        <v>-3.7316137336514199</v>
      </c>
      <c r="T33" s="63">
        <f>IFERROR(IF($M33=0,INDEX('Inp_RIIO-1'!$AM:$AM,MATCH(T$5&amp;$E33&amp;$G33,'Inp_RIIO-1'!$M:$M,0)),IF($M33=1,INDEX('Inp_RIIO-1'!$AN:$AN,MATCH(T$5&amp;$E33&amp;$G33,'Inp_RIIO-1'!$M:$M,0)))),"")</f>
        <v>0</v>
      </c>
      <c r="U33" s="63">
        <f>IFERROR(IF($M33=0,INDEX('Inp_RIIO-1'!$AM:$AM,MATCH(U$5&amp;$E33&amp;$G33,'Inp_RIIO-1'!$M:$M,0)),IF($M33=1,INDEX('Inp_RIIO-1'!$AN:$AN,MATCH(U$5&amp;$E33&amp;$G33,'Inp_RIIO-1'!$M:$M,0)))),"")</f>
        <v>51.595386801654463</v>
      </c>
      <c r="V33" s="63">
        <f>IFERROR(IF($M33=0,INDEX('Inp_RIIO-1'!$AM:$AM,MATCH(V$5&amp;$E33&amp;$G33,'Inp_RIIO-1'!$M:$M,0)),IF($M33=1,INDEX('Inp_RIIO-1'!$AN:$AN,MATCH(V$5&amp;$E33&amp;$G33,'Inp_RIIO-1'!$M:$M,0)))),"")</f>
        <v>-2.4321558876445835</v>
      </c>
      <c r="W33" s="63">
        <f>IFERROR(IF($M33=0,INDEX('Inp_RIIO-1'!$AM:$AM,MATCH(W$5&amp;$E33&amp;$G33,'Inp_RIIO-1'!$M:$M,0)),IF($M33=1,INDEX('Inp_RIIO-1'!$AN:$AN,MATCH(W$5&amp;$E33&amp;$G33,'Inp_RIIO-1'!$M:$M,0)))),"")</f>
        <v>-8.9697597553477841</v>
      </c>
      <c r="X33" s="63">
        <f>IFERROR(IF($M33=0,INDEX('Inp_RIIO-1'!$AM:$AM,MATCH(X$5&amp;$E33&amp;$G33,'Inp_RIIO-1'!$M:$M,0)),IF($M33=1,INDEX('Inp_RIIO-1'!$AN:$AN,MATCH(X$5&amp;$E33&amp;$G33,'Inp_RIIO-1'!$M:$M,0)))),"")</f>
        <v>-3.5773705262167756</v>
      </c>
      <c r="Y33" s="63">
        <f>IFERROR(IF($M33=0,INDEX('Inp_RIIO-1'!$AM:$AM,MATCH(Y$5&amp;$E33&amp;$G33,'Inp_RIIO-1'!$M:$M,0)),IF($M33=1,INDEX('Inp_RIIO-1'!$AN:$AN,MATCH(Y$5&amp;$E33&amp;$G33,'Inp_RIIO-1'!$M:$M,0)))),"")</f>
        <v>1.5919043429077859</v>
      </c>
      <c r="Z33" s="63">
        <f>IFERROR(IF($M33=0,INDEX('Inp_RIIO-1'!$AM:$AM,MATCH(Z$5&amp;$E33&amp;$G33,'Inp_RIIO-1'!$M:$M,0)),IF($M33=1,INDEX('Inp_RIIO-1'!$AN:$AN,MATCH(Z$5&amp;$E33&amp;$G33,'Inp_RIIO-1'!$M:$M,0)))),"")</f>
        <v>-0.92638277394705959</v>
      </c>
      <c r="AA33" s="63">
        <f>IFERROR(IF($M33=0,INDEX('Inp_RIIO-1'!$AM:$AM,MATCH(AA$5&amp;$E33&amp;$G33,'Inp_RIIO-1'!$M:$M,0)),IF($M33=1,INDEX('Inp_RIIO-1'!$AN:$AN,MATCH(AA$5&amp;$E33&amp;$G33,'Inp_RIIO-1'!$M:$M,0)))),"")</f>
        <v>5.4051943124142952</v>
      </c>
      <c r="AB33" s="63">
        <f>IFERROR(IF($M33=0,INDEX('Inp_RIIO-1'!$AM:$AM,MATCH(AB$5&amp;$E33&amp;$G33,'Inp_RIIO-1'!$M:$M,0)),IF($M33=1,INDEX('Inp_RIIO-1'!$AN:$AN,MATCH(AB$5&amp;$E33&amp;$G33,'Inp_RIIO-1'!$M:$M,0)))),"")</f>
        <v>14.98393449956682</v>
      </c>
      <c r="AC33" s="63">
        <f>IFERROR(IF($M33=0,INDEX('Inp_RIIO-1'!$AM:$AM,MATCH(AC$5&amp;$E33&amp;$G33,'Inp_RIIO-1'!$M:$M,0)),IF($M33=1,INDEX('Inp_RIIO-1'!$AN:$AN,MATCH(AC$5&amp;$E33&amp;$G33,'Inp_RIIO-1'!$M:$M,0)))),"")</f>
        <v>84.993330818636366</v>
      </c>
      <c r="AD33" s="63">
        <f>IFERROR(IF($M33=0,INDEX('Inp_RIIO-1'!$AM:$AM,MATCH(AD$5&amp;$E33&amp;$G33,'Inp_RIIO-1'!$M:$M,0)),IF($M33=1,INDEX('Inp_RIIO-1'!$AN:$AN,MATCH(AD$5&amp;$E33&amp;$G33,'Inp_RIIO-1'!$M:$M,0)))),"")</f>
        <v>-16.890874932367264</v>
      </c>
      <c r="AE33" s="63">
        <f>IFERROR(IF($M33=0,INDEX('Inp_RIIO-1'!$AM:$AM,MATCH(AE$5&amp;$E33&amp;$G33,'Inp_RIIO-1'!$M:$M,0)),IF($M33=1,INDEX('Inp_RIIO-1'!$AN:$AN,MATCH(AE$5&amp;$E33&amp;$G33,'Inp_RIIO-1'!$M:$M,0)))),"")</f>
        <v>4.8211470518460064</v>
      </c>
      <c r="AF33" s="63">
        <f>IFERROR(IF($M33=0,INDEX('Inp_RIIO-1'!$AM:$AM,MATCH(AF$5&amp;$E33&amp;$G33,'Inp_RIIO-1'!$M:$M,0)),IF($M33=1,INDEX('Inp_RIIO-1'!$AN:$AN,MATCH(AF$5&amp;$E33&amp;$G33,'Inp_RIIO-1'!$M:$M,0)))),"")</f>
        <v>4.6721141376486361</v>
      </c>
      <c r="AG33" s="63">
        <f>IFERROR(IF($M33=0,INDEX('Inp_RIIO-1'!$AM:$AM,MATCH(AG$5&amp;$E33&amp;$G33,'Inp_RIIO-1'!$M:$M,0)),IF($M33=1,INDEX('Inp_RIIO-1'!$AN:$AN,MATCH(AG$5&amp;$E33&amp;$G33,'Inp_RIIO-1'!$M:$M,0)))),"")</f>
        <v>-20.103364516034002</v>
      </c>
      <c r="AH33" s="63">
        <f>IFERROR(IF($M33=0,INDEX('Inp_RIIO-1'!$AM:$AM,MATCH(AH$5&amp;$E33&amp;$G33,'Inp_RIIO-1'!$M:$M,0)),IF($M33=1,INDEX('Inp_RIIO-1'!$AN:$AN,MATCH(AH$5&amp;$E33&amp;$G33,'Inp_RIIO-1'!$M:$M,0)))),"")</f>
        <v>-20.461000729333851</v>
      </c>
      <c r="AI33" s="63">
        <f>IFERROR(IF($M33=0,INDEX('Inp_RIIO-1'!$AM:$AM,MATCH(AI$5&amp;$E33&amp;$G33,'Inp_RIIO-1'!$M:$M,0)),IF($M33=1,INDEX('Inp_RIIO-1'!$AN:$AN,MATCH(AI$5&amp;$E33&amp;$G33,'Inp_RIIO-1'!$M:$M,0)))),"")</f>
        <v>12.826242646067906</v>
      </c>
      <c r="AJ33" s="63">
        <f>IFERROR(IF($M33=0,INDEX('Inp_RIIO-1'!$AM:$AM,MATCH(AJ$5&amp;$E33&amp;$G33,'Inp_RIIO-1'!$M:$M,0)),IF($M33=1,INDEX('Inp_RIIO-1'!$AN:$AN,MATCH(AJ$5&amp;$E33&amp;$G33,'Inp_RIIO-1'!$M:$M,0)))),"")</f>
        <v>3.3129365218993936</v>
      </c>
      <c r="AK33" s="63">
        <f>IFERROR(IF($M33=0,INDEX('Inp_RIIO-1'!$AM:$AM,MATCH(AK$5&amp;$E33&amp;$G33,'Inp_RIIO-1'!$M:$M,0)),IF($M33=1,INDEX('Inp_RIIO-1'!$AN:$AN,MATCH(AK$5&amp;$E33&amp;$G33,'Inp_RIIO-1'!$M:$M,0)))),"")</f>
        <v>-26.807711931897902</v>
      </c>
      <c r="AL33" s="63">
        <f>IFERROR(IF($M33=0,INDEX('Inp_RIIO-1'!$AM:$AM,MATCH(AL$5&amp;$E33&amp;$G33,'Inp_RIIO-1'!$M:$M,0)),IF($M33=1,INDEX('Inp_RIIO-1'!$AN:$AN,MATCH(AL$5&amp;$E33&amp;$G33,'Inp_RIIO-1'!$M:$M,0)))),"")</f>
        <v>-38.143944241864276</v>
      </c>
      <c r="AM33" s="63">
        <f>IFERROR(IF($M33=0,INDEX('Inp_RIIO-1'!$AM:$AM,MATCH(AM$5&amp;$E33&amp;$G33,'Inp_RIIO-1'!$M:$M,0)),IF($M33=1,INDEX('Inp_RIIO-1'!$AN:$AN,MATCH(AM$5&amp;$E33&amp;$G33,'Inp_RIIO-1'!$M:$M,0)))),"")</f>
        <v>21.695777935921797</v>
      </c>
      <c r="AN33" s="63">
        <f>IFERROR(IF($M33=0,INDEX('Inp_RIIO-1'!$AM:$AM,MATCH(AN$5&amp;$E33&amp;$G33,'Inp_RIIO-1'!$M:$M,0)),IF($M33=1,INDEX('Inp_RIIO-1'!$AN:$AN,MATCH(AN$5&amp;$E33&amp;$G33,'Inp_RIIO-1'!$M:$M,0)))),"")</f>
        <v>-14.50267502500178</v>
      </c>
      <c r="AO33" s="63">
        <f>IFERROR(IF($M33=0,INDEX('Inp_RIIO-1'!$AM:$AM,MATCH(AO$5&amp;$E33&amp;$G33,'Inp_RIIO-1'!$M:$M,0)),IF($M33=1,INDEX('Inp_RIIO-1'!$AN:$AN,MATCH(AO$5&amp;$E33&amp;$G33,'Inp_RIIO-1'!$M:$M,0)))),"")</f>
        <v>-11.258796967492508</v>
      </c>
      <c r="AP33" s="63">
        <f>IFERROR(IF($M33=0,INDEX('Inp_RIIO-1'!$AM:$AM,MATCH(AP$5&amp;$E33&amp;$G33,'Inp_RIIO-1'!$M:$M,0)),IF($M33=1,INDEX('Inp_RIIO-1'!$AN:$AN,MATCH(AP$5&amp;$E33&amp;$G33,'Inp_RIIO-1'!$M:$M,0)))),"")</f>
        <v>-20.501872187215938</v>
      </c>
      <c r="AQ33" s="63">
        <f>IFERROR(IF($M33=0,INDEX('Inp_RIIO-1'!$AM:$AM,MATCH(AQ$5&amp;$E33&amp;$G33,'Inp_RIIO-1'!$M:$M,0)),IF($M33=1,INDEX('Inp_RIIO-1'!$AN:$AN,MATCH(AQ$5&amp;$E33&amp;$G33,'Inp_RIIO-1'!$M:$M,0)))),"")</f>
        <v>-17.402094463250901</v>
      </c>
      <c r="AS33" s="15"/>
      <c r="AT33" s="15"/>
      <c r="AU33" s="15"/>
      <c r="AV33" s="15"/>
      <c r="AW33" s="15"/>
      <c r="AX33" s="15"/>
      <c r="AY33" s="15"/>
      <c r="AZ33" s="15"/>
      <c r="BA33" s="15"/>
      <c r="BB33" s="15"/>
      <c r="BC33" s="15"/>
      <c r="BD33" s="15"/>
    </row>
    <row r="34" spans="1:56">
      <c r="E34" s="69" t="s">
        <v>174</v>
      </c>
      <c r="F34" s="69" t="s">
        <v>166</v>
      </c>
      <c r="G34" s="69" t="s">
        <v>175</v>
      </c>
      <c r="H34" s="69"/>
      <c r="I34" s="69"/>
      <c r="J34" s="69" t="s">
        <v>65</v>
      </c>
      <c r="M34" s="63">
        <f>Control!$R$10</f>
        <v>0</v>
      </c>
      <c r="N34" s="63">
        <f>Inp_Exclusions!I34</f>
        <v>1</v>
      </c>
      <c r="P34" s="63">
        <f>IFERROR(IF($M34=0,INDEX('Inp_RIIO-1'!$AM:$AM,MATCH(P$5&amp;$E34&amp;$G34,'Inp_RIIO-1'!$M:$M,0)),IF($M34=1,INDEX('Inp_RIIO-1'!$AN:$AN,MATCH(P$5&amp;$E34&amp;$G34,'Inp_RIIO-1'!$M:$M,0)))),"")</f>
        <v>0</v>
      </c>
      <c r="Q34" s="63">
        <f>IFERROR(IF($M34=0,INDEX('Inp_RIIO-1'!$AM:$AM,MATCH(Q$5&amp;$E34&amp;$G34,'Inp_RIIO-1'!$M:$M,0)),IF($M34=1,INDEX('Inp_RIIO-1'!$AN:$AN,MATCH(Q$5&amp;$E34&amp;$G34,'Inp_RIIO-1'!$M:$M,0)))),"")</f>
        <v>-11.514245325117919</v>
      </c>
      <c r="R34" s="63">
        <f>IFERROR(IF($M34=0,INDEX('Inp_RIIO-1'!$AM:$AM,MATCH(R$5&amp;$E34&amp;$G34,'Inp_RIIO-1'!$M:$M,0)),IF($M34=1,INDEX('Inp_RIIO-1'!$AN:$AN,MATCH(R$5&amp;$E34&amp;$G34,'Inp_RIIO-1'!$M:$M,0)))),"")</f>
        <v>1.3969548855992961</v>
      </c>
      <c r="S34" s="63">
        <f>IFERROR(IF($M34=0,INDEX('Inp_RIIO-1'!$AM:$AM,MATCH(S$5&amp;$E34&amp;$G34,'Inp_RIIO-1'!$M:$M,0)),IF($M34=1,INDEX('Inp_RIIO-1'!$AN:$AN,MATCH(S$5&amp;$E34&amp;$G34,'Inp_RIIO-1'!$M:$M,0)))),"")</f>
        <v>1.6641633944479999</v>
      </c>
      <c r="T34" s="63">
        <f>IFERROR(IF($M34=0,INDEX('Inp_RIIO-1'!$AM:$AM,MATCH(T$5&amp;$E34&amp;$G34,'Inp_RIIO-1'!$M:$M,0)),IF($M34=1,INDEX('Inp_RIIO-1'!$AN:$AN,MATCH(T$5&amp;$E34&amp;$G34,'Inp_RIIO-1'!$M:$M,0)))),"")</f>
        <v>0</v>
      </c>
      <c r="U34" s="63">
        <f>IFERROR(IF($M34=0,INDEX('Inp_RIIO-1'!$AM:$AM,MATCH(U$5&amp;$E34&amp;$G34,'Inp_RIIO-1'!$M:$M,0)),IF($M34=1,INDEX('Inp_RIIO-1'!$AN:$AN,MATCH(U$5&amp;$E34&amp;$G34,'Inp_RIIO-1'!$M:$M,0)))),"")</f>
        <v>-18.651593739504566</v>
      </c>
      <c r="V34" s="63">
        <f>IFERROR(IF($M34=0,INDEX('Inp_RIIO-1'!$AM:$AM,MATCH(V$5&amp;$E34&amp;$G34,'Inp_RIIO-1'!$M:$M,0)),IF($M34=1,INDEX('Inp_RIIO-1'!$AN:$AN,MATCH(V$5&amp;$E34&amp;$G34,'Inp_RIIO-1'!$M:$M,0)))),"")</f>
        <v>0.15637903141143017</v>
      </c>
      <c r="W34" s="63">
        <f>IFERROR(IF($M34=0,INDEX('Inp_RIIO-1'!$AM:$AM,MATCH(W$5&amp;$E34&amp;$G34,'Inp_RIIO-1'!$M:$M,0)),IF($M34=1,INDEX('Inp_RIIO-1'!$AN:$AN,MATCH(W$5&amp;$E34&amp;$G34,'Inp_RIIO-1'!$M:$M,0)))),"")</f>
        <v>0.14280077590732843</v>
      </c>
      <c r="X34" s="63">
        <f>IFERROR(IF($M34=0,INDEX('Inp_RIIO-1'!$AM:$AM,MATCH(X$5&amp;$E34&amp;$G34,'Inp_RIIO-1'!$M:$M,0)),IF($M34=1,INDEX('Inp_RIIO-1'!$AN:$AN,MATCH(X$5&amp;$E34&amp;$G34,'Inp_RIIO-1'!$M:$M,0)))),"")</f>
        <v>0.11412285043065173</v>
      </c>
      <c r="Y34" s="63">
        <f>IFERROR(IF($M34=0,INDEX('Inp_RIIO-1'!$AM:$AM,MATCH(Y$5&amp;$E34&amp;$G34,'Inp_RIIO-1'!$M:$M,0)),IF($M34=1,INDEX('Inp_RIIO-1'!$AN:$AN,MATCH(Y$5&amp;$E34&amp;$G34,'Inp_RIIO-1'!$M:$M,0)))),"")</f>
        <v>0.15682907851387706</v>
      </c>
      <c r="Z34" s="63">
        <f>IFERROR(IF($M34=0,INDEX('Inp_RIIO-1'!$AM:$AM,MATCH(Z$5&amp;$E34&amp;$G34,'Inp_RIIO-1'!$M:$M,0)),IF($M34=1,INDEX('Inp_RIIO-1'!$AN:$AN,MATCH(Z$5&amp;$E34&amp;$G34,'Inp_RIIO-1'!$M:$M,0)))),"")</f>
        <v>-3.5060464668321245E-2</v>
      </c>
      <c r="AA34" s="63">
        <f>IFERROR(IF($M34=0,INDEX('Inp_RIIO-1'!$AM:$AM,MATCH(AA$5&amp;$E34&amp;$G34,'Inp_RIIO-1'!$M:$M,0)),IF($M34=1,INDEX('Inp_RIIO-1'!$AN:$AN,MATCH(AA$5&amp;$E34&amp;$G34,'Inp_RIIO-1'!$M:$M,0)))),"")</f>
        <v>0.18723538357102948</v>
      </c>
      <c r="AB34" s="63">
        <f>IFERROR(IF($M34=0,INDEX('Inp_RIIO-1'!$AM:$AM,MATCH(AB$5&amp;$E34&amp;$G34,'Inp_RIIO-1'!$M:$M,0)),IF($M34=1,INDEX('Inp_RIIO-1'!$AN:$AN,MATCH(AB$5&amp;$E34&amp;$G34,'Inp_RIIO-1'!$M:$M,0)))),"")</f>
        <v>0.15338698362506975</v>
      </c>
      <c r="AC34" s="63">
        <f>IFERROR(IF($M34=0,INDEX('Inp_RIIO-1'!$AM:$AM,MATCH(AC$5&amp;$E34&amp;$G34,'Inp_RIIO-1'!$M:$M,0)),IF($M34=1,INDEX('Inp_RIIO-1'!$AN:$AN,MATCH(AC$5&amp;$E34&amp;$G34,'Inp_RIIO-1'!$M:$M,0)))),"")</f>
        <v>-26.147033804117875</v>
      </c>
      <c r="AD34" s="63">
        <f>IFERROR(IF($M34=0,INDEX('Inp_RIIO-1'!$AM:$AM,MATCH(AD$5&amp;$E34&amp;$G34,'Inp_RIIO-1'!$M:$M,0)),IF($M34=1,INDEX('Inp_RIIO-1'!$AN:$AN,MATCH(AD$5&amp;$E34&amp;$G34,'Inp_RIIO-1'!$M:$M,0)))),"")</f>
        <v>4.177320506472725</v>
      </c>
      <c r="AE34" s="63">
        <f>IFERROR(IF($M34=0,INDEX('Inp_RIIO-1'!$AM:$AM,MATCH(AE$5&amp;$E34&amp;$G34,'Inp_RIIO-1'!$M:$M,0)),IF($M34=1,INDEX('Inp_RIIO-1'!$AN:$AN,MATCH(AE$5&amp;$E34&amp;$G34,'Inp_RIIO-1'!$M:$M,0)))),"")</f>
        <v>0</v>
      </c>
      <c r="AF34" s="63">
        <f>IFERROR(IF($M34=0,INDEX('Inp_RIIO-1'!$AM:$AM,MATCH(AF$5&amp;$E34&amp;$G34,'Inp_RIIO-1'!$M:$M,0)),IF($M34=1,INDEX('Inp_RIIO-1'!$AN:$AN,MATCH(AF$5&amp;$E34&amp;$G34,'Inp_RIIO-1'!$M:$M,0)))),"")</f>
        <v>0</v>
      </c>
      <c r="AG34" s="63">
        <f>IFERROR(IF($M34=0,INDEX('Inp_RIIO-1'!$AM:$AM,MATCH(AG$5&amp;$E34&amp;$G34,'Inp_RIIO-1'!$M:$M,0)),IF($M34=1,INDEX('Inp_RIIO-1'!$AN:$AN,MATCH(AG$5&amp;$E34&amp;$G34,'Inp_RIIO-1'!$M:$M,0)))),"")</f>
        <v>7.0615922767438E-2</v>
      </c>
      <c r="AH34" s="63">
        <f>IFERROR(IF($M34=0,INDEX('Inp_RIIO-1'!$AM:$AM,MATCH(AH$5&amp;$E34&amp;$G34,'Inp_RIIO-1'!$M:$M,0)),IF($M34=1,INDEX('Inp_RIIO-1'!$AN:$AN,MATCH(AH$5&amp;$E34&amp;$G34,'Inp_RIIO-1'!$M:$M,0)))),"")</f>
        <v>-7.4478380017410084E-2</v>
      </c>
      <c r="AI34" s="63">
        <f>IFERROR(IF($M34=0,INDEX('Inp_RIIO-1'!$AM:$AM,MATCH(AI$5&amp;$E34&amp;$G34,'Inp_RIIO-1'!$M:$M,0)),IF($M34=1,INDEX('Inp_RIIO-1'!$AN:$AN,MATCH(AI$5&amp;$E34&amp;$G34,'Inp_RIIO-1'!$M:$M,0)))),"")</f>
        <v>1.228331489692891E-2</v>
      </c>
      <c r="AJ34" s="63">
        <f>IFERROR(IF($M34=0,INDEX('Inp_RIIO-1'!$AM:$AM,MATCH(AJ$5&amp;$E34&amp;$G34,'Inp_RIIO-1'!$M:$M,0)),IF($M34=1,INDEX('Inp_RIIO-1'!$AN:$AN,MATCH(AJ$5&amp;$E34&amp;$G34,'Inp_RIIO-1'!$M:$M,0)))),"")</f>
        <v>5.2985926502417319E-2</v>
      </c>
      <c r="AK34" s="63">
        <f>IFERROR(IF($M34=0,INDEX('Inp_RIIO-1'!$AM:$AM,MATCH(AK$5&amp;$E34&amp;$G34,'Inp_RIIO-1'!$M:$M,0)),IF($M34=1,INDEX('Inp_RIIO-1'!$AN:$AN,MATCH(AK$5&amp;$E34&amp;$G34,'Inp_RIIO-1'!$M:$M,0)))),"")</f>
        <v>0.66586597666333991</v>
      </c>
      <c r="AL34" s="63">
        <f>IFERROR(IF($M34=0,INDEX('Inp_RIIO-1'!$AM:$AM,MATCH(AL$5&amp;$E34&amp;$G34,'Inp_RIIO-1'!$M:$M,0)),IF($M34=1,INDEX('Inp_RIIO-1'!$AN:$AN,MATCH(AL$5&amp;$E34&amp;$G34,'Inp_RIIO-1'!$M:$M,0)))),"")</f>
        <v>0.2640840875237585</v>
      </c>
      <c r="AM34" s="63">
        <f>IFERROR(IF($M34=0,INDEX('Inp_RIIO-1'!$AM:$AM,MATCH(AM$5&amp;$E34&amp;$G34,'Inp_RIIO-1'!$M:$M,0)),IF($M34=1,INDEX('Inp_RIIO-1'!$AN:$AN,MATCH(AM$5&amp;$E34&amp;$G34,'Inp_RIIO-1'!$M:$M,0)))),"")</f>
        <v>-0.24153945250823156</v>
      </c>
      <c r="AN34" s="63">
        <f>IFERROR(IF($M34=0,INDEX('Inp_RIIO-1'!$AM:$AM,MATCH(AN$5&amp;$E34&amp;$G34,'Inp_RIIO-1'!$M:$M,0)),IF($M34=1,INDEX('Inp_RIIO-1'!$AN:$AN,MATCH(AN$5&amp;$E34&amp;$G34,'Inp_RIIO-1'!$M:$M,0)))),"")</f>
        <v>-1.5166335555212296</v>
      </c>
      <c r="AO34" s="63">
        <f>IFERROR(IF($M34=0,INDEX('Inp_RIIO-1'!$AM:$AM,MATCH(AO$5&amp;$E34&amp;$G34,'Inp_RIIO-1'!$M:$M,0)),IF($M34=1,INDEX('Inp_RIIO-1'!$AN:$AN,MATCH(AO$5&amp;$E34&amp;$G34,'Inp_RIIO-1'!$M:$M,0)))),"")</f>
        <v>-1.6271050956494797</v>
      </c>
      <c r="AP34" s="63">
        <f>IFERROR(IF($M34=0,INDEX('Inp_RIIO-1'!$AM:$AM,MATCH(AP$5&amp;$E34&amp;$G34,'Inp_RIIO-1'!$M:$M,0)),IF($M34=1,INDEX('Inp_RIIO-1'!$AN:$AN,MATCH(AP$5&amp;$E34&amp;$G34,'Inp_RIIO-1'!$M:$M,0)))),"")</f>
        <v>6.856842273350594E-5</v>
      </c>
      <c r="AQ34" s="63">
        <f>IFERROR(IF($M34=0,INDEX('Inp_RIIO-1'!$AM:$AM,MATCH(AQ$5&amp;$E34&amp;$G34,'Inp_RIIO-1'!$M:$M,0)),IF($M34=1,INDEX('Inp_RIIO-1'!$AN:$AN,MATCH(AQ$5&amp;$E34&amp;$G34,'Inp_RIIO-1'!$M:$M,0)))),"")</f>
        <v>0.77107649198268291</v>
      </c>
      <c r="AS34" s="15"/>
      <c r="AT34" s="15"/>
      <c r="AU34" s="15"/>
      <c r="AV34" s="15"/>
      <c r="AW34" s="15"/>
      <c r="AX34" s="15"/>
      <c r="AY34" s="15"/>
      <c r="AZ34" s="15"/>
      <c r="BA34" s="15"/>
      <c r="BB34" s="15"/>
      <c r="BC34" s="15"/>
      <c r="BD34" s="15"/>
    </row>
    <row r="35" spans="1:56">
      <c r="E35" s="69" t="s">
        <v>187</v>
      </c>
      <c r="F35" s="69" t="s">
        <v>140</v>
      </c>
      <c r="G35" s="69" t="s">
        <v>188</v>
      </c>
      <c r="H35" s="69"/>
      <c r="I35" s="69"/>
      <c r="J35" s="69" t="s">
        <v>65</v>
      </c>
      <c r="M35" s="63">
        <f>Control!$R$10</f>
        <v>0</v>
      </c>
      <c r="N35" s="63">
        <f>Inp_Exclusions!I35</f>
        <v>1</v>
      </c>
      <c r="P35" s="63" t="str">
        <f>IFERROR(IF($M35=0,INDEX('Inp_RIIO-1'!$AM:$AM,MATCH(P$5&amp;$E35&amp;$G35,'Inp_RIIO-1'!$M:$M,0)),IF($M35=1,INDEX('Inp_RIIO-1'!$AN:$AN,MATCH(P$5&amp;$E35&amp;$G35,'Inp_RIIO-1'!$M:$M,0)))),"")</f>
        <v/>
      </c>
      <c r="Q35" s="63">
        <f>IFERROR(IF($M35=0,INDEX('Inp_RIIO-1'!$AM:$AM,MATCH(Q$5&amp;$E35&amp;$G35,'Inp_RIIO-1'!$M:$M,0)),IF($M35=1,INDEX('Inp_RIIO-1'!$AN:$AN,MATCH(Q$5&amp;$E35&amp;$G35,'Inp_RIIO-1'!$M:$M,0)))),"")</f>
        <v>18.053539168428234</v>
      </c>
      <c r="R35" s="63">
        <f>IFERROR(IF($M35=0,INDEX('Inp_RIIO-1'!$AM:$AM,MATCH(R$5&amp;$E35&amp;$G35,'Inp_RIIO-1'!$M:$M,0)),IF($M35=1,INDEX('Inp_RIIO-1'!$AN:$AN,MATCH(R$5&amp;$E35&amp;$G35,'Inp_RIIO-1'!$M:$M,0)))),"")</f>
        <v>7.0115993525260816</v>
      </c>
      <c r="S35" s="63">
        <f>IFERROR(IF($M35=0,INDEX('Inp_RIIO-1'!$AM:$AM,MATCH(S$5&amp;$E35&amp;$G35,'Inp_RIIO-1'!$M:$M,0)),IF($M35=1,INDEX('Inp_RIIO-1'!$AN:$AN,MATCH(S$5&amp;$E35&amp;$G35,'Inp_RIIO-1'!$M:$M,0)))),"")</f>
        <v>11.725886027575996</v>
      </c>
      <c r="T35" s="63" t="str">
        <f>IFERROR(IF($M35=0,INDEX('Inp_RIIO-1'!$AM:$AM,MATCH(T$5&amp;$E35&amp;$G35,'Inp_RIIO-1'!$M:$M,0)),IF($M35=1,INDEX('Inp_RIIO-1'!$AN:$AN,MATCH(T$5&amp;$E35&amp;$G35,'Inp_RIIO-1'!$M:$M,0)))),"")</f>
        <v/>
      </c>
      <c r="U35" s="63" t="str">
        <f>IFERROR(IF($M35=0,INDEX('Inp_RIIO-1'!$AM:$AM,MATCH(U$5&amp;$E35&amp;$G35,'Inp_RIIO-1'!$M:$M,0)),IF($M35=1,INDEX('Inp_RIIO-1'!$AN:$AN,MATCH(U$5&amp;$E35&amp;$G35,'Inp_RIIO-1'!$M:$M,0)))),"")</f>
        <v/>
      </c>
      <c r="V35" s="63" t="str">
        <f>IFERROR(IF($M35=0,INDEX('Inp_RIIO-1'!$AM:$AM,MATCH(V$5&amp;$E35&amp;$G35,'Inp_RIIO-1'!$M:$M,0)),IF($M35=1,INDEX('Inp_RIIO-1'!$AN:$AN,MATCH(V$5&amp;$E35&amp;$G35,'Inp_RIIO-1'!$M:$M,0)))),"")</f>
        <v/>
      </c>
      <c r="W35" s="63" t="str">
        <f>IFERROR(IF($M35=0,INDEX('Inp_RIIO-1'!$AM:$AM,MATCH(W$5&amp;$E35&amp;$G35,'Inp_RIIO-1'!$M:$M,0)),IF($M35=1,INDEX('Inp_RIIO-1'!$AN:$AN,MATCH(W$5&amp;$E35&amp;$G35,'Inp_RIIO-1'!$M:$M,0)))),"")</f>
        <v/>
      </c>
      <c r="X35" s="63" t="str">
        <f>IFERROR(IF($M35=0,INDEX('Inp_RIIO-1'!$AM:$AM,MATCH(X$5&amp;$E35&amp;$G35,'Inp_RIIO-1'!$M:$M,0)),IF($M35=1,INDEX('Inp_RIIO-1'!$AN:$AN,MATCH(X$5&amp;$E35&amp;$G35,'Inp_RIIO-1'!$M:$M,0)))),"")</f>
        <v/>
      </c>
      <c r="Y35" s="63" t="str">
        <f>IFERROR(IF($M35=0,INDEX('Inp_RIIO-1'!$AM:$AM,MATCH(Y$5&amp;$E35&amp;$G35,'Inp_RIIO-1'!$M:$M,0)),IF($M35=1,INDEX('Inp_RIIO-1'!$AN:$AN,MATCH(Y$5&amp;$E35&amp;$G35,'Inp_RIIO-1'!$M:$M,0)))),"")</f>
        <v/>
      </c>
      <c r="Z35" s="63" t="str">
        <f>IFERROR(IF($M35=0,INDEX('Inp_RIIO-1'!$AM:$AM,MATCH(Z$5&amp;$E35&amp;$G35,'Inp_RIIO-1'!$M:$M,0)),IF($M35=1,INDEX('Inp_RIIO-1'!$AN:$AN,MATCH(Z$5&amp;$E35&amp;$G35,'Inp_RIIO-1'!$M:$M,0)))),"")</f>
        <v/>
      </c>
      <c r="AA35" s="63" t="str">
        <f>IFERROR(IF($M35=0,INDEX('Inp_RIIO-1'!$AM:$AM,MATCH(AA$5&amp;$E35&amp;$G35,'Inp_RIIO-1'!$M:$M,0)),IF($M35=1,INDEX('Inp_RIIO-1'!$AN:$AN,MATCH(AA$5&amp;$E35&amp;$G35,'Inp_RIIO-1'!$M:$M,0)))),"")</f>
        <v/>
      </c>
      <c r="AB35" s="63" t="str">
        <f>IFERROR(IF($M35=0,INDEX('Inp_RIIO-1'!$AM:$AM,MATCH(AB$5&amp;$E35&amp;$G35,'Inp_RIIO-1'!$M:$M,0)),IF($M35=1,INDEX('Inp_RIIO-1'!$AN:$AN,MATCH(AB$5&amp;$E35&amp;$G35,'Inp_RIIO-1'!$M:$M,0)))),"")</f>
        <v/>
      </c>
      <c r="AC35" s="63" t="str">
        <f>IFERROR(IF($M35=0,INDEX('Inp_RIIO-1'!$AM:$AM,MATCH(AC$5&amp;$E35&amp;$G35,'Inp_RIIO-1'!$M:$M,0)),IF($M35=1,INDEX('Inp_RIIO-1'!$AN:$AN,MATCH(AC$5&amp;$E35&amp;$G35,'Inp_RIIO-1'!$M:$M,0)))),"")</f>
        <v/>
      </c>
      <c r="AD35" s="63" t="str">
        <f>IFERROR(IF($M35=0,INDEX('Inp_RIIO-1'!$AM:$AM,MATCH(AD$5&amp;$E35&amp;$G35,'Inp_RIIO-1'!$M:$M,0)),IF($M35=1,INDEX('Inp_RIIO-1'!$AN:$AN,MATCH(AD$5&amp;$E35&amp;$G35,'Inp_RIIO-1'!$M:$M,0)))),"")</f>
        <v/>
      </c>
      <c r="AE35" s="63" t="str">
        <f>IFERROR(IF($M35=0,INDEX('Inp_RIIO-1'!$AM:$AM,MATCH(AE$5&amp;$E35&amp;$G35,'Inp_RIIO-1'!$M:$M,0)),IF($M35=1,INDEX('Inp_RIIO-1'!$AN:$AN,MATCH(AE$5&amp;$E35&amp;$G35,'Inp_RIIO-1'!$M:$M,0)))),"")</f>
        <v/>
      </c>
      <c r="AF35" s="63" t="str">
        <f>IFERROR(IF($M35=0,INDEX('Inp_RIIO-1'!$AM:$AM,MATCH(AF$5&amp;$E35&amp;$G35,'Inp_RIIO-1'!$M:$M,0)),IF($M35=1,INDEX('Inp_RIIO-1'!$AN:$AN,MATCH(AF$5&amp;$E35&amp;$G35,'Inp_RIIO-1'!$M:$M,0)))),"")</f>
        <v/>
      </c>
      <c r="AG35" s="63" t="str">
        <f>IFERROR(IF($M35=0,INDEX('Inp_RIIO-1'!$AM:$AM,MATCH(AG$5&amp;$E35&amp;$G35,'Inp_RIIO-1'!$M:$M,0)),IF($M35=1,INDEX('Inp_RIIO-1'!$AN:$AN,MATCH(AG$5&amp;$E35&amp;$G35,'Inp_RIIO-1'!$M:$M,0)))),"")</f>
        <v/>
      </c>
      <c r="AH35" s="63" t="str">
        <f>IFERROR(IF($M35=0,INDEX('Inp_RIIO-1'!$AM:$AM,MATCH(AH$5&amp;$E35&amp;$G35,'Inp_RIIO-1'!$M:$M,0)),IF($M35=1,INDEX('Inp_RIIO-1'!$AN:$AN,MATCH(AH$5&amp;$E35&amp;$G35,'Inp_RIIO-1'!$M:$M,0)))),"")</f>
        <v/>
      </c>
      <c r="AI35" s="63" t="str">
        <f>IFERROR(IF($M35=0,INDEX('Inp_RIIO-1'!$AM:$AM,MATCH(AI$5&amp;$E35&amp;$G35,'Inp_RIIO-1'!$M:$M,0)),IF($M35=1,INDEX('Inp_RIIO-1'!$AN:$AN,MATCH(AI$5&amp;$E35&amp;$G35,'Inp_RIIO-1'!$M:$M,0)))),"")</f>
        <v/>
      </c>
      <c r="AJ35" s="63" t="str">
        <f>IFERROR(IF($M35=0,INDEX('Inp_RIIO-1'!$AM:$AM,MATCH(AJ$5&amp;$E35&amp;$G35,'Inp_RIIO-1'!$M:$M,0)),IF($M35=1,INDEX('Inp_RIIO-1'!$AN:$AN,MATCH(AJ$5&amp;$E35&amp;$G35,'Inp_RIIO-1'!$M:$M,0)))),"")</f>
        <v/>
      </c>
      <c r="AK35" s="63" t="str">
        <f>IFERROR(IF($M35=0,INDEX('Inp_RIIO-1'!$AM:$AM,MATCH(AK$5&amp;$E35&amp;$G35,'Inp_RIIO-1'!$M:$M,0)),IF($M35=1,INDEX('Inp_RIIO-1'!$AN:$AN,MATCH(AK$5&amp;$E35&amp;$G35,'Inp_RIIO-1'!$M:$M,0)))),"")</f>
        <v/>
      </c>
      <c r="AL35" s="63" t="str">
        <f>IFERROR(IF($M35=0,INDEX('Inp_RIIO-1'!$AM:$AM,MATCH(AL$5&amp;$E35&amp;$G35,'Inp_RIIO-1'!$M:$M,0)),IF($M35=1,INDEX('Inp_RIIO-1'!$AN:$AN,MATCH(AL$5&amp;$E35&amp;$G35,'Inp_RIIO-1'!$M:$M,0)))),"")</f>
        <v/>
      </c>
      <c r="AM35" s="63" t="str">
        <f>IFERROR(IF($M35=0,INDEX('Inp_RIIO-1'!$AM:$AM,MATCH(AM$5&amp;$E35&amp;$G35,'Inp_RIIO-1'!$M:$M,0)),IF($M35=1,INDEX('Inp_RIIO-1'!$AN:$AN,MATCH(AM$5&amp;$E35&amp;$G35,'Inp_RIIO-1'!$M:$M,0)))),"")</f>
        <v/>
      </c>
      <c r="AN35" s="63" t="str">
        <f>IFERROR(IF($M35=0,INDEX('Inp_RIIO-1'!$AM:$AM,MATCH(AN$5&amp;$E35&amp;$G35,'Inp_RIIO-1'!$M:$M,0)),IF($M35=1,INDEX('Inp_RIIO-1'!$AN:$AN,MATCH(AN$5&amp;$E35&amp;$G35,'Inp_RIIO-1'!$M:$M,0)))),"")</f>
        <v/>
      </c>
      <c r="AO35" s="63" t="str">
        <f>IFERROR(IF($M35=0,INDEX('Inp_RIIO-1'!$AM:$AM,MATCH(AO$5&amp;$E35&amp;$G35,'Inp_RIIO-1'!$M:$M,0)),IF($M35=1,INDEX('Inp_RIIO-1'!$AN:$AN,MATCH(AO$5&amp;$E35&amp;$G35,'Inp_RIIO-1'!$M:$M,0)))),"")</f>
        <v/>
      </c>
      <c r="AP35" s="63" t="str">
        <f>IFERROR(IF($M35=0,INDEX('Inp_RIIO-1'!$AM:$AM,MATCH(AP$5&amp;$E35&amp;$G35,'Inp_RIIO-1'!$M:$M,0)),IF($M35=1,INDEX('Inp_RIIO-1'!$AN:$AN,MATCH(AP$5&amp;$E35&amp;$G35,'Inp_RIIO-1'!$M:$M,0)))),"")</f>
        <v/>
      </c>
      <c r="AQ35" s="63" t="str">
        <f>IFERROR(IF($M35=0,INDEX('Inp_RIIO-1'!$AM:$AM,MATCH(AQ$5&amp;$E35&amp;$G35,'Inp_RIIO-1'!$M:$M,0)),IF($M35=1,INDEX('Inp_RIIO-1'!$AN:$AN,MATCH(AQ$5&amp;$E35&amp;$G35,'Inp_RIIO-1'!$M:$M,0)))),"")</f>
        <v/>
      </c>
      <c r="AS35" s="15"/>
      <c r="AT35" s="15"/>
      <c r="AU35" s="15"/>
      <c r="AV35" s="15"/>
      <c r="AW35" s="15"/>
      <c r="AX35" s="15"/>
      <c r="AY35" s="15"/>
      <c r="AZ35" s="15"/>
      <c r="BA35" s="15"/>
      <c r="BB35" s="15"/>
      <c r="BC35" s="15"/>
      <c r="BD35" s="15"/>
    </row>
    <row r="36" spans="1:56">
      <c r="E36" s="69" t="s">
        <v>189</v>
      </c>
      <c r="F36" s="69" t="s">
        <v>140</v>
      </c>
      <c r="G36" s="69" t="s">
        <v>190</v>
      </c>
      <c r="H36" s="69"/>
      <c r="I36" s="69"/>
      <c r="J36" s="69" t="s">
        <v>65</v>
      </c>
      <c r="M36" s="63">
        <f>Control!$R$10</f>
        <v>0</v>
      </c>
      <c r="N36" s="63">
        <f>Inp_Exclusions!I36</f>
        <v>1</v>
      </c>
      <c r="P36" s="63" t="str">
        <f>IFERROR(IF($M36=0,INDEX('Inp_RIIO-1'!$AM:$AM,MATCH(P$5&amp;$E36&amp;$G36,'Inp_RIIO-1'!$M:$M,0)),IF($M36=1,INDEX('Inp_RIIO-1'!$AN:$AN,MATCH(P$5&amp;$E36&amp;$G36,'Inp_RIIO-1'!$M:$M,0)))),"")</f>
        <v/>
      </c>
      <c r="Q36" s="63">
        <f>IFERROR(IF($M36=0,INDEX('Inp_RIIO-1'!$AM:$AM,MATCH(Q$5&amp;$E36&amp;$G36,'Inp_RIIO-1'!$M:$M,0)),IF($M36=1,INDEX('Inp_RIIO-1'!$AN:$AN,MATCH(Q$5&amp;$E36&amp;$G36,'Inp_RIIO-1'!$M:$M,0)))),"")</f>
        <v>53.061789982123599</v>
      </c>
      <c r="R36" s="63">
        <f>IFERROR(IF($M36=0,INDEX('Inp_RIIO-1'!$AM:$AM,MATCH(R$5&amp;$E36&amp;$G36,'Inp_RIIO-1'!$M:$M,0)),IF($M36=1,INDEX('Inp_RIIO-1'!$AN:$AN,MATCH(R$5&amp;$E36&amp;$G36,'Inp_RIIO-1'!$M:$M,0)))),"")</f>
        <v>3.8492958610112549</v>
      </c>
      <c r="S36" s="63">
        <f>IFERROR(IF($M36=0,INDEX('Inp_RIIO-1'!$AM:$AM,MATCH(S$5&amp;$E36&amp;$G36,'Inp_RIIO-1'!$M:$M,0)),IF($M36=1,INDEX('Inp_RIIO-1'!$AN:$AN,MATCH(S$5&amp;$E36&amp;$G36,'Inp_RIIO-1'!$M:$M,0)))),"")</f>
        <v>7.2729584278942347</v>
      </c>
      <c r="T36" s="63" t="str">
        <f>IFERROR(IF($M36=0,INDEX('Inp_RIIO-1'!$AM:$AM,MATCH(T$5&amp;$E36&amp;$G36,'Inp_RIIO-1'!$M:$M,0)),IF($M36=1,INDEX('Inp_RIIO-1'!$AN:$AN,MATCH(T$5&amp;$E36&amp;$G36,'Inp_RIIO-1'!$M:$M,0)))),"")</f>
        <v/>
      </c>
      <c r="U36" s="63">
        <f>IFERROR(IF($M36=0,INDEX('Inp_RIIO-1'!$AM:$AM,MATCH(U$5&amp;$E36&amp;$G36,'Inp_RIIO-1'!$M:$M,0)),IF($M36=1,INDEX('Inp_RIIO-1'!$AN:$AN,MATCH(U$5&amp;$E36&amp;$G36,'Inp_RIIO-1'!$M:$M,0)))),"")</f>
        <v>22.718316260990768</v>
      </c>
      <c r="V36" s="63" t="str">
        <f>IFERROR(IF($M36=0,INDEX('Inp_RIIO-1'!$AM:$AM,MATCH(V$5&amp;$E36&amp;$G36,'Inp_RIIO-1'!$M:$M,0)),IF($M36=1,INDEX('Inp_RIIO-1'!$AN:$AN,MATCH(V$5&amp;$E36&amp;$G36,'Inp_RIIO-1'!$M:$M,0)))),"")</f>
        <v/>
      </c>
      <c r="W36" s="63" t="str">
        <f>IFERROR(IF($M36=0,INDEX('Inp_RIIO-1'!$AM:$AM,MATCH(W$5&amp;$E36&amp;$G36,'Inp_RIIO-1'!$M:$M,0)),IF($M36=1,INDEX('Inp_RIIO-1'!$AN:$AN,MATCH(W$5&amp;$E36&amp;$G36,'Inp_RIIO-1'!$M:$M,0)))),"")</f>
        <v/>
      </c>
      <c r="X36" s="63" t="str">
        <f>IFERROR(IF($M36=0,INDEX('Inp_RIIO-1'!$AM:$AM,MATCH(X$5&amp;$E36&amp;$G36,'Inp_RIIO-1'!$M:$M,0)),IF($M36=1,INDEX('Inp_RIIO-1'!$AN:$AN,MATCH(X$5&amp;$E36&amp;$G36,'Inp_RIIO-1'!$M:$M,0)))),"")</f>
        <v/>
      </c>
      <c r="Y36" s="63" t="str">
        <f>IFERROR(IF($M36=0,INDEX('Inp_RIIO-1'!$AM:$AM,MATCH(Y$5&amp;$E36&amp;$G36,'Inp_RIIO-1'!$M:$M,0)),IF($M36=1,INDEX('Inp_RIIO-1'!$AN:$AN,MATCH(Y$5&amp;$E36&amp;$G36,'Inp_RIIO-1'!$M:$M,0)))),"")</f>
        <v/>
      </c>
      <c r="Z36" s="63" t="str">
        <f>IFERROR(IF($M36=0,INDEX('Inp_RIIO-1'!$AM:$AM,MATCH(Z$5&amp;$E36&amp;$G36,'Inp_RIIO-1'!$M:$M,0)),IF($M36=1,INDEX('Inp_RIIO-1'!$AN:$AN,MATCH(Z$5&amp;$E36&amp;$G36,'Inp_RIIO-1'!$M:$M,0)))),"")</f>
        <v/>
      </c>
      <c r="AA36" s="63" t="str">
        <f>IFERROR(IF($M36=0,INDEX('Inp_RIIO-1'!$AM:$AM,MATCH(AA$5&amp;$E36&amp;$G36,'Inp_RIIO-1'!$M:$M,0)),IF($M36=1,INDEX('Inp_RIIO-1'!$AN:$AN,MATCH(AA$5&amp;$E36&amp;$G36,'Inp_RIIO-1'!$M:$M,0)))),"")</f>
        <v/>
      </c>
      <c r="AB36" s="63" t="str">
        <f>IFERROR(IF($M36=0,INDEX('Inp_RIIO-1'!$AM:$AM,MATCH(AB$5&amp;$E36&amp;$G36,'Inp_RIIO-1'!$M:$M,0)),IF($M36=1,INDEX('Inp_RIIO-1'!$AN:$AN,MATCH(AB$5&amp;$E36&amp;$G36,'Inp_RIIO-1'!$M:$M,0)))),"")</f>
        <v/>
      </c>
      <c r="AC36" s="63" t="str">
        <f>IFERROR(IF($M36=0,INDEX('Inp_RIIO-1'!$AM:$AM,MATCH(AC$5&amp;$E36&amp;$G36,'Inp_RIIO-1'!$M:$M,0)),IF($M36=1,INDEX('Inp_RIIO-1'!$AN:$AN,MATCH(AC$5&amp;$E36&amp;$G36,'Inp_RIIO-1'!$M:$M,0)))),"")</f>
        <v/>
      </c>
      <c r="AD36" s="63" t="str">
        <f>IFERROR(IF($M36=0,INDEX('Inp_RIIO-1'!$AM:$AM,MATCH(AD$5&amp;$E36&amp;$G36,'Inp_RIIO-1'!$M:$M,0)),IF($M36=1,INDEX('Inp_RIIO-1'!$AN:$AN,MATCH(AD$5&amp;$E36&amp;$G36,'Inp_RIIO-1'!$M:$M,0)))),"")</f>
        <v/>
      </c>
      <c r="AE36" s="63" t="str">
        <f>IFERROR(IF($M36=0,INDEX('Inp_RIIO-1'!$AM:$AM,MATCH(AE$5&amp;$E36&amp;$G36,'Inp_RIIO-1'!$M:$M,0)),IF($M36=1,INDEX('Inp_RIIO-1'!$AN:$AN,MATCH(AE$5&amp;$E36&amp;$G36,'Inp_RIIO-1'!$M:$M,0)))),"")</f>
        <v/>
      </c>
      <c r="AF36" s="63" t="str">
        <f>IFERROR(IF($M36=0,INDEX('Inp_RIIO-1'!$AM:$AM,MATCH(AF$5&amp;$E36&amp;$G36,'Inp_RIIO-1'!$M:$M,0)),IF($M36=1,INDEX('Inp_RIIO-1'!$AN:$AN,MATCH(AF$5&amp;$E36&amp;$G36,'Inp_RIIO-1'!$M:$M,0)))),"")</f>
        <v/>
      </c>
      <c r="AG36" s="63" t="str">
        <f>IFERROR(IF($M36=0,INDEX('Inp_RIIO-1'!$AM:$AM,MATCH(AG$5&amp;$E36&amp;$G36,'Inp_RIIO-1'!$M:$M,0)),IF($M36=1,INDEX('Inp_RIIO-1'!$AN:$AN,MATCH(AG$5&amp;$E36&amp;$G36,'Inp_RIIO-1'!$M:$M,0)))),"")</f>
        <v/>
      </c>
      <c r="AH36" s="63" t="str">
        <f>IFERROR(IF($M36=0,INDEX('Inp_RIIO-1'!$AM:$AM,MATCH(AH$5&amp;$E36&amp;$G36,'Inp_RIIO-1'!$M:$M,0)),IF($M36=1,INDEX('Inp_RIIO-1'!$AN:$AN,MATCH(AH$5&amp;$E36&amp;$G36,'Inp_RIIO-1'!$M:$M,0)))),"")</f>
        <v/>
      </c>
      <c r="AI36" s="63" t="str">
        <f>IFERROR(IF($M36=0,INDEX('Inp_RIIO-1'!$AM:$AM,MATCH(AI$5&amp;$E36&amp;$G36,'Inp_RIIO-1'!$M:$M,0)),IF($M36=1,INDEX('Inp_RIIO-1'!$AN:$AN,MATCH(AI$5&amp;$E36&amp;$G36,'Inp_RIIO-1'!$M:$M,0)))),"")</f>
        <v/>
      </c>
      <c r="AJ36" s="63" t="str">
        <f>IFERROR(IF($M36=0,INDEX('Inp_RIIO-1'!$AM:$AM,MATCH(AJ$5&amp;$E36&amp;$G36,'Inp_RIIO-1'!$M:$M,0)),IF($M36=1,INDEX('Inp_RIIO-1'!$AN:$AN,MATCH(AJ$5&amp;$E36&amp;$G36,'Inp_RIIO-1'!$M:$M,0)))),"")</f>
        <v/>
      </c>
      <c r="AK36" s="63" t="str">
        <f>IFERROR(IF($M36=0,INDEX('Inp_RIIO-1'!$AM:$AM,MATCH(AK$5&amp;$E36&amp;$G36,'Inp_RIIO-1'!$M:$M,0)),IF($M36=1,INDEX('Inp_RIIO-1'!$AN:$AN,MATCH(AK$5&amp;$E36&amp;$G36,'Inp_RIIO-1'!$M:$M,0)))),"")</f>
        <v/>
      </c>
      <c r="AL36" s="63" t="str">
        <f>IFERROR(IF($M36=0,INDEX('Inp_RIIO-1'!$AM:$AM,MATCH(AL$5&amp;$E36&amp;$G36,'Inp_RIIO-1'!$M:$M,0)),IF($M36=1,INDEX('Inp_RIIO-1'!$AN:$AN,MATCH(AL$5&amp;$E36&amp;$G36,'Inp_RIIO-1'!$M:$M,0)))),"")</f>
        <v/>
      </c>
      <c r="AM36" s="63" t="str">
        <f>IFERROR(IF($M36=0,INDEX('Inp_RIIO-1'!$AM:$AM,MATCH(AM$5&amp;$E36&amp;$G36,'Inp_RIIO-1'!$M:$M,0)),IF($M36=1,INDEX('Inp_RIIO-1'!$AN:$AN,MATCH(AM$5&amp;$E36&amp;$G36,'Inp_RIIO-1'!$M:$M,0)))),"")</f>
        <v/>
      </c>
      <c r="AN36" s="63" t="str">
        <f>IFERROR(IF($M36=0,INDEX('Inp_RIIO-1'!$AM:$AM,MATCH(AN$5&amp;$E36&amp;$G36,'Inp_RIIO-1'!$M:$M,0)),IF($M36=1,INDEX('Inp_RIIO-1'!$AN:$AN,MATCH(AN$5&amp;$E36&amp;$G36,'Inp_RIIO-1'!$M:$M,0)))),"")</f>
        <v/>
      </c>
      <c r="AO36" s="63" t="str">
        <f>IFERROR(IF($M36=0,INDEX('Inp_RIIO-1'!$AM:$AM,MATCH(AO$5&amp;$E36&amp;$G36,'Inp_RIIO-1'!$M:$M,0)),IF($M36=1,INDEX('Inp_RIIO-1'!$AN:$AN,MATCH(AO$5&amp;$E36&amp;$G36,'Inp_RIIO-1'!$M:$M,0)))),"")</f>
        <v/>
      </c>
      <c r="AP36" s="63" t="str">
        <f>IFERROR(IF($M36=0,INDEX('Inp_RIIO-1'!$AM:$AM,MATCH(AP$5&amp;$E36&amp;$G36,'Inp_RIIO-1'!$M:$M,0)),IF($M36=1,INDEX('Inp_RIIO-1'!$AN:$AN,MATCH(AP$5&amp;$E36&amp;$G36,'Inp_RIIO-1'!$M:$M,0)))),"")</f>
        <v/>
      </c>
      <c r="AQ36" s="63" t="str">
        <f>IFERROR(IF($M36=0,INDEX('Inp_RIIO-1'!$AM:$AM,MATCH(AQ$5&amp;$E36&amp;$G36,'Inp_RIIO-1'!$M:$M,0)),IF($M36=1,INDEX('Inp_RIIO-1'!$AN:$AN,MATCH(AQ$5&amp;$E36&amp;$G36,'Inp_RIIO-1'!$M:$M,0)))),"")</f>
        <v/>
      </c>
      <c r="AS36" s="15"/>
      <c r="AT36" s="15"/>
      <c r="AU36" s="15"/>
      <c r="AV36" s="15"/>
      <c r="AW36" s="15"/>
      <c r="AX36" s="15"/>
      <c r="AY36" s="15"/>
      <c r="AZ36" s="15"/>
      <c r="BA36" s="15"/>
      <c r="BB36" s="15"/>
      <c r="BC36" s="15"/>
      <c r="BD36" s="15"/>
    </row>
    <row r="37" spans="1:56">
      <c r="E37" s="69" t="s">
        <v>191</v>
      </c>
      <c r="F37" s="69" t="s">
        <v>140</v>
      </c>
      <c r="G37" s="69" t="s">
        <v>192</v>
      </c>
      <c r="H37" s="69"/>
      <c r="I37" s="69"/>
      <c r="J37" s="69" t="s">
        <v>65</v>
      </c>
      <c r="M37" s="63">
        <f>Control!$R$10</f>
        <v>0</v>
      </c>
      <c r="N37" s="63">
        <f>Inp_Exclusions!I37</f>
        <v>1</v>
      </c>
      <c r="P37" s="63" t="str">
        <f>IFERROR(IF($M37=0,INDEX('Inp_RIIO-1'!$AM:$AM,MATCH(P$5&amp;$E37&amp;$G37,'Inp_RIIO-1'!$M:$M,0)),IF($M37=1,INDEX('Inp_RIIO-1'!$AN:$AN,MATCH(P$5&amp;$E37&amp;$G37,'Inp_RIIO-1'!$M:$M,0)))),"")</f>
        <v/>
      </c>
      <c r="Q37" s="63">
        <f>IFERROR(IF($M37=0,INDEX('Inp_RIIO-1'!$AM:$AM,MATCH(Q$5&amp;$E37&amp;$G37,'Inp_RIIO-1'!$M:$M,0)),IF($M37=1,INDEX('Inp_RIIO-1'!$AN:$AN,MATCH(Q$5&amp;$E37&amp;$G37,'Inp_RIIO-1'!$M:$M,0)))),"")</f>
        <v>9.9189561847930694</v>
      </c>
      <c r="R37" s="63">
        <f>IFERROR(IF($M37=0,INDEX('Inp_RIIO-1'!$AM:$AM,MATCH(R$5&amp;$E37&amp;$G37,'Inp_RIIO-1'!$M:$M,0)),IF($M37=1,INDEX('Inp_RIIO-1'!$AN:$AN,MATCH(R$5&amp;$E37&amp;$G37,'Inp_RIIO-1'!$M:$M,0)))),"")</f>
        <v>-0.21795882633361716</v>
      </c>
      <c r="S37" s="63">
        <f>IFERROR(IF($M37=0,INDEX('Inp_RIIO-1'!$AM:$AM,MATCH(S$5&amp;$E37&amp;$G37,'Inp_RIIO-1'!$M:$M,0)),IF($M37=1,INDEX('Inp_RIIO-1'!$AN:$AN,MATCH(S$5&amp;$E37&amp;$G37,'Inp_RIIO-1'!$M:$M,0)))),"")</f>
        <v>0.62481844808673104</v>
      </c>
      <c r="T37" s="63" t="str">
        <f>IFERROR(IF($M37=0,INDEX('Inp_RIIO-1'!$AM:$AM,MATCH(T$5&amp;$E37&amp;$G37,'Inp_RIIO-1'!$M:$M,0)),IF($M37=1,INDEX('Inp_RIIO-1'!$AN:$AN,MATCH(T$5&amp;$E37&amp;$G37,'Inp_RIIO-1'!$M:$M,0)))),"")</f>
        <v/>
      </c>
      <c r="U37" s="63" t="str">
        <f>IFERROR(IF($M37=0,INDEX('Inp_RIIO-1'!$AM:$AM,MATCH(U$5&amp;$E37&amp;$G37,'Inp_RIIO-1'!$M:$M,0)),IF($M37=1,INDEX('Inp_RIIO-1'!$AN:$AN,MATCH(U$5&amp;$E37&amp;$G37,'Inp_RIIO-1'!$M:$M,0)))),"")</f>
        <v/>
      </c>
      <c r="V37" s="63" t="str">
        <f>IFERROR(IF($M37=0,INDEX('Inp_RIIO-1'!$AM:$AM,MATCH(V$5&amp;$E37&amp;$G37,'Inp_RIIO-1'!$M:$M,0)),IF($M37=1,INDEX('Inp_RIIO-1'!$AN:$AN,MATCH(V$5&amp;$E37&amp;$G37,'Inp_RIIO-1'!$M:$M,0)))),"")</f>
        <v/>
      </c>
      <c r="W37" s="63" t="str">
        <f>IFERROR(IF($M37=0,INDEX('Inp_RIIO-1'!$AM:$AM,MATCH(W$5&amp;$E37&amp;$G37,'Inp_RIIO-1'!$M:$M,0)),IF($M37=1,INDEX('Inp_RIIO-1'!$AN:$AN,MATCH(W$5&amp;$E37&amp;$G37,'Inp_RIIO-1'!$M:$M,0)))),"")</f>
        <v/>
      </c>
      <c r="X37" s="63" t="str">
        <f>IFERROR(IF($M37=0,INDEX('Inp_RIIO-1'!$AM:$AM,MATCH(X$5&amp;$E37&amp;$G37,'Inp_RIIO-1'!$M:$M,0)),IF($M37=1,INDEX('Inp_RIIO-1'!$AN:$AN,MATCH(X$5&amp;$E37&amp;$G37,'Inp_RIIO-1'!$M:$M,0)))),"")</f>
        <v/>
      </c>
      <c r="Y37" s="63" t="str">
        <f>IFERROR(IF($M37=0,INDEX('Inp_RIIO-1'!$AM:$AM,MATCH(Y$5&amp;$E37&amp;$G37,'Inp_RIIO-1'!$M:$M,0)),IF($M37=1,INDEX('Inp_RIIO-1'!$AN:$AN,MATCH(Y$5&amp;$E37&amp;$G37,'Inp_RIIO-1'!$M:$M,0)))),"")</f>
        <v/>
      </c>
      <c r="Z37" s="63" t="str">
        <f>IFERROR(IF($M37=0,INDEX('Inp_RIIO-1'!$AM:$AM,MATCH(Z$5&amp;$E37&amp;$G37,'Inp_RIIO-1'!$M:$M,0)),IF($M37=1,INDEX('Inp_RIIO-1'!$AN:$AN,MATCH(Z$5&amp;$E37&amp;$G37,'Inp_RIIO-1'!$M:$M,0)))),"")</f>
        <v/>
      </c>
      <c r="AA37" s="63" t="str">
        <f>IFERROR(IF($M37=0,INDEX('Inp_RIIO-1'!$AM:$AM,MATCH(AA$5&amp;$E37&amp;$G37,'Inp_RIIO-1'!$M:$M,0)),IF($M37=1,INDEX('Inp_RIIO-1'!$AN:$AN,MATCH(AA$5&amp;$E37&amp;$G37,'Inp_RIIO-1'!$M:$M,0)))),"")</f>
        <v/>
      </c>
      <c r="AB37" s="63" t="str">
        <f>IFERROR(IF($M37=0,INDEX('Inp_RIIO-1'!$AM:$AM,MATCH(AB$5&amp;$E37&amp;$G37,'Inp_RIIO-1'!$M:$M,0)),IF($M37=1,INDEX('Inp_RIIO-1'!$AN:$AN,MATCH(AB$5&amp;$E37&amp;$G37,'Inp_RIIO-1'!$M:$M,0)))),"")</f>
        <v/>
      </c>
      <c r="AC37" s="63" t="str">
        <f>IFERROR(IF($M37=0,INDEX('Inp_RIIO-1'!$AM:$AM,MATCH(AC$5&amp;$E37&amp;$G37,'Inp_RIIO-1'!$M:$M,0)),IF($M37=1,INDEX('Inp_RIIO-1'!$AN:$AN,MATCH(AC$5&amp;$E37&amp;$G37,'Inp_RIIO-1'!$M:$M,0)))),"")</f>
        <v/>
      </c>
      <c r="AD37" s="63" t="str">
        <f>IFERROR(IF($M37=0,INDEX('Inp_RIIO-1'!$AM:$AM,MATCH(AD$5&amp;$E37&amp;$G37,'Inp_RIIO-1'!$M:$M,0)),IF($M37=1,INDEX('Inp_RIIO-1'!$AN:$AN,MATCH(AD$5&amp;$E37&amp;$G37,'Inp_RIIO-1'!$M:$M,0)))),"")</f>
        <v/>
      </c>
      <c r="AE37" s="63" t="str">
        <f>IFERROR(IF($M37=0,INDEX('Inp_RIIO-1'!$AM:$AM,MATCH(AE$5&amp;$E37&amp;$G37,'Inp_RIIO-1'!$M:$M,0)),IF($M37=1,INDEX('Inp_RIIO-1'!$AN:$AN,MATCH(AE$5&amp;$E37&amp;$G37,'Inp_RIIO-1'!$M:$M,0)))),"")</f>
        <v/>
      </c>
      <c r="AF37" s="63" t="str">
        <f>IFERROR(IF($M37=0,INDEX('Inp_RIIO-1'!$AM:$AM,MATCH(AF$5&amp;$E37&amp;$G37,'Inp_RIIO-1'!$M:$M,0)),IF($M37=1,INDEX('Inp_RIIO-1'!$AN:$AN,MATCH(AF$5&amp;$E37&amp;$G37,'Inp_RIIO-1'!$M:$M,0)))),"")</f>
        <v/>
      </c>
      <c r="AG37" s="63" t="str">
        <f>IFERROR(IF($M37=0,INDEX('Inp_RIIO-1'!$AM:$AM,MATCH(AG$5&amp;$E37&amp;$G37,'Inp_RIIO-1'!$M:$M,0)),IF($M37=1,INDEX('Inp_RIIO-1'!$AN:$AN,MATCH(AG$5&amp;$E37&amp;$G37,'Inp_RIIO-1'!$M:$M,0)))),"")</f>
        <v/>
      </c>
      <c r="AH37" s="63" t="str">
        <f>IFERROR(IF($M37=0,INDEX('Inp_RIIO-1'!$AM:$AM,MATCH(AH$5&amp;$E37&amp;$G37,'Inp_RIIO-1'!$M:$M,0)),IF($M37=1,INDEX('Inp_RIIO-1'!$AN:$AN,MATCH(AH$5&amp;$E37&amp;$G37,'Inp_RIIO-1'!$M:$M,0)))),"")</f>
        <v/>
      </c>
      <c r="AI37" s="63" t="str">
        <f>IFERROR(IF($M37=0,INDEX('Inp_RIIO-1'!$AM:$AM,MATCH(AI$5&amp;$E37&amp;$G37,'Inp_RIIO-1'!$M:$M,0)),IF($M37=1,INDEX('Inp_RIIO-1'!$AN:$AN,MATCH(AI$5&amp;$E37&amp;$G37,'Inp_RIIO-1'!$M:$M,0)))),"")</f>
        <v/>
      </c>
      <c r="AJ37" s="63" t="str">
        <f>IFERROR(IF($M37=0,INDEX('Inp_RIIO-1'!$AM:$AM,MATCH(AJ$5&amp;$E37&amp;$G37,'Inp_RIIO-1'!$M:$M,0)),IF($M37=1,INDEX('Inp_RIIO-1'!$AN:$AN,MATCH(AJ$5&amp;$E37&amp;$G37,'Inp_RIIO-1'!$M:$M,0)))),"")</f>
        <v/>
      </c>
      <c r="AK37" s="63" t="str">
        <f>IFERROR(IF($M37=0,INDEX('Inp_RIIO-1'!$AM:$AM,MATCH(AK$5&amp;$E37&amp;$G37,'Inp_RIIO-1'!$M:$M,0)),IF($M37=1,INDEX('Inp_RIIO-1'!$AN:$AN,MATCH(AK$5&amp;$E37&amp;$G37,'Inp_RIIO-1'!$M:$M,0)))),"")</f>
        <v/>
      </c>
      <c r="AL37" s="63" t="str">
        <f>IFERROR(IF($M37=0,INDEX('Inp_RIIO-1'!$AM:$AM,MATCH(AL$5&amp;$E37&amp;$G37,'Inp_RIIO-1'!$M:$M,0)),IF($M37=1,INDEX('Inp_RIIO-1'!$AN:$AN,MATCH(AL$5&amp;$E37&amp;$G37,'Inp_RIIO-1'!$M:$M,0)))),"")</f>
        <v/>
      </c>
      <c r="AM37" s="63" t="str">
        <f>IFERROR(IF($M37=0,INDEX('Inp_RIIO-1'!$AM:$AM,MATCH(AM$5&amp;$E37&amp;$G37,'Inp_RIIO-1'!$M:$M,0)),IF($M37=1,INDEX('Inp_RIIO-1'!$AN:$AN,MATCH(AM$5&amp;$E37&amp;$G37,'Inp_RIIO-1'!$M:$M,0)))),"")</f>
        <v/>
      </c>
      <c r="AN37" s="63" t="str">
        <f>IFERROR(IF($M37=0,INDEX('Inp_RIIO-1'!$AM:$AM,MATCH(AN$5&amp;$E37&amp;$G37,'Inp_RIIO-1'!$M:$M,0)),IF($M37=1,INDEX('Inp_RIIO-1'!$AN:$AN,MATCH(AN$5&amp;$E37&amp;$G37,'Inp_RIIO-1'!$M:$M,0)))),"")</f>
        <v/>
      </c>
      <c r="AO37" s="63" t="str">
        <f>IFERROR(IF($M37=0,INDEX('Inp_RIIO-1'!$AM:$AM,MATCH(AO$5&amp;$E37&amp;$G37,'Inp_RIIO-1'!$M:$M,0)),IF($M37=1,INDEX('Inp_RIIO-1'!$AN:$AN,MATCH(AO$5&amp;$E37&amp;$G37,'Inp_RIIO-1'!$M:$M,0)))),"")</f>
        <v/>
      </c>
      <c r="AP37" s="63" t="str">
        <f>IFERROR(IF($M37=0,INDEX('Inp_RIIO-1'!$AM:$AM,MATCH(AP$5&amp;$E37&amp;$G37,'Inp_RIIO-1'!$M:$M,0)),IF($M37=1,INDEX('Inp_RIIO-1'!$AN:$AN,MATCH(AP$5&amp;$E37&amp;$G37,'Inp_RIIO-1'!$M:$M,0)))),"")</f>
        <v/>
      </c>
      <c r="AQ37" s="63" t="str">
        <f>IFERROR(IF($M37=0,INDEX('Inp_RIIO-1'!$AM:$AM,MATCH(AQ$5&amp;$E37&amp;$G37,'Inp_RIIO-1'!$M:$M,0)),IF($M37=1,INDEX('Inp_RIIO-1'!$AN:$AN,MATCH(AQ$5&amp;$E37&amp;$G37,'Inp_RIIO-1'!$M:$M,0)))),"")</f>
        <v/>
      </c>
      <c r="AS37" s="15"/>
      <c r="AT37" s="15"/>
      <c r="AU37" s="15"/>
      <c r="AV37" s="15"/>
      <c r="AW37" s="15"/>
      <c r="AX37" s="15"/>
      <c r="AY37" s="15"/>
      <c r="AZ37" s="15"/>
      <c r="BA37" s="15"/>
      <c r="BB37" s="15"/>
      <c r="BC37" s="15"/>
      <c r="BD37" s="15"/>
    </row>
    <row r="38" spans="1:56">
      <c r="E38" s="69" t="s">
        <v>193</v>
      </c>
      <c r="F38" s="69" t="s">
        <v>140</v>
      </c>
      <c r="G38" s="69" t="s">
        <v>194</v>
      </c>
      <c r="H38" s="69"/>
      <c r="I38" s="69"/>
      <c r="J38" s="69" t="s">
        <v>65</v>
      </c>
      <c r="M38" s="63">
        <f>Control!$R$10</f>
        <v>0</v>
      </c>
      <c r="N38" s="63">
        <f>Inp_Exclusions!I38</f>
        <v>1</v>
      </c>
      <c r="P38" s="63" t="str">
        <f>IFERROR(IF($M38=0,INDEX('Inp_RIIO-1'!$AM:$AM,MATCH(P$5&amp;$E38&amp;$G38,'Inp_RIIO-1'!$M:$M,0)),IF($M38=1,INDEX('Inp_RIIO-1'!$AN:$AN,MATCH(P$5&amp;$E38&amp;$G38,'Inp_RIIO-1'!$M:$M,0)))),"")</f>
        <v/>
      </c>
      <c r="Q38" s="63">
        <f>IFERROR(IF($M38=0,INDEX('Inp_RIIO-1'!$AM:$AM,MATCH(Q$5&amp;$E38&amp;$G38,'Inp_RIIO-1'!$M:$M,0)),IF($M38=1,INDEX('Inp_RIIO-1'!$AN:$AN,MATCH(Q$5&amp;$E38&amp;$G38,'Inp_RIIO-1'!$M:$M,0)))),"")</f>
        <v>2.8300341101849482</v>
      </c>
      <c r="R38" s="63">
        <f>IFERROR(IF($M38=0,INDEX('Inp_RIIO-1'!$AM:$AM,MATCH(R$5&amp;$E38&amp;$G38,'Inp_RIIO-1'!$M:$M,0)),IF($M38=1,INDEX('Inp_RIIO-1'!$AN:$AN,MATCH(R$5&amp;$E38&amp;$G38,'Inp_RIIO-1'!$M:$M,0)))),"")</f>
        <v>3.24</v>
      </c>
      <c r="S38" s="63">
        <f>IFERROR(IF($M38=0,INDEX('Inp_RIIO-1'!$AM:$AM,MATCH(S$5&amp;$E38&amp;$G38,'Inp_RIIO-1'!$M:$M,0)),IF($M38=1,INDEX('Inp_RIIO-1'!$AN:$AN,MATCH(S$5&amp;$E38&amp;$G38,'Inp_RIIO-1'!$M:$M,0)))),"")</f>
        <v>6.1628017597312024</v>
      </c>
      <c r="T38" s="63" t="str">
        <f>IFERROR(IF($M38=0,INDEX('Inp_RIIO-1'!$AM:$AM,MATCH(T$5&amp;$E38&amp;$G38,'Inp_RIIO-1'!$M:$M,0)),IF($M38=1,INDEX('Inp_RIIO-1'!$AN:$AN,MATCH(T$5&amp;$E38&amp;$G38,'Inp_RIIO-1'!$M:$M,0)))),"")</f>
        <v/>
      </c>
      <c r="U38" s="63" t="str">
        <f>IFERROR(IF($M38=0,INDEX('Inp_RIIO-1'!$AM:$AM,MATCH(U$5&amp;$E38&amp;$G38,'Inp_RIIO-1'!$M:$M,0)),IF($M38=1,INDEX('Inp_RIIO-1'!$AN:$AN,MATCH(U$5&amp;$E38&amp;$G38,'Inp_RIIO-1'!$M:$M,0)))),"")</f>
        <v/>
      </c>
      <c r="V38" s="63" t="str">
        <f>IFERROR(IF($M38=0,INDEX('Inp_RIIO-1'!$AM:$AM,MATCH(V$5&amp;$E38&amp;$G38,'Inp_RIIO-1'!$M:$M,0)),IF($M38=1,INDEX('Inp_RIIO-1'!$AN:$AN,MATCH(V$5&amp;$E38&amp;$G38,'Inp_RIIO-1'!$M:$M,0)))),"")</f>
        <v/>
      </c>
      <c r="W38" s="63" t="str">
        <f>IFERROR(IF($M38=0,INDEX('Inp_RIIO-1'!$AM:$AM,MATCH(W$5&amp;$E38&amp;$G38,'Inp_RIIO-1'!$M:$M,0)),IF($M38=1,INDEX('Inp_RIIO-1'!$AN:$AN,MATCH(W$5&amp;$E38&amp;$G38,'Inp_RIIO-1'!$M:$M,0)))),"")</f>
        <v/>
      </c>
      <c r="X38" s="63" t="str">
        <f>IFERROR(IF($M38=0,INDEX('Inp_RIIO-1'!$AM:$AM,MATCH(X$5&amp;$E38&amp;$G38,'Inp_RIIO-1'!$M:$M,0)),IF($M38=1,INDEX('Inp_RIIO-1'!$AN:$AN,MATCH(X$5&amp;$E38&amp;$G38,'Inp_RIIO-1'!$M:$M,0)))),"")</f>
        <v/>
      </c>
      <c r="Y38" s="63" t="str">
        <f>IFERROR(IF($M38=0,INDEX('Inp_RIIO-1'!$AM:$AM,MATCH(Y$5&amp;$E38&amp;$G38,'Inp_RIIO-1'!$M:$M,0)),IF($M38=1,INDEX('Inp_RIIO-1'!$AN:$AN,MATCH(Y$5&amp;$E38&amp;$G38,'Inp_RIIO-1'!$M:$M,0)))),"")</f>
        <v/>
      </c>
      <c r="Z38" s="63" t="str">
        <f>IFERROR(IF($M38=0,INDEX('Inp_RIIO-1'!$AM:$AM,MATCH(Z$5&amp;$E38&amp;$G38,'Inp_RIIO-1'!$M:$M,0)),IF($M38=1,INDEX('Inp_RIIO-1'!$AN:$AN,MATCH(Z$5&amp;$E38&amp;$G38,'Inp_RIIO-1'!$M:$M,0)))),"")</f>
        <v/>
      </c>
      <c r="AA38" s="63" t="str">
        <f>IFERROR(IF($M38=0,INDEX('Inp_RIIO-1'!$AM:$AM,MATCH(AA$5&amp;$E38&amp;$G38,'Inp_RIIO-1'!$M:$M,0)),IF($M38=1,INDEX('Inp_RIIO-1'!$AN:$AN,MATCH(AA$5&amp;$E38&amp;$G38,'Inp_RIIO-1'!$M:$M,0)))),"")</f>
        <v/>
      </c>
      <c r="AB38" s="63" t="str">
        <f>IFERROR(IF($M38=0,INDEX('Inp_RIIO-1'!$AM:$AM,MATCH(AB$5&amp;$E38&amp;$G38,'Inp_RIIO-1'!$M:$M,0)),IF($M38=1,INDEX('Inp_RIIO-1'!$AN:$AN,MATCH(AB$5&amp;$E38&amp;$G38,'Inp_RIIO-1'!$M:$M,0)))),"")</f>
        <v/>
      </c>
      <c r="AC38" s="63" t="str">
        <f>IFERROR(IF($M38=0,INDEX('Inp_RIIO-1'!$AM:$AM,MATCH(AC$5&amp;$E38&amp;$G38,'Inp_RIIO-1'!$M:$M,0)),IF($M38=1,INDEX('Inp_RIIO-1'!$AN:$AN,MATCH(AC$5&amp;$E38&amp;$G38,'Inp_RIIO-1'!$M:$M,0)))),"")</f>
        <v/>
      </c>
      <c r="AD38" s="63" t="str">
        <f>IFERROR(IF($M38=0,INDEX('Inp_RIIO-1'!$AM:$AM,MATCH(AD$5&amp;$E38&amp;$G38,'Inp_RIIO-1'!$M:$M,0)),IF($M38=1,INDEX('Inp_RIIO-1'!$AN:$AN,MATCH(AD$5&amp;$E38&amp;$G38,'Inp_RIIO-1'!$M:$M,0)))),"")</f>
        <v/>
      </c>
      <c r="AE38" s="63" t="str">
        <f>IFERROR(IF($M38=0,INDEX('Inp_RIIO-1'!$AM:$AM,MATCH(AE$5&amp;$E38&amp;$G38,'Inp_RIIO-1'!$M:$M,0)),IF($M38=1,INDEX('Inp_RIIO-1'!$AN:$AN,MATCH(AE$5&amp;$E38&amp;$G38,'Inp_RIIO-1'!$M:$M,0)))),"")</f>
        <v/>
      </c>
      <c r="AF38" s="63" t="str">
        <f>IFERROR(IF($M38=0,INDEX('Inp_RIIO-1'!$AM:$AM,MATCH(AF$5&amp;$E38&amp;$G38,'Inp_RIIO-1'!$M:$M,0)),IF($M38=1,INDEX('Inp_RIIO-1'!$AN:$AN,MATCH(AF$5&amp;$E38&amp;$G38,'Inp_RIIO-1'!$M:$M,0)))),"")</f>
        <v/>
      </c>
      <c r="AG38" s="63" t="str">
        <f>IFERROR(IF($M38=0,INDEX('Inp_RIIO-1'!$AM:$AM,MATCH(AG$5&amp;$E38&amp;$G38,'Inp_RIIO-1'!$M:$M,0)),IF($M38=1,INDEX('Inp_RIIO-1'!$AN:$AN,MATCH(AG$5&amp;$E38&amp;$G38,'Inp_RIIO-1'!$M:$M,0)))),"")</f>
        <v/>
      </c>
      <c r="AH38" s="63" t="str">
        <f>IFERROR(IF($M38=0,INDEX('Inp_RIIO-1'!$AM:$AM,MATCH(AH$5&amp;$E38&amp;$G38,'Inp_RIIO-1'!$M:$M,0)),IF($M38=1,INDEX('Inp_RIIO-1'!$AN:$AN,MATCH(AH$5&amp;$E38&amp;$G38,'Inp_RIIO-1'!$M:$M,0)))),"")</f>
        <v/>
      </c>
      <c r="AI38" s="63" t="str">
        <f>IFERROR(IF($M38=0,INDEX('Inp_RIIO-1'!$AM:$AM,MATCH(AI$5&amp;$E38&amp;$G38,'Inp_RIIO-1'!$M:$M,0)),IF($M38=1,INDEX('Inp_RIIO-1'!$AN:$AN,MATCH(AI$5&amp;$E38&amp;$G38,'Inp_RIIO-1'!$M:$M,0)))),"")</f>
        <v/>
      </c>
      <c r="AJ38" s="63" t="str">
        <f>IFERROR(IF($M38=0,INDEX('Inp_RIIO-1'!$AM:$AM,MATCH(AJ$5&amp;$E38&amp;$G38,'Inp_RIIO-1'!$M:$M,0)),IF($M38=1,INDEX('Inp_RIIO-1'!$AN:$AN,MATCH(AJ$5&amp;$E38&amp;$G38,'Inp_RIIO-1'!$M:$M,0)))),"")</f>
        <v/>
      </c>
      <c r="AK38" s="63" t="str">
        <f>IFERROR(IF($M38=0,INDEX('Inp_RIIO-1'!$AM:$AM,MATCH(AK$5&amp;$E38&amp;$G38,'Inp_RIIO-1'!$M:$M,0)),IF($M38=1,INDEX('Inp_RIIO-1'!$AN:$AN,MATCH(AK$5&amp;$E38&amp;$G38,'Inp_RIIO-1'!$M:$M,0)))),"")</f>
        <v/>
      </c>
      <c r="AL38" s="63" t="str">
        <f>IFERROR(IF($M38=0,INDEX('Inp_RIIO-1'!$AM:$AM,MATCH(AL$5&amp;$E38&amp;$G38,'Inp_RIIO-1'!$M:$M,0)),IF($M38=1,INDEX('Inp_RIIO-1'!$AN:$AN,MATCH(AL$5&amp;$E38&amp;$G38,'Inp_RIIO-1'!$M:$M,0)))),"")</f>
        <v/>
      </c>
      <c r="AM38" s="63" t="str">
        <f>IFERROR(IF($M38=0,INDEX('Inp_RIIO-1'!$AM:$AM,MATCH(AM$5&amp;$E38&amp;$G38,'Inp_RIIO-1'!$M:$M,0)),IF($M38=1,INDEX('Inp_RIIO-1'!$AN:$AN,MATCH(AM$5&amp;$E38&amp;$G38,'Inp_RIIO-1'!$M:$M,0)))),"")</f>
        <v/>
      </c>
      <c r="AN38" s="63" t="str">
        <f>IFERROR(IF($M38=0,INDEX('Inp_RIIO-1'!$AM:$AM,MATCH(AN$5&amp;$E38&amp;$G38,'Inp_RIIO-1'!$M:$M,0)),IF($M38=1,INDEX('Inp_RIIO-1'!$AN:$AN,MATCH(AN$5&amp;$E38&amp;$G38,'Inp_RIIO-1'!$M:$M,0)))),"")</f>
        <v/>
      </c>
      <c r="AO38" s="63" t="str">
        <f>IFERROR(IF($M38=0,INDEX('Inp_RIIO-1'!$AM:$AM,MATCH(AO$5&amp;$E38&amp;$G38,'Inp_RIIO-1'!$M:$M,0)),IF($M38=1,INDEX('Inp_RIIO-1'!$AN:$AN,MATCH(AO$5&amp;$E38&amp;$G38,'Inp_RIIO-1'!$M:$M,0)))),"")</f>
        <v/>
      </c>
      <c r="AP38" s="63" t="str">
        <f>IFERROR(IF($M38=0,INDEX('Inp_RIIO-1'!$AM:$AM,MATCH(AP$5&amp;$E38&amp;$G38,'Inp_RIIO-1'!$M:$M,0)),IF($M38=1,INDEX('Inp_RIIO-1'!$AN:$AN,MATCH(AP$5&amp;$E38&amp;$G38,'Inp_RIIO-1'!$M:$M,0)))),"")</f>
        <v/>
      </c>
      <c r="AQ38" s="63" t="str">
        <f>IFERROR(IF($M38=0,INDEX('Inp_RIIO-1'!$AM:$AM,MATCH(AQ$5&amp;$E38&amp;$G38,'Inp_RIIO-1'!$M:$M,0)),IF($M38=1,INDEX('Inp_RIIO-1'!$AN:$AN,MATCH(AQ$5&amp;$E38&amp;$G38,'Inp_RIIO-1'!$M:$M,0)))),"")</f>
        <v/>
      </c>
      <c r="AS38" s="15"/>
      <c r="AT38" s="15"/>
      <c r="AU38" s="15"/>
      <c r="AV38" s="15"/>
      <c r="AW38" s="15"/>
      <c r="AX38" s="15"/>
      <c r="AY38" s="15"/>
      <c r="AZ38" s="15"/>
      <c r="BA38" s="15"/>
      <c r="BB38" s="15"/>
      <c r="BC38" s="15"/>
      <c r="BD38" s="15"/>
    </row>
    <row r="39" spans="1:56">
      <c r="E39" s="69" t="s">
        <v>195</v>
      </c>
      <c r="F39" s="69" t="s">
        <v>140</v>
      </c>
      <c r="G39" s="69" t="s">
        <v>196</v>
      </c>
      <c r="H39" s="69"/>
      <c r="I39" s="69"/>
      <c r="J39" s="69" t="s">
        <v>65</v>
      </c>
      <c r="M39" s="63">
        <f>Control!$R$10</f>
        <v>0</v>
      </c>
      <c r="N39" s="63">
        <f>Inp_Exclusions!I39</f>
        <v>1</v>
      </c>
      <c r="P39" s="63" t="str">
        <f>IFERROR(IF($M39=0,INDEX('Inp_RIIO-1'!$AM:$AM,MATCH(P$5&amp;$E39&amp;$G39,'Inp_RIIO-1'!$M:$M,0)),IF($M39=1,INDEX('Inp_RIIO-1'!$AN:$AN,MATCH(P$5&amp;$E39&amp;$G39,'Inp_RIIO-1'!$M:$M,0)))),"")</f>
        <v/>
      </c>
      <c r="Q39" s="63" t="str">
        <f>IFERROR(IF($M39=0,INDEX('Inp_RIIO-1'!$AM:$AM,MATCH(Q$5&amp;$E39&amp;$G39,'Inp_RIIO-1'!$M:$M,0)),IF($M39=1,INDEX('Inp_RIIO-1'!$AN:$AN,MATCH(Q$5&amp;$E39&amp;$G39,'Inp_RIIO-1'!$M:$M,0)))),"")</f>
        <v/>
      </c>
      <c r="R39" s="63">
        <f>IFERROR(IF($M39=0,INDEX('Inp_RIIO-1'!$AM:$AM,MATCH(R$5&amp;$E39&amp;$G39,'Inp_RIIO-1'!$M:$M,0)),IF($M39=1,INDEX('Inp_RIIO-1'!$AN:$AN,MATCH(R$5&amp;$E39&amp;$G39,'Inp_RIIO-1'!$M:$M,0)))),"")</f>
        <v>0</v>
      </c>
      <c r="S39" s="63">
        <f>IFERROR(IF($M39=0,INDEX('Inp_RIIO-1'!$AM:$AM,MATCH(S$5&amp;$E39&amp;$G39,'Inp_RIIO-1'!$M:$M,0)),IF($M39=1,INDEX('Inp_RIIO-1'!$AN:$AN,MATCH(S$5&amp;$E39&amp;$G39,'Inp_RIIO-1'!$M:$M,0)))),"")</f>
        <v>-0.16474912067583655</v>
      </c>
      <c r="T39" s="63" t="str">
        <f>IFERROR(IF($M39=0,INDEX('Inp_RIIO-1'!$AM:$AM,MATCH(T$5&amp;$E39&amp;$G39,'Inp_RIIO-1'!$M:$M,0)),IF($M39=1,INDEX('Inp_RIIO-1'!$AN:$AN,MATCH(T$5&amp;$E39&amp;$G39,'Inp_RIIO-1'!$M:$M,0)))),"")</f>
        <v/>
      </c>
      <c r="U39" s="63" t="str">
        <f>IFERROR(IF($M39=0,INDEX('Inp_RIIO-1'!$AM:$AM,MATCH(U$5&amp;$E39&amp;$G39,'Inp_RIIO-1'!$M:$M,0)),IF($M39=1,INDEX('Inp_RIIO-1'!$AN:$AN,MATCH(U$5&amp;$E39&amp;$G39,'Inp_RIIO-1'!$M:$M,0)))),"")</f>
        <v/>
      </c>
      <c r="V39" s="63" t="str">
        <f>IFERROR(IF($M39=0,INDEX('Inp_RIIO-1'!$AM:$AM,MATCH(V$5&amp;$E39&amp;$G39,'Inp_RIIO-1'!$M:$M,0)),IF($M39=1,INDEX('Inp_RIIO-1'!$AN:$AN,MATCH(V$5&amp;$E39&amp;$G39,'Inp_RIIO-1'!$M:$M,0)))),"")</f>
        <v/>
      </c>
      <c r="W39" s="63" t="str">
        <f>IFERROR(IF($M39=0,INDEX('Inp_RIIO-1'!$AM:$AM,MATCH(W$5&amp;$E39&amp;$G39,'Inp_RIIO-1'!$M:$M,0)),IF($M39=1,INDEX('Inp_RIIO-1'!$AN:$AN,MATCH(W$5&amp;$E39&amp;$G39,'Inp_RIIO-1'!$M:$M,0)))),"")</f>
        <v/>
      </c>
      <c r="X39" s="63" t="str">
        <f>IFERROR(IF($M39=0,INDEX('Inp_RIIO-1'!$AM:$AM,MATCH(X$5&amp;$E39&amp;$G39,'Inp_RIIO-1'!$M:$M,0)),IF($M39=1,INDEX('Inp_RIIO-1'!$AN:$AN,MATCH(X$5&amp;$E39&amp;$G39,'Inp_RIIO-1'!$M:$M,0)))),"")</f>
        <v/>
      </c>
      <c r="Y39" s="63" t="str">
        <f>IFERROR(IF($M39=0,INDEX('Inp_RIIO-1'!$AM:$AM,MATCH(Y$5&amp;$E39&amp;$G39,'Inp_RIIO-1'!$M:$M,0)),IF($M39=1,INDEX('Inp_RIIO-1'!$AN:$AN,MATCH(Y$5&amp;$E39&amp;$G39,'Inp_RIIO-1'!$M:$M,0)))),"")</f>
        <v/>
      </c>
      <c r="Z39" s="63" t="str">
        <f>IFERROR(IF($M39=0,INDEX('Inp_RIIO-1'!$AM:$AM,MATCH(Z$5&amp;$E39&amp;$G39,'Inp_RIIO-1'!$M:$M,0)),IF($M39=1,INDEX('Inp_RIIO-1'!$AN:$AN,MATCH(Z$5&amp;$E39&amp;$G39,'Inp_RIIO-1'!$M:$M,0)))),"")</f>
        <v/>
      </c>
      <c r="AA39" s="63" t="str">
        <f>IFERROR(IF($M39=0,INDEX('Inp_RIIO-1'!$AM:$AM,MATCH(AA$5&amp;$E39&amp;$G39,'Inp_RIIO-1'!$M:$M,0)),IF($M39=1,INDEX('Inp_RIIO-1'!$AN:$AN,MATCH(AA$5&amp;$E39&amp;$G39,'Inp_RIIO-1'!$M:$M,0)))),"")</f>
        <v/>
      </c>
      <c r="AB39" s="63" t="str">
        <f>IFERROR(IF($M39=0,INDEX('Inp_RIIO-1'!$AM:$AM,MATCH(AB$5&amp;$E39&amp;$G39,'Inp_RIIO-1'!$M:$M,0)),IF($M39=1,INDEX('Inp_RIIO-1'!$AN:$AN,MATCH(AB$5&amp;$E39&amp;$G39,'Inp_RIIO-1'!$M:$M,0)))),"")</f>
        <v/>
      </c>
      <c r="AC39" s="63" t="str">
        <f>IFERROR(IF($M39=0,INDEX('Inp_RIIO-1'!$AM:$AM,MATCH(AC$5&amp;$E39&amp;$G39,'Inp_RIIO-1'!$M:$M,0)),IF($M39=1,INDEX('Inp_RIIO-1'!$AN:$AN,MATCH(AC$5&amp;$E39&amp;$G39,'Inp_RIIO-1'!$M:$M,0)))),"")</f>
        <v/>
      </c>
      <c r="AD39" s="63" t="str">
        <f>IFERROR(IF($M39=0,INDEX('Inp_RIIO-1'!$AM:$AM,MATCH(AD$5&amp;$E39&amp;$G39,'Inp_RIIO-1'!$M:$M,0)),IF($M39=1,INDEX('Inp_RIIO-1'!$AN:$AN,MATCH(AD$5&amp;$E39&amp;$G39,'Inp_RIIO-1'!$M:$M,0)))),"")</f>
        <v/>
      </c>
      <c r="AE39" s="63" t="str">
        <f>IFERROR(IF($M39=0,INDEX('Inp_RIIO-1'!$AM:$AM,MATCH(AE$5&amp;$E39&amp;$G39,'Inp_RIIO-1'!$M:$M,0)),IF($M39=1,INDEX('Inp_RIIO-1'!$AN:$AN,MATCH(AE$5&amp;$E39&amp;$G39,'Inp_RIIO-1'!$M:$M,0)))),"")</f>
        <v/>
      </c>
      <c r="AF39" s="63" t="str">
        <f>IFERROR(IF($M39=0,INDEX('Inp_RIIO-1'!$AM:$AM,MATCH(AF$5&amp;$E39&amp;$G39,'Inp_RIIO-1'!$M:$M,0)),IF($M39=1,INDEX('Inp_RIIO-1'!$AN:$AN,MATCH(AF$5&amp;$E39&amp;$G39,'Inp_RIIO-1'!$M:$M,0)))),"")</f>
        <v/>
      </c>
      <c r="AG39" s="63" t="str">
        <f>IFERROR(IF($M39=0,INDEX('Inp_RIIO-1'!$AM:$AM,MATCH(AG$5&amp;$E39&amp;$G39,'Inp_RIIO-1'!$M:$M,0)),IF($M39=1,INDEX('Inp_RIIO-1'!$AN:$AN,MATCH(AG$5&amp;$E39&amp;$G39,'Inp_RIIO-1'!$M:$M,0)))),"")</f>
        <v/>
      </c>
      <c r="AH39" s="63" t="str">
        <f>IFERROR(IF($M39=0,INDEX('Inp_RIIO-1'!$AM:$AM,MATCH(AH$5&amp;$E39&amp;$G39,'Inp_RIIO-1'!$M:$M,0)),IF($M39=1,INDEX('Inp_RIIO-1'!$AN:$AN,MATCH(AH$5&amp;$E39&amp;$G39,'Inp_RIIO-1'!$M:$M,0)))),"")</f>
        <v/>
      </c>
      <c r="AI39" s="63" t="str">
        <f>IFERROR(IF($M39=0,INDEX('Inp_RIIO-1'!$AM:$AM,MATCH(AI$5&amp;$E39&amp;$G39,'Inp_RIIO-1'!$M:$M,0)),IF($M39=1,INDEX('Inp_RIIO-1'!$AN:$AN,MATCH(AI$5&amp;$E39&amp;$G39,'Inp_RIIO-1'!$M:$M,0)))),"")</f>
        <v/>
      </c>
      <c r="AJ39" s="63" t="str">
        <f>IFERROR(IF($M39=0,INDEX('Inp_RIIO-1'!$AM:$AM,MATCH(AJ$5&amp;$E39&amp;$G39,'Inp_RIIO-1'!$M:$M,0)),IF($M39=1,INDEX('Inp_RIIO-1'!$AN:$AN,MATCH(AJ$5&amp;$E39&amp;$G39,'Inp_RIIO-1'!$M:$M,0)))),"")</f>
        <v/>
      </c>
      <c r="AK39" s="63" t="str">
        <f>IFERROR(IF($M39=0,INDEX('Inp_RIIO-1'!$AM:$AM,MATCH(AK$5&amp;$E39&amp;$G39,'Inp_RIIO-1'!$M:$M,0)),IF($M39=1,INDEX('Inp_RIIO-1'!$AN:$AN,MATCH(AK$5&amp;$E39&amp;$G39,'Inp_RIIO-1'!$M:$M,0)))),"")</f>
        <v/>
      </c>
      <c r="AL39" s="63" t="str">
        <f>IFERROR(IF($M39=0,INDEX('Inp_RIIO-1'!$AM:$AM,MATCH(AL$5&amp;$E39&amp;$G39,'Inp_RIIO-1'!$M:$M,0)),IF($M39=1,INDEX('Inp_RIIO-1'!$AN:$AN,MATCH(AL$5&amp;$E39&amp;$G39,'Inp_RIIO-1'!$M:$M,0)))),"")</f>
        <v/>
      </c>
      <c r="AM39" s="63" t="str">
        <f>IFERROR(IF($M39=0,INDEX('Inp_RIIO-1'!$AM:$AM,MATCH(AM$5&amp;$E39&amp;$G39,'Inp_RIIO-1'!$M:$M,0)),IF($M39=1,INDEX('Inp_RIIO-1'!$AN:$AN,MATCH(AM$5&amp;$E39&amp;$G39,'Inp_RIIO-1'!$M:$M,0)))),"")</f>
        <v/>
      </c>
      <c r="AN39" s="63" t="str">
        <f>IFERROR(IF($M39=0,INDEX('Inp_RIIO-1'!$AM:$AM,MATCH(AN$5&amp;$E39&amp;$G39,'Inp_RIIO-1'!$M:$M,0)),IF($M39=1,INDEX('Inp_RIIO-1'!$AN:$AN,MATCH(AN$5&amp;$E39&amp;$G39,'Inp_RIIO-1'!$M:$M,0)))),"")</f>
        <v/>
      </c>
      <c r="AO39" s="63" t="str">
        <f>IFERROR(IF($M39=0,INDEX('Inp_RIIO-1'!$AM:$AM,MATCH(AO$5&amp;$E39&amp;$G39,'Inp_RIIO-1'!$M:$M,0)),IF($M39=1,INDEX('Inp_RIIO-1'!$AN:$AN,MATCH(AO$5&amp;$E39&amp;$G39,'Inp_RIIO-1'!$M:$M,0)))),"")</f>
        <v/>
      </c>
      <c r="AP39" s="63" t="str">
        <f>IFERROR(IF($M39=0,INDEX('Inp_RIIO-1'!$AM:$AM,MATCH(AP$5&amp;$E39&amp;$G39,'Inp_RIIO-1'!$M:$M,0)),IF($M39=1,INDEX('Inp_RIIO-1'!$AN:$AN,MATCH(AP$5&amp;$E39&amp;$G39,'Inp_RIIO-1'!$M:$M,0)))),"")</f>
        <v/>
      </c>
      <c r="AQ39" s="63" t="str">
        <f>IFERROR(IF($M39=0,INDEX('Inp_RIIO-1'!$AM:$AM,MATCH(AQ$5&amp;$E39&amp;$G39,'Inp_RIIO-1'!$M:$M,0)),IF($M39=1,INDEX('Inp_RIIO-1'!$AN:$AN,MATCH(AQ$5&amp;$E39&amp;$G39,'Inp_RIIO-1'!$M:$M,0)))),"")</f>
        <v/>
      </c>
      <c r="AS39" s="15"/>
      <c r="AT39" s="15"/>
      <c r="AU39" s="15"/>
      <c r="AV39" s="15"/>
      <c r="AW39" s="15"/>
      <c r="AX39" s="15"/>
      <c r="AY39" s="15"/>
      <c r="AZ39" s="15"/>
      <c r="BA39" s="15"/>
      <c r="BB39" s="15"/>
      <c r="BC39" s="15"/>
      <c r="BD39" s="15"/>
    </row>
    <row r="40" spans="1:56">
      <c r="E40" s="69" t="s">
        <v>198</v>
      </c>
      <c r="F40" s="69" t="s">
        <v>130</v>
      </c>
      <c r="G40" s="69" t="s">
        <v>131</v>
      </c>
      <c r="H40" s="69"/>
      <c r="I40" s="69"/>
      <c r="J40" s="69" t="s">
        <v>65</v>
      </c>
      <c r="M40" s="63">
        <f>Control!$R$10</f>
        <v>0</v>
      </c>
      <c r="N40" s="63">
        <f>Inp_Exclusions!I40</f>
        <v>1</v>
      </c>
      <c r="P40" s="63" t="str">
        <f>IFERROR(IF($M40=0,INDEX('Inp_RIIO-1'!$AM:$AM,MATCH(P$5&amp;$E40&amp;$G40,'Inp_RIIO-1'!$M:$M,0)),IF($M40=1,INDEX('Inp_RIIO-1'!$AN:$AN,MATCH(P$5&amp;$E40&amp;$G40,'Inp_RIIO-1'!$M:$M,0)))),"")</f>
        <v/>
      </c>
      <c r="Q40" s="63" t="str">
        <f>IFERROR(IF($M40=0,INDEX('Inp_RIIO-1'!$AM:$AM,MATCH(Q$5&amp;$E40&amp;$G40,'Inp_RIIO-1'!$M:$M,0)),IF($M40=1,INDEX('Inp_RIIO-1'!$AN:$AN,MATCH(Q$5&amp;$E40&amp;$G40,'Inp_RIIO-1'!$M:$M,0)))),"")</f>
        <v/>
      </c>
      <c r="R40" s="63" t="str">
        <f>IFERROR(IF($M40=0,INDEX('Inp_RIIO-1'!$AM:$AM,MATCH(R$5&amp;$E40&amp;$G40,'Inp_RIIO-1'!$M:$M,0)),IF($M40=1,INDEX('Inp_RIIO-1'!$AN:$AN,MATCH(R$5&amp;$E40&amp;$G40,'Inp_RIIO-1'!$M:$M,0)))),"")</f>
        <v/>
      </c>
      <c r="S40" s="63" t="str">
        <f>IFERROR(IF($M40=0,INDEX('Inp_RIIO-1'!$AM:$AM,MATCH(S$5&amp;$E40&amp;$G40,'Inp_RIIO-1'!$M:$M,0)),IF($M40=1,INDEX('Inp_RIIO-1'!$AN:$AN,MATCH(S$5&amp;$E40&amp;$G40,'Inp_RIIO-1'!$M:$M,0)))),"")</f>
        <v/>
      </c>
      <c r="T40" s="63" t="str">
        <f>IFERROR(IF($M40=0,INDEX('Inp_RIIO-1'!$AM:$AM,MATCH(T$5&amp;$E40&amp;$G40,'Inp_RIIO-1'!$M:$M,0)),IF($M40=1,INDEX('Inp_RIIO-1'!$AN:$AN,MATCH(T$5&amp;$E40&amp;$G40,'Inp_RIIO-1'!$M:$M,0)))),"")</f>
        <v/>
      </c>
      <c r="U40" s="63" t="str">
        <f>IFERROR(IF($M40=0,INDEX('Inp_RIIO-1'!$AM:$AM,MATCH(U$5&amp;$E40&amp;$G40,'Inp_RIIO-1'!$M:$M,0)),IF($M40=1,INDEX('Inp_RIIO-1'!$AN:$AN,MATCH(U$5&amp;$E40&amp;$G40,'Inp_RIIO-1'!$M:$M,0)))),"")</f>
        <v/>
      </c>
      <c r="V40" s="63">
        <f>IFERROR(IF($M40=0,INDEX('Inp_RIIO-1'!$AM:$AM,MATCH(V$5&amp;$E40&amp;$G40,'Inp_RIIO-1'!$M:$M,0)),IF($M40=1,INDEX('Inp_RIIO-1'!$AN:$AN,MATCH(V$5&amp;$E40&amp;$G40,'Inp_RIIO-1'!$M:$M,0)))),"")</f>
        <v>1332.7388649705877</v>
      </c>
      <c r="W40" s="63">
        <f>IFERROR(IF($M40=0,INDEX('Inp_RIIO-1'!$AM:$AM,MATCH(W$5&amp;$E40&amp;$G40,'Inp_RIIO-1'!$M:$M,0)),IF($M40=1,INDEX('Inp_RIIO-1'!$AN:$AN,MATCH(W$5&amp;$E40&amp;$G40,'Inp_RIIO-1'!$M:$M,0)))),"")</f>
        <v>921.46276045167053</v>
      </c>
      <c r="X40" s="63">
        <f>IFERROR(IF($M40=0,INDEX('Inp_RIIO-1'!$AM:$AM,MATCH(X$5&amp;$E40&amp;$G40,'Inp_RIIO-1'!$M:$M,0)),IF($M40=1,INDEX('Inp_RIIO-1'!$AN:$AN,MATCH(X$5&amp;$E40&amp;$G40,'Inp_RIIO-1'!$M:$M,0)))),"")</f>
        <v>894.8298825020745</v>
      </c>
      <c r="Y40" s="63">
        <f>IFERROR(IF($M40=0,INDEX('Inp_RIIO-1'!$AM:$AM,MATCH(Y$5&amp;$E40&amp;$G40,'Inp_RIIO-1'!$M:$M,0)),IF($M40=1,INDEX('Inp_RIIO-1'!$AN:$AN,MATCH(Y$5&amp;$E40&amp;$G40,'Inp_RIIO-1'!$M:$M,0)))),"")</f>
        <v>638.02958294722089</v>
      </c>
      <c r="Z40" s="63">
        <f>IFERROR(IF($M40=0,INDEX('Inp_RIIO-1'!$AM:$AM,MATCH(Z$5&amp;$E40&amp;$G40,'Inp_RIIO-1'!$M:$M,0)),IF($M40=1,INDEX('Inp_RIIO-1'!$AN:$AN,MATCH(Z$5&amp;$E40&amp;$G40,'Inp_RIIO-1'!$M:$M,0)))),"")</f>
        <v>886.60135664935638</v>
      </c>
      <c r="AA40" s="63">
        <f>IFERROR(IF($M40=0,INDEX('Inp_RIIO-1'!$AM:$AM,MATCH(AA$5&amp;$E40&amp;$G40,'Inp_RIIO-1'!$M:$M,0)),IF($M40=1,INDEX('Inp_RIIO-1'!$AN:$AN,MATCH(AA$5&amp;$E40&amp;$G40,'Inp_RIIO-1'!$M:$M,0)))),"")</f>
        <v>701.02135940875053</v>
      </c>
      <c r="AB40" s="63">
        <f>IFERROR(IF($M40=0,INDEX('Inp_RIIO-1'!$AM:$AM,MATCH(AB$5&amp;$E40&amp;$G40,'Inp_RIIO-1'!$M:$M,0)),IF($M40=1,INDEX('Inp_RIIO-1'!$AN:$AN,MATCH(AB$5&amp;$E40&amp;$G40,'Inp_RIIO-1'!$M:$M,0)))),"")</f>
        <v>1204.9946618865922</v>
      </c>
      <c r="AC40" s="63">
        <f>IFERROR(IF($M40=0,INDEX('Inp_RIIO-1'!$AM:$AM,MATCH(AC$5&amp;$E40&amp;$G40,'Inp_RIIO-1'!$M:$M,0)),IF($M40=1,INDEX('Inp_RIIO-1'!$AN:$AN,MATCH(AC$5&amp;$E40&amp;$G40,'Inp_RIIO-1'!$M:$M,0)))),"")</f>
        <v>881.61366481698587</v>
      </c>
      <c r="AD40" s="63" t="str">
        <f>IFERROR(IF($M40=0,INDEX('Inp_RIIO-1'!$AM:$AM,MATCH(AD$5&amp;$E40&amp;$G40,'Inp_RIIO-1'!$M:$M,0)),IF($M40=1,INDEX('Inp_RIIO-1'!$AN:$AN,MATCH(AD$5&amp;$E40&amp;$G40,'Inp_RIIO-1'!$M:$M,0)))),"")</f>
        <v/>
      </c>
      <c r="AE40" s="63" t="str">
        <f>IFERROR(IF($M40=0,INDEX('Inp_RIIO-1'!$AM:$AM,MATCH(AE$5&amp;$E40&amp;$G40,'Inp_RIIO-1'!$M:$M,0)),IF($M40=1,INDEX('Inp_RIIO-1'!$AN:$AN,MATCH(AE$5&amp;$E40&amp;$G40,'Inp_RIIO-1'!$M:$M,0)))),"")</f>
        <v/>
      </c>
      <c r="AF40" s="63" t="str">
        <f>IFERROR(IF($M40=0,INDEX('Inp_RIIO-1'!$AM:$AM,MATCH(AF$5&amp;$E40&amp;$G40,'Inp_RIIO-1'!$M:$M,0)),IF($M40=1,INDEX('Inp_RIIO-1'!$AN:$AN,MATCH(AF$5&amp;$E40&amp;$G40,'Inp_RIIO-1'!$M:$M,0)))),"")</f>
        <v/>
      </c>
      <c r="AG40" s="63" t="str">
        <f>IFERROR(IF($M40=0,INDEX('Inp_RIIO-1'!$AM:$AM,MATCH(AG$5&amp;$E40&amp;$G40,'Inp_RIIO-1'!$M:$M,0)),IF($M40=1,INDEX('Inp_RIIO-1'!$AN:$AN,MATCH(AG$5&amp;$E40&amp;$G40,'Inp_RIIO-1'!$M:$M,0)))),"")</f>
        <v/>
      </c>
      <c r="AH40" s="63" t="str">
        <f>IFERROR(IF($M40=0,INDEX('Inp_RIIO-1'!$AM:$AM,MATCH(AH$5&amp;$E40&amp;$G40,'Inp_RIIO-1'!$M:$M,0)),IF($M40=1,INDEX('Inp_RIIO-1'!$AN:$AN,MATCH(AH$5&amp;$E40&amp;$G40,'Inp_RIIO-1'!$M:$M,0)))),"")</f>
        <v/>
      </c>
      <c r="AI40" s="63" t="str">
        <f>IFERROR(IF($M40=0,INDEX('Inp_RIIO-1'!$AM:$AM,MATCH(AI$5&amp;$E40&amp;$G40,'Inp_RIIO-1'!$M:$M,0)),IF($M40=1,INDEX('Inp_RIIO-1'!$AN:$AN,MATCH(AI$5&amp;$E40&amp;$G40,'Inp_RIIO-1'!$M:$M,0)))),"")</f>
        <v/>
      </c>
      <c r="AJ40" s="63" t="str">
        <f>IFERROR(IF($M40=0,INDEX('Inp_RIIO-1'!$AM:$AM,MATCH(AJ$5&amp;$E40&amp;$G40,'Inp_RIIO-1'!$M:$M,0)),IF($M40=1,INDEX('Inp_RIIO-1'!$AN:$AN,MATCH(AJ$5&amp;$E40&amp;$G40,'Inp_RIIO-1'!$M:$M,0)))),"")</f>
        <v/>
      </c>
      <c r="AK40" s="63" t="str">
        <f>IFERROR(IF($M40=0,INDEX('Inp_RIIO-1'!$AM:$AM,MATCH(AK$5&amp;$E40&amp;$G40,'Inp_RIIO-1'!$M:$M,0)),IF($M40=1,INDEX('Inp_RIIO-1'!$AN:$AN,MATCH(AK$5&amp;$E40&amp;$G40,'Inp_RIIO-1'!$M:$M,0)))),"")</f>
        <v/>
      </c>
      <c r="AL40" s="63" t="str">
        <f>IFERROR(IF($M40=0,INDEX('Inp_RIIO-1'!$AM:$AM,MATCH(AL$5&amp;$E40&amp;$G40,'Inp_RIIO-1'!$M:$M,0)),IF($M40=1,INDEX('Inp_RIIO-1'!$AN:$AN,MATCH(AL$5&amp;$E40&amp;$G40,'Inp_RIIO-1'!$M:$M,0)))),"")</f>
        <v/>
      </c>
      <c r="AM40" s="63" t="str">
        <f>IFERROR(IF($M40=0,INDEX('Inp_RIIO-1'!$AM:$AM,MATCH(AM$5&amp;$E40&amp;$G40,'Inp_RIIO-1'!$M:$M,0)),IF($M40=1,INDEX('Inp_RIIO-1'!$AN:$AN,MATCH(AM$5&amp;$E40&amp;$G40,'Inp_RIIO-1'!$M:$M,0)))),"")</f>
        <v/>
      </c>
      <c r="AN40" s="63" t="str">
        <f>IFERROR(IF($M40=0,INDEX('Inp_RIIO-1'!$AM:$AM,MATCH(AN$5&amp;$E40&amp;$G40,'Inp_RIIO-1'!$M:$M,0)),IF($M40=1,INDEX('Inp_RIIO-1'!$AN:$AN,MATCH(AN$5&amp;$E40&amp;$G40,'Inp_RIIO-1'!$M:$M,0)))),"")</f>
        <v/>
      </c>
      <c r="AO40" s="63" t="str">
        <f>IFERROR(IF($M40=0,INDEX('Inp_RIIO-1'!$AM:$AM,MATCH(AO$5&amp;$E40&amp;$G40,'Inp_RIIO-1'!$M:$M,0)),IF($M40=1,INDEX('Inp_RIIO-1'!$AN:$AN,MATCH(AO$5&amp;$E40&amp;$G40,'Inp_RIIO-1'!$M:$M,0)))),"")</f>
        <v/>
      </c>
      <c r="AP40" s="63" t="str">
        <f>IFERROR(IF($M40=0,INDEX('Inp_RIIO-1'!$AM:$AM,MATCH(AP$5&amp;$E40&amp;$G40,'Inp_RIIO-1'!$M:$M,0)),IF($M40=1,INDEX('Inp_RIIO-1'!$AN:$AN,MATCH(AP$5&amp;$E40&amp;$G40,'Inp_RIIO-1'!$M:$M,0)))),"")</f>
        <v/>
      </c>
      <c r="AQ40" s="63" t="str">
        <f>IFERROR(IF($M40=0,INDEX('Inp_RIIO-1'!$AM:$AM,MATCH(AQ$5&amp;$E40&amp;$G40,'Inp_RIIO-1'!$M:$M,0)),IF($M40=1,INDEX('Inp_RIIO-1'!$AN:$AN,MATCH(AQ$5&amp;$E40&amp;$G40,'Inp_RIIO-1'!$M:$M,0)))),"")</f>
        <v/>
      </c>
      <c r="AS40" s="15"/>
      <c r="AT40" s="15"/>
      <c r="AU40" s="15"/>
      <c r="AV40" s="15"/>
      <c r="AW40" s="15"/>
      <c r="AX40" s="15"/>
      <c r="AY40" s="15"/>
      <c r="AZ40" s="15"/>
      <c r="BA40" s="15"/>
      <c r="BB40" s="15"/>
      <c r="BC40" s="15"/>
      <c r="BD40" s="15"/>
    </row>
    <row r="41" spans="1:56">
      <c r="E41" s="69" t="s">
        <v>199</v>
      </c>
      <c r="F41" s="69" t="s">
        <v>130</v>
      </c>
      <c r="G41" s="99" t="s">
        <v>134</v>
      </c>
      <c r="H41" s="69"/>
      <c r="I41" s="69"/>
      <c r="J41" s="69" t="s">
        <v>65</v>
      </c>
      <c r="M41" s="63">
        <f>Control!$R$10</f>
        <v>0</v>
      </c>
      <c r="N41" s="63">
        <f>Inp_Exclusions!I41</f>
        <v>1</v>
      </c>
      <c r="P41" s="100" t="str">
        <f>IFERROR(IF($M41=0,INDEX('Inp_RIIO-1'!$AQ:$AQ,MATCH(P$5&amp;$E41&amp;$G41,'Inp_RIIO-1'!$M:$M,0)),IF($M41=1,INDEX('Inp_RIIO-1'!$AR:$AR,MATCH(P$5&amp;$E41&amp;$G41,'Inp_RIIO-1'!$M:$M,0)))),"")</f>
        <v/>
      </c>
      <c r="Q41" s="100" t="str">
        <f>IFERROR(IF($M41=0,INDEX('Inp_RIIO-1'!$AQ:$AQ,MATCH(Q$5&amp;$E41&amp;$G41,'Inp_RIIO-1'!$M:$M,0)),IF($M41=1,INDEX('Inp_RIIO-1'!$AR:$AR,MATCH(Q$5&amp;$E41&amp;$G41,'Inp_RIIO-1'!$M:$M,0)))),"")</f>
        <v/>
      </c>
      <c r="R41" s="100" t="str">
        <f>IFERROR(IF($M41=0,INDEX('Inp_RIIO-1'!$AQ:$AQ,MATCH(R$5&amp;$E41&amp;$G41,'Inp_RIIO-1'!$M:$M,0)),IF($M41=1,INDEX('Inp_RIIO-1'!$AR:$AR,MATCH(R$5&amp;$E41&amp;$G41,'Inp_RIIO-1'!$M:$M,0)))),"")</f>
        <v/>
      </c>
      <c r="S41" s="100" t="str">
        <f>IFERROR(IF($M41=0,INDEX('Inp_RIIO-1'!$AQ:$AQ,MATCH(S$5&amp;$E41&amp;$G41,'Inp_RIIO-1'!$M:$M,0)),IF($M41=1,INDEX('Inp_RIIO-1'!$AR:$AR,MATCH(S$5&amp;$E41&amp;$G41,'Inp_RIIO-1'!$M:$M,0)))),"")</f>
        <v/>
      </c>
      <c r="T41" s="100" t="str">
        <f>IFERROR(IF($M41=0,INDEX('Inp_RIIO-1'!$AQ:$AQ,MATCH(T$5&amp;$E41&amp;$G41,'Inp_RIIO-1'!$M:$M,0)),IF($M41=1,INDEX('Inp_RIIO-1'!$AR:$AR,MATCH(T$5&amp;$E41&amp;$G41,'Inp_RIIO-1'!$M:$M,0)))),"")</f>
        <v/>
      </c>
      <c r="U41" s="100" t="str">
        <f>IFERROR(IF($M41=0,INDEX('Inp_RIIO-1'!$AQ:$AQ,MATCH(U$5&amp;$E41&amp;$G41,'Inp_RIIO-1'!$M:$M,0)),IF($M41=1,INDEX('Inp_RIIO-1'!$AR:$AR,MATCH(U$5&amp;$E41&amp;$G41,'Inp_RIIO-1'!$M:$M,0)))),"")</f>
        <v/>
      </c>
      <c r="V41" s="100">
        <f>IFERROR(IF($M41=0,INDEX('Inp_RIIO-1'!$AQ:$AQ,MATCH(V$5&amp;$E41&amp;$G41,'Inp_RIIO-1'!$M:$M,0)),IF($M41=1,INDEX('Inp_RIIO-1'!$AR:$AR,MATCH(V$5&amp;$E41&amp;$G41,'Inp_RIIO-1'!$M:$M,0)))),"")</f>
        <v>1199.558603613443</v>
      </c>
      <c r="W41" s="100">
        <f>IFERROR(IF($M41=0,INDEX('Inp_RIIO-1'!$AQ:$AQ,MATCH(W$5&amp;$E41&amp;$G41,'Inp_RIIO-1'!$M:$M,0)),IF($M41=1,INDEX('Inp_RIIO-1'!$AR:$AR,MATCH(W$5&amp;$E41&amp;$G41,'Inp_RIIO-1'!$M:$M,0)))),"")</f>
        <v>823.27022814100633</v>
      </c>
      <c r="X41" s="100">
        <f>IFERROR(IF($M41=0,INDEX('Inp_RIIO-1'!$AQ:$AQ,MATCH(X$5&amp;$E41&amp;$G41,'Inp_RIIO-1'!$M:$M,0)),IF($M41=1,INDEX('Inp_RIIO-1'!$AR:$AR,MATCH(X$5&amp;$E41&amp;$G41,'Inp_RIIO-1'!$M:$M,0)))),"")</f>
        <v>862.12473939305755</v>
      </c>
      <c r="Y41" s="100">
        <f>IFERROR(IF($M41=0,INDEX('Inp_RIIO-1'!$AQ:$AQ,MATCH(Y$5&amp;$E41&amp;$G41,'Inp_RIIO-1'!$M:$M,0)),IF($M41=1,INDEX('Inp_RIIO-1'!$AR:$AR,MATCH(Y$5&amp;$E41&amp;$G41,'Inp_RIIO-1'!$M:$M,0)))),"")</f>
        <v>650.32069230797401</v>
      </c>
      <c r="Z41" s="100" t="str">
        <f>IFERROR(IF($M41=0,INDEX('Inp_RIIO-1'!$AQ:$AQ,MATCH(Z$5&amp;$E41&amp;$G41,'Inp_RIIO-1'!$M:$M,0)),IF($M41=1,INDEX('Inp_RIIO-1'!$AR:$AR,MATCH(Z$5&amp;$E41&amp;$G41,'Inp_RIIO-1'!$M:$M,0)))),"")</f>
        <v/>
      </c>
      <c r="AA41" s="100">
        <f>IFERROR(IF($M41=0,INDEX('Inp_RIIO-1'!$AQ:$AQ,MATCH(AA$5&amp;$E41&amp;$G41,'Inp_RIIO-1'!$M:$M,0)),IF($M41=1,INDEX('Inp_RIIO-1'!$AR:$AR,MATCH(AA$5&amp;$E41&amp;$G41,'Inp_RIIO-1'!$M:$M,0)))),"")</f>
        <v>831.10616041872686</v>
      </c>
      <c r="AB41" s="100">
        <f>IFERROR(IF($M41=0,INDEX('Inp_RIIO-1'!$AQ:$AQ,MATCH(AB$5&amp;$E41&amp;$G41,'Inp_RIIO-1'!$M:$M,0)),IF($M41=1,INDEX('Inp_RIIO-1'!$AR:$AR,MATCH(AB$5&amp;$E41&amp;$G41,'Inp_RIIO-1'!$M:$M,0)))),"")</f>
        <v>1349.1999123129931</v>
      </c>
      <c r="AC41" s="100">
        <f>IFERROR(IF($M41=0,INDEX('Inp_RIIO-1'!$AQ:$AQ,MATCH(AC$5&amp;$E41&amp;$G41,'Inp_RIIO-1'!$M:$M,0)),IF($M41=1,INDEX('Inp_RIIO-1'!$AR:$AR,MATCH(AC$5&amp;$E41&amp;$G41,'Inp_RIIO-1'!$M:$M,0)))),"")</f>
        <v>1005.7803359319336</v>
      </c>
      <c r="AD41" s="100" t="str">
        <f>IFERROR(IF($M41=0,INDEX('Inp_RIIO-1'!$AQ:$AQ,MATCH(AD$5&amp;$E41&amp;$G41,'Inp_RIIO-1'!$M:$M,0)),IF($M41=1,INDEX('Inp_RIIO-1'!$AR:$AR,MATCH(AD$5&amp;$E41&amp;$G41,'Inp_RIIO-1'!$M:$M,0)))),"")</f>
        <v/>
      </c>
      <c r="AE41" s="100" t="str">
        <f>IFERROR(IF($M41=0,INDEX('Inp_RIIO-1'!$AQ:$AQ,MATCH(AE$5&amp;$E41&amp;$G41,'Inp_RIIO-1'!$M:$M,0)),IF($M41=1,INDEX('Inp_RIIO-1'!$AR:$AR,MATCH(AE$5&amp;$E41&amp;$G41,'Inp_RIIO-1'!$M:$M,0)))),"")</f>
        <v/>
      </c>
      <c r="AF41" s="100" t="str">
        <f>IFERROR(IF($M41=0,INDEX('Inp_RIIO-1'!$AQ:$AQ,MATCH(AF$5&amp;$E41&amp;$G41,'Inp_RIIO-1'!$M:$M,0)),IF($M41=1,INDEX('Inp_RIIO-1'!$AR:$AR,MATCH(AF$5&amp;$E41&amp;$G41,'Inp_RIIO-1'!$M:$M,0)))),"")</f>
        <v/>
      </c>
      <c r="AG41" s="100" t="str">
        <f>IFERROR(IF($M41=0,INDEX('Inp_RIIO-1'!$AQ:$AQ,MATCH(AG$5&amp;$E41&amp;$G41,'Inp_RIIO-1'!$M:$M,0)),IF($M41=1,INDEX('Inp_RIIO-1'!$AR:$AR,MATCH(AG$5&amp;$E41&amp;$G41,'Inp_RIIO-1'!$M:$M,0)))),"")</f>
        <v/>
      </c>
      <c r="AH41" s="100" t="str">
        <f>IFERROR(IF($M41=0,INDEX('Inp_RIIO-1'!$AQ:$AQ,MATCH(AH$5&amp;$E41&amp;$G41,'Inp_RIIO-1'!$M:$M,0)),IF($M41=1,INDEX('Inp_RIIO-1'!$AR:$AR,MATCH(AH$5&amp;$E41&amp;$G41,'Inp_RIIO-1'!$M:$M,0)))),"")</f>
        <v/>
      </c>
      <c r="AI41" s="100" t="str">
        <f>IFERROR(IF($M41=0,INDEX('Inp_RIIO-1'!$AQ:$AQ,MATCH(AI$5&amp;$E41&amp;$G41,'Inp_RIIO-1'!$M:$M,0)),IF($M41=1,INDEX('Inp_RIIO-1'!$AR:$AR,MATCH(AI$5&amp;$E41&amp;$G41,'Inp_RIIO-1'!$M:$M,0)))),"")</f>
        <v/>
      </c>
      <c r="AJ41" s="100" t="str">
        <f>IFERROR(IF($M41=0,INDEX('Inp_RIIO-1'!$AQ:$AQ,MATCH(AJ$5&amp;$E41&amp;$G41,'Inp_RIIO-1'!$M:$M,0)),IF($M41=1,INDEX('Inp_RIIO-1'!$AR:$AR,MATCH(AJ$5&amp;$E41&amp;$G41,'Inp_RIIO-1'!$M:$M,0)))),"")</f>
        <v/>
      </c>
      <c r="AK41" s="100" t="str">
        <f>IFERROR(IF($M41=0,INDEX('Inp_RIIO-1'!$AQ:$AQ,MATCH(AK$5&amp;$E41&amp;$G41,'Inp_RIIO-1'!$M:$M,0)),IF($M41=1,INDEX('Inp_RIIO-1'!$AR:$AR,MATCH(AK$5&amp;$E41&amp;$G41,'Inp_RIIO-1'!$M:$M,0)))),"")</f>
        <v/>
      </c>
      <c r="AL41" s="100" t="str">
        <f>IFERROR(IF($M41=0,INDEX('Inp_RIIO-1'!$AQ:$AQ,MATCH(AL$5&amp;$E41&amp;$G41,'Inp_RIIO-1'!$M:$M,0)),IF($M41=1,INDEX('Inp_RIIO-1'!$AR:$AR,MATCH(AL$5&amp;$E41&amp;$G41,'Inp_RIIO-1'!$M:$M,0)))),"")</f>
        <v/>
      </c>
      <c r="AM41" s="100" t="str">
        <f>IFERROR(IF($M41=0,INDEX('Inp_RIIO-1'!$AQ:$AQ,MATCH(AM$5&amp;$E41&amp;$G41,'Inp_RIIO-1'!$M:$M,0)),IF($M41=1,INDEX('Inp_RIIO-1'!$AR:$AR,MATCH(AM$5&amp;$E41&amp;$G41,'Inp_RIIO-1'!$M:$M,0)))),"")</f>
        <v/>
      </c>
      <c r="AN41" s="100" t="str">
        <f>IFERROR(IF($M41=0,INDEX('Inp_RIIO-1'!$AQ:$AQ,MATCH(AN$5&amp;$E41&amp;$G41,'Inp_RIIO-1'!$M:$M,0)),IF($M41=1,INDEX('Inp_RIIO-1'!$AR:$AR,MATCH(AN$5&amp;$E41&amp;$G41,'Inp_RIIO-1'!$M:$M,0)))),"")</f>
        <v/>
      </c>
      <c r="AO41" s="100" t="str">
        <f>IFERROR(IF($M41=0,INDEX('Inp_RIIO-1'!$AQ:$AQ,MATCH(AO$5&amp;$E41&amp;$G41,'Inp_RIIO-1'!$M:$M,0)),IF($M41=1,INDEX('Inp_RIIO-1'!$AR:$AR,MATCH(AO$5&amp;$E41&amp;$G41,'Inp_RIIO-1'!$M:$M,0)))),"")</f>
        <v/>
      </c>
      <c r="AP41" s="100" t="str">
        <f>IFERROR(IF($M41=0,INDEX('Inp_RIIO-1'!$AQ:$AQ,MATCH(AP$5&amp;$E41&amp;$G41,'Inp_RIIO-1'!$M:$M,0)),IF($M41=1,INDEX('Inp_RIIO-1'!$AR:$AR,MATCH(AP$5&amp;$E41&amp;$G41,'Inp_RIIO-1'!$M:$M,0)))),"")</f>
        <v/>
      </c>
      <c r="AQ41" s="100" t="str">
        <f>IFERROR(IF($M41=0,INDEX('Inp_RIIO-1'!$AQ:$AQ,MATCH(AQ$5&amp;$E41&amp;$G41,'Inp_RIIO-1'!$M:$M,0)),IF($M41=1,INDEX('Inp_RIIO-1'!$AR:$AR,MATCH(AQ$5&amp;$E41&amp;$G41,'Inp_RIIO-1'!$M:$M,0)))),"")</f>
        <v/>
      </c>
      <c r="AS41" s="15"/>
      <c r="AT41" s="15"/>
      <c r="AU41" s="15"/>
      <c r="AV41" s="15"/>
      <c r="AW41" s="15"/>
      <c r="AX41" s="15"/>
      <c r="AY41" s="15"/>
      <c r="AZ41" s="15"/>
      <c r="BA41" s="15"/>
      <c r="BB41" s="15"/>
      <c r="BC41" s="15"/>
      <c r="BD41" s="15"/>
    </row>
    <row r="42" spans="1:56">
      <c r="E42" s="69" t="s">
        <v>199</v>
      </c>
      <c r="F42" s="69" t="s">
        <v>130</v>
      </c>
      <c r="G42" s="69" t="s">
        <v>135</v>
      </c>
      <c r="H42" s="69"/>
      <c r="I42" s="69"/>
      <c r="J42" s="69" t="s">
        <v>65</v>
      </c>
      <c r="M42" s="63">
        <f>Control!$R$10</f>
        <v>0</v>
      </c>
      <c r="N42" s="63">
        <f>Inp_Exclusions!I42</f>
        <v>1</v>
      </c>
      <c r="P42" s="63" t="str">
        <f>IFERROR(IF($M42=0,INDEX('Inp_RIIO-1'!$AM:$AM,MATCH(P$5&amp;$E42&amp;$G42,'Inp_RIIO-1'!$M:$M,0)),IF($M42=1,INDEX('Inp_RIIO-1'!$AN:$AN,MATCH(P$5&amp;$E42&amp;$G42,'Inp_RIIO-1'!$M:$M,0)))),"")</f>
        <v/>
      </c>
      <c r="Q42" s="63" t="str">
        <f>IFERROR(IF($M42=0,INDEX('Inp_RIIO-1'!$AM:$AM,MATCH(Q$5&amp;$E42&amp;$G42,'Inp_RIIO-1'!$M:$M,0)),IF($M42=1,INDEX('Inp_RIIO-1'!$AN:$AN,MATCH(Q$5&amp;$E42&amp;$G42,'Inp_RIIO-1'!$M:$M,0)))),"")</f>
        <v/>
      </c>
      <c r="R42" s="63" t="str">
        <f>IFERROR(IF($M42=0,INDEX('Inp_RIIO-1'!$AM:$AM,MATCH(R$5&amp;$E42&amp;$G42,'Inp_RIIO-1'!$M:$M,0)),IF($M42=1,INDEX('Inp_RIIO-1'!$AN:$AN,MATCH(R$5&amp;$E42&amp;$G42,'Inp_RIIO-1'!$M:$M,0)))),"")</f>
        <v/>
      </c>
      <c r="S42" s="63" t="str">
        <f>IFERROR(IF($M42=0,INDEX('Inp_RIIO-1'!$AM:$AM,MATCH(S$5&amp;$E42&amp;$G42,'Inp_RIIO-1'!$M:$M,0)),IF($M42=1,INDEX('Inp_RIIO-1'!$AN:$AN,MATCH(S$5&amp;$E42&amp;$G42,'Inp_RIIO-1'!$M:$M,0)))),"")</f>
        <v/>
      </c>
      <c r="T42" s="63" t="str">
        <f>IFERROR(IF($M42=0,INDEX('Inp_RIIO-1'!$AM:$AM,MATCH(T$5&amp;$E42&amp;$G42,'Inp_RIIO-1'!$M:$M,0)),IF($M42=1,INDEX('Inp_RIIO-1'!$AN:$AN,MATCH(T$5&amp;$E42&amp;$G42,'Inp_RIIO-1'!$M:$M,0)))),"")</f>
        <v/>
      </c>
      <c r="U42" s="63" t="str">
        <f>IFERROR(IF($M42=0,INDEX('Inp_RIIO-1'!$AM:$AM,MATCH(U$5&amp;$E42&amp;$G42,'Inp_RIIO-1'!$M:$M,0)),IF($M42=1,INDEX('Inp_RIIO-1'!$AN:$AN,MATCH(U$5&amp;$E42&amp;$G42,'Inp_RIIO-1'!$M:$M,0)))),"")</f>
        <v/>
      </c>
      <c r="V42" s="63">
        <f>IFERROR(IF($M42=0,INDEX('Inp_RIIO-1'!$AM:$AM,MATCH(V$5&amp;$E42&amp;$G42,'Inp_RIIO-1'!$M:$M,0)),IF($M42=1,INDEX('Inp_RIIO-1'!$AN:$AN,MATCH(V$5&amp;$E42&amp;$G42,'Inp_RIIO-1'!$M:$M,0)))),"")</f>
        <v>0</v>
      </c>
      <c r="W42" s="63">
        <f>IFERROR(IF($M42=0,INDEX('Inp_RIIO-1'!$AM:$AM,MATCH(W$5&amp;$E42&amp;$G42,'Inp_RIIO-1'!$M:$M,0)),IF($M42=1,INDEX('Inp_RIIO-1'!$AN:$AN,MATCH(W$5&amp;$E42&amp;$G42,'Inp_RIIO-1'!$M:$M,0)))),"")</f>
        <v>-1.7763568394002505E-14</v>
      </c>
      <c r="X42" s="63">
        <f>IFERROR(IF($M42=0,INDEX('Inp_RIIO-1'!$AM:$AM,MATCH(X$5&amp;$E42&amp;$G42,'Inp_RIIO-1'!$M:$M,0)),IF($M42=1,INDEX('Inp_RIIO-1'!$AN:$AN,MATCH(X$5&amp;$E42&amp;$G42,'Inp_RIIO-1'!$M:$M,0)))),"")</f>
        <v>0</v>
      </c>
      <c r="Y42" s="63">
        <f>IFERROR(IF($M42=0,INDEX('Inp_RIIO-1'!$AM:$AM,MATCH(Y$5&amp;$E42&amp;$G42,'Inp_RIIO-1'!$M:$M,0)),IF($M42=1,INDEX('Inp_RIIO-1'!$AN:$AN,MATCH(Y$5&amp;$E42&amp;$G42,'Inp_RIIO-1'!$M:$M,0)))),"")</f>
        <v>-4.3076653355456074E-14</v>
      </c>
      <c r="Z42" s="63">
        <f>IFERROR(IF($M42=0,INDEX('Inp_RIIO-1'!$AM:$AM,MATCH(Z$5&amp;$E42&amp;$G42,'Inp_RIIO-1'!$M:$M,0)),IF($M42=1,INDEX('Inp_RIIO-1'!$AN:$AN,MATCH(Z$5&amp;$E42&amp;$G42,'Inp_RIIO-1'!$M:$M,0)))),"")</f>
        <v>0</v>
      </c>
      <c r="AA42" s="63">
        <f>IFERROR(IF($M42=0,INDEX('Inp_RIIO-1'!$AM:$AM,MATCH(AA$5&amp;$E42&amp;$G42,'Inp_RIIO-1'!$M:$M,0)),IF($M42=1,INDEX('Inp_RIIO-1'!$AN:$AN,MATCH(AA$5&amp;$E42&amp;$G42,'Inp_RIIO-1'!$M:$M,0)))),"")</f>
        <v>-9.9999999999997868E-3</v>
      </c>
      <c r="AB42" s="63">
        <f>IFERROR(IF($M42=0,INDEX('Inp_RIIO-1'!$AM:$AM,MATCH(AB$5&amp;$E42&amp;$G42,'Inp_RIIO-1'!$M:$M,0)),IF($M42=1,INDEX('Inp_RIIO-1'!$AN:$AN,MATCH(AB$5&amp;$E42&amp;$G42,'Inp_RIIO-1'!$M:$M,0)))),"")</f>
        <v>0</v>
      </c>
      <c r="AC42" s="63">
        <f>IFERROR(IF($M42=0,INDEX('Inp_RIIO-1'!$AM:$AM,MATCH(AC$5&amp;$E42&amp;$G42,'Inp_RIIO-1'!$M:$M,0)),IF($M42=1,INDEX('Inp_RIIO-1'!$AN:$AN,MATCH(AC$5&amp;$E42&amp;$G42,'Inp_RIIO-1'!$M:$M,0)))),"")</f>
        <v>4.2632564145606011E-14</v>
      </c>
      <c r="AD42" s="63" t="str">
        <f>IFERROR(IF($M42=0,INDEX('Inp_RIIO-1'!$AM:$AM,MATCH(AD$5&amp;$E42&amp;$G42,'Inp_RIIO-1'!$M:$M,0)),IF($M42=1,INDEX('Inp_RIIO-1'!$AN:$AN,MATCH(AD$5&amp;$E42&amp;$G42,'Inp_RIIO-1'!$M:$M,0)))),"")</f>
        <v/>
      </c>
      <c r="AE42" s="63" t="str">
        <f>IFERROR(IF($M42=0,INDEX('Inp_RIIO-1'!$AM:$AM,MATCH(AE$5&amp;$E42&amp;$G42,'Inp_RIIO-1'!$M:$M,0)),IF($M42=1,INDEX('Inp_RIIO-1'!$AN:$AN,MATCH(AE$5&amp;$E42&amp;$G42,'Inp_RIIO-1'!$M:$M,0)))),"")</f>
        <v/>
      </c>
      <c r="AF42" s="63" t="str">
        <f>IFERROR(IF($M42=0,INDEX('Inp_RIIO-1'!$AM:$AM,MATCH(AF$5&amp;$E42&amp;$G42,'Inp_RIIO-1'!$M:$M,0)),IF($M42=1,INDEX('Inp_RIIO-1'!$AN:$AN,MATCH(AF$5&amp;$E42&amp;$G42,'Inp_RIIO-1'!$M:$M,0)))),"")</f>
        <v/>
      </c>
      <c r="AG42" s="63" t="str">
        <f>IFERROR(IF($M42=0,INDEX('Inp_RIIO-1'!$AM:$AM,MATCH(AG$5&amp;$E42&amp;$G42,'Inp_RIIO-1'!$M:$M,0)),IF($M42=1,INDEX('Inp_RIIO-1'!$AN:$AN,MATCH(AG$5&amp;$E42&amp;$G42,'Inp_RIIO-1'!$M:$M,0)))),"")</f>
        <v/>
      </c>
      <c r="AH42" s="63" t="str">
        <f>IFERROR(IF($M42=0,INDEX('Inp_RIIO-1'!$AM:$AM,MATCH(AH$5&amp;$E42&amp;$G42,'Inp_RIIO-1'!$M:$M,0)),IF($M42=1,INDEX('Inp_RIIO-1'!$AN:$AN,MATCH(AH$5&amp;$E42&amp;$G42,'Inp_RIIO-1'!$M:$M,0)))),"")</f>
        <v/>
      </c>
      <c r="AI42" s="63" t="str">
        <f>IFERROR(IF($M42=0,INDEX('Inp_RIIO-1'!$AM:$AM,MATCH(AI$5&amp;$E42&amp;$G42,'Inp_RIIO-1'!$M:$M,0)),IF($M42=1,INDEX('Inp_RIIO-1'!$AN:$AN,MATCH(AI$5&amp;$E42&amp;$G42,'Inp_RIIO-1'!$M:$M,0)))),"")</f>
        <v/>
      </c>
      <c r="AJ42" s="63" t="str">
        <f>IFERROR(IF($M42=0,INDEX('Inp_RIIO-1'!$AM:$AM,MATCH(AJ$5&amp;$E42&amp;$G42,'Inp_RIIO-1'!$M:$M,0)),IF($M42=1,INDEX('Inp_RIIO-1'!$AN:$AN,MATCH(AJ$5&amp;$E42&amp;$G42,'Inp_RIIO-1'!$M:$M,0)))),"")</f>
        <v/>
      </c>
      <c r="AK42" s="63" t="str">
        <f>IFERROR(IF($M42=0,INDEX('Inp_RIIO-1'!$AM:$AM,MATCH(AK$5&amp;$E42&amp;$G42,'Inp_RIIO-1'!$M:$M,0)),IF($M42=1,INDEX('Inp_RIIO-1'!$AN:$AN,MATCH(AK$5&amp;$E42&amp;$G42,'Inp_RIIO-1'!$M:$M,0)))),"")</f>
        <v/>
      </c>
      <c r="AL42" s="63" t="str">
        <f>IFERROR(IF($M42=0,INDEX('Inp_RIIO-1'!$AM:$AM,MATCH(AL$5&amp;$E42&amp;$G42,'Inp_RIIO-1'!$M:$M,0)),IF($M42=1,INDEX('Inp_RIIO-1'!$AN:$AN,MATCH(AL$5&amp;$E42&amp;$G42,'Inp_RIIO-1'!$M:$M,0)))),"")</f>
        <v/>
      </c>
      <c r="AM42" s="63" t="str">
        <f>IFERROR(IF($M42=0,INDEX('Inp_RIIO-1'!$AM:$AM,MATCH(AM$5&amp;$E42&amp;$G42,'Inp_RIIO-1'!$M:$M,0)),IF($M42=1,INDEX('Inp_RIIO-1'!$AN:$AN,MATCH(AM$5&amp;$E42&amp;$G42,'Inp_RIIO-1'!$M:$M,0)))),"")</f>
        <v/>
      </c>
      <c r="AN42" s="63" t="str">
        <f>IFERROR(IF($M42=0,INDEX('Inp_RIIO-1'!$AM:$AM,MATCH(AN$5&amp;$E42&amp;$G42,'Inp_RIIO-1'!$M:$M,0)),IF($M42=1,INDEX('Inp_RIIO-1'!$AN:$AN,MATCH(AN$5&amp;$E42&amp;$G42,'Inp_RIIO-1'!$M:$M,0)))),"")</f>
        <v/>
      </c>
      <c r="AO42" s="63" t="str">
        <f>IFERROR(IF($M42=0,INDEX('Inp_RIIO-1'!$AM:$AM,MATCH(AO$5&amp;$E42&amp;$G42,'Inp_RIIO-1'!$M:$M,0)),IF($M42=1,INDEX('Inp_RIIO-1'!$AN:$AN,MATCH(AO$5&amp;$E42&amp;$G42,'Inp_RIIO-1'!$M:$M,0)))),"")</f>
        <v/>
      </c>
      <c r="AP42" s="63" t="str">
        <f>IFERROR(IF($M42=0,INDEX('Inp_RIIO-1'!$AM:$AM,MATCH(AP$5&amp;$E42&amp;$G42,'Inp_RIIO-1'!$M:$M,0)),IF($M42=1,INDEX('Inp_RIIO-1'!$AN:$AN,MATCH(AP$5&amp;$E42&amp;$G42,'Inp_RIIO-1'!$M:$M,0)))),"")</f>
        <v/>
      </c>
      <c r="AQ42" s="63" t="str">
        <f>IFERROR(IF($M42=0,INDEX('Inp_RIIO-1'!$AM:$AM,MATCH(AQ$5&amp;$E42&amp;$G42,'Inp_RIIO-1'!$M:$M,0)),IF($M42=1,INDEX('Inp_RIIO-1'!$AN:$AN,MATCH(AQ$5&amp;$E42&amp;$G42,'Inp_RIIO-1'!$M:$M,0)))),"")</f>
        <v/>
      </c>
      <c r="AS42" s="15"/>
      <c r="AT42" s="15"/>
      <c r="AU42" s="15"/>
      <c r="AV42" s="15"/>
      <c r="AW42" s="15"/>
      <c r="AX42" s="15"/>
      <c r="AY42" s="15"/>
      <c r="AZ42" s="15"/>
      <c r="BA42" s="15"/>
      <c r="BB42" s="15"/>
      <c r="BC42" s="15"/>
      <c r="BD42" s="15"/>
    </row>
    <row r="43" spans="1:56">
      <c r="E43" s="69" t="s">
        <v>200</v>
      </c>
      <c r="F43" s="69" t="s">
        <v>130</v>
      </c>
      <c r="G43" s="69" t="s">
        <v>131</v>
      </c>
      <c r="H43" s="69"/>
      <c r="I43" s="69"/>
      <c r="J43" s="69" t="s">
        <v>65</v>
      </c>
      <c r="M43" s="63">
        <f>Control!$R$10</f>
        <v>0</v>
      </c>
      <c r="N43" s="63">
        <f>Inp_Exclusions!I43</f>
        <v>1</v>
      </c>
      <c r="P43" s="63" t="str">
        <f>IFERROR(IF($M43=0,INDEX('Inp_RIIO-1'!$AM:$AM,MATCH(P$5&amp;$E43&amp;$G43,'Inp_RIIO-1'!$M:$M,0)),IF($M43=1,INDEX('Inp_RIIO-1'!$AN:$AN,MATCH(P$5&amp;$E43&amp;$G43,'Inp_RIIO-1'!$M:$M,0)))),"")</f>
        <v/>
      </c>
      <c r="Q43" s="63" t="str">
        <f>IFERROR(IF($M43=0,INDEX('Inp_RIIO-1'!$AM:$AM,MATCH(Q$5&amp;$E43&amp;$G43,'Inp_RIIO-1'!$M:$M,0)),IF($M43=1,INDEX('Inp_RIIO-1'!$AN:$AN,MATCH(Q$5&amp;$E43&amp;$G43,'Inp_RIIO-1'!$M:$M,0)))),"")</f>
        <v/>
      </c>
      <c r="R43" s="63" t="str">
        <f>IFERROR(IF($M43=0,INDEX('Inp_RIIO-1'!$AM:$AM,MATCH(R$5&amp;$E43&amp;$G43,'Inp_RIIO-1'!$M:$M,0)),IF($M43=1,INDEX('Inp_RIIO-1'!$AN:$AN,MATCH(R$5&amp;$E43&amp;$G43,'Inp_RIIO-1'!$M:$M,0)))),"")</f>
        <v/>
      </c>
      <c r="S43" s="63" t="str">
        <f>IFERROR(IF($M43=0,INDEX('Inp_RIIO-1'!$AM:$AM,MATCH(S$5&amp;$E43&amp;$G43,'Inp_RIIO-1'!$M:$M,0)),IF($M43=1,INDEX('Inp_RIIO-1'!$AN:$AN,MATCH(S$5&amp;$E43&amp;$G43,'Inp_RIIO-1'!$M:$M,0)))),"")</f>
        <v/>
      </c>
      <c r="T43" s="63" t="str">
        <f>IFERROR(IF($M43=0,INDEX('Inp_RIIO-1'!$AM:$AM,MATCH(T$5&amp;$E43&amp;$G43,'Inp_RIIO-1'!$M:$M,0)),IF($M43=1,INDEX('Inp_RIIO-1'!$AN:$AN,MATCH(T$5&amp;$E43&amp;$G43,'Inp_RIIO-1'!$M:$M,0)))),"")</f>
        <v/>
      </c>
      <c r="U43" s="63" t="str">
        <f>IFERROR(IF($M43=0,INDEX('Inp_RIIO-1'!$AM:$AM,MATCH(U$5&amp;$E43&amp;$G43,'Inp_RIIO-1'!$M:$M,0)),IF($M43=1,INDEX('Inp_RIIO-1'!$AN:$AN,MATCH(U$5&amp;$E43&amp;$G43,'Inp_RIIO-1'!$M:$M,0)))),"")</f>
        <v/>
      </c>
      <c r="V43" s="63">
        <f>IFERROR(IF($M43=0,INDEX('Inp_RIIO-1'!$AM:$AM,MATCH(V$5&amp;$E43&amp;$G43,'Inp_RIIO-1'!$M:$M,0)),IF($M43=1,INDEX('Inp_RIIO-1'!$AN:$AN,MATCH(V$5&amp;$E43&amp;$G43,'Inp_RIIO-1'!$M:$M,0)))),"")</f>
        <v>737.23326150841535</v>
      </c>
      <c r="W43" s="63">
        <f>IFERROR(IF($M43=0,INDEX('Inp_RIIO-1'!$AM:$AM,MATCH(W$5&amp;$E43&amp;$G43,'Inp_RIIO-1'!$M:$M,0)),IF($M43=1,INDEX('Inp_RIIO-1'!$AN:$AN,MATCH(W$5&amp;$E43&amp;$G43,'Inp_RIIO-1'!$M:$M,0)))),"")</f>
        <v>831.7555264756661</v>
      </c>
      <c r="X43" s="63">
        <f>IFERROR(IF($M43=0,INDEX('Inp_RIIO-1'!$AM:$AM,MATCH(X$5&amp;$E43&amp;$G43,'Inp_RIIO-1'!$M:$M,0)),IF($M43=1,INDEX('Inp_RIIO-1'!$AN:$AN,MATCH(X$5&amp;$E43&amp;$G43,'Inp_RIIO-1'!$M:$M,0)))),"")</f>
        <v>604.94630764072883</v>
      </c>
      <c r="Y43" s="63">
        <f>IFERROR(IF($M43=0,INDEX('Inp_RIIO-1'!$AM:$AM,MATCH(Y$5&amp;$E43&amp;$G43,'Inp_RIIO-1'!$M:$M,0)),IF($M43=1,INDEX('Inp_RIIO-1'!$AN:$AN,MATCH(Y$5&amp;$E43&amp;$G43,'Inp_RIIO-1'!$M:$M,0)))),"")</f>
        <v>456.57893044144782</v>
      </c>
      <c r="Z43" s="63">
        <f>IFERROR(IF($M43=0,INDEX('Inp_RIIO-1'!$AM:$AM,MATCH(Z$5&amp;$E43&amp;$G43,'Inp_RIIO-1'!$M:$M,0)),IF($M43=1,INDEX('Inp_RIIO-1'!$AN:$AN,MATCH(Z$5&amp;$E43&amp;$G43,'Inp_RIIO-1'!$M:$M,0)))),"")</f>
        <v>583.75505746752378</v>
      </c>
      <c r="AA43" s="63">
        <f>IFERROR(IF($M43=0,INDEX('Inp_RIIO-1'!$AM:$AM,MATCH(AA$5&amp;$E43&amp;$G43,'Inp_RIIO-1'!$M:$M,0)),IF($M43=1,INDEX('Inp_RIIO-1'!$AN:$AN,MATCH(AA$5&amp;$E43&amp;$G43,'Inp_RIIO-1'!$M:$M,0)))),"")</f>
        <v>382.0799510284873</v>
      </c>
      <c r="AB43" s="63">
        <f>IFERROR(IF($M43=0,INDEX('Inp_RIIO-1'!$AM:$AM,MATCH(AB$5&amp;$E43&amp;$G43,'Inp_RIIO-1'!$M:$M,0)),IF($M43=1,INDEX('Inp_RIIO-1'!$AN:$AN,MATCH(AB$5&amp;$E43&amp;$G43,'Inp_RIIO-1'!$M:$M,0)))),"")</f>
        <v>1147.8379398686952</v>
      </c>
      <c r="AC43" s="63">
        <f>IFERROR(IF($M43=0,INDEX('Inp_RIIO-1'!$AM:$AM,MATCH(AC$5&amp;$E43&amp;$G43,'Inp_RIIO-1'!$M:$M,0)),IF($M43=1,INDEX('Inp_RIIO-1'!$AN:$AN,MATCH(AC$5&amp;$E43&amp;$G43,'Inp_RIIO-1'!$M:$M,0)))),"")</f>
        <v>487.35113079342887</v>
      </c>
      <c r="AD43" s="63" t="str">
        <f>IFERROR(IF($M43=0,INDEX('Inp_RIIO-1'!$AM:$AM,MATCH(AD$5&amp;$E43&amp;$G43,'Inp_RIIO-1'!$M:$M,0)),IF($M43=1,INDEX('Inp_RIIO-1'!$AN:$AN,MATCH(AD$5&amp;$E43&amp;$G43,'Inp_RIIO-1'!$M:$M,0)))),"")</f>
        <v/>
      </c>
      <c r="AE43" s="63" t="str">
        <f>IFERROR(IF($M43=0,INDEX('Inp_RIIO-1'!$AM:$AM,MATCH(AE$5&amp;$E43&amp;$G43,'Inp_RIIO-1'!$M:$M,0)),IF($M43=1,INDEX('Inp_RIIO-1'!$AN:$AN,MATCH(AE$5&amp;$E43&amp;$G43,'Inp_RIIO-1'!$M:$M,0)))),"")</f>
        <v/>
      </c>
      <c r="AF43" s="63" t="str">
        <f>IFERROR(IF($M43=0,INDEX('Inp_RIIO-1'!$AM:$AM,MATCH(AF$5&amp;$E43&amp;$G43,'Inp_RIIO-1'!$M:$M,0)),IF($M43=1,INDEX('Inp_RIIO-1'!$AN:$AN,MATCH(AF$5&amp;$E43&amp;$G43,'Inp_RIIO-1'!$M:$M,0)))),"")</f>
        <v/>
      </c>
      <c r="AG43" s="63" t="str">
        <f>IFERROR(IF($M43=0,INDEX('Inp_RIIO-1'!$AM:$AM,MATCH(AG$5&amp;$E43&amp;$G43,'Inp_RIIO-1'!$M:$M,0)),IF($M43=1,INDEX('Inp_RIIO-1'!$AN:$AN,MATCH(AG$5&amp;$E43&amp;$G43,'Inp_RIIO-1'!$M:$M,0)))),"")</f>
        <v/>
      </c>
      <c r="AH43" s="63" t="str">
        <f>IFERROR(IF($M43=0,INDEX('Inp_RIIO-1'!$AM:$AM,MATCH(AH$5&amp;$E43&amp;$G43,'Inp_RIIO-1'!$M:$M,0)),IF($M43=1,INDEX('Inp_RIIO-1'!$AN:$AN,MATCH(AH$5&amp;$E43&amp;$G43,'Inp_RIIO-1'!$M:$M,0)))),"")</f>
        <v/>
      </c>
      <c r="AI43" s="63" t="str">
        <f>IFERROR(IF($M43=0,INDEX('Inp_RIIO-1'!$AM:$AM,MATCH(AI$5&amp;$E43&amp;$G43,'Inp_RIIO-1'!$M:$M,0)),IF($M43=1,INDEX('Inp_RIIO-1'!$AN:$AN,MATCH(AI$5&amp;$E43&amp;$G43,'Inp_RIIO-1'!$M:$M,0)))),"")</f>
        <v/>
      </c>
      <c r="AJ43" s="63" t="str">
        <f>IFERROR(IF($M43=0,INDEX('Inp_RIIO-1'!$AM:$AM,MATCH(AJ$5&amp;$E43&amp;$G43,'Inp_RIIO-1'!$M:$M,0)),IF($M43=1,INDEX('Inp_RIIO-1'!$AN:$AN,MATCH(AJ$5&amp;$E43&amp;$G43,'Inp_RIIO-1'!$M:$M,0)))),"")</f>
        <v/>
      </c>
      <c r="AK43" s="63" t="str">
        <f>IFERROR(IF($M43=0,INDEX('Inp_RIIO-1'!$AM:$AM,MATCH(AK$5&amp;$E43&amp;$G43,'Inp_RIIO-1'!$M:$M,0)),IF($M43=1,INDEX('Inp_RIIO-1'!$AN:$AN,MATCH(AK$5&amp;$E43&amp;$G43,'Inp_RIIO-1'!$M:$M,0)))),"")</f>
        <v/>
      </c>
      <c r="AL43" s="63" t="str">
        <f>IFERROR(IF($M43=0,INDEX('Inp_RIIO-1'!$AM:$AM,MATCH(AL$5&amp;$E43&amp;$G43,'Inp_RIIO-1'!$M:$M,0)),IF($M43=1,INDEX('Inp_RIIO-1'!$AN:$AN,MATCH(AL$5&amp;$E43&amp;$G43,'Inp_RIIO-1'!$M:$M,0)))),"")</f>
        <v/>
      </c>
      <c r="AM43" s="63" t="str">
        <f>IFERROR(IF($M43=0,INDEX('Inp_RIIO-1'!$AM:$AM,MATCH(AM$5&amp;$E43&amp;$G43,'Inp_RIIO-1'!$M:$M,0)),IF($M43=1,INDEX('Inp_RIIO-1'!$AN:$AN,MATCH(AM$5&amp;$E43&amp;$G43,'Inp_RIIO-1'!$M:$M,0)))),"")</f>
        <v/>
      </c>
      <c r="AN43" s="63" t="str">
        <f>IFERROR(IF($M43=0,INDEX('Inp_RIIO-1'!$AM:$AM,MATCH(AN$5&amp;$E43&amp;$G43,'Inp_RIIO-1'!$M:$M,0)),IF($M43=1,INDEX('Inp_RIIO-1'!$AN:$AN,MATCH(AN$5&amp;$E43&amp;$G43,'Inp_RIIO-1'!$M:$M,0)))),"")</f>
        <v/>
      </c>
      <c r="AO43" s="63" t="str">
        <f>IFERROR(IF($M43=0,INDEX('Inp_RIIO-1'!$AM:$AM,MATCH(AO$5&amp;$E43&amp;$G43,'Inp_RIIO-1'!$M:$M,0)),IF($M43=1,INDEX('Inp_RIIO-1'!$AN:$AN,MATCH(AO$5&amp;$E43&amp;$G43,'Inp_RIIO-1'!$M:$M,0)))),"")</f>
        <v/>
      </c>
      <c r="AP43" s="63" t="str">
        <f>IFERROR(IF($M43=0,INDEX('Inp_RIIO-1'!$AM:$AM,MATCH(AP$5&amp;$E43&amp;$G43,'Inp_RIIO-1'!$M:$M,0)),IF($M43=1,INDEX('Inp_RIIO-1'!$AN:$AN,MATCH(AP$5&amp;$E43&amp;$G43,'Inp_RIIO-1'!$M:$M,0)))),"")</f>
        <v/>
      </c>
      <c r="AQ43" s="63" t="str">
        <f>IFERROR(IF($M43=0,INDEX('Inp_RIIO-1'!$AM:$AM,MATCH(AQ$5&amp;$E43&amp;$G43,'Inp_RIIO-1'!$M:$M,0)),IF($M43=1,INDEX('Inp_RIIO-1'!$AN:$AN,MATCH(AQ$5&amp;$E43&amp;$G43,'Inp_RIIO-1'!$M:$M,0)))),"")</f>
        <v/>
      </c>
      <c r="AS43" s="15"/>
      <c r="AT43" s="15"/>
      <c r="AU43" s="15"/>
      <c r="AV43" s="15"/>
      <c r="AW43" s="15"/>
      <c r="AX43" s="15"/>
      <c r="AY43" s="15"/>
      <c r="AZ43" s="15"/>
      <c r="BA43" s="15"/>
      <c r="BB43" s="15"/>
      <c r="BC43" s="15"/>
      <c r="BD43" s="15"/>
    </row>
    <row r="44" spans="1:56">
      <c r="E44" s="69" t="s">
        <v>201</v>
      </c>
      <c r="F44" s="69" t="s">
        <v>130</v>
      </c>
      <c r="G44" s="99" t="s">
        <v>134</v>
      </c>
      <c r="H44" s="69"/>
      <c r="I44" s="69"/>
      <c r="J44" s="69" t="s">
        <v>65</v>
      </c>
      <c r="M44" s="63">
        <f>Control!$R$10</f>
        <v>0</v>
      </c>
      <c r="N44" s="63">
        <f>Inp_Exclusions!I44</f>
        <v>1</v>
      </c>
      <c r="P44" s="100" t="str">
        <f>IFERROR(IF($M44=0,INDEX('Inp_RIIO-1'!$AQ:$AQ,MATCH(P$5&amp;$E44&amp;$G44,'Inp_RIIO-1'!$M:$M,0)),IF($M44=1,INDEX('Inp_RIIO-1'!$AR:$AR,MATCH(P$5&amp;$E44&amp;$G44,'Inp_RIIO-1'!$M:$M,0)))),"")</f>
        <v/>
      </c>
      <c r="Q44" s="100" t="str">
        <f>IFERROR(IF($M44=0,INDEX('Inp_RIIO-1'!$AQ:$AQ,MATCH(Q$5&amp;$E44&amp;$G44,'Inp_RIIO-1'!$M:$M,0)),IF($M44=1,INDEX('Inp_RIIO-1'!$AR:$AR,MATCH(Q$5&amp;$E44&amp;$G44,'Inp_RIIO-1'!$M:$M,0)))),"")</f>
        <v/>
      </c>
      <c r="R44" s="100" t="str">
        <f>IFERROR(IF($M44=0,INDEX('Inp_RIIO-1'!$AQ:$AQ,MATCH(R$5&amp;$E44&amp;$G44,'Inp_RIIO-1'!$M:$M,0)),IF($M44=1,INDEX('Inp_RIIO-1'!$AR:$AR,MATCH(R$5&amp;$E44&amp;$G44,'Inp_RIIO-1'!$M:$M,0)))),"")</f>
        <v/>
      </c>
      <c r="S44" s="100" t="str">
        <f>IFERROR(IF($M44=0,INDEX('Inp_RIIO-1'!$AQ:$AQ,MATCH(S$5&amp;$E44&amp;$G44,'Inp_RIIO-1'!$M:$M,0)),IF($M44=1,INDEX('Inp_RIIO-1'!$AR:$AR,MATCH(S$5&amp;$E44&amp;$G44,'Inp_RIIO-1'!$M:$M,0)))),"")</f>
        <v/>
      </c>
      <c r="T44" s="100" t="str">
        <f>IFERROR(IF($M44=0,INDEX('Inp_RIIO-1'!$AQ:$AQ,MATCH(T$5&amp;$E44&amp;$G44,'Inp_RIIO-1'!$M:$M,0)),IF($M44=1,INDEX('Inp_RIIO-1'!$AR:$AR,MATCH(T$5&amp;$E44&amp;$G44,'Inp_RIIO-1'!$M:$M,0)))),"")</f>
        <v/>
      </c>
      <c r="U44" s="100" t="str">
        <f>IFERROR(IF($M44=0,INDEX('Inp_RIIO-1'!$AQ:$AQ,MATCH(U$5&amp;$E44&amp;$G44,'Inp_RIIO-1'!$M:$M,0)),IF($M44=1,INDEX('Inp_RIIO-1'!$AR:$AR,MATCH(U$5&amp;$E44&amp;$G44,'Inp_RIIO-1'!$M:$M,0)))),"")</f>
        <v/>
      </c>
      <c r="V44" s="100">
        <f>IFERROR(IF($M44=0,INDEX('Inp_RIIO-1'!$AQ:$AQ,MATCH(V$5&amp;$E44&amp;$G44,'Inp_RIIO-1'!$M:$M,0)),IF($M44=1,INDEX('Inp_RIIO-1'!$AR:$AR,MATCH(V$5&amp;$E44&amp;$G44,'Inp_RIIO-1'!$M:$M,0)))),"")</f>
        <v>837.07737477902833</v>
      </c>
      <c r="W44" s="100">
        <f>IFERROR(IF($M44=0,INDEX('Inp_RIIO-1'!$AQ:$AQ,MATCH(W$5&amp;$E44&amp;$G44,'Inp_RIIO-1'!$M:$M,0)),IF($M44=1,INDEX('Inp_RIIO-1'!$AR:$AR,MATCH(W$5&amp;$E44&amp;$G44,'Inp_RIIO-1'!$M:$M,0)))),"")</f>
        <v>989.57795948830835</v>
      </c>
      <c r="X44" s="100">
        <f>IFERROR(IF($M44=0,INDEX('Inp_RIIO-1'!$AQ:$AQ,MATCH(X$5&amp;$E44&amp;$G44,'Inp_RIIO-1'!$M:$M,0)),IF($M44=1,INDEX('Inp_RIIO-1'!$AR:$AR,MATCH(X$5&amp;$E44&amp;$G44,'Inp_RIIO-1'!$M:$M,0)))),"")</f>
        <v>659.62288796850021</v>
      </c>
      <c r="Y44" s="100">
        <f>IFERROR(IF($M44=0,INDEX('Inp_RIIO-1'!$AQ:$AQ,MATCH(Y$5&amp;$E44&amp;$G44,'Inp_RIIO-1'!$M:$M,0)),IF($M44=1,INDEX('Inp_RIIO-1'!$AR:$AR,MATCH(Y$5&amp;$E44&amp;$G44,'Inp_RIIO-1'!$M:$M,0)))),"")</f>
        <v>533.83360855499996</v>
      </c>
      <c r="Z44" s="100" t="str">
        <f>IFERROR(IF($M44=0,INDEX('Inp_RIIO-1'!$AQ:$AQ,MATCH(Z$5&amp;$E44&amp;$G44,'Inp_RIIO-1'!$M:$M,0)),IF($M44=1,INDEX('Inp_RIIO-1'!$AR:$AR,MATCH(Z$5&amp;$E44&amp;$G44,'Inp_RIIO-1'!$M:$M,0)))),"")</f>
        <v/>
      </c>
      <c r="AA44" s="100">
        <f>IFERROR(IF($M44=0,INDEX('Inp_RIIO-1'!$AQ:$AQ,MATCH(AA$5&amp;$E44&amp;$G44,'Inp_RIIO-1'!$M:$M,0)),IF($M44=1,INDEX('Inp_RIIO-1'!$AR:$AR,MATCH(AA$5&amp;$E44&amp;$G44,'Inp_RIIO-1'!$M:$M,0)))),"")</f>
        <v>436.64177940076775</v>
      </c>
      <c r="AB44" s="100">
        <f>IFERROR(IF($M44=0,INDEX('Inp_RIIO-1'!$AQ:$AQ,MATCH(AB$5&amp;$E44&amp;$G44,'Inp_RIIO-1'!$M:$M,0)),IF($M44=1,INDEX('Inp_RIIO-1'!$AR:$AR,MATCH(AB$5&amp;$E44&amp;$G44,'Inp_RIIO-1'!$M:$M,0)))),"")</f>
        <v>1233.021059652043</v>
      </c>
      <c r="AC44" s="100">
        <f>IFERROR(IF($M44=0,INDEX('Inp_RIIO-1'!$AQ:$AQ,MATCH(AC$5&amp;$E44&amp;$G44,'Inp_RIIO-1'!$M:$M,0)),IF($M44=1,INDEX('Inp_RIIO-1'!$AR:$AR,MATCH(AC$5&amp;$E44&amp;$G44,'Inp_RIIO-1'!$M:$M,0)))),"")</f>
        <v>597.35952373361727</v>
      </c>
      <c r="AD44" s="100" t="str">
        <f>IFERROR(IF($M44=0,INDEX('Inp_RIIO-1'!$AQ:$AQ,MATCH(AD$5&amp;$E44&amp;$G44,'Inp_RIIO-1'!$M:$M,0)),IF($M44=1,INDEX('Inp_RIIO-1'!$AR:$AR,MATCH(AD$5&amp;$E44&amp;$G44,'Inp_RIIO-1'!$M:$M,0)))),"")</f>
        <v/>
      </c>
      <c r="AE44" s="100" t="str">
        <f>IFERROR(IF($M44=0,INDEX('Inp_RIIO-1'!$AQ:$AQ,MATCH(AE$5&amp;$E44&amp;$G44,'Inp_RIIO-1'!$M:$M,0)),IF($M44=1,INDEX('Inp_RIIO-1'!$AR:$AR,MATCH(AE$5&amp;$E44&amp;$G44,'Inp_RIIO-1'!$M:$M,0)))),"")</f>
        <v/>
      </c>
      <c r="AF44" s="100" t="str">
        <f>IFERROR(IF($M44=0,INDEX('Inp_RIIO-1'!$AQ:$AQ,MATCH(AF$5&amp;$E44&amp;$G44,'Inp_RIIO-1'!$M:$M,0)),IF($M44=1,INDEX('Inp_RIIO-1'!$AR:$AR,MATCH(AF$5&amp;$E44&amp;$G44,'Inp_RIIO-1'!$M:$M,0)))),"")</f>
        <v/>
      </c>
      <c r="AG44" s="100" t="str">
        <f>IFERROR(IF($M44=0,INDEX('Inp_RIIO-1'!$AQ:$AQ,MATCH(AG$5&amp;$E44&amp;$G44,'Inp_RIIO-1'!$M:$M,0)),IF($M44=1,INDEX('Inp_RIIO-1'!$AR:$AR,MATCH(AG$5&amp;$E44&amp;$G44,'Inp_RIIO-1'!$M:$M,0)))),"")</f>
        <v/>
      </c>
      <c r="AH44" s="100" t="str">
        <f>IFERROR(IF($M44=0,INDEX('Inp_RIIO-1'!$AQ:$AQ,MATCH(AH$5&amp;$E44&amp;$G44,'Inp_RIIO-1'!$M:$M,0)),IF($M44=1,INDEX('Inp_RIIO-1'!$AR:$AR,MATCH(AH$5&amp;$E44&amp;$G44,'Inp_RIIO-1'!$M:$M,0)))),"")</f>
        <v/>
      </c>
      <c r="AI44" s="100" t="str">
        <f>IFERROR(IF($M44=0,INDEX('Inp_RIIO-1'!$AQ:$AQ,MATCH(AI$5&amp;$E44&amp;$G44,'Inp_RIIO-1'!$M:$M,0)),IF($M44=1,INDEX('Inp_RIIO-1'!$AR:$AR,MATCH(AI$5&amp;$E44&amp;$G44,'Inp_RIIO-1'!$M:$M,0)))),"")</f>
        <v/>
      </c>
      <c r="AJ44" s="100" t="str">
        <f>IFERROR(IF($M44=0,INDEX('Inp_RIIO-1'!$AQ:$AQ,MATCH(AJ$5&amp;$E44&amp;$G44,'Inp_RIIO-1'!$M:$M,0)),IF($M44=1,INDEX('Inp_RIIO-1'!$AR:$AR,MATCH(AJ$5&amp;$E44&amp;$G44,'Inp_RIIO-1'!$M:$M,0)))),"")</f>
        <v/>
      </c>
      <c r="AK44" s="100" t="str">
        <f>IFERROR(IF($M44=0,INDEX('Inp_RIIO-1'!$AQ:$AQ,MATCH(AK$5&amp;$E44&amp;$G44,'Inp_RIIO-1'!$M:$M,0)),IF($M44=1,INDEX('Inp_RIIO-1'!$AR:$AR,MATCH(AK$5&amp;$E44&amp;$G44,'Inp_RIIO-1'!$M:$M,0)))),"")</f>
        <v/>
      </c>
      <c r="AL44" s="100" t="str">
        <f>IFERROR(IF($M44=0,INDEX('Inp_RIIO-1'!$AQ:$AQ,MATCH(AL$5&amp;$E44&amp;$G44,'Inp_RIIO-1'!$M:$M,0)),IF($M44=1,INDEX('Inp_RIIO-1'!$AR:$AR,MATCH(AL$5&amp;$E44&amp;$G44,'Inp_RIIO-1'!$M:$M,0)))),"")</f>
        <v/>
      </c>
      <c r="AM44" s="100" t="str">
        <f>IFERROR(IF($M44=0,INDEX('Inp_RIIO-1'!$AQ:$AQ,MATCH(AM$5&amp;$E44&amp;$G44,'Inp_RIIO-1'!$M:$M,0)),IF($M44=1,INDEX('Inp_RIIO-1'!$AR:$AR,MATCH(AM$5&amp;$E44&amp;$G44,'Inp_RIIO-1'!$M:$M,0)))),"")</f>
        <v/>
      </c>
      <c r="AN44" s="100" t="str">
        <f>IFERROR(IF($M44=0,INDEX('Inp_RIIO-1'!$AQ:$AQ,MATCH(AN$5&amp;$E44&amp;$G44,'Inp_RIIO-1'!$M:$M,0)),IF($M44=1,INDEX('Inp_RIIO-1'!$AR:$AR,MATCH(AN$5&amp;$E44&amp;$G44,'Inp_RIIO-1'!$M:$M,0)))),"")</f>
        <v/>
      </c>
      <c r="AO44" s="100" t="str">
        <f>IFERROR(IF($M44=0,INDEX('Inp_RIIO-1'!$AQ:$AQ,MATCH(AO$5&amp;$E44&amp;$G44,'Inp_RIIO-1'!$M:$M,0)),IF($M44=1,INDEX('Inp_RIIO-1'!$AR:$AR,MATCH(AO$5&amp;$E44&amp;$G44,'Inp_RIIO-1'!$M:$M,0)))),"")</f>
        <v/>
      </c>
      <c r="AP44" s="100" t="str">
        <f>IFERROR(IF($M44=0,INDEX('Inp_RIIO-1'!$AQ:$AQ,MATCH(AP$5&amp;$E44&amp;$G44,'Inp_RIIO-1'!$M:$M,0)),IF($M44=1,INDEX('Inp_RIIO-1'!$AR:$AR,MATCH(AP$5&amp;$E44&amp;$G44,'Inp_RIIO-1'!$M:$M,0)))),"")</f>
        <v/>
      </c>
      <c r="AQ44" s="100" t="str">
        <f>IFERROR(IF($M44=0,INDEX('Inp_RIIO-1'!$AQ:$AQ,MATCH(AQ$5&amp;$E44&amp;$G44,'Inp_RIIO-1'!$M:$M,0)),IF($M44=1,INDEX('Inp_RIIO-1'!$AR:$AR,MATCH(AQ$5&amp;$E44&amp;$G44,'Inp_RIIO-1'!$M:$M,0)))),"")</f>
        <v/>
      </c>
      <c r="AS44" s="15"/>
      <c r="AT44" s="15"/>
      <c r="AU44" s="15"/>
      <c r="AV44" s="15"/>
      <c r="AW44" s="15"/>
      <c r="AX44" s="15"/>
      <c r="AY44" s="15"/>
      <c r="AZ44" s="15"/>
      <c r="BA44" s="15"/>
      <c r="BB44" s="15"/>
      <c r="BC44" s="15"/>
      <c r="BD44" s="15"/>
    </row>
    <row r="45" spans="1:56">
      <c r="E45" s="69" t="s">
        <v>201</v>
      </c>
      <c r="F45" s="69" t="s">
        <v>130</v>
      </c>
      <c r="G45" s="69" t="s">
        <v>135</v>
      </c>
      <c r="H45" s="69"/>
      <c r="I45" s="69"/>
      <c r="J45" s="69" t="s">
        <v>65</v>
      </c>
      <c r="M45" s="63">
        <f>Control!$R$10</f>
        <v>0</v>
      </c>
      <c r="N45" s="63">
        <f>Inp_Exclusions!I45</f>
        <v>1</v>
      </c>
      <c r="P45" s="63" t="str">
        <f>IFERROR(IF($M45=0,INDEX('Inp_RIIO-1'!$AM:$AM,MATCH(P$5&amp;$E45&amp;$G45,'Inp_RIIO-1'!$M:$M,0)),IF($M45=1,INDEX('Inp_RIIO-1'!$AN:$AN,MATCH(P$5&amp;$E45&amp;$G45,'Inp_RIIO-1'!$M:$M,0)))),"")</f>
        <v/>
      </c>
      <c r="Q45" s="63" t="str">
        <f>IFERROR(IF($M45=0,INDEX('Inp_RIIO-1'!$AM:$AM,MATCH(Q$5&amp;$E45&amp;$G45,'Inp_RIIO-1'!$M:$M,0)),IF($M45=1,INDEX('Inp_RIIO-1'!$AN:$AN,MATCH(Q$5&amp;$E45&amp;$G45,'Inp_RIIO-1'!$M:$M,0)))),"")</f>
        <v/>
      </c>
      <c r="R45" s="63" t="str">
        <f>IFERROR(IF($M45=0,INDEX('Inp_RIIO-1'!$AM:$AM,MATCH(R$5&amp;$E45&amp;$G45,'Inp_RIIO-1'!$M:$M,0)),IF($M45=1,INDEX('Inp_RIIO-1'!$AN:$AN,MATCH(R$5&amp;$E45&amp;$G45,'Inp_RIIO-1'!$M:$M,0)))),"")</f>
        <v/>
      </c>
      <c r="S45" s="63" t="str">
        <f>IFERROR(IF($M45=0,INDEX('Inp_RIIO-1'!$AM:$AM,MATCH(S$5&amp;$E45&amp;$G45,'Inp_RIIO-1'!$M:$M,0)),IF($M45=1,INDEX('Inp_RIIO-1'!$AN:$AN,MATCH(S$5&amp;$E45&amp;$G45,'Inp_RIIO-1'!$M:$M,0)))),"")</f>
        <v/>
      </c>
      <c r="T45" s="63" t="str">
        <f>IFERROR(IF($M45=0,INDEX('Inp_RIIO-1'!$AM:$AM,MATCH(T$5&amp;$E45&amp;$G45,'Inp_RIIO-1'!$M:$M,0)),IF($M45=1,INDEX('Inp_RIIO-1'!$AN:$AN,MATCH(T$5&amp;$E45&amp;$G45,'Inp_RIIO-1'!$M:$M,0)))),"")</f>
        <v/>
      </c>
      <c r="U45" s="63" t="str">
        <f>IFERROR(IF($M45=0,INDEX('Inp_RIIO-1'!$AM:$AM,MATCH(U$5&amp;$E45&amp;$G45,'Inp_RIIO-1'!$M:$M,0)),IF($M45=1,INDEX('Inp_RIIO-1'!$AN:$AN,MATCH(U$5&amp;$E45&amp;$G45,'Inp_RIIO-1'!$M:$M,0)))),"")</f>
        <v/>
      </c>
      <c r="V45" s="63">
        <f>IFERROR(IF($M45=0,INDEX('Inp_RIIO-1'!$AM:$AM,MATCH(V$5&amp;$E45&amp;$G45,'Inp_RIIO-1'!$M:$M,0)),IF($M45=1,INDEX('Inp_RIIO-1'!$AN:$AN,MATCH(V$5&amp;$E45&amp;$G45,'Inp_RIIO-1'!$M:$M,0)))),"")</f>
        <v>-3.5527136788005009E-14</v>
      </c>
      <c r="W45" s="63">
        <f>IFERROR(IF($M45=0,INDEX('Inp_RIIO-1'!$AM:$AM,MATCH(W$5&amp;$E45&amp;$G45,'Inp_RIIO-1'!$M:$M,0)),IF($M45=1,INDEX('Inp_RIIO-1'!$AN:$AN,MATCH(W$5&amp;$E45&amp;$G45,'Inp_RIIO-1'!$M:$M,0)))),"")</f>
        <v>1.7053025658242404E-13</v>
      </c>
      <c r="X45" s="63">
        <f>IFERROR(IF($M45=0,INDEX('Inp_RIIO-1'!$AM:$AM,MATCH(X$5&amp;$E45&amp;$G45,'Inp_RIIO-1'!$M:$M,0)),IF($M45=1,INDEX('Inp_RIIO-1'!$AN:$AN,MATCH(X$5&amp;$E45&amp;$G45,'Inp_RIIO-1'!$M:$M,0)))),"")</f>
        <v>6.7501559897209518E-14</v>
      </c>
      <c r="Y45" s="63">
        <f>IFERROR(IF($M45=0,INDEX('Inp_RIIO-1'!$AM:$AM,MATCH(Y$5&amp;$E45&amp;$G45,'Inp_RIIO-1'!$M:$M,0)),IF($M45=1,INDEX('Inp_RIIO-1'!$AN:$AN,MATCH(Y$5&amp;$E45&amp;$G45,'Inp_RIIO-1'!$M:$M,0)))),"")</f>
        <v>7.1054273576010019E-14</v>
      </c>
      <c r="Z45" s="63">
        <f>IFERROR(IF($M45=0,INDEX('Inp_RIIO-1'!$AM:$AM,MATCH(Z$5&amp;$E45&amp;$G45,'Inp_RIIO-1'!$M:$M,0)),IF($M45=1,INDEX('Inp_RIIO-1'!$AN:$AN,MATCH(Z$5&amp;$E45&amp;$G45,'Inp_RIIO-1'!$M:$M,0)))),"")</f>
        <v>0</v>
      </c>
      <c r="AA45" s="63">
        <f>IFERROR(IF($M45=0,INDEX('Inp_RIIO-1'!$AM:$AM,MATCH(AA$5&amp;$E45&amp;$G45,'Inp_RIIO-1'!$M:$M,0)),IF($M45=1,INDEX('Inp_RIIO-1'!$AN:$AN,MATCH(AA$5&amp;$E45&amp;$G45,'Inp_RIIO-1'!$M:$M,0)))),"")</f>
        <v>-1.9999999999996021E-2</v>
      </c>
      <c r="AB45" s="63">
        <f>IFERROR(IF($M45=0,INDEX('Inp_RIIO-1'!$AM:$AM,MATCH(AB$5&amp;$E45&amp;$G45,'Inp_RIIO-1'!$M:$M,0)),IF($M45=1,INDEX('Inp_RIIO-1'!$AN:$AN,MATCH(AB$5&amp;$E45&amp;$G45,'Inp_RIIO-1'!$M:$M,0)))),"")</f>
        <v>0</v>
      </c>
      <c r="AC45" s="63">
        <f>IFERROR(IF($M45=0,INDEX('Inp_RIIO-1'!$AM:$AM,MATCH(AC$5&amp;$E45&amp;$G45,'Inp_RIIO-1'!$M:$M,0)),IF($M45=1,INDEX('Inp_RIIO-1'!$AN:$AN,MATCH(AC$5&amp;$E45&amp;$G45,'Inp_RIIO-1'!$M:$M,0)))),"")</f>
        <v>1.9895196601282805E-13</v>
      </c>
      <c r="AD45" s="63" t="str">
        <f>IFERROR(IF($M45=0,INDEX('Inp_RIIO-1'!$AM:$AM,MATCH(AD$5&amp;$E45&amp;$G45,'Inp_RIIO-1'!$M:$M,0)),IF($M45=1,INDEX('Inp_RIIO-1'!$AN:$AN,MATCH(AD$5&amp;$E45&amp;$G45,'Inp_RIIO-1'!$M:$M,0)))),"")</f>
        <v/>
      </c>
      <c r="AE45" s="63" t="str">
        <f>IFERROR(IF($M45=0,INDEX('Inp_RIIO-1'!$AM:$AM,MATCH(AE$5&amp;$E45&amp;$G45,'Inp_RIIO-1'!$M:$M,0)),IF($M45=1,INDEX('Inp_RIIO-1'!$AN:$AN,MATCH(AE$5&amp;$E45&amp;$G45,'Inp_RIIO-1'!$M:$M,0)))),"")</f>
        <v/>
      </c>
      <c r="AF45" s="63" t="str">
        <f>IFERROR(IF($M45=0,INDEX('Inp_RIIO-1'!$AM:$AM,MATCH(AF$5&amp;$E45&amp;$G45,'Inp_RIIO-1'!$M:$M,0)),IF($M45=1,INDEX('Inp_RIIO-1'!$AN:$AN,MATCH(AF$5&amp;$E45&amp;$G45,'Inp_RIIO-1'!$M:$M,0)))),"")</f>
        <v/>
      </c>
      <c r="AG45" s="63" t="str">
        <f>IFERROR(IF($M45=0,INDEX('Inp_RIIO-1'!$AM:$AM,MATCH(AG$5&amp;$E45&amp;$G45,'Inp_RIIO-1'!$M:$M,0)),IF($M45=1,INDEX('Inp_RIIO-1'!$AN:$AN,MATCH(AG$5&amp;$E45&amp;$G45,'Inp_RIIO-1'!$M:$M,0)))),"")</f>
        <v/>
      </c>
      <c r="AH45" s="63" t="str">
        <f>IFERROR(IF($M45=0,INDEX('Inp_RIIO-1'!$AM:$AM,MATCH(AH$5&amp;$E45&amp;$G45,'Inp_RIIO-1'!$M:$M,0)),IF($M45=1,INDEX('Inp_RIIO-1'!$AN:$AN,MATCH(AH$5&amp;$E45&amp;$G45,'Inp_RIIO-1'!$M:$M,0)))),"")</f>
        <v/>
      </c>
      <c r="AI45" s="63" t="str">
        <f>IFERROR(IF($M45=0,INDEX('Inp_RIIO-1'!$AM:$AM,MATCH(AI$5&amp;$E45&amp;$G45,'Inp_RIIO-1'!$M:$M,0)),IF($M45=1,INDEX('Inp_RIIO-1'!$AN:$AN,MATCH(AI$5&amp;$E45&amp;$G45,'Inp_RIIO-1'!$M:$M,0)))),"")</f>
        <v/>
      </c>
      <c r="AJ45" s="63" t="str">
        <f>IFERROR(IF($M45=0,INDEX('Inp_RIIO-1'!$AM:$AM,MATCH(AJ$5&amp;$E45&amp;$G45,'Inp_RIIO-1'!$M:$M,0)),IF($M45=1,INDEX('Inp_RIIO-1'!$AN:$AN,MATCH(AJ$5&amp;$E45&amp;$G45,'Inp_RIIO-1'!$M:$M,0)))),"")</f>
        <v/>
      </c>
      <c r="AK45" s="63" t="str">
        <f>IFERROR(IF($M45=0,INDEX('Inp_RIIO-1'!$AM:$AM,MATCH(AK$5&amp;$E45&amp;$G45,'Inp_RIIO-1'!$M:$M,0)),IF($M45=1,INDEX('Inp_RIIO-1'!$AN:$AN,MATCH(AK$5&amp;$E45&amp;$G45,'Inp_RIIO-1'!$M:$M,0)))),"")</f>
        <v/>
      </c>
      <c r="AL45" s="63" t="str">
        <f>IFERROR(IF($M45=0,INDEX('Inp_RIIO-1'!$AM:$AM,MATCH(AL$5&amp;$E45&amp;$G45,'Inp_RIIO-1'!$M:$M,0)),IF($M45=1,INDEX('Inp_RIIO-1'!$AN:$AN,MATCH(AL$5&amp;$E45&amp;$G45,'Inp_RIIO-1'!$M:$M,0)))),"")</f>
        <v/>
      </c>
      <c r="AM45" s="63" t="str">
        <f>IFERROR(IF($M45=0,INDEX('Inp_RIIO-1'!$AM:$AM,MATCH(AM$5&amp;$E45&amp;$G45,'Inp_RIIO-1'!$M:$M,0)),IF($M45=1,INDEX('Inp_RIIO-1'!$AN:$AN,MATCH(AM$5&amp;$E45&amp;$G45,'Inp_RIIO-1'!$M:$M,0)))),"")</f>
        <v/>
      </c>
      <c r="AN45" s="63" t="str">
        <f>IFERROR(IF($M45=0,INDEX('Inp_RIIO-1'!$AM:$AM,MATCH(AN$5&amp;$E45&amp;$G45,'Inp_RIIO-1'!$M:$M,0)),IF($M45=1,INDEX('Inp_RIIO-1'!$AN:$AN,MATCH(AN$5&amp;$E45&amp;$G45,'Inp_RIIO-1'!$M:$M,0)))),"")</f>
        <v/>
      </c>
      <c r="AO45" s="63" t="str">
        <f>IFERROR(IF($M45=0,INDEX('Inp_RIIO-1'!$AM:$AM,MATCH(AO$5&amp;$E45&amp;$G45,'Inp_RIIO-1'!$M:$M,0)),IF($M45=1,INDEX('Inp_RIIO-1'!$AN:$AN,MATCH(AO$5&amp;$E45&amp;$G45,'Inp_RIIO-1'!$M:$M,0)))),"")</f>
        <v/>
      </c>
      <c r="AP45" s="63" t="str">
        <f>IFERROR(IF($M45=0,INDEX('Inp_RIIO-1'!$AM:$AM,MATCH(AP$5&amp;$E45&amp;$G45,'Inp_RIIO-1'!$M:$M,0)),IF($M45=1,INDEX('Inp_RIIO-1'!$AN:$AN,MATCH(AP$5&amp;$E45&amp;$G45,'Inp_RIIO-1'!$M:$M,0)))),"")</f>
        <v/>
      </c>
      <c r="AQ45" s="63" t="str">
        <f>IFERROR(IF($M45=0,INDEX('Inp_RIIO-1'!$AM:$AM,MATCH(AQ$5&amp;$E45&amp;$G45,'Inp_RIIO-1'!$M:$M,0)),IF($M45=1,INDEX('Inp_RIIO-1'!$AN:$AN,MATCH(AQ$5&amp;$E45&amp;$G45,'Inp_RIIO-1'!$M:$M,0)))),"")</f>
        <v/>
      </c>
      <c r="AS45" s="15"/>
      <c r="AT45" s="15"/>
      <c r="AU45" s="15"/>
      <c r="AV45" s="15"/>
      <c r="AW45" s="15"/>
      <c r="AX45" s="15"/>
      <c r="AY45" s="15"/>
      <c r="AZ45" s="15"/>
      <c r="BA45" s="15"/>
      <c r="BB45" s="15"/>
      <c r="BC45" s="15"/>
      <c r="BD45" s="15"/>
    </row>
    <row r="46" spans="1:56">
      <c r="E46" s="69" t="s">
        <v>142</v>
      </c>
      <c r="F46" s="69" t="s">
        <v>140</v>
      </c>
      <c r="G46" s="69" t="s">
        <v>202</v>
      </c>
      <c r="H46" s="69"/>
      <c r="I46" s="69"/>
      <c r="J46" s="69" t="s">
        <v>65</v>
      </c>
      <c r="M46" s="63">
        <f>Control!$R$10</f>
        <v>0</v>
      </c>
      <c r="N46" s="63">
        <f>Inp_Exclusions!I46</f>
        <v>1</v>
      </c>
      <c r="P46" s="63" t="str">
        <f>IFERROR(IF($M46=0,INDEX('Inp_RIIO-1'!$AM:$AM,MATCH(P$5&amp;$E46&amp;$G46,'Inp_RIIO-1'!$M:$M,0)),IF($M46=1,INDEX('Inp_RIIO-1'!$AN:$AN,MATCH(P$5&amp;$E46&amp;$G46,'Inp_RIIO-1'!$M:$M,0)))),"")</f>
        <v/>
      </c>
      <c r="Q46" s="63" t="str">
        <f>IFERROR(IF($M46=0,INDEX('Inp_RIIO-1'!$AM:$AM,MATCH(Q$5&amp;$E46&amp;$G46,'Inp_RIIO-1'!$M:$M,0)),IF($M46=1,INDEX('Inp_RIIO-1'!$AN:$AN,MATCH(Q$5&amp;$E46&amp;$G46,'Inp_RIIO-1'!$M:$M,0)))),"")</f>
        <v/>
      </c>
      <c r="R46" s="63" t="str">
        <f>IFERROR(IF($M46=0,INDEX('Inp_RIIO-1'!$AM:$AM,MATCH(R$5&amp;$E46&amp;$G46,'Inp_RIIO-1'!$M:$M,0)),IF($M46=1,INDEX('Inp_RIIO-1'!$AN:$AN,MATCH(R$5&amp;$E46&amp;$G46,'Inp_RIIO-1'!$M:$M,0)))),"")</f>
        <v/>
      </c>
      <c r="S46" s="63" t="str">
        <f>IFERROR(IF($M46=0,INDEX('Inp_RIIO-1'!$AM:$AM,MATCH(S$5&amp;$E46&amp;$G46,'Inp_RIIO-1'!$M:$M,0)),IF($M46=1,INDEX('Inp_RIIO-1'!$AN:$AN,MATCH(S$5&amp;$E46&amp;$G46,'Inp_RIIO-1'!$M:$M,0)))),"")</f>
        <v/>
      </c>
      <c r="T46" s="63" t="str">
        <f>IFERROR(IF($M46=0,INDEX('Inp_RIIO-1'!$AM:$AM,MATCH(T$5&amp;$E46&amp;$G46,'Inp_RIIO-1'!$M:$M,0)),IF($M46=1,INDEX('Inp_RIIO-1'!$AN:$AN,MATCH(T$5&amp;$E46&amp;$G46,'Inp_RIIO-1'!$M:$M,0)))),"")</f>
        <v/>
      </c>
      <c r="U46" s="63" t="str">
        <f>IFERROR(IF($M46=0,INDEX('Inp_RIIO-1'!$AM:$AM,MATCH(U$5&amp;$E46&amp;$G46,'Inp_RIIO-1'!$M:$M,0)),IF($M46=1,INDEX('Inp_RIIO-1'!$AN:$AN,MATCH(U$5&amp;$E46&amp;$G46,'Inp_RIIO-1'!$M:$M,0)))),"")</f>
        <v/>
      </c>
      <c r="V46" s="63">
        <f>IFERROR(IF($M46=0,INDEX('Inp_RIIO-1'!$AM:$AM,MATCH(V$5&amp;$E46&amp;$G46,'Inp_RIIO-1'!$M:$M,0)),IF($M46=1,INDEX('Inp_RIIO-1'!$AN:$AN,MATCH(V$5&amp;$E46&amp;$G46,'Inp_RIIO-1'!$M:$M,0)))),"")</f>
        <v>18.688151396232673</v>
      </c>
      <c r="W46" s="63">
        <f>IFERROR(IF($M46=0,INDEX('Inp_RIIO-1'!$AM:$AM,MATCH(W$5&amp;$E46&amp;$G46,'Inp_RIIO-1'!$M:$M,0)),IF($M46=1,INDEX('Inp_RIIO-1'!$AN:$AN,MATCH(W$5&amp;$E46&amp;$G46,'Inp_RIIO-1'!$M:$M,0)))),"")</f>
        <v>7.3748347546400463</v>
      </c>
      <c r="X46" s="63">
        <f>IFERROR(IF($M46=0,INDEX('Inp_RIIO-1'!$AM:$AM,MATCH(X$5&amp;$E46&amp;$G46,'Inp_RIIO-1'!$M:$M,0)),IF($M46=1,INDEX('Inp_RIIO-1'!$AN:$AN,MATCH(X$5&amp;$E46&amp;$G46,'Inp_RIIO-1'!$M:$M,0)))),"")</f>
        <v>13.046379025319697</v>
      </c>
      <c r="Y46" s="63">
        <f>IFERROR(IF($M46=0,INDEX('Inp_RIIO-1'!$AM:$AM,MATCH(Y$5&amp;$E46&amp;$G46,'Inp_RIIO-1'!$M:$M,0)),IF($M46=1,INDEX('Inp_RIIO-1'!$AN:$AN,MATCH(Y$5&amp;$E46&amp;$G46,'Inp_RIIO-1'!$M:$M,0)))),"")</f>
        <v>7.1396920722292823</v>
      </c>
      <c r="Z46" s="63">
        <f>IFERROR(IF($M46=0,INDEX('Inp_RIIO-1'!$AM:$AM,MATCH(Z$5&amp;$E46&amp;$G46,'Inp_RIIO-1'!$M:$M,0)),IF($M46=1,INDEX('Inp_RIIO-1'!$AN:$AN,MATCH(Z$5&amp;$E46&amp;$G46,'Inp_RIIO-1'!$M:$M,0)))),"")</f>
        <v>15.830148159668617</v>
      </c>
      <c r="AA46" s="63">
        <f>IFERROR(IF($M46=0,INDEX('Inp_RIIO-1'!$AM:$AM,MATCH(AA$5&amp;$E46&amp;$G46,'Inp_RIIO-1'!$M:$M,0)),IF($M46=1,INDEX('Inp_RIIO-1'!$AN:$AN,MATCH(AA$5&amp;$E46&amp;$G46,'Inp_RIIO-1'!$M:$M,0)))),"")</f>
        <v>11.584919767640663</v>
      </c>
      <c r="AB46" s="63">
        <f>IFERROR(IF($M46=0,INDEX('Inp_RIIO-1'!$AM:$AM,MATCH(AB$5&amp;$E46&amp;$G46,'Inp_RIIO-1'!$M:$M,0)),IF($M46=1,INDEX('Inp_RIIO-1'!$AN:$AN,MATCH(AB$5&amp;$E46&amp;$G46,'Inp_RIIO-1'!$M:$M,0)))),"")</f>
        <v>26.86090475406689</v>
      </c>
      <c r="AC46" s="63">
        <f>IFERROR(IF($M46=0,INDEX('Inp_RIIO-1'!$AM:$AM,MATCH(AC$5&amp;$E46&amp;$G46,'Inp_RIIO-1'!$M:$M,0)),IF($M46=1,INDEX('Inp_RIIO-1'!$AN:$AN,MATCH(AC$5&amp;$E46&amp;$G46,'Inp_RIIO-1'!$M:$M,0)))),"")</f>
        <v>13.971043538293388</v>
      </c>
      <c r="AD46" s="63" t="str">
        <f>IFERROR(IF($M46=0,INDEX('Inp_RIIO-1'!$AM:$AM,MATCH(AD$5&amp;$E46&amp;$G46,'Inp_RIIO-1'!$M:$M,0)),IF($M46=1,INDEX('Inp_RIIO-1'!$AN:$AN,MATCH(AD$5&amp;$E46&amp;$G46,'Inp_RIIO-1'!$M:$M,0)))),"")</f>
        <v/>
      </c>
      <c r="AE46" s="63" t="str">
        <f>IFERROR(IF($M46=0,INDEX('Inp_RIIO-1'!$AM:$AM,MATCH(AE$5&amp;$E46&amp;$G46,'Inp_RIIO-1'!$M:$M,0)),IF($M46=1,INDEX('Inp_RIIO-1'!$AN:$AN,MATCH(AE$5&amp;$E46&amp;$G46,'Inp_RIIO-1'!$M:$M,0)))),"")</f>
        <v/>
      </c>
      <c r="AF46" s="63" t="str">
        <f>IFERROR(IF($M46=0,INDEX('Inp_RIIO-1'!$AM:$AM,MATCH(AF$5&amp;$E46&amp;$G46,'Inp_RIIO-1'!$M:$M,0)),IF($M46=1,INDEX('Inp_RIIO-1'!$AN:$AN,MATCH(AF$5&amp;$E46&amp;$G46,'Inp_RIIO-1'!$M:$M,0)))),"")</f>
        <v/>
      </c>
      <c r="AG46" s="63" t="str">
        <f>IFERROR(IF($M46=0,INDEX('Inp_RIIO-1'!$AM:$AM,MATCH(AG$5&amp;$E46&amp;$G46,'Inp_RIIO-1'!$M:$M,0)),IF($M46=1,INDEX('Inp_RIIO-1'!$AN:$AN,MATCH(AG$5&amp;$E46&amp;$G46,'Inp_RIIO-1'!$M:$M,0)))),"")</f>
        <v/>
      </c>
      <c r="AH46" s="63" t="str">
        <f>IFERROR(IF($M46=0,INDEX('Inp_RIIO-1'!$AM:$AM,MATCH(AH$5&amp;$E46&amp;$G46,'Inp_RIIO-1'!$M:$M,0)),IF($M46=1,INDEX('Inp_RIIO-1'!$AN:$AN,MATCH(AH$5&amp;$E46&amp;$G46,'Inp_RIIO-1'!$M:$M,0)))),"")</f>
        <v/>
      </c>
      <c r="AI46" s="63" t="str">
        <f>IFERROR(IF($M46=0,INDEX('Inp_RIIO-1'!$AM:$AM,MATCH(AI$5&amp;$E46&amp;$G46,'Inp_RIIO-1'!$M:$M,0)),IF($M46=1,INDEX('Inp_RIIO-1'!$AN:$AN,MATCH(AI$5&amp;$E46&amp;$G46,'Inp_RIIO-1'!$M:$M,0)))),"")</f>
        <v/>
      </c>
      <c r="AJ46" s="63" t="str">
        <f>IFERROR(IF($M46=0,INDEX('Inp_RIIO-1'!$AM:$AM,MATCH(AJ$5&amp;$E46&amp;$G46,'Inp_RIIO-1'!$M:$M,0)),IF($M46=1,INDEX('Inp_RIIO-1'!$AN:$AN,MATCH(AJ$5&amp;$E46&amp;$G46,'Inp_RIIO-1'!$M:$M,0)))),"")</f>
        <v/>
      </c>
      <c r="AK46" s="63" t="str">
        <f>IFERROR(IF($M46=0,INDEX('Inp_RIIO-1'!$AM:$AM,MATCH(AK$5&amp;$E46&amp;$G46,'Inp_RIIO-1'!$M:$M,0)),IF($M46=1,INDEX('Inp_RIIO-1'!$AN:$AN,MATCH(AK$5&amp;$E46&amp;$G46,'Inp_RIIO-1'!$M:$M,0)))),"")</f>
        <v/>
      </c>
      <c r="AL46" s="63" t="str">
        <f>IFERROR(IF($M46=0,INDEX('Inp_RIIO-1'!$AM:$AM,MATCH(AL$5&amp;$E46&amp;$G46,'Inp_RIIO-1'!$M:$M,0)),IF($M46=1,INDEX('Inp_RIIO-1'!$AN:$AN,MATCH(AL$5&amp;$E46&amp;$G46,'Inp_RIIO-1'!$M:$M,0)))),"")</f>
        <v/>
      </c>
      <c r="AM46" s="63" t="str">
        <f>IFERROR(IF($M46=0,INDEX('Inp_RIIO-1'!$AM:$AM,MATCH(AM$5&amp;$E46&amp;$G46,'Inp_RIIO-1'!$M:$M,0)),IF($M46=1,INDEX('Inp_RIIO-1'!$AN:$AN,MATCH(AM$5&amp;$E46&amp;$G46,'Inp_RIIO-1'!$M:$M,0)))),"")</f>
        <v/>
      </c>
      <c r="AN46" s="63" t="str">
        <f>IFERROR(IF($M46=0,INDEX('Inp_RIIO-1'!$AM:$AM,MATCH(AN$5&amp;$E46&amp;$G46,'Inp_RIIO-1'!$M:$M,0)),IF($M46=1,INDEX('Inp_RIIO-1'!$AN:$AN,MATCH(AN$5&amp;$E46&amp;$G46,'Inp_RIIO-1'!$M:$M,0)))),"")</f>
        <v/>
      </c>
      <c r="AO46" s="63" t="str">
        <f>IFERROR(IF($M46=0,INDEX('Inp_RIIO-1'!$AM:$AM,MATCH(AO$5&amp;$E46&amp;$G46,'Inp_RIIO-1'!$M:$M,0)),IF($M46=1,INDEX('Inp_RIIO-1'!$AN:$AN,MATCH(AO$5&amp;$E46&amp;$G46,'Inp_RIIO-1'!$M:$M,0)))),"")</f>
        <v/>
      </c>
      <c r="AP46" s="63" t="str">
        <f>IFERROR(IF($M46=0,INDEX('Inp_RIIO-1'!$AM:$AM,MATCH(AP$5&amp;$E46&amp;$G46,'Inp_RIIO-1'!$M:$M,0)),IF($M46=1,INDEX('Inp_RIIO-1'!$AN:$AN,MATCH(AP$5&amp;$E46&amp;$G46,'Inp_RIIO-1'!$M:$M,0)))),"")</f>
        <v/>
      </c>
      <c r="AQ46" s="63" t="str">
        <f>IFERROR(IF($M46=0,INDEX('Inp_RIIO-1'!$AM:$AM,MATCH(AQ$5&amp;$E46&amp;$G46,'Inp_RIIO-1'!$M:$M,0)),IF($M46=1,INDEX('Inp_RIIO-1'!$AN:$AN,MATCH(AQ$5&amp;$E46&amp;$G46,'Inp_RIIO-1'!$M:$M,0)))),"")</f>
        <v/>
      </c>
      <c r="AS46" s="15"/>
      <c r="AT46" s="15"/>
      <c r="AU46" s="15"/>
      <c r="AV46" s="15"/>
      <c r="AW46" s="15"/>
      <c r="AX46" s="15"/>
      <c r="AY46" s="15"/>
      <c r="AZ46" s="15"/>
      <c r="BA46" s="15"/>
      <c r="BB46" s="15"/>
      <c r="BC46" s="15"/>
      <c r="BD46" s="15"/>
    </row>
    <row r="47" spans="1:56">
      <c r="E47" s="69" t="s">
        <v>203</v>
      </c>
      <c r="F47" s="69" t="s">
        <v>140</v>
      </c>
      <c r="G47" s="69" t="s">
        <v>204</v>
      </c>
      <c r="H47" s="69"/>
      <c r="I47" s="69"/>
      <c r="J47" s="69" t="s">
        <v>65</v>
      </c>
      <c r="M47" s="63">
        <f>Control!$R$10</f>
        <v>0</v>
      </c>
      <c r="N47" s="63">
        <f>Inp_Exclusions!I47</f>
        <v>1</v>
      </c>
      <c r="P47" s="63" t="str">
        <f>IFERROR(IF($M47=0,INDEX('Inp_RIIO-1'!$AM:$AM,MATCH(P$5&amp;$E47&amp;$G47,'Inp_RIIO-1'!$M:$M,0)),IF($M47=1,INDEX('Inp_RIIO-1'!$AN:$AN,MATCH(P$5&amp;$E47&amp;$G47,'Inp_RIIO-1'!$M:$M,0)))),"")</f>
        <v/>
      </c>
      <c r="Q47" s="63" t="str">
        <f>IFERROR(IF($M47=0,INDEX('Inp_RIIO-1'!$AM:$AM,MATCH(Q$5&amp;$E47&amp;$G47,'Inp_RIIO-1'!$M:$M,0)),IF($M47=1,INDEX('Inp_RIIO-1'!$AN:$AN,MATCH(Q$5&amp;$E47&amp;$G47,'Inp_RIIO-1'!$M:$M,0)))),"")</f>
        <v/>
      </c>
      <c r="R47" s="63" t="str">
        <f>IFERROR(IF($M47=0,INDEX('Inp_RIIO-1'!$AM:$AM,MATCH(R$5&amp;$E47&amp;$G47,'Inp_RIIO-1'!$M:$M,0)),IF($M47=1,INDEX('Inp_RIIO-1'!$AN:$AN,MATCH(R$5&amp;$E47&amp;$G47,'Inp_RIIO-1'!$M:$M,0)))),"")</f>
        <v/>
      </c>
      <c r="S47" s="63" t="str">
        <f>IFERROR(IF($M47=0,INDEX('Inp_RIIO-1'!$AM:$AM,MATCH(S$5&amp;$E47&amp;$G47,'Inp_RIIO-1'!$M:$M,0)),IF($M47=1,INDEX('Inp_RIIO-1'!$AN:$AN,MATCH(S$5&amp;$E47&amp;$G47,'Inp_RIIO-1'!$M:$M,0)))),"")</f>
        <v/>
      </c>
      <c r="T47" s="63" t="str">
        <f>IFERROR(IF($M47=0,INDEX('Inp_RIIO-1'!$AM:$AM,MATCH(T$5&amp;$E47&amp;$G47,'Inp_RIIO-1'!$M:$M,0)),IF($M47=1,INDEX('Inp_RIIO-1'!$AN:$AN,MATCH(T$5&amp;$E47&amp;$G47,'Inp_RIIO-1'!$M:$M,0)))),"")</f>
        <v/>
      </c>
      <c r="U47" s="63" t="str">
        <f>IFERROR(IF($M47=0,INDEX('Inp_RIIO-1'!$AM:$AM,MATCH(U$5&amp;$E47&amp;$G47,'Inp_RIIO-1'!$M:$M,0)),IF($M47=1,INDEX('Inp_RIIO-1'!$AN:$AN,MATCH(U$5&amp;$E47&amp;$G47,'Inp_RIIO-1'!$M:$M,0)))),"")</f>
        <v/>
      </c>
      <c r="V47" s="63">
        <f>IFERROR(IF($M47=0,INDEX('Inp_RIIO-1'!$AM:$AM,MATCH(V$5&amp;$E47&amp;$G47,'Inp_RIIO-1'!$M:$M,0)),IF($M47=1,INDEX('Inp_RIIO-1'!$AN:$AN,MATCH(V$5&amp;$E47&amp;$G47,'Inp_RIIO-1'!$M:$M,0)))),"")</f>
        <v>3.3797214972447311</v>
      </c>
      <c r="W47" s="63">
        <f>IFERROR(IF($M47=0,INDEX('Inp_RIIO-1'!$AM:$AM,MATCH(W$5&amp;$E47&amp;$G47,'Inp_RIIO-1'!$M:$M,0)),IF($M47=1,INDEX('Inp_RIIO-1'!$AN:$AN,MATCH(W$5&amp;$E47&amp;$G47,'Inp_RIIO-1'!$M:$M,0)))),"")</f>
        <v>2.3580287718024424</v>
      </c>
      <c r="X47" s="63">
        <f>IFERROR(IF($M47=0,INDEX('Inp_RIIO-1'!$AM:$AM,MATCH(X$5&amp;$E47&amp;$G47,'Inp_RIIO-1'!$M:$M,0)),IF($M47=1,INDEX('Inp_RIIO-1'!$AN:$AN,MATCH(X$5&amp;$E47&amp;$G47,'Inp_RIIO-1'!$M:$M,0)))),"")</f>
        <v>2.1282200067520045</v>
      </c>
      <c r="Y47" s="63">
        <f>IFERROR(IF($M47=0,INDEX('Inp_RIIO-1'!$AM:$AM,MATCH(Y$5&amp;$E47&amp;$G47,'Inp_RIIO-1'!$M:$M,0)),IF($M47=1,INDEX('Inp_RIIO-1'!$AN:$AN,MATCH(Y$5&amp;$E47&amp;$G47,'Inp_RIIO-1'!$M:$M,0)))),"")</f>
        <v>1.8591206752987113</v>
      </c>
      <c r="Z47" s="63">
        <f>IFERROR(IF($M47=0,INDEX('Inp_RIIO-1'!$AM:$AM,MATCH(Z$5&amp;$E47&amp;$G47,'Inp_RIIO-1'!$M:$M,0)),IF($M47=1,INDEX('Inp_RIIO-1'!$AN:$AN,MATCH(Z$5&amp;$E47&amp;$G47,'Inp_RIIO-1'!$M:$M,0)))),"")</f>
        <v>4.1289518351557861</v>
      </c>
      <c r="AA47" s="63">
        <f>IFERROR(IF($M47=0,INDEX('Inp_RIIO-1'!$AM:$AM,MATCH(AA$5&amp;$E47&amp;$G47,'Inp_RIIO-1'!$M:$M,0)),IF($M47=1,INDEX('Inp_RIIO-1'!$AN:$AN,MATCH(AA$5&amp;$E47&amp;$G47,'Inp_RIIO-1'!$M:$M,0)))),"")</f>
        <v>0.80732523879487772</v>
      </c>
      <c r="AB47" s="63">
        <f>IFERROR(IF($M47=0,INDEX('Inp_RIIO-1'!$AM:$AM,MATCH(AB$5&amp;$E47&amp;$G47,'Inp_RIIO-1'!$M:$M,0)),IF($M47=1,INDEX('Inp_RIIO-1'!$AN:$AN,MATCH(AB$5&amp;$E47&amp;$G47,'Inp_RIIO-1'!$M:$M,0)))),"")</f>
        <v>3.9966980381986654</v>
      </c>
      <c r="AC47" s="63">
        <f>IFERROR(IF($M47=0,INDEX('Inp_RIIO-1'!$AM:$AM,MATCH(AC$5&amp;$E47&amp;$G47,'Inp_RIIO-1'!$M:$M,0)),IF($M47=1,INDEX('Inp_RIIO-1'!$AN:$AN,MATCH(AC$5&amp;$E47&amp;$G47,'Inp_RIIO-1'!$M:$M,0)))),"")</f>
        <v>2.4740647166770091</v>
      </c>
      <c r="AD47" s="63" t="str">
        <f>IFERROR(IF($M47=0,INDEX('Inp_RIIO-1'!$AM:$AM,MATCH(AD$5&amp;$E47&amp;$G47,'Inp_RIIO-1'!$M:$M,0)),IF($M47=1,INDEX('Inp_RIIO-1'!$AN:$AN,MATCH(AD$5&amp;$E47&amp;$G47,'Inp_RIIO-1'!$M:$M,0)))),"")</f>
        <v/>
      </c>
      <c r="AE47" s="63" t="str">
        <f>IFERROR(IF($M47=0,INDEX('Inp_RIIO-1'!$AM:$AM,MATCH(AE$5&amp;$E47&amp;$G47,'Inp_RIIO-1'!$M:$M,0)),IF($M47=1,INDEX('Inp_RIIO-1'!$AN:$AN,MATCH(AE$5&amp;$E47&amp;$G47,'Inp_RIIO-1'!$M:$M,0)))),"")</f>
        <v/>
      </c>
      <c r="AF47" s="63" t="str">
        <f>IFERROR(IF($M47=0,INDEX('Inp_RIIO-1'!$AM:$AM,MATCH(AF$5&amp;$E47&amp;$G47,'Inp_RIIO-1'!$M:$M,0)),IF($M47=1,INDEX('Inp_RIIO-1'!$AN:$AN,MATCH(AF$5&amp;$E47&amp;$G47,'Inp_RIIO-1'!$M:$M,0)))),"")</f>
        <v/>
      </c>
      <c r="AG47" s="63" t="str">
        <f>IFERROR(IF($M47=0,INDEX('Inp_RIIO-1'!$AM:$AM,MATCH(AG$5&amp;$E47&amp;$G47,'Inp_RIIO-1'!$M:$M,0)),IF($M47=1,INDEX('Inp_RIIO-1'!$AN:$AN,MATCH(AG$5&amp;$E47&amp;$G47,'Inp_RIIO-1'!$M:$M,0)))),"")</f>
        <v/>
      </c>
      <c r="AH47" s="63" t="str">
        <f>IFERROR(IF($M47=0,INDEX('Inp_RIIO-1'!$AM:$AM,MATCH(AH$5&amp;$E47&amp;$G47,'Inp_RIIO-1'!$M:$M,0)),IF($M47=1,INDEX('Inp_RIIO-1'!$AN:$AN,MATCH(AH$5&amp;$E47&amp;$G47,'Inp_RIIO-1'!$M:$M,0)))),"")</f>
        <v/>
      </c>
      <c r="AI47" s="63" t="str">
        <f>IFERROR(IF($M47=0,INDEX('Inp_RIIO-1'!$AM:$AM,MATCH(AI$5&amp;$E47&amp;$G47,'Inp_RIIO-1'!$M:$M,0)),IF($M47=1,INDEX('Inp_RIIO-1'!$AN:$AN,MATCH(AI$5&amp;$E47&amp;$G47,'Inp_RIIO-1'!$M:$M,0)))),"")</f>
        <v/>
      </c>
      <c r="AJ47" s="63" t="str">
        <f>IFERROR(IF($M47=0,INDEX('Inp_RIIO-1'!$AM:$AM,MATCH(AJ$5&amp;$E47&amp;$G47,'Inp_RIIO-1'!$M:$M,0)),IF($M47=1,INDEX('Inp_RIIO-1'!$AN:$AN,MATCH(AJ$5&amp;$E47&amp;$G47,'Inp_RIIO-1'!$M:$M,0)))),"")</f>
        <v/>
      </c>
      <c r="AK47" s="63" t="str">
        <f>IFERROR(IF($M47=0,INDEX('Inp_RIIO-1'!$AM:$AM,MATCH(AK$5&amp;$E47&amp;$G47,'Inp_RIIO-1'!$M:$M,0)),IF($M47=1,INDEX('Inp_RIIO-1'!$AN:$AN,MATCH(AK$5&amp;$E47&amp;$G47,'Inp_RIIO-1'!$M:$M,0)))),"")</f>
        <v/>
      </c>
      <c r="AL47" s="63" t="str">
        <f>IFERROR(IF($M47=0,INDEX('Inp_RIIO-1'!$AM:$AM,MATCH(AL$5&amp;$E47&amp;$G47,'Inp_RIIO-1'!$M:$M,0)),IF($M47=1,INDEX('Inp_RIIO-1'!$AN:$AN,MATCH(AL$5&amp;$E47&amp;$G47,'Inp_RIIO-1'!$M:$M,0)))),"")</f>
        <v/>
      </c>
      <c r="AM47" s="63" t="str">
        <f>IFERROR(IF($M47=0,INDEX('Inp_RIIO-1'!$AM:$AM,MATCH(AM$5&amp;$E47&amp;$G47,'Inp_RIIO-1'!$M:$M,0)),IF($M47=1,INDEX('Inp_RIIO-1'!$AN:$AN,MATCH(AM$5&amp;$E47&amp;$G47,'Inp_RIIO-1'!$M:$M,0)))),"")</f>
        <v/>
      </c>
      <c r="AN47" s="63" t="str">
        <f>IFERROR(IF($M47=0,INDEX('Inp_RIIO-1'!$AM:$AM,MATCH(AN$5&amp;$E47&amp;$G47,'Inp_RIIO-1'!$M:$M,0)),IF($M47=1,INDEX('Inp_RIIO-1'!$AN:$AN,MATCH(AN$5&amp;$E47&amp;$G47,'Inp_RIIO-1'!$M:$M,0)))),"")</f>
        <v/>
      </c>
      <c r="AO47" s="63" t="str">
        <f>IFERROR(IF($M47=0,INDEX('Inp_RIIO-1'!$AM:$AM,MATCH(AO$5&amp;$E47&amp;$G47,'Inp_RIIO-1'!$M:$M,0)),IF($M47=1,INDEX('Inp_RIIO-1'!$AN:$AN,MATCH(AO$5&amp;$E47&amp;$G47,'Inp_RIIO-1'!$M:$M,0)))),"")</f>
        <v/>
      </c>
      <c r="AP47" s="63" t="str">
        <f>IFERROR(IF($M47=0,INDEX('Inp_RIIO-1'!$AM:$AM,MATCH(AP$5&amp;$E47&amp;$G47,'Inp_RIIO-1'!$M:$M,0)),IF($M47=1,INDEX('Inp_RIIO-1'!$AN:$AN,MATCH(AP$5&amp;$E47&amp;$G47,'Inp_RIIO-1'!$M:$M,0)))),"")</f>
        <v/>
      </c>
      <c r="AQ47" s="63" t="str">
        <f>IFERROR(IF($M47=0,INDEX('Inp_RIIO-1'!$AM:$AM,MATCH(AQ$5&amp;$E47&amp;$G47,'Inp_RIIO-1'!$M:$M,0)),IF($M47=1,INDEX('Inp_RIIO-1'!$AN:$AN,MATCH(AQ$5&amp;$E47&amp;$G47,'Inp_RIIO-1'!$M:$M,0)))),"")</f>
        <v/>
      </c>
      <c r="AS47" s="15"/>
      <c r="AT47" s="15"/>
      <c r="AU47" s="15"/>
      <c r="AV47" s="15"/>
      <c r="AW47" s="15"/>
      <c r="AX47" s="15"/>
      <c r="AY47" s="15"/>
      <c r="AZ47" s="15"/>
      <c r="BA47" s="15"/>
      <c r="BB47" s="15"/>
      <c r="BC47" s="15"/>
      <c r="BD47" s="15"/>
    </row>
    <row r="48" spans="1:56">
      <c r="E48" s="69" t="s">
        <v>205</v>
      </c>
      <c r="F48" s="69" t="s">
        <v>140</v>
      </c>
      <c r="G48" s="69" t="s">
        <v>206</v>
      </c>
      <c r="H48" s="69"/>
      <c r="I48" s="69"/>
      <c r="J48" s="69" t="s">
        <v>65</v>
      </c>
      <c r="M48" s="63">
        <f>Control!$R$10</f>
        <v>0</v>
      </c>
      <c r="N48" s="63">
        <f>Inp_Exclusions!I48</f>
        <v>1</v>
      </c>
      <c r="P48" s="63" t="str">
        <f>IFERROR(IF($M48=0,INDEX('Inp_RIIO-1'!$AM:$AM,MATCH(P$5&amp;$E48&amp;$G48,'Inp_RIIO-1'!$M:$M,0)),IF($M48=1,INDEX('Inp_RIIO-1'!$AN:$AN,MATCH(P$5&amp;$E48&amp;$G48,'Inp_RIIO-1'!$M:$M,0)))),"")</f>
        <v/>
      </c>
      <c r="Q48" s="63" t="str">
        <f>IFERROR(IF($M48=0,INDEX('Inp_RIIO-1'!$AM:$AM,MATCH(Q$5&amp;$E48&amp;$G48,'Inp_RIIO-1'!$M:$M,0)),IF($M48=1,INDEX('Inp_RIIO-1'!$AN:$AN,MATCH(Q$5&amp;$E48&amp;$G48,'Inp_RIIO-1'!$M:$M,0)))),"")</f>
        <v/>
      </c>
      <c r="R48" s="63" t="str">
        <f>IFERROR(IF($M48=0,INDEX('Inp_RIIO-1'!$AM:$AM,MATCH(R$5&amp;$E48&amp;$G48,'Inp_RIIO-1'!$M:$M,0)),IF($M48=1,INDEX('Inp_RIIO-1'!$AN:$AN,MATCH(R$5&amp;$E48&amp;$G48,'Inp_RIIO-1'!$M:$M,0)))),"")</f>
        <v/>
      </c>
      <c r="S48" s="63" t="str">
        <f>IFERROR(IF($M48=0,INDEX('Inp_RIIO-1'!$AM:$AM,MATCH(S$5&amp;$E48&amp;$G48,'Inp_RIIO-1'!$M:$M,0)),IF($M48=1,INDEX('Inp_RIIO-1'!$AN:$AN,MATCH(S$5&amp;$E48&amp;$G48,'Inp_RIIO-1'!$M:$M,0)))),"")</f>
        <v/>
      </c>
      <c r="T48" s="63" t="str">
        <f>IFERROR(IF($M48=0,INDEX('Inp_RIIO-1'!$AM:$AM,MATCH(T$5&amp;$E48&amp;$G48,'Inp_RIIO-1'!$M:$M,0)),IF($M48=1,INDEX('Inp_RIIO-1'!$AN:$AN,MATCH(T$5&amp;$E48&amp;$G48,'Inp_RIIO-1'!$M:$M,0)))),"")</f>
        <v/>
      </c>
      <c r="U48" s="63" t="str">
        <f>IFERROR(IF($M48=0,INDEX('Inp_RIIO-1'!$AM:$AM,MATCH(U$5&amp;$E48&amp;$G48,'Inp_RIIO-1'!$M:$M,0)),IF($M48=1,INDEX('Inp_RIIO-1'!$AN:$AN,MATCH(U$5&amp;$E48&amp;$G48,'Inp_RIIO-1'!$M:$M,0)))),"")</f>
        <v/>
      </c>
      <c r="V48" s="63">
        <f>IFERROR(IF($M48=0,INDEX('Inp_RIIO-1'!$AM:$AM,MATCH(V$5&amp;$E48&amp;$G48,'Inp_RIIO-1'!$M:$M,0)),IF($M48=1,INDEX('Inp_RIIO-1'!$AN:$AN,MATCH(V$5&amp;$E48&amp;$G48,'Inp_RIIO-1'!$M:$M,0)))),"")</f>
        <v>17.020226037034366</v>
      </c>
      <c r="W48" s="63">
        <f>IFERROR(IF($M48=0,INDEX('Inp_RIIO-1'!$AM:$AM,MATCH(W$5&amp;$E48&amp;$G48,'Inp_RIIO-1'!$M:$M,0)),IF($M48=1,INDEX('Inp_RIIO-1'!$AN:$AN,MATCH(W$5&amp;$E48&amp;$G48,'Inp_RIIO-1'!$M:$M,0)))),"")</f>
        <v>12.274257314918934</v>
      </c>
      <c r="X48" s="63">
        <f>IFERROR(IF($M48=0,INDEX('Inp_RIIO-1'!$AM:$AM,MATCH(X$5&amp;$E48&amp;$G48,'Inp_RIIO-1'!$M:$M,0)),IF($M48=1,INDEX('Inp_RIIO-1'!$AN:$AN,MATCH(X$5&amp;$E48&amp;$G48,'Inp_RIIO-1'!$M:$M,0)))),"")</f>
        <v>10.952152439614464</v>
      </c>
      <c r="Y48" s="63">
        <f>IFERROR(IF($M48=0,INDEX('Inp_RIIO-1'!$AM:$AM,MATCH(Y$5&amp;$E48&amp;$G48,'Inp_RIIO-1'!$M:$M,0)),IF($M48=1,INDEX('Inp_RIIO-1'!$AN:$AN,MATCH(Y$5&amp;$E48&amp;$G48,'Inp_RIIO-1'!$M:$M,0)))),"")</f>
        <v>10.260263668804487</v>
      </c>
      <c r="Z48" s="63">
        <f>IFERROR(IF($M48=0,INDEX('Inp_RIIO-1'!$AM:$AM,MATCH(Z$5&amp;$E48&amp;$G48,'Inp_RIIO-1'!$M:$M,0)),IF($M48=1,INDEX('Inp_RIIO-1'!$AN:$AN,MATCH(Z$5&amp;$E48&amp;$G48,'Inp_RIIO-1'!$M:$M,0)))),"")</f>
        <v>19.623229656676031</v>
      </c>
      <c r="AA48" s="63">
        <f>IFERROR(IF($M48=0,INDEX('Inp_RIIO-1'!$AM:$AM,MATCH(AA$5&amp;$E48&amp;$G48,'Inp_RIIO-1'!$M:$M,0)),IF($M48=1,INDEX('Inp_RIIO-1'!$AN:$AN,MATCH(AA$5&amp;$E48&amp;$G48,'Inp_RIIO-1'!$M:$M,0)))),"")</f>
        <v>4.0785677097770652</v>
      </c>
      <c r="AB48" s="63">
        <f>IFERROR(IF($M48=0,INDEX('Inp_RIIO-1'!$AM:$AM,MATCH(AB$5&amp;$E48&amp;$G48,'Inp_RIIO-1'!$M:$M,0)),IF($M48=1,INDEX('Inp_RIIO-1'!$AN:$AN,MATCH(AB$5&amp;$E48&amp;$G48,'Inp_RIIO-1'!$M:$M,0)))),"")</f>
        <v>20.325518851124727</v>
      </c>
      <c r="AC48" s="63">
        <f>IFERROR(IF($M48=0,INDEX('Inp_RIIO-1'!$AM:$AM,MATCH(AC$5&amp;$E48&amp;$G48,'Inp_RIIO-1'!$M:$M,0)),IF($M48=1,INDEX('Inp_RIIO-1'!$AN:$AN,MATCH(AC$5&amp;$E48&amp;$G48,'Inp_RIIO-1'!$M:$M,0)))),"")</f>
        <v>10.693342769311048</v>
      </c>
      <c r="AD48" s="63" t="str">
        <f>IFERROR(IF($M48=0,INDEX('Inp_RIIO-1'!$AM:$AM,MATCH(AD$5&amp;$E48&amp;$G48,'Inp_RIIO-1'!$M:$M,0)),IF($M48=1,INDEX('Inp_RIIO-1'!$AN:$AN,MATCH(AD$5&amp;$E48&amp;$G48,'Inp_RIIO-1'!$M:$M,0)))),"")</f>
        <v/>
      </c>
      <c r="AE48" s="63" t="str">
        <f>IFERROR(IF($M48=0,INDEX('Inp_RIIO-1'!$AM:$AM,MATCH(AE$5&amp;$E48&amp;$G48,'Inp_RIIO-1'!$M:$M,0)),IF($M48=1,INDEX('Inp_RIIO-1'!$AN:$AN,MATCH(AE$5&amp;$E48&amp;$G48,'Inp_RIIO-1'!$M:$M,0)))),"")</f>
        <v/>
      </c>
      <c r="AF48" s="63" t="str">
        <f>IFERROR(IF($M48=0,INDEX('Inp_RIIO-1'!$AM:$AM,MATCH(AF$5&amp;$E48&amp;$G48,'Inp_RIIO-1'!$M:$M,0)),IF($M48=1,INDEX('Inp_RIIO-1'!$AN:$AN,MATCH(AF$5&amp;$E48&amp;$G48,'Inp_RIIO-1'!$M:$M,0)))),"")</f>
        <v/>
      </c>
      <c r="AG48" s="63" t="str">
        <f>IFERROR(IF($M48=0,INDEX('Inp_RIIO-1'!$AM:$AM,MATCH(AG$5&amp;$E48&amp;$G48,'Inp_RIIO-1'!$M:$M,0)),IF($M48=1,INDEX('Inp_RIIO-1'!$AN:$AN,MATCH(AG$5&amp;$E48&amp;$G48,'Inp_RIIO-1'!$M:$M,0)))),"")</f>
        <v/>
      </c>
      <c r="AH48" s="63" t="str">
        <f>IFERROR(IF($M48=0,INDEX('Inp_RIIO-1'!$AM:$AM,MATCH(AH$5&amp;$E48&amp;$G48,'Inp_RIIO-1'!$M:$M,0)),IF($M48=1,INDEX('Inp_RIIO-1'!$AN:$AN,MATCH(AH$5&amp;$E48&amp;$G48,'Inp_RIIO-1'!$M:$M,0)))),"")</f>
        <v/>
      </c>
      <c r="AI48" s="63" t="str">
        <f>IFERROR(IF($M48=0,INDEX('Inp_RIIO-1'!$AM:$AM,MATCH(AI$5&amp;$E48&amp;$G48,'Inp_RIIO-1'!$M:$M,0)),IF($M48=1,INDEX('Inp_RIIO-1'!$AN:$AN,MATCH(AI$5&amp;$E48&amp;$G48,'Inp_RIIO-1'!$M:$M,0)))),"")</f>
        <v/>
      </c>
      <c r="AJ48" s="63" t="str">
        <f>IFERROR(IF($M48=0,INDEX('Inp_RIIO-1'!$AM:$AM,MATCH(AJ$5&amp;$E48&amp;$G48,'Inp_RIIO-1'!$M:$M,0)),IF($M48=1,INDEX('Inp_RIIO-1'!$AN:$AN,MATCH(AJ$5&amp;$E48&amp;$G48,'Inp_RIIO-1'!$M:$M,0)))),"")</f>
        <v/>
      </c>
      <c r="AK48" s="63" t="str">
        <f>IFERROR(IF($M48=0,INDEX('Inp_RIIO-1'!$AM:$AM,MATCH(AK$5&amp;$E48&amp;$G48,'Inp_RIIO-1'!$M:$M,0)),IF($M48=1,INDEX('Inp_RIIO-1'!$AN:$AN,MATCH(AK$5&amp;$E48&amp;$G48,'Inp_RIIO-1'!$M:$M,0)))),"")</f>
        <v/>
      </c>
      <c r="AL48" s="63" t="str">
        <f>IFERROR(IF($M48=0,INDEX('Inp_RIIO-1'!$AM:$AM,MATCH(AL$5&amp;$E48&amp;$G48,'Inp_RIIO-1'!$M:$M,0)),IF($M48=1,INDEX('Inp_RIIO-1'!$AN:$AN,MATCH(AL$5&amp;$E48&amp;$G48,'Inp_RIIO-1'!$M:$M,0)))),"")</f>
        <v/>
      </c>
      <c r="AM48" s="63" t="str">
        <f>IFERROR(IF($M48=0,INDEX('Inp_RIIO-1'!$AM:$AM,MATCH(AM$5&amp;$E48&amp;$G48,'Inp_RIIO-1'!$M:$M,0)),IF($M48=1,INDEX('Inp_RIIO-1'!$AN:$AN,MATCH(AM$5&amp;$E48&amp;$G48,'Inp_RIIO-1'!$M:$M,0)))),"")</f>
        <v/>
      </c>
      <c r="AN48" s="63" t="str">
        <f>IFERROR(IF($M48=0,INDEX('Inp_RIIO-1'!$AM:$AM,MATCH(AN$5&amp;$E48&amp;$G48,'Inp_RIIO-1'!$M:$M,0)),IF($M48=1,INDEX('Inp_RIIO-1'!$AN:$AN,MATCH(AN$5&amp;$E48&amp;$G48,'Inp_RIIO-1'!$M:$M,0)))),"")</f>
        <v/>
      </c>
      <c r="AO48" s="63" t="str">
        <f>IFERROR(IF($M48=0,INDEX('Inp_RIIO-1'!$AM:$AM,MATCH(AO$5&amp;$E48&amp;$G48,'Inp_RIIO-1'!$M:$M,0)),IF($M48=1,INDEX('Inp_RIIO-1'!$AN:$AN,MATCH(AO$5&amp;$E48&amp;$G48,'Inp_RIIO-1'!$M:$M,0)))),"")</f>
        <v/>
      </c>
      <c r="AP48" s="63" t="str">
        <f>IFERROR(IF($M48=0,INDEX('Inp_RIIO-1'!$AM:$AM,MATCH(AP$5&amp;$E48&amp;$G48,'Inp_RIIO-1'!$M:$M,0)),IF($M48=1,INDEX('Inp_RIIO-1'!$AN:$AN,MATCH(AP$5&amp;$E48&amp;$G48,'Inp_RIIO-1'!$M:$M,0)))),"")</f>
        <v/>
      </c>
      <c r="AQ48" s="63" t="str">
        <f>IFERROR(IF($M48=0,INDEX('Inp_RIIO-1'!$AM:$AM,MATCH(AQ$5&amp;$E48&amp;$G48,'Inp_RIIO-1'!$M:$M,0)),IF($M48=1,INDEX('Inp_RIIO-1'!$AN:$AN,MATCH(AQ$5&amp;$E48&amp;$G48,'Inp_RIIO-1'!$M:$M,0)))),"")</f>
        <v/>
      </c>
      <c r="AS48" s="15"/>
      <c r="AT48" s="15"/>
      <c r="AU48" s="15"/>
      <c r="AV48" s="15"/>
      <c r="AW48" s="15"/>
      <c r="AX48" s="15"/>
      <c r="AY48" s="15"/>
      <c r="AZ48" s="15"/>
      <c r="BA48" s="15"/>
      <c r="BB48" s="15"/>
      <c r="BC48" s="15"/>
      <c r="BD48" s="15"/>
    </row>
    <row r="49" spans="2:59">
      <c r="E49" s="69" t="s">
        <v>207</v>
      </c>
      <c r="F49" s="69" t="s">
        <v>140</v>
      </c>
      <c r="G49" s="69" t="s">
        <v>208</v>
      </c>
      <c r="H49" s="69"/>
      <c r="I49" s="69"/>
      <c r="J49" s="69" t="s">
        <v>65</v>
      </c>
      <c r="M49" s="63">
        <f>Control!$R$10</f>
        <v>0</v>
      </c>
      <c r="N49" s="63">
        <f>Inp_Exclusions!I49</f>
        <v>1</v>
      </c>
      <c r="P49" s="63" t="str">
        <f>IFERROR(IF($M49=0,INDEX('Inp_RIIO-1'!$AM:$AM,MATCH(P$5&amp;$E49&amp;$G49,'Inp_RIIO-1'!$M:$M,0)),IF($M49=1,INDEX('Inp_RIIO-1'!$AN:$AN,MATCH(P$5&amp;$E49&amp;$G49,'Inp_RIIO-1'!$M:$M,0)))),"")</f>
        <v/>
      </c>
      <c r="Q49" s="63" t="str">
        <f>IFERROR(IF($M49=0,INDEX('Inp_RIIO-1'!$AM:$AM,MATCH(Q$5&amp;$E49&amp;$G49,'Inp_RIIO-1'!$M:$M,0)),IF($M49=1,INDEX('Inp_RIIO-1'!$AN:$AN,MATCH(Q$5&amp;$E49&amp;$G49,'Inp_RIIO-1'!$M:$M,0)))),"")</f>
        <v/>
      </c>
      <c r="R49" s="63" t="str">
        <f>IFERROR(IF($M49=0,INDEX('Inp_RIIO-1'!$AM:$AM,MATCH(R$5&amp;$E49&amp;$G49,'Inp_RIIO-1'!$M:$M,0)),IF($M49=1,INDEX('Inp_RIIO-1'!$AN:$AN,MATCH(R$5&amp;$E49&amp;$G49,'Inp_RIIO-1'!$M:$M,0)))),"")</f>
        <v/>
      </c>
      <c r="S49" s="63" t="str">
        <f>IFERROR(IF($M49=0,INDEX('Inp_RIIO-1'!$AM:$AM,MATCH(S$5&amp;$E49&amp;$G49,'Inp_RIIO-1'!$M:$M,0)),IF($M49=1,INDEX('Inp_RIIO-1'!$AN:$AN,MATCH(S$5&amp;$E49&amp;$G49,'Inp_RIIO-1'!$M:$M,0)))),"")</f>
        <v/>
      </c>
      <c r="T49" s="63" t="str">
        <f>IFERROR(IF($M49=0,INDEX('Inp_RIIO-1'!$AM:$AM,MATCH(T$5&amp;$E49&amp;$G49,'Inp_RIIO-1'!$M:$M,0)),IF($M49=1,INDEX('Inp_RIIO-1'!$AN:$AN,MATCH(T$5&amp;$E49&amp;$G49,'Inp_RIIO-1'!$M:$M,0)))),"")</f>
        <v/>
      </c>
      <c r="U49" s="63" t="str">
        <f>IFERROR(IF($M49=0,INDEX('Inp_RIIO-1'!$AM:$AM,MATCH(U$5&amp;$E49&amp;$G49,'Inp_RIIO-1'!$M:$M,0)),IF($M49=1,INDEX('Inp_RIIO-1'!$AN:$AN,MATCH(U$5&amp;$E49&amp;$G49,'Inp_RIIO-1'!$M:$M,0)))),"")</f>
        <v/>
      </c>
      <c r="V49" s="63">
        <f>IFERROR(IF($M49=0,INDEX('Inp_RIIO-1'!$AM:$AM,MATCH(V$5&amp;$E49&amp;$G49,'Inp_RIIO-1'!$M:$M,0)),IF($M49=1,INDEX('Inp_RIIO-1'!$AN:$AN,MATCH(V$5&amp;$E49&amp;$G49,'Inp_RIIO-1'!$M:$M,0)))),"")</f>
        <v>0.25804383904604483</v>
      </c>
      <c r="W49" s="63">
        <f>IFERROR(IF($M49=0,INDEX('Inp_RIIO-1'!$AM:$AM,MATCH(W$5&amp;$E49&amp;$G49,'Inp_RIIO-1'!$M:$M,0)),IF($M49=1,INDEX('Inp_RIIO-1'!$AN:$AN,MATCH(W$5&amp;$E49&amp;$G49,'Inp_RIIO-1'!$M:$M,0)))),"")</f>
        <v>0.14640424480647402</v>
      </c>
      <c r="X49" s="63">
        <f>IFERROR(IF($M49=0,INDEX('Inp_RIIO-1'!$AM:$AM,MATCH(X$5&amp;$E49&amp;$G49,'Inp_RIIO-1'!$M:$M,0)),IF($M49=1,INDEX('Inp_RIIO-1'!$AN:$AN,MATCH(X$5&amp;$E49&amp;$G49,'Inp_RIIO-1'!$M:$M,0)))),"")</f>
        <v>0.17299537646433857</v>
      </c>
      <c r="Y49" s="63">
        <f>IFERROR(IF($M49=0,INDEX('Inp_RIIO-1'!$AM:$AM,MATCH(Y$5&amp;$E49&amp;$G49,'Inp_RIIO-1'!$M:$M,0)),IF($M49=1,INDEX('Inp_RIIO-1'!$AN:$AN,MATCH(Y$5&amp;$E49&amp;$G49,'Inp_RIIO-1'!$M:$M,0)))),"")</f>
        <v>0.12623577191932409</v>
      </c>
      <c r="Z49" s="63">
        <f>IFERROR(IF($M49=0,INDEX('Inp_RIIO-1'!$AM:$AM,MATCH(Z$5&amp;$E49&amp;$G49,'Inp_RIIO-1'!$M:$M,0)),IF($M49=1,INDEX('Inp_RIIO-1'!$AN:$AN,MATCH(Z$5&amp;$E49&amp;$G49,'Inp_RIIO-1'!$M:$M,0)))),"")</f>
        <v>1.1101858355933354</v>
      </c>
      <c r="AA49" s="63">
        <f>IFERROR(IF($M49=0,INDEX('Inp_RIIO-1'!$AM:$AM,MATCH(AA$5&amp;$E49&amp;$G49,'Inp_RIIO-1'!$M:$M,0)),IF($M49=1,INDEX('Inp_RIIO-1'!$AN:$AN,MATCH(AA$5&amp;$E49&amp;$G49,'Inp_RIIO-1'!$M:$M,0)))),"")</f>
        <v>0.72162477000000003</v>
      </c>
      <c r="AB49" s="63">
        <f>IFERROR(IF($M49=0,INDEX('Inp_RIIO-1'!$AM:$AM,MATCH(AB$5&amp;$E49&amp;$G49,'Inp_RIIO-1'!$M:$M,0)),IF($M49=1,INDEX('Inp_RIIO-1'!$AN:$AN,MATCH(AB$5&amp;$E49&amp;$G49,'Inp_RIIO-1'!$M:$M,0)))),"")</f>
        <v>1.3440159877054816</v>
      </c>
      <c r="AC49" s="63">
        <f>IFERROR(IF($M49=0,INDEX('Inp_RIIO-1'!$AM:$AM,MATCH(AC$5&amp;$E49&amp;$G49,'Inp_RIIO-1'!$M:$M,0)),IF($M49=1,INDEX('Inp_RIIO-1'!$AN:$AN,MATCH(AC$5&amp;$E49&amp;$G49,'Inp_RIIO-1'!$M:$M,0)))),"")</f>
        <v>1.3082642224457484</v>
      </c>
      <c r="AD49" s="63" t="str">
        <f>IFERROR(IF($M49=0,INDEX('Inp_RIIO-1'!$AM:$AM,MATCH(AD$5&amp;$E49&amp;$G49,'Inp_RIIO-1'!$M:$M,0)),IF($M49=1,INDEX('Inp_RIIO-1'!$AN:$AN,MATCH(AD$5&amp;$E49&amp;$G49,'Inp_RIIO-1'!$M:$M,0)))),"")</f>
        <v/>
      </c>
      <c r="AE49" s="63" t="str">
        <f>IFERROR(IF($M49=0,INDEX('Inp_RIIO-1'!$AM:$AM,MATCH(AE$5&amp;$E49&amp;$G49,'Inp_RIIO-1'!$M:$M,0)),IF($M49=1,INDEX('Inp_RIIO-1'!$AN:$AN,MATCH(AE$5&amp;$E49&amp;$G49,'Inp_RIIO-1'!$M:$M,0)))),"")</f>
        <v/>
      </c>
      <c r="AF49" s="63" t="str">
        <f>IFERROR(IF($M49=0,INDEX('Inp_RIIO-1'!$AM:$AM,MATCH(AF$5&amp;$E49&amp;$G49,'Inp_RIIO-1'!$M:$M,0)),IF($M49=1,INDEX('Inp_RIIO-1'!$AN:$AN,MATCH(AF$5&amp;$E49&amp;$G49,'Inp_RIIO-1'!$M:$M,0)))),"")</f>
        <v/>
      </c>
      <c r="AG49" s="63" t="str">
        <f>IFERROR(IF($M49=0,INDEX('Inp_RIIO-1'!$AM:$AM,MATCH(AG$5&amp;$E49&amp;$G49,'Inp_RIIO-1'!$M:$M,0)),IF($M49=1,INDEX('Inp_RIIO-1'!$AN:$AN,MATCH(AG$5&amp;$E49&amp;$G49,'Inp_RIIO-1'!$M:$M,0)))),"")</f>
        <v/>
      </c>
      <c r="AH49" s="63" t="str">
        <f>IFERROR(IF($M49=0,INDEX('Inp_RIIO-1'!$AM:$AM,MATCH(AH$5&amp;$E49&amp;$G49,'Inp_RIIO-1'!$M:$M,0)),IF($M49=1,INDEX('Inp_RIIO-1'!$AN:$AN,MATCH(AH$5&amp;$E49&amp;$G49,'Inp_RIIO-1'!$M:$M,0)))),"")</f>
        <v/>
      </c>
      <c r="AI49" s="63" t="str">
        <f>IFERROR(IF($M49=0,INDEX('Inp_RIIO-1'!$AM:$AM,MATCH(AI$5&amp;$E49&amp;$G49,'Inp_RIIO-1'!$M:$M,0)),IF($M49=1,INDEX('Inp_RIIO-1'!$AN:$AN,MATCH(AI$5&amp;$E49&amp;$G49,'Inp_RIIO-1'!$M:$M,0)))),"")</f>
        <v/>
      </c>
      <c r="AJ49" s="63" t="str">
        <f>IFERROR(IF($M49=0,INDEX('Inp_RIIO-1'!$AM:$AM,MATCH(AJ$5&amp;$E49&amp;$G49,'Inp_RIIO-1'!$M:$M,0)),IF($M49=1,INDEX('Inp_RIIO-1'!$AN:$AN,MATCH(AJ$5&amp;$E49&amp;$G49,'Inp_RIIO-1'!$M:$M,0)))),"")</f>
        <v/>
      </c>
      <c r="AK49" s="63" t="str">
        <f>IFERROR(IF($M49=0,INDEX('Inp_RIIO-1'!$AM:$AM,MATCH(AK$5&amp;$E49&amp;$G49,'Inp_RIIO-1'!$M:$M,0)),IF($M49=1,INDEX('Inp_RIIO-1'!$AN:$AN,MATCH(AK$5&amp;$E49&amp;$G49,'Inp_RIIO-1'!$M:$M,0)))),"")</f>
        <v/>
      </c>
      <c r="AL49" s="63" t="str">
        <f>IFERROR(IF($M49=0,INDEX('Inp_RIIO-1'!$AM:$AM,MATCH(AL$5&amp;$E49&amp;$G49,'Inp_RIIO-1'!$M:$M,0)),IF($M49=1,INDEX('Inp_RIIO-1'!$AN:$AN,MATCH(AL$5&amp;$E49&amp;$G49,'Inp_RIIO-1'!$M:$M,0)))),"")</f>
        <v/>
      </c>
      <c r="AM49" s="63" t="str">
        <f>IFERROR(IF($M49=0,INDEX('Inp_RIIO-1'!$AM:$AM,MATCH(AM$5&amp;$E49&amp;$G49,'Inp_RIIO-1'!$M:$M,0)),IF($M49=1,INDEX('Inp_RIIO-1'!$AN:$AN,MATCH(AM$5&amp;$E49&amp;$G49,'Inp_RIIO-1'!$M:$M,0)))),"")</f>
        <v/>
      </c>
      <c r="AN49" s="63" t="str">
        <f>IFERROR(IF($M49=0,INDEX('Inp_RIIO-1'!$AM:$AM,MATCH(AN$5&amp;$E49&amp;$G49,'Inp_RIIO-1'!$M:$M,0)),IF($M49=1,INDEX('Inp_RIIO-1'!$AN:$AN,MATCH(AN$5&amp;$E49&amp;$G49,'Inp_RIIO-1'!$M:$M,0)))),"")</f>
        <v/>
      </c>
      <c r="AO49" s="63" t="str">
        <f>IFERROR(IF($M49=0,INDEX('Inp_RIIO-1'!$AM:$AM,MATCH(AO$5&amp;$E49&amp;$G49,'Inp_RIIO-1'!$M:$M,0)),IF($M49=1,INDEX('Inp_RIIO-1'!$AN:$AN,MATCH(AO$5&amp;$E49&amp;$G49,'Inp_RIIO-1'!$M:$M,0)))),"")</f>
        <v/>
      </c>
      <c r="AP49" s="63" t="str">
        <f>IFERROR(IF($M49=0,INDEX('Inp_RIIO-1'!$AM:$AM,MATCH(AP$5&amp;$E49&amp;$G49,'Inp_RIIO-1'!$M:$M,0)),IF($M49=1,INDEX('Inp_RIIO-1'!$AN:$AN,MATCH(AP$5&amp;$E49&amp;$G49,'Inp_RIIO-1'!$M:$M,0)))),"")</f>
        <v/>
      </c>
      <c r="AQ49" s="63" t="str">
        <f>IFERROR(IF($M49=0,INDEX('Inp_RIIO-1'!$AM:$AM,MATCH(AQ$5&amp;$E49&amp;$G49,'Inp_RIIO-1'!$M:$M,0)),IF($M49=1,INDEX('Inp_RIIO-1'!$AN:$AN,MATCH(AQ$5&amp;$E49&amp;$G49,'Inp_RIIO-1'!$M:$M,0)))),"")</f>
        <v/>
      </c>
      <c r="AS49" s="15"/>
      <c r="AT49" s="15"/>
      <c r="AU49" s="15"/>
      <c r="AV49" s="15"/>
      <c r="AW49" s="15"/>
      <c r="AX49" s="15"/>
      <c r="AY49" s="15"/>
      <c r="AZ49" s="15"/>
      <c r="BA49" s="15"/>
      <c r="BB49" s="15"/>
      <c r="BC49" s="15"/>
      <c r="BD49" s="15"/>
    </row>
    <row r="50" spans="2:59">
      <c r="E50" s="69" t="s">
        <v>209</v>
      </c>
      <c r="F50" s="69" t="s">
        <v>140</v>
      </c>
      <c r="G50" s="69" t="s">
        <v>210</v>
      </c>
      <c r="H50" s="69"/>
      <c r="I50" s="69"/>
      <c r="J50" s="69" t="s">
        <v>65</v>
      </c>
      <c r="M50" s="63">
        <f>Control!$R$10</f>
        <v>0</v>
      </c>
      <c r="N50" s="63">
        <f>Inp_Exclusions!I50</f>
        <v>1</v>
      </c>
      <c r="P50" s="63" t="str">
        <f>IFERROR(IF($M50=0,INDEX('Inp_RIIO-1'!$AM:$AM,MATCH(P$5&amp;$E50&amp;$G50,'Inp_RIIO-1'!$M:$M,0)),IF($M50=1,INDEX('Inp_RIIO-1'!$AN:$AN,MATCH(P$5&amp;$E50&amp;$G50,'Inp_RIIO-1'!$M:$M,0)))),"")</f>
        <v/>
      </c>
      <c r="Q50" s="63" t="str">
        <f>IFERROR(IF($M50=0,INDEX('Inp_RIIO-1'!$AM:$AM,MATCH(Q$5&amp;$E50&amp;$G50,'Inp_RIIO-1'!$M:$M,0)),IF($M50=1,INDEX('Inp_RIIO-1'!$AN:$AN,MATCH(Q$5&amp;$E50&amp;$G50,'Inp_RIIO-1'!$M:$M,0)))),"")</f>
        <v/>
      </c>
      <c r="R50" s="63" t="str">
        <f>IFERROR(IF($M50=0,INDEX('Inp_RIIO-1'!$AM:$AM,MATCH(R$5&amp;$E50&amp;$G50,'Inp_RIIO-1'!$M:$M,0)),IF($M50=1,INDEX('Inp_RIIO-1'!$AN:$AN,MATCH(R$5&amp;$E50&amp;$G50,'Inp_RIIO-1'!$M:$M,0)))),"")</f>
        <v/>
      </c>
      <c r="S50" s="63" t="str">
        <f>IFERROR(IF($M50=0,INDEX('Inp_RIIO-1'!$AM:$AM,MATCH(S$5&amp;$E50&amp;$G50,'Inp_RIIO-1'!$M:$M,0)),IF($M50=1,INDEX('Inp_RIIO-1'!$AN:$AN,MATCH(S$5&amp;$E50&amp;$G50,'Inp_RIIO-1'!$M:$M,0)))),"")</f>
        <v/>
      </c>
      <c r="T50" s="63" t="str">
        <f>IFERROR(IF($M50=0,INDEX('Inp_RIIO-1'!$AM:$AM,MATCH(T$5&amp;$E50&amp;$G50,'Inp_RIIO-1'!$M:$M,0)),IF($M50=1,INDEX('Inp_RIIO-1'!$AN:$AN,MATCH(T$5&amp;$E50&amp;$G50,'Inp_RIIO-1'!$M:$M,0)))),"")</f>
        <v/>
      </c>
      <c r="U50" s="63" t="str">
        <f>IFERROR(IF($M50=0,INDEX('Inp_RIIO-1'!$AM:$AM,MATCH(U$5&amp;$E50&amp;$G50,'Inp_RIIO-1'!$M:$M,0)),IF($M50=1,INDEX('Inp_RIIO-1'!$AN:$AN,MATCH(U$5&amp;$E50&amp;$G50,'Inp_RIIO-1'!$M:$M,0)))),"")</f>
        <v/>
      </c>
      <c r="V50" s="63">
        <f>IFERROR(IF($M50=0,INDEX('Inp_RIIO-1'!$AM:$AM,MATCH(V$5&amp;$E50&amp;$G50,'Inp_RIIO-1'!$M:$M,0)),IF($M50=1,INDEX('Inp_RIIO-1'!$AN:$AN,MATCH(V$5&amp;$E50&amp;$G50,'Inp_RIIO-1'!$M:$M,0)))),"")</f>
        <v>37.4990604507</v>
      </c>
      <c r="W50" s="63">
        <f>IFERROR(IF($M50=0,INDEX('Inp_RIIO-1'!$AM:$AM,MATCH(W$5&amp;$E50&amp;$G50,'Inp_RIIO-1'!$M:$M,0)),IF($M50=1,INDEX('Inp_RIIO-1'!$AN:$AN,MATCH(W$5&amp;$E50&amp;$G50,'Inp_RIIO-1'!$M:$M,0)))),"")</f>
        <v>16.667641886600002</v>
      </c>
      <c r="X50" s="63">
        <f>IFERROR(IF($M50=0,INDEX('Inp_RIIO-1'!$AM:$AM,MATCH(X$5&amp;$E50&amp;$G50,'Inp_RIIO-1'!$M:$M,0)),IF($M50=1,INDEX('Inp_RIIO-1'!$AN:$AN,MATCH(X$5&amp;$E50&amp;$G50,'Inp_RIIO-1'!$M:$M,0)))),"")</f>
        <v>19.246672741600001</v>
      </c>
      <c r="Y50" s="63">
        <f>IFERROR(IF($M50=0,INDEX('Inp_RIIO-1'!$AM:$AM,MATCH(Y$5&amp;$E50&amp;$G50,'Inp_RIIO-1'!$M:$M,0)),IF($M50=1,INDEX('Inp_RIIO-1'!$AN:$AN,MATCH(Y$5&amp;$E50&amp;$G50,'Inp_RIIO-1'!$M:$M,0)))),"")</f>
        <v>9.5966889683999987</v>
      </c>
      <c r="Z50" s="63">
        <f>IFERROR(IF($M50=0,INDEX('Inp_RIIO-1'!$AM:$AM,MATCH(Z$5&amp;$E50&amp;$G50,'Inp_RIIO-1'!$M:$M,0)),IF($M50=1,INDEX('Inp_RIIO-1'!$AN:$AN,MATCH(Z$5&amp;$E50&amp;$G50,'Inp_RIIO-1'!$M:$M,0)))),"")</f>
        <v>6.5938596069811828</v>
      </c>
      <c r="AA50" s="63">
        <f>IFERROR(IF($M50=0,INDEX('Inp_RIIO-1'!$AM:$AM,MATCH(AA$5&amp;$E50&amp;$G50,'Inp_RIIO-1'!$M:$M,0)),IF($M50=1,INDEX('Inp_RIIO-1'!$AN:$AN,MATCH(AA$5&amp;$E50&amp;$G50,'Inp_RIIO-1'!$M:$M,0)))),"")</f>
        <v>4.7136452572619537E-2</v>
      </c>
      <c r="AB50" s="63">
        <f>IFERROR(IF($M50=0,INDEX('Inp_RIIO-1'!$AM:$AM,MATCH(AB$5&amp;$E50&amp;$G50,'Inp_RIIO-1'!$M:$M,0)),IF($M50=1,INDEX('Inp_RIIO-1'!$AN:$AN,MATCH(AB$5&amp;$E50&amp;$G50,'Inp_RIIO-1'!$M:$M,0)))),"")</f>
        <v>26.442001913750218</v>
      </c>
      <c r="AC50" s="63">
        <f>IFERROR(IF($M50=0,INDEX('Inp_RIIO-1'!$AM:$AM,MATCH(AC$5&amp;$E50&amp;$G50,'Inp_RIIO-1'!$M:$M,0)),IF($M50=1,INDEX('Inp_RIIO-1'!$AN:$AN,MATCH(AC$5&amp;$E50&amp;$G50,'Inp_RIIO-1'!$M:$M,0)))),"")</f>
        <v>2.6995184676955728</v>
      </c>
      <c r="AD50" s="63" t="str">
        <f>IFERROR(IF($M50=0,INDEX('Inp_RIIO-1'!$AM:$AM,MATCH(AD$5&amp;$E50&amp;$G50,'Inp_RIIO-1'!$M:$M,0)),IF($M50=1,INDEX('Inp_RIIO-1'!$AN:$AN,MATCH(AD$5&amp;$E50&amp;$G50,'Inp_RIIO-1'!$M:$M,0)))),"")</f>
        <v/>
      </c>
      <c r="AE50" s="63" t="str">
        <f>IFERROR(IF($M50=0,INDEX('Inp_RIIO-1'!$AM:$AM,MATCH(AE$5&amp;$E50&amp;$G50,'Inp_RIIO-1'!$M:$M,0)),IF($M50=1,INDEX('Inp_RIIO-1'!$AN:$AN,MATCH(AE$5&amp;$E50&amp;$G50,'Inp_RIIO-1'!$M:$M,0)))),"")</f>
        <v/>
      </c>
      <c r="AF50" s="63" t="str">
        <f>IFERROR(IF($M50=0,INDEX('Inp_RIIO-1'!$AM:$AM,MATCH(AF$5&amp;$E50&amp;$G50,'Inp_RIIO-1'!$M:$M,0)),IF($M50=1,INDEX('Inp_RIIO-1'!$AN:$AN,MATCH(AF$5&amp;$E50&amp;$G50,'Inp_RIIO-1'!$M:$M,0)))),"")</f>
        <v/>
      </c>
      <c r="AG50" s="63" t="str">
        <f>IFERROR(IF($M50=0,INDEX('Inp_RIIO-1'!$AM:$AM,MATCH(AG$5&amp;$E50&amp;$G50,'Inp_RIIO-1'!$M:$M,0)),IF($M50=1,INDEX('Inp_RIIO-1'!$AN:$AN,MATCH(AG$5&amp;$E50&amp;$G50,'Inp_RIIO-1'!$M:$M,0)))),"")</f>
        <v/>
      </c>
      <c r="AH50" s="63" t="str">
        <f>IFERROR(IF($M50=0,INDEX('Inp_RIIO-1'!$AM:$AM,MATCH(AH$5&amp;$E50&amp;$G50,'Inp_RIIO-1'!$M:$M,0)),IF($M50=1,INDEX('Inp_RIIO-1'!$AN:$AN,MATCH(AH$5&amp;$E50&amp;$G50,'Inp_RIIO-1'!$M:$M,0)))),"")</f>
        <v/>
      </c>
      <c r="AI50" s="63" t="str">
        <f>IFERROR(IF($M50=0,INDEX('Inp_RIIO-1'!$AM:$AM,MATCH(AI$5&amp;$E50&amp;$G50,'Inp_RIIO-1'!$M:$M,0)),IF($M50=1,INDEX('Inp_RIIO-1'!$AN:$AN,MATCH(AI$5&amp;$E50&amp;$G50,'Inp_RIIO-1'!$M:$M,0)))),"")</f>
        <v/>
      </c>
      <c r="AJ50" s="63" t="str">
        <f>IFERROR(IF($M50=0,INDEX('Inp_RIIO-1'!$AM:$AM,MATCH(AJ$5&amp;$E50&amp;$G50,'Inp_RIIO-1'!$M:$M,0)),IF($M50=1,INDEX('Inp_RIIO-1'!$AN:$AN,MATCH(AJ$5&amp;$E50&amp;$G50,'Inp_RIIO-1'!$M:$M,0)))),"")</f>
        <v/>
      </c>
      <c r="AK50" s="63" t="str">
        <f>IFERROR(IF($M50=0,INDEX('Inp_RIIO-1'!$AM:$AM,MATCH(AK$5&amp;$E50&amp;$G50,'Inp_RIIO-1'!$M:$M,0)),IF($M50=1,INDEX('Inp_RIIO-1'!$AN:$AN,MATCH(AK$5&amp;$E50&amp;$G50,'Inp_RIIO-1'!$M:$M,0)))),"")</f>
        <v/>
      </c>
      <c r="AL50" s="63" t="str">
        <f>IFERROR(IF($M50=0,INDEX('Inp_RIIO-1'!$AM:$AM,MATCH(AL$5&amp;$E50&amp;$G50,'Inp_RIIO-1'!$M:$M,0)),IF($M50=1,INDEX('Inp_RIIO-1'!$AN:$AN,MATCH(AL$5&amp;$E50&amp;$G50,'Inp_RIIO-1'!$M:$M,0)))),"")</f>
        <v/>
      </c>
      <c r="AM50" s="63" t="str">
        <f>IFERROR(IF($M50=0,INDEX('Inp_RIIO-1'!$AM:$AM,MATCH(AM$5&amp;$E50&amp;$G50,'Inp_RIIO-1'!$M:$M,0)),IF($M50=1,INDEX('Inp_RIIO-1'!$AN:$AN,MATCH(AM$5&amp;$E50&amp;$G50,'Inp_RIIO-1'!$M:$M,0)))),"")</f>
        <v/>
      </c>
      <c r="AN50" s="63" t="str">
        <f>IFERROR(IF($M50=0,INDEX('Inp_RIIO-1'!$AM:$AM,MATCH(AN$5&amp;$E50&amp;$G50,'Inp_RIIO-1'!$M:$M,0)),IF($M50=1,INDEX('Inp_RIIO-1'!$AN:$AN,MATCH(AN$5&amp;$E50&amp;$G50,'Inp_RIIO-1'!$M:$M,0)))),"")</f>
        <v/>
      </c>
      <c r="AO50" s="63" t="str">
        <f>IFERROR(IF($M50=0,INDEX('Inp_RIIO-1'!$AM:$AM,MATCH(AO$5&amp;$E50&amp;$G50,'Inp_RIIO-1'!$M:$M,0)),IF($M50=1,INDEX('Inp_RIIO-1'!$AN:$AN,MATCH(AO$5&amp;$E50&amp;$G50,'Inp_RIIO-1'!$M:$M,0)))),"")</f>
        <v/>
      </c>
      <c r="AP50" s="63" t="str">
        <f>IFERROR(IF($M50=0,INDEX('Inp_RIIO-1'!$AM:$AM,MATCH(AP$5&amp;$E50&amp;$G50,'Inp_RIIO-1'!$M:$M,0)),IF($M50=1,INDEX('Inp_RIIO-1'!$AN:$AN,MATCH(AP$5&amp;$E50&amp;$G50,'Inp_RIIO-1'!$M:$M,0)))),"")</f>
        <v/>
      </c>
      <c r="AQ50" s="63" t="str">
        <f>IFERROR(IF($M50=0,INDEX('Inp_RIIO-1'!$AM:$AM,MATCH(AQ$5&amp;$E50&amp;$G50,'Inp_RIIO-1'!$M:$M,0)),IF($M50=1,INDEX('Inp_RIIO-1'!$AN:$AN,MATCH(AQ$5&amp;$E50&amp;$G50,'Inp_RIIO-1'!$M:$M,0)))),"")</f>
        <v/>
      </c>
      <c r="AS50" s="15"/>
      <c r="AT50" s="15"/>
      <c r="AU50" s="15"/>
      <c r="AV50" s="15"/>
      <c r="AW50" s="15"/>
      <c r="AX50" s="15"/>
      <c r="AY50" s="15"/>
      <c r="AZ50" s="15"/>
      <c r="BA50" s="15"/>
      <c r="BB50" s="15"/>
      <c r="BC50" s="15"/>
      <c r="BD50" s="15"/>
    </row>
    <row r="51" spans="2:59">
      <c r="E51" s="69" t="s">
        <v>199</v>
      </c>
      <c r="F51" s="69" t="s">
        <v>130</v>
      </c>
      <c r="G51" s="99" t="s">
        <v>211</v>
      </c>
      <c r="H51" s="69"/>
      <c r="I51" s="69"/>
      <c r="J51" s="69" t="s">
        <v>65</v>
      </c>
      <c r="M51" s="63">
        <f>Control!$R$10</f>
        <v>0</v>
      </c>
      <c r="N51" s="63">
        <f>Inp_Exclusions!I51</f>
        <v>1</v>
      </c>
      <c r="P51" s="100" t="str">
        <f>IFERROR(IF($M51=0,INDEX('Inp_RIIO-1'!$AQ:$AQ,MATCH(P$5&amp;$E51&amp;$G51,'Inp_RIIO-1'!$M:$M,0)),IF($M51=1,INDEX('Inp_RIIO-1'!$AR:$AR,MATCH(P$5&amp;$E51&amp;$G51,'Inp_RIIO-1'!$M:$M,0)))),"")</f>
        <v/>
      </c>
      <c r="Q51" s="100" t="str">
        <f>IFERROR(IF($M51=0,INDEX('Inp_RIIO-1'!$AQ:$AQ,MATCH(Q$5&amp;$E51&amp;$G51,'Inp_RIIO-1'!$M:$M,0)),IF($M51=1,INDEX('Inp_RIIO-1'!$AR:$AR,MATCH(Q$5&amp;$E51&amp;$G51,'Inp_RIIO-1'!$M:$M,0)))),"")</f>
        <v/>
      </c>
      <c r="R51" s="100" t="str">
        <f>IFERROR(IF($M51=0,INDEX('Inp_RIIO-1'!$AQ:$AQ,MATCH(R$5&amp;$E51&amp;$G51,'Inp_RIIO-1'!$M:$M,0)),IF($M51=1,INDEX('Inp_RIIO-1'!$AR:$AR,MATCH(R$5&amp;$E51&amp;$G51,'Inp_RIIO-1'!$M:$M,0)))),"")</f>
        <v/>
      </c>
      <c r="S51" s="100" t="str">
        <f>IFERROR(IF($M51=0,INDEX('Inp_RIIO-1'!$AQ:$AQ,MATCH(S$5&amp;$E51&amp;$G51,'Inp_RIIO-1'!$M:$M,0)),IF($M51=1,INDEX('Inp_RIIO-1'!$AR:$AR,MATCH(S$5&amp;$E51&amp;$G51,'Inp_RIIO-1'!$M:$M,0)))),"")</f>
        <v/>
      </c>
      <c r="T51" s="100" t="str">
        <f>IFERROR(IF($M51=0,INDEX('Inp_RIIO-1'!$AQ:$AQ,MATCH(T$5&amp;$E51&amp;$G51,'Inp_RIIO-1'!$M:$M,0)),IF($M51=1,INDEX('Inp_RIIO-1'!$AR:$AR,MATCH(T$5&amp;$E51&amp;$G51,'Inp_RIIO-1'!$M:$M,0)))),"")</f>
        <v/>
      </c>
      <c r="U51" s="100" t="str">
        <f>IFERROR(IF($M51=0,INDEX('Inp_RIIO-1'!$AQ:$AQ,MATCH(U$5&amp;$E51&amp;$G51,'Inp_RIIO-1'!$M:$M,0)),IF($M51=1,INDEX('Inp_RIIO-1'!$AR:$AR,MATCH(U$5&amp;$E51&amp;$G51,'Inp_RIIO-1'!$M:$M,0)))),"")</f>
        <v/>
      </c>
      <c r="V51" s="100" t="str">
        <f>IFERROR(IF($M51=0,INDEX('Inp_RIIO-1'!$AQ:$AQ,MATCH(V$5&amp;$E51&amp;$G51,'Inp_RIIO-1'!$M:$M,0)),IF($M51=1,INDEX('Inp_RIIO-1'!$AR:$AR,MATCH(V$5&amp;$E51&amp;$G51,'Inp_RIIO-1'!$M:$M,0)))),"")</f>
        <v/>
      </c>
      <c r="W51" s="100" t="str">
        <f>IFERROR(IF($M51=0,INDEX('Inp_RIIO-1'!$AQ:$AQ,MATCH(W$5&amp;$E51&amp;$G51,'Inp_RIIO-1'!$M:$M,0)),IF($M51=1,INDEX('Inp_RIIO-1'!$AR:$AR,MATCH(W$5&amp;$E51&amp;$G51,'Inp_RIIO-1'!$M:$M,0)))),"")</f>
        <v/>
      </c>
      <c r="X51" s="100" t="str">
        <f>IFERROR(IF($M51=0,INDEX('Inp_RIIO-1'!$AQ:$AQ,MATCH(X$5&amp;$E51&amp;$G51,'Inp_RIIO-1'!$M:$M,0)),IF($M51=1,INDEX('Inp_RIIO-1'!$AR:$AR,MATCH(X$5&amp;$E51&amp;$G51,'Inp_RIIO-1'!$M:$M,0)))),"")</f>
        <v/>
      </c>
      <c r="Y51" s="100" t="str">
        <f>IFERROR(IF($M51=0,INDEX('Inp_RIIO-1'!$AQ:$AQ,MATCH(Y$5&amp;$E51&amp;$G51,'Inp_RIIO-1'!$M:$M,0)),IF($M51=1,INDEX('Inp_RIIO-1'!$AR:$AR,MATCH(Y$5&amp;$E51&amp;$G51,'Inp_RIIO-1'!$M:$M,0)))),"")</f>
        <v/>
      </c>
      <c r="Z51" s="100">
        <f>IFERROR(IF($M51=0,INDEX('Inp_RIIO-1'!$AQ:$AQ,MATCH(Z$5&amp;$E51&amp;$G51,'Inp_RIIO-1'!$M:$M,0)),IF($M51=1,INDEX('Inp_RIIO-1'!$AR:$AR,MATCH(Z$5&amp;$E51&amp;$G51,'Inp_RIIO-1'!$M:$M,0)))),"")</f>
        <v>941.28468994488082</v>
      </c>
      <c r="AA51" s="100" t="str">
        <f>IFERROR(IF($M51=0,INDEX('Inp_RIIO-1'!$AQ:$AQ,MATCH(AA$5&amp;$E51&amp;$G51,'Inp_RIIO-1'!$M:$M,0)),IF($M51=1,INDEX('Inp_RIIO-1'!$AR:$AR,MATCH(AA$5&amp;$E51&amp;$G51,'Inp_RIIO-1'!$M:$M,0)))),"")</f>
        <v/>
      </c>
      <c r="AB51" s="100" t="str">
        <f>IFERROR(IF($M51=0,INDEX('Inp_RIIO-1'!$AQ:$AQ,MATCH(AB$5&amp;$E51&amp;$G51,'Inp_RIIO-1'!$M:$M,0)),IF($M51=1,INDEX('Inp_RIIO-1'!$AR:$AR,MATCH(AB$5&amp;$E51&amp;$G51,'Inp_RIIO-1'!$M:$M,0)))),"")</f>
        <v/>
      </c>
      <c r="AC51" s="100" t="str">
        <f>IFERROR(IF($M51=0,INDEX('Inp_RIIO-1'!$AQ:$AQ,MATCH(AC$5&amp;$E51&amp;$G51,'Inp_RIIO-1'!$M:$M,0)),IF($M51=1,INDEX('Inp_RIIO-1'!$AR:$AR,MATCH(AC$5&amp;$E51&amp;$G51,'Inp_RIIO-1'!$M:$M,0)))),"")</f>
        <v/>
      </c>
      <c r="AD51" s="100" t="str">
        <f>IFERROR(IF($M51=0,INDEX('Inp_RIIO-1'!$AQ:$AQ,MATCH(AD$5&amp;$E51&amp;$G51,'Inp_RIIO-1'!$M:$M,0)),IF($M51=1,INDEX('Inp_RIIO-1'!$AR:$AR,MATCH(AD$5&amp;$E51&amp;$G51,'Inp_RIIO-1'!$M:$M,0)))),"")</f>
        <v/>
      </c>
      <c r="AE51" s="100" t="str">
        <f>IFERROR(IF($M51=0,INDEX('Inp_RIIO-1'!$AQ:$AQ,MATCH(AE$5&amp;$E51&amp;$G51,'Inp_RIIO-1'!$M:$M,0)),IF($M51=1,INDEX('Inp_RIIO-1'!$AR:$AR,MATCH(AE$5&amp;$E51&amp;$G51,'Inp_RIIO-1'!$M:$M,0)))),"")</f>
        <v/>
      </c>
      <c r="AF51" s="100" t="str">
        <f>IFERROR(IF($M51=0,INDEX('Inp_RIIO-1'!$AQ:$AQ,MATCH(AF$5&amp;$E51&amp;$G51,'Inp_RIIO-1'!$M:$M,0)),IF($M51=1,INDEX('Inp_RIIO-1'!$AR:$AR,MATCH(AF$5&amp;$E51&amp;$G51,'Inp_RIIO-1'!$M:$M,0)))),"")</f>
        <v/>
      </c>
      <c r="AG51" s="100" t="str">
        <f>IFERROR(IF($M51=0,INDEX('Inp_RIIO-1'!$AQ:$AQ,MATCH(AG$5&amp;$E51&amp;$G51,'Inp_RIIO-1'!$M:$M,0)),IF($M51=1,INDEX('Inp_RIIO-1'!$AR:$AR,MATCH(AG$5&amp;$E51&amp;$G51,'Inp_RIIO-1'!$M:$M,0)))),"")</f>
        <v/>
      </c>
      <c r="AH51" s="100" t="str">
        <f>IFERROR(IF($M51=0,INDEX('Inp_RIIO-1'!$AQ:$AQ,MATCH(AH$5&amp;$E51&amp;$G51,'Inp_RIIO-1'!$M:$M,0)),IF($M51=1,INDEX('Inp_RIIO-1'!$AR:$AR,MATCH(AH$5&amp;$E51&amp;$G51,'Inp_RIIO-1'!$M:$M,0)))),"")</f>
        <v/>
      </c>
      <c r="AI51" s="100" t="str">
        <f>IFERROR(IF($M51=0,INDEX('Inp_RIIO-1'!$AQ:$AQ,MATCH(AI$5&amp;$E51&amp;$G51,'Inp_RIIO-1'!$M:$M,0)),IF($M51=1,INDEX('Inp_RIIO-1'!$AR:$AR,MATCH(AI$5&amp;$E51&amp;$G51,'Inp_RIIO-1'!$M:$M,0)))),"")</f>
        <v/>
      </c>
      <c r="AJ51" s="100" t="str">
        <f>IFERROR(IF($M51=0,INDEX('Inp_RIIO-1'!$AQ:$AQ,MATCH(AJ$5&amp;$E51&amp;$G51,'Inp_RIIO-1'!$M:$M,0)),IF($M51=1,INDEX('Inp_RIIO-1'!$AR:$AR,MATCH(AJ$5&amp;$E51&amp;$G51,'Inp_RIIO-1'!$M:$M,0)))),"")</f>
        <v/>
      </c>
      <c r="AK51" s="100" t="str">
        <f>IFERROR(IF($M51=0,INDEX('Inp_RIIO-1'!$AQ:$AQ,MATCH(AK$5&amp;$E51&amp;$G51,'Inp_RIIO-1'!$M:$M,0)),IF($M51=1,INDEX('Inp_RIIO-1'!$AR:$AR,MATCH(AK$5&amp;$E51&amp;$G51,'Inp_RIIO-1'!$M:$M,0)))),"")</f>
        <v/>
      </c>
      <c r="AL51" s="100" t="str">
        <f>IFERROR(IF($M51=0,INDEX('Inp_RIIO-1'!$AQ:$AQ,MATCH(AL$5&amp;$E51&amp;$G51,'Inp_RIIO-1'!$M:$M,0)),IF($M51=1,INDEX('Inp_RIIO-1'!$AR:$AR,MATCH(AL$5&amp;$E51&amp;$G51,'Inp_RIIO-1'!$M:$M,0)))),"")</f>
        <v/>
      </c>
      <c r="AM51" s="100" t="str">
        <f>IFERROR(IF($M51=0,INDEX('Inp_RIIO-1'!$AQ:$AQ,MATCH(AM$5&amp;$E51&amp;$G51,'Inp_RIIO-1'!$M:$M,0)),IF($M51=1,INDEX('Inp_RIIO-1'!$AR:$AR,MATCH(AM$5&amp;$E51&amp;$G51,'Inp_RIIO-1'!$M:$M,0)))),"")</f>
        <v/>
      </c>
      <c r="AN51" s="100" t="str">
        <f>IFERROR(IF($M51=0,INDEX('Inp_RIIO-1'!$AQ:$AQ,MATCH(AN$5&amp;$E51&amp;$G51,'Inp_RIIO-1'!$M:$M,0)),IF($M51=1,INDEX('Inp_RIIO-1'!$AR:$AR,MATCH(AN$5&amp;$E51&amp;$G51,'Inp_RIIO-1'!$M:$M,0)))),"")</f>
        <v/>
      </c>
      <c r="AO51" s="100" t="str">
        <f>IFERROR(IF($M51=0,INDEX('Inp_RIIO-1'!$AQ:$AQ,MATCH(AO$5&amp;$E51&amp;$G51,'Inp_RIIO-1'!$M:$M,0)),IF($M51=1,INDEX('Inp_RIIO-1'!$AR:$AR,MATCH(AO$5&amp;$E51&amp;$G51,'Inp_RIIO-1'!$M:$M,0)))),"")</f>
        <v/>
      </c>
      <c r="AP51" s="100" t="str">
        <f>IFERROR(IF($M51=0,INDEX('Inp_RIIO-1'!$AQ:$AQ,MATCH(AP$5&amp;$E51&amp;$G51,'Inp_RIIO-1'!$M:$M,0)),IF($M51=1,INDEX('Inp_RIIO-1'!$AR:$AR,MATCH(AP$5&amp;$E51&amp;$G51,'Inp_RIIO-1'!$M:$M,0)))),"")</f>
        <v/>
      </c>
      <c r="AQ51" s="100" t="str">
        <f>IFERROR(IF($M51=0,INDEX('Inp_RIIO-1'!$AQ:$AQ,MATCH(AQ$5&amp;$E51&amp;$G51,'Inp_RIIO-1'!$M:$M,0)),IF($M51=1,INDEX('Inp_RIIO-1'!$AR:$AR,MATCH(AQ$5&amp;$E51&amp;$G51,'Inp_RIIO-1'!$M:$M,0)))),"")</f>
        <v/>
      </c>
      <c r="AS51" s="15"/>
      <c r="AT51" s="15"/>
      <c r="AU51" s="15"/>
      <c r="AV51" s="15"/>
      <c r="AW51" s="15"/>
      <c r="AX51" s="15"/>
      <c r="AY51" s="15"/>
      <c r="AZ51" s="15"/>
      <c r="BA51" s="15"/>
      <c r="BB51" s="15"/>
      <c r="BC51" s="15"/>
      <c r="BD51" s="15"/>
    </row>
    <row r="52" spans="2:59">
      <c r="E52" s="69" t="s">
        <v>201</v>
      </c>
      <c r="F52" s="69" t="s">
        <v>130</v>
      </c>
      <c r="G52" s="99" t="s">
        <v>211</v>
      </c>
      <c r="H52" s="69"/>
      <c r="I52" s="69"/>
      <c r="J52" s="69" t="s">
        <v>65</v>
      </c>
      <c r="M52" s="63">
        <f>Control!$R$10</f>
        <v>0</v>
      </c>
      <c r="N52" s="63">
        <f>Inp_Exclusions!I52</f>
        <v>1</v>
      </c>
      <c r="P52" s="100" t="str">
        <f>IFERROR(IF($M52=0,INDEX('Inp_RIIO-1'!$AQ:$AQ,MATCH(P$5&amp;$E52&amp;$G52,'Inp_RIIO-1'!$M:$M,0)),IF($M52=1,INDEX('Inp_RIIO-1'!$AR:$AR,MATCH(P$5&amp;$E52&amp;$G52,'Inp_RIIO-1'!$M:$M,0)))),"")</f>
        <v/>
      </c>
      <c r="Q52" s="100" t="str">
        <f>IFERROR(IF($M52=0,INDEX('Inp_RIIO-1'!$AQ:$AQ,MATCH(Q$5&amp;$E52&amp;$G52,'Inp_RIIO-1'!$M:$M,0)),IF($M52=1,INDEX('Inp_RIIO-1'!$AR:$AR,MATCH(Q$5&amp;$E52&amp;$G52,'Inp_RIIO-1'!$M:$M,0)))),"")</f>
        <v/>
      </c>
      <c r="R52" s="100" t="str">
        <f>IFERROR(IF($M52=0,INDEX('Inp_RIIO-1'!$AQ:$AQ,MATCH(R$5&amp;$E52&amp;$G52,'Inp_RIIO-1'!$M:$M,0)),IF($M52=1,INDEX('Inp_RIIO-1'!$AR:$AR,MATCH(R$5&amp;$E52&amp;$G52,'Inp_RIIO-1'!$M:$M,0)))),"")</f>
        <v/>
      </c>
      <c r="S52" s="100" t="str">
        <f>IFERROR(IF($M52=0,INDEX('Inp_RIIO-1'!$AQ:$AQ,MATCH(S$5&amp;$E52&amp;$G52,'Inp_RIIO-1'!$M:$M,0)),IF($M52=1,INDEX('Inp_RIIO-1'!$AR:$AR,MATCH(S$5&amp;$E52&amp;$G52,'Inp_RIIO-1'!$M:$M,0)))),"")</f>
        <v/>
      </c>
      <c r="T52" s="100" t="str">
        <f>IFERROR(IF($M52=0,INDEX('Inp_RIIO-1'!$AQ:$AQ,MATCH(T$5&amp;$E52&amp;$G52,'Inp_RIIO-1'!$M:$M,0)),IF($M52=1,INDEX('Inp_RIIO-1'!$AR:$AR,MATCH(T$5&amp;$E52&amp;$G52,'Inp_RIIO-1'!$M:$M,0)))),"")</f>
        <v/>
      </c>
      <c r="U52" s="100" t="str">
        <f>IFERROR(IF($M52=0,INDEX('Inp_RIIO-1'!$AQ:$AQ,MATCH(U$5&amp;$E52&amp;$G52,'Inp_RIIO-1'!$M:$M,0)),IF($M52=1,INDEX('Inp_RIIO-1'!$AR:$AR,MATCH(U$5&amp;$E52&amp;$G52,'Inp_RIIO-1'!$M:$M,0)))),"")</f>
        <v/>
      </c>
      <c r="V52" s="100" t="str">
        <f>IFERROR(IF($M52=0,INDEX('Inp_RIIO-1'!$AQ:$AQ,MATCH(V$5&amp;$E52&amp;$G52,'Inp_RIIO-1'!$M:$M,0)),IF($M52=1,INDEX('Inp_RIIO-1'!$AR:$AR,MATCH(V$5&amp;$E52&amp;$G52,'Inp_RIIO-1'!$M:$M,0)))),"")</f>
        <v/>
      </c>
      <c r="W52" s="100" t="str">
        <f>IFERROR(IF($M52=0,INDEX('Inp_RIIO-1'!$AQ:$AQ,MATCH(W$5&amp;$E52&amp;$G52,'Inp_RIIO-1'!$M:$M,0)),IF($M52=1,INDEX('Inp_RIIO-1'!$AR:$AR,MATCH(W$5&amp;$E52&amp;$G52,'Inp_RIIO-1'!$M:$M,0)))),"")</f>
        <v/>
      </c>
      <c r="X52" s="100" t="str">
        <f>IFERROR(IF($M52=0,INDEX('Inp_RIIO-1'!$AQ:$AQ,MATCH(X$5&amp;$E52&amp;$G52,'Inp_RIIO-1'!$M:$M,0)),IF($M52=1,INDEX('Inp_RIIO-1'!$AR:$AR,MATCH(X$5&amp;$E52&amp;$G52,'Inp_RIIO-1'!$M:$M,0)))),"")</f>
        <v/>
      </c>
      <c r="Y52" s="100" t="str">
        <f>IFERROR(IF($M52=0,INDEX('Inp_RIIO-1'!$AQ:$AQ,MATCH(Y$5&amp;$E52&amp;$G52,'Inp_RIIO-1'!$M:$M,0)),IF($M52=1,INDEX('Inp_RIIO-1'!$AR:$AR,MATCH(Y$5&amp;$E52&amp;$G52,'Inp_RIIO-1'!$M:$M,0)))),"")</f>
        <v/>
      </c>
      <c r="Z52" s="100">
        <f>IFERROR(IF($M52=0,INDEX('Inp_RIIO-1'!$AQ:$AQ,MATCH(Z$5&amp;$E52&amp;$G52,'Inp_RIIO-1'!$M:$M,0)),IF($M52=1,INDEX('Inp_RIIO-1'!$AR:$AR,MATCH(Z$5&amp;$E52&amp;$G52,'Inp_RIIO-1'!$M:$M,0)))),"")</f>
        <v>639.73285965104378</v>
      </c>
      <c r="AA52" s="100" t="str">
        <f>IFERROR(IF($M52=0,INDEX('Inp_RIIO-1'!$AQ:$AQ,MATCH(AA$5&amp;$E52&amp;$G52,'Inp_RIIO-1'!$M:$M,0)),IF($M52=1,INDEX('Inp_RIIO-1'!$AR:$AR,MATCH(AA$5&amp;$E52&amp;$G52,'Inp_RIIO-1'!$M:$M,0)))),"")</f>
        <v/>
      </c>
      <c r="AB52" s="100" t="str">
        <f>IFERROR(IF($M52=0,INDEX('Inp_RIIO-1'!$AQ:$AQ,MATCH(AB$5&amp;$E52&amp;$G52,'Inp_RIIO-1'!$M:$M,0)),IF($M52=1,INDEX('Inp_RIIO-1'!$AR:$AR,MATCH(AB$5&amp;$E52&amp;$G52,'Inp_RIIO-1'!$M:$M,0)))),"")</f>
        <v/>
      </c>
      <c r="AC52" s="100" t="str">
        <f>IFERROR(IF($M52=0,INDEX('Inp_RIIO-1'!$AQ:$AQ,MATCH(AC$5&amp;$E52&amp;$G52,'Inp_RIIO-1'!$M:$M,0)),IF($M52=1,INDEX('Inp_RIIO-1'!$AR:$AR,MATCH(AC$5&amp;$E52&amp;$G52,'Inp_RIIO-1'!$M:$M,0)))),"")</f>
        <v/>
      </c>
      <c r="AD52" s="100" t="str">
        <f>IFERROR(IF($M52=0,INDEX('Inp_RIIO-1'!$AQ:$AQ,MATCH(AD$5&amp;$E52&amp;$G52,'Inp_RIIO-1'!$M:$M,0)),IF($M52=1,INDEX('Inp_RIIO-1'!$AR:$AR,MATCH(AD$5&amp;$E52&amp;$G52,'Inp_RIIO-1'!$M:$M,0)))),"")</f>
        <v/>
      </c>
      <c r="AE52" s="100" t="str">
        <f>IFERROR(IF($M52=0,INDEX('Inp_RIIO-1'!$AQ:$AQ,MATCH(AE$5&amp;$E52&amp;$G52,'Inp_RIIO-1'!$M:$M,0)),IF($M52=1,INDEX('Inp_RIIO-1'!$AR:$AR,MATCH(AE$5&amp;$E52&amp;$G52,'Inp_RIIO-1'!$M:$M,0)))),"")</f>
        <v/>
      </c>
      <c r="AF52" s="100" t="str">
        <f>IFERROR(IF($M52=0,INDEX('Inp_RIIO-1'!$AQ:$AQ,MATCH(AF$5&amp;$E52&amp;$G52,'Inp_RIIO-1'!$M:$M,0)),IF($M52=1,INDEX('Inp_RIIO-1'!$AR:$AR,MATCH(AF$5&amp;$E52&amp;$G52,'Inp_RIIO-1'!$M:$M,0)))),"")</f>
        <v/>
      </c>
      <c r="AG52" s="100" t="str">
        <f>IFERROR(IF($M52=0,INDEX('Inp_RIIO-1'!$AQ:$AQ,MATCH(AG$5&amp;$E52&amp;$G52,'Inp_RIIO-1'!$M:$M,0)),IF($M52=1,INDEX('Inp_RIIO-1'!$AR:$AR,MATCH(AG$5&amp;$E52&amp;$G52,'Inp_RIIO-1'!$M:$M,0)))),"")</f>
        <v/>
      </c>
      <c r="AH52" s="100" t="str">
        <f>IFERROR(IF($M52=0,INDEX('Inp_RIIO-1'!$AQ:$AQ,MATCH(AH$5&amp;$E52&amp;$G52,'Inp_RIIO-1'!$M:$M,0)),IF($M52=1,INDEX('Inp_RIIO-1'!$AR:$AR,MATCH(AH$5&amp;$E52&amp;$G52,'Inp_RIIO-1'!$M:$M,0)))),"")</f>
        <v/>
      </c>
      <c r="AI52" s="100" t="str">
        <f>IFERROR(IF($M52=0,INDEX('Inp_RIIO-1'!$AQ:$AQ,MATCH(AI$5&amp;$E52&amp;$G52,'Inp_RIIO-1'!$M:$M,0)),IF($M52=1,INDEX('Inp_RIIO-1'!$AR:$AR,MATCH(AI$5&amp;$E52&amp;$G52,'Inp_RIIO-1'!$M:$M,0)))),"")</f>
        <v/>
      </c>
      <c r="AJ52" s="100" t="str">
        <f>IFERROR(IF($M52=0,INDEX('Inp_RIIO-1'!$AQ:$AQ,MATCH(AJ$5&amp;$E52&amp;$G52,'Inp_RIIO-1'!$M:$M,0)),IF($M52=1,INDEX('Inp_RIIO-1'!$AR:$AR,MATCH(AJ$5&amp;$E52&amp;$G52,'Inp_RIIO-1'!$M:$M,0)))),"")</f>
        <v/>
      </c>
      <c r="AK52" s="100" t="str">
        <f>IFERROR(IF($M52=0,INDEX('Inp_RIIO-1'!$AQ:$AQ,MATCH(AK$5&amp;$E52&amp;$G52,'Inp_RIIO-1'!$M:$M,0)),IF($M52=1,INDEX('Inp_RIIO-1'!$AR:$AR,MATCH(AK$5&amp;$E52&amp;$G52,'Inp_RIIO-1'!$M:$M,0)))),"")</f>
        <v/>
      </c>
      <c r="AL52" s="100" t="str">
        <f>IFERROR(IF($M52=0,INDEX('Inp_RIIO-1'!$AQ:$AQ,MATCH(AL$5&amp;$E52&amp;$G52,'Inp_RIIO-1'!$M:$M,0)),IF($M52=1,INDEX('Inp_RIIO-1'!$AR:$AR,MATCH(AL$5&amp;$E52&amp;$G52,'Inp_RIIO-1'!$M:$M,0)))),"")</f>
        <v/>
      </c>
      <c r="AM52" s="100" t="str">
        <f>IFERROR(IF($M52=0,INDEX('Inp_RIIO-1'!$AQ:$AQ,MATCH(AM$5&amp;$E52&amp;$G52,'Inp_RIIO-1'!$M:$M,0)),IF($M52=1,INDEX('Inp_RIIO-1'!$AR:$AR,MATCH(AM$5&amp;$E52&amp;$G52,'Inp_RIIO-1'!$M:$M,0)))),"")</f>
        <v/>
      </c>
      <c r="AN52" s="100" t="str">
        <f>IFERROR(IF($M52=0,INDEX('Inp_RIIO-1'!$AQ:$AQ,MATCH(AN$5&amp;$E52&amp;$G52,'Inp_RIIO-1'!$M:$M,0)),IF($M52=1,INDEX('Inp_RIIO-1'!$AR:$AR,MATCH(AN$5&amp;$E52&amp;$G52,'Inp_RIIO-1'!$M:$M,0)))),"")</f>
        <v/>
      </c>
      <c r="AO52" s="100" t="str">
        <f>IFERROR(IF($M52=0,INDEX('Inp_RIIO-1'!$AQ:$AQ,MATCH(AO$5&amp;$E52&amp;$G52,'Inp_RIIO-1'!$M:$M,0)),IF($M52=1,INDEX('Inp_RIIO-1'!$AR:$AR,MATCH(AO$5&amp;$E52&amp;$G52,'Inp_RIIO-1'!$M:$M,0)))),"")</f>
        <v/>
      </c>
      <c r="AP52" s="100" t="str">
        <f>IFERROR(IF($M52=0,INDEX('Inp_RIIO-1'!$AQ:$AQ,MATCH(AP$5&amp;$E52&amp;$G52,'Inp_RIIO-1'!$M:$M,0)),IF($M52=1,INDEX('Inp_RIIO-1'!$AR:$AR,MATCH(AP$5&amp;$E52&amp;$G52,'Inp_RIIO-1'!$M:$M,0)))),"")</f>
        <v/>
      </c>
      <c r="AQ52" s="100" t="str">
        <f>IFERROR(IF($M52=0,INDEX('Inp_RIIO-1'!$AQ:$AQ,MATCH(AQ$5&amp;$E52&amp;$G52,'Inp_RIIO-1'!$M:$M,0)),IF($M52=1,INDEX('Inp_RIIO-1'!$AR:$AR,MATCH(AQ$5&amp;$E52&amp;$G52,'Inp_RIIO-1'!$M:$M,0)))),"")</f>
        <v/>
      </c>
      <c r="AS52" s="15"/>
      <c r="AT52" s="15"/>
      <c r="AU52" s="15"/>
      <c r="AV52" s="15"/>
      <c r="AW52" s="15"/>
      <c r="AX52" s="15"/>
      <c r="AY52" s="15"/>
      <c r="AZ52" s="15"/>
      <c r="BA52" s="15"/>
      <c r="BB52" s="15"/>
      <c r="BC52" s="15"/>
      <c r="BD52" s="15"/>
    </row>
    <row r="53" spans="2:59">
      <c r="E53" s="3" t="s">
        <v>191</v>
      </c>
      <c r="F53" s="3" t="s">
        <v>140</v>
      </c>
      <c r="G53" s="3" t="s">
        <v>217</v>
      </c>
      <c r="J53" s="3" t="s">
        <v>65</v>
      </c>
      <c r="M53" s="63">
        <f>Control!$R$10</f>
        <v>0</v>
      </c>
      <c r="N53" s="63">
        <f>Inp_Exclusions!I53</f>
        <v>1</v>
      </c>
      <c r="P53" s="63" t="str">
        <f>IFERROR(IF($M53=0,INDEX('Inp_RIIO-1'!$AM:$AM,MATCH(P$5&amp;$E53&amp;$G53,'Inp_RIIO-1'!$M:$M,0)),IF($M53=1,INDEX('Inp_RIIO-1'!$AN:$AN,MATCH(P$5&amp;$E53&amp;$G53,'Inp_RIIO-1'!$M:$M,0)))),"")</f>
        <v/>
      </c>
      <c r="Q53" s="63" t="str">
        <f>IFERROR(IF($M53=0,INDEX('Inp_RIIO-1'!$AM:$AM,MATCH(Q$5&amp;$E53&amp;$G53,'Inp_RIIO-1'!$M:$M,0)),IF($M53=1,INDEX('Inp_RIIO-1'!$AN:$AN,MATCH(Q$5&amp;$E53&amp;$G53,'Inp_RIIO-1'!$M:$M,0)))),"")</f>
        <v/>
      </c>
      <c r="R53" s="63" t="str">
        <f>IFERROR(IF($M53=0,INDEX('Inp_RIIO-1'!$AM:$AM,MATCH(R$5&amp;$E53&amp;$G53,'Inp_RIIO-1'!$M:$M,0)),IF($M53=1,INDEX('Inp_RIIO-1'!$AN:$AN,MATCH(R$5&amp;$E53&amp;$G53,'Inp_RIIO-1'!$M:$M,0)))),"")</f>
        <v/>
      </c>
      <c r="S53" s="63" t="str">
        <f>IFERROR(IF($M53=0,INDEX('Inp_RIIO-1'!$AM:$AM,MATCH(S$5&amp;$E53&amp;$G53,'Inp_RIIO-1'!$M:$M,0)),IF($M53=1,INDEX('Inp_RIIO-1'!$AN:$AN,MATCH(S$5&amp;$E53&amp;$G53,'Inp_RIIO-1'!$M:$M,0)))),"")</f>
        <v/>
      </c>
      <c r="T53" s="63" t="str">
        <f>IFERROR(IF($M53=0,INDEX('Inp_RIIO-1'!$AM:$AM,MATCH(T$5&amp;$E53&amp;$G53,'Inp_RIIO-1'!$M:$M,0)),IF($M53=1,INDEX('Inp_RIIO-1'!$AN:$AN,MATCH(T$5&amp;$E53&amp;$G53,'Inp_RIIO-1'!$M:$M,0)))),"")</f>
        <v/>
      </c>
      <c r="U53" s="63">
        <f>IFERROR(IF($M53=0,INDEX('Inp_RIIO-1'!$AM:$AM,MATCH(U$5&amp;$E53&amp;$G53,'Inp_RIIO-1'!$M:$M,0)),IF($M53=1,INDEX('Inp_RIIO-1'!$AN:$AN,MATCH(U$5&amp;$E53&amp;$G53,'Inp_RIIO-1'!$M:$M,0)))),"")</f>
        <v>19.88278831218236</v>
      </c>
      <c r="V53" s="63" t="str">
        <f>IFERROR(IF($M53=0,INDEX('Inp_RIIO-1'!$AM:$AM,MATCH(V$5&amp;$E53&amp;$G53,'Inp_RIIO-1'!$M:$M,0)),IF($M53=1,INDEX('Inp_RIIO-1'!$AN:$AN,MATCH(V$5&amp;$E53&amp;$G53,'Inp_RIIO-1'!$M:$M,0)))),"")</f>
        <v/>
      </c>
      <c r="W53" s="63" t="str">
        <f>IFERROR(IF($M53=0,INDEX('Inp_RIIO-1'!$AM:$AM,MATCH(W$5&amp;$E53&amp;$G53,'Inp_RIIO-1'!$M:$M,0)),IF($M53=1,INDEX('Inp_RIIO-1'!$AN:$AN,MATCH(W$5&amp;$E53&amp;$G53,'Inp_RIIO-1'!$M:$M,0)))),"")</f>
        <v/>
      </c>
      <c r="X53" s="63" t="str">
        <f>IFERROR(IF($M53=0,INDEX('Inp_RIIO-1'!$AM:$AM,MATCH(X$5&amp;$E53&amp;$G53,'Inp_RIIO-1'!$M:$M,0)),IF($M53=1,INDEX('Inp_RIIO-1'!$AN:$AN,MATCH(X$5&amp;$E53&amp;$G53,'Inp_RIIO-1'!$M:$M,0)))),"")</f>
        <v/>
      </c>
      <c r="Y53" s="63" t="str">
        <f>IFERROR(IF($M53=0,INDEX('Inp_RIIO-1'!$AM:$AM,MATCH(Y$5&amp;$E53&amp;$G53,'Inp_RIIO-1'!$M:$M,0)),IF($M53=1,INDEX('Inp_RIIO-1'!$AN:$AN,MATCH(Y$5&amp;$E53&amp;$G53,'Inp_RIIO-1'!$M:$M,0)))),"")</f>
        <v/>
      </c>
      <c r="Z53" s="63" t="str">
        <f>IFERROR(IF($M53=0,INDEX('Inp_RIIO-1'!$AM:$AM,MATCH(Z$5&amp;$E53&amp;$G53,'Inp_RIIO-1'!$M:$M,0)),IF($M53=1,INDEX('Inp_RIIO-1'!$AN:$AN,MATCH(Z$5&amp;$E53&amp;$G53,'Inp_RIIO-1'!$M:$M,0)))),"")</f>
        <v/>
      </c>
      <c r="AA53" s="63" t="str">
        <f>IFERROR(IF($M53=0,INDEX('Inp_RIIO-1'!$AM:$AM,MATCH(AA$5&amp;$E53&amp;$G53,'Inp_RIIO-1'!$M:$M,0)),IF($M53=1,INDEX('Inp_RIIO-1'!$AN:$AN,MATCH(AA$5&amp;$E53&amp;$G53,'Inp_RIIO-1'!$M:$M,0)))),"")</f>
        <v/>
      </c>
      <c r="AB53" s="63" t="str">
        <f>IFERROR(IF($M53=0,INDEX('Inp_RIIO-1'!$AM:$AM,MATCH(AB$5&amp;$E53&amp;$G53,'Inp_RIIO-1'!$M:$M,0)),IF($M53=1,INDEX('Inp_RIIO-1'!$AN:$AN,MATCH(AB$5&amp;$E53&amp;$G53,'Inp_RIIO-1'!$M:$M,0)))),"")</f>
        <v/>
      </c>
      <c r="AC53" s="63" t="str">
        <f>IFERROR(IF($M53=0,INDEX('Inp_RIIO-1'!$AM:$AM,MATCH(AC$5&amp;$E53&amp;$G53,'Inp_RIIO-1'!$M:$M,0)),IF($M53=1,INDEX('Inp_RIIO-1'!$AN:$AN,MATCH(AC$5&amp;$E53&amp;$G53,'Inp_RIIO-1'!$M:$M,0)))),"")</f>
        <v/>
      </c>
      <c r="AD53" s="63" t="str">
        <f>IFERROR(IF($M53=0,INDEX('Inp_RIIO-1'!$AM:$AM,MATCH(AD$5&amp;$E53&amp;$G53,'Inp_RIIO-1'!$M:$M,0)),IF($M53=1,INDEX('Inp_RIIO-1'!$AN:$AN,MATCH(AD$5&amp;$E53&amp;$G53,'Inp_RIIO-1'!$M:$M,0)))),"")</f>
        <v/>
      </c>
      <c r="AE53" s="63" t="str">
        <f>IFERROR(IF($M53=0,INDEX('Inp_RIIO-1'!$AM:$AM,MATCH(AE$5&amp;$E53&amp;$G53,'Inp_RIIO-1'!$M:$M,0)),IF($M53=1,INDEX('Inp_RIIO-1'!$AN:$AN,MATCH(AE$5&amp;$E53&amp;$G53,'Inp_RIIO-1'!$M:$M,0)))),"")</f>
        <v/>
      </c>
      <c r="AF53" s="63" t="str">
        <f>IFERROR(IF($M53=0,INDEX('Inp_RIIO-1'!$AM:$AM,MATCH(AF$5&amp;$E53&amp;$G53,'Inp_RIIO-1'!$M:$M,0)),IF($M53=1,INDEX('Inp_RIIO-1'!$AN:$AN,MATCH(AF$5&amp;$E53&amp;$G53,'Inp_RIIO-1'!$M:$M,0)))),"")</f>
        <v/>
      </c>
      <c r="AG53" s="63" t="str">
        <f>IFERROR(IF($M53=0,INDEX('Inp_RIIO-1'!$AM:$AM,MATCH(AG$5&amp;$E53&amp;$G53,'Inp_RIIO-1'!$M:$M,0)),IF($M53=1,INDEX('Inp_RIIO-1'!$AN:$AN,MATCH(AG$5&amp;$E53&amp;$G53,'Inp_RIIO-1'!$M:$M,0)))),"")</f>
        <v/>
      </c>
      <c r="AH53" s="63" t="str">
        <f>IFERROR(IF($M53=0,INDEX('Inp_RIIO-1'!$AM:$AM,MATCH(AH$5&amp;$E53&amp;$G53,'Inp_RIIO-1'!$M:$M,0)),IF($M53=1,INDEX('Inp_RIIO-1'!$AN:$AN,MATCH(AH$5&amp;$E53&amp;$G53,'Inp_RIIO-1'!$M:$M,0)))),"")</f>
        <v/>
      </c>
      <c r="AI53" s="63" t="str">
        <f>IFERROR(IF($M53=0,INDEX('Inp_RIIO-1'!$AM:$AM,MATCH(AI$5&amp;$E53&amp;$G53,'Inp_RIIO-1'!$M:$M,0)),IF($M53=1,INDEX('Inp_RIIO-1'!$AN:$AN,MATCH(AI$5&amp;$E53&amp;$G53,'Inp_RIIO-1'!$M:$M,0)))),"")</f>
        <v/>
      </c>
      <c r="AJ53" s="63" t="str">
        <f>IFERROR(IF($M53=0,INDEX('Inp_RIIO-1'!$AM:$AM,MATCH(AJ$5&amp;$E53&amp;$G53,'Inp_RIIO-1'!$M:$M,0)),IF($M53=1,INDEX('Inp_RIIO-1'!$AN:$AN,MATCH(AJ$5&amp;$E53&amp;$G53,'Inp_RIIO-1'!$M:$M,0)))),"")</f>
        <v/>
      </c>
      <c r="AK53" s="63" t="str">
        <f>IFERROR(IF($M53=0,INDEX('Inp_RIIO-1'!$AM:$AM,MATCH(AK$5&amp;$E53&amp;$G53,'Inp_RIIO-1'!$M:$M,0)),IF($M53=1,INDEX('Inp_RIIO-1'!$AN:$AN,MATCH(AK$5&amp;$E53&amp;$G53,'Inp_RIIO-1'!$M:$M,0)))),"")</f>
        <v/>
      </c>
      <c r="AL53" s="63" t="str">
        <f>IFERROR(IF($M53=0,INDEX('Inp_RIIO-1'!$AM:$AM,MATCH(AL$5&amp;$E53&amp;$G53,'Inp_RIIO-1'!$M:$M,0)),IF($M53=1,INDEX('Inp_RIIO-1'!$AN:$AN,MATCH(AL$5&amp;$E53&amp;$G53,'Inp_RIIO-1'!$M:$M,0)))),"")</f>
        <v/>
      </c>
      <c r="AM53" s="63" t="str">
        <f>IFERROR(IF($M53=0,INDEX('Inp_RIIO-1'!$AM:$AM,MATCH(AM$5&amp;$E53&amp;$G53,'Inp_RIIO-1'!$M:$M,0)),IF($M53=1,INDEX('Inp_RIIO-1'!$AN:$AN,MATCH(AM$5&amp;$E53&amp;$G53,'Inp_RIIO-1'!$M:$M,0)))),"")</f>
        <v/>
      </c>
      <c r="AN53" s="63" t="str">
        <f>IFERROR(IF($M53=0,INDEX('Inp_RIIO-1'!$AM:$AM,MATCH(AN$5&amp;$E53&amp;$G53,'Inp_RIIO-1'!$M:$M,0)),IF($M53=1,INDEX('Inp_RIIO-1'!$AN:$AN,MATCH(AN$5&amp;$E53&amp;$G53,'Inp_RIIO-1'!$M:$M,0)))),"")</f>
        <v/>
      </c>
      <c r="AO53" s="63" t="str">
        <f>IFERROR(IF($M53=0,INDEX('Inp_RIIO-1'!$AM:$AM,MATCH(AO$5&amp;$E53&amp;$G53,'Inp_RIIO-1'!$M:$M,0)),IF($M53=1,INDEX('Inp_RIIO-1'!$AN:$AN,MATCH(AO$5&amp;$E53&amp;$G53,'Inp_RIIO-1'!$M:$M,0)))),"")</f>
        <v/>
      </c>
      <c r="AP53" s="63" t="str">
        <f>IFERROR(IF($M53=0,INDEX('Inp_RIIO-1'!$AM:$AM,MATCH(AP$5&amp;$E53&amp;$G53,'Inp_RIIO-1'!$M:$M,0)),IF($M53=1,INDEX('Inp_RIIO-1'!$AN:$AN,MATCH(AP$5&amp;$E53&amp;$G53,'Inp_RIIO-1'!$M:$M,0)))),"")</f>
        <v/>
      </c>
      <c r="AQ53" s="63" t="str">
        <f>IFERROR(IF($M53=0,INDEX('Inp_RIIO-1'!$AM:$AM,MATCH(AQ$5&amp;$E53&amp;$G53,'Inp_RIIO-1'!$M:$M,0)),IF($M53=1,INDEX('Inp_RIIO-1'!$AN:$AN,MATCH(AQ$5&amp;$E53&amp;$G53,'Inp_RIIO-1'!$M:$M,0)))),"")</f>
        <v/>
      </c>
      <c r="AS53" s="15"/>
      <c r="AT53" s="15"/>
      <c r="AU53" s="15"/>
      <c r="AV53" s="15"/>
      <c r="AW53" s="15"/>
      <c r="AX53" s="15"/>
      <c r="AY53" s="15"/>
      <c r="AZ53" s="15"/>
      <c r="BA53" s="15"/>
      <c r="BB53" s="15"/>
      <c r="BC53" s="15"/>
      <c r="BD53" s="15"/>
    </row>
    <row r="54" spans="2:59">
      <c r="E54" s="3" t="s">
        <v>215</v>
      </c>
      <c r="F54" s="3" t="s">
        <v>130</v>
      </c>
      <c r="G54" s="3" t="s">
        <v>131</v>
      </c>
      <c r="J54" s="3" t="s">
        <v>65</v>
      </c>
      <c r="M54" s="63">
        <f>Control!$R$10</f>
        <v>0</v>
      </c>
      <c r="N54" s="63">
        <f>Inp_Exclusions!I54</f>
        <v>1</v>
      </c>
      <c r="P54" s="63" t="str">
        <f>IFERROR(IF($M54=0,INDEX('Inp_RIIO-1'!$AM:$AM,MATCH(P$5&amp;$E54&amp;$G54,'Inp_RIIO-1'!$M:$M,0)),IF($M54=1,INDEX('Inp_RIIO-1'!$AN:$AN,MATCH(P$5&amp;$E54&amp;$G54,'Inp_RIIO-1'!$M:$M,0)))),"")</f>
        <v/>
      </c>
      <c r="Q54" s="63" t="str">
        <f>IFERROR(IF($M54=0,INDEX('Inp_RIIO-1'!$AM:$AM,MATCH(Q$5&amp;$E54&amp;$G54,'Inp_RIIO-1'!$M:$M,0)),IF($M54=1,INDEX('Inp_RIIO-1'!$AN:$AN,MATCH(Q$5&amp;$E54&amp;$G54,'Inp_RIIO-1'!$M:$M,0)))),"")</f>
        <v/>
      </c>
      <c r="R54" s="63" t="str">
        <f>IFERROR(IF($M54=0,INDEX('Inp_RIIO-1'!$AM:$AM,MATCH(R$5&amp;$E54&amp;$G54,'Inp_RIIO-1'!$M:$M,0)),IF($M54=1,INDEX('Inp_RIIO-1'!$AN:$AN,MATCH(R$5&amp;$E54&amp;$G54,'Inp_RIIO-1'!$M:$M,0)))),"")</f>
        <v/>
      </c>
      <c r="S54" s="63" t="str">
        <f>IFERROR(IF($M54=0,INDEX('Inp_RIIO-1'!$AM:$AM,MATCH(S$5&amp;$E54&amp;$G54,'Inp_RIIO-1'!$M:$M,0)),IF($M54=1,INDEX('Inp_RIIO-1'!$AN:$AN,MATCH(S$5&amp;$E54&amp;$G54,'Inp_RIIO-1'!$M:$M,0)))),"")</f>
        <v/>
      </c>
      <c r="T54" s="63">
        <f>IFERROR(IF($M54=0,INDEX('Inp_RIIO-1'!$AM:$AM,MATCH(T$5&amp;$E54&amp;$G54,'Inp_RIIO-1'!$M:$M,0)),IF($M54=1,INDEX('Inp_RIIO-1'!$AN:$AN,MATCH(T$5&amp;$E54&amp;$G54,'Inp_RIIO-1'!$M:$M,0)))),"")</f>
        <v>51.620251880252788</v>
      </c>
      <c r="U54" s="63">
        <f>IFERROR(IF($M54=0,INDEX('Inp_RIIO-1'!$AM:$AM,MATCH(U$5&amp;$E54&amp;$G54,'Inp_RIIO-1'!$M:$M,0)),IF($M54=1,INDEX('Inp_RIIO-1'!$AN:$AN,MATCH(U$5&amp;$E54&amp;$G54,'Inp_RIIO-1'!$M:$M,0)))),"")</f>
        <v>317.46896342482324</v>
      </c>
      <c r="V54" s="63" t="str">
        <f>IFERROR(IF($M54=0,INDEX('Inp_RIIO-1'!$AM:$AM,MATCH(V$5&amp;$E54&amp;$G54,'Inp_RIIO-1'!$M:$M,0)),IF($M54=1,INDEX('Inp_RIIO-1'!$AN:$AN,MATCH(V$5&amp;$E54&amp;$G54,'Inp_RIIO-1'!$M:$M,0)))),"")</f>
        <v/>
      </c>
      <c r="W54" s="63" t="str">
        <f>IFERROR(IF($M54=0,INDEX('Inp_RIIO-1'!$AM:$AM,MATCH(W$5&amp;$E54&amp;$G54,'Inp_RIIO-1'!$M:$M,0)),IF($M54=1,INDEX('Inp_RIIO-1'!$AN:$AN,MATCH(W$5&amp;$E54&amp;$G54,'Inp_RIIO-1'!$M:$M,0)))),"")</f>
        <v/>
      </c>
      <c r="X54" s="63" t="str">
        <f>IFERROR(IF($M54=0,INDEX('Inp_RIIO-1'!$AM:$AM,MATCH(X$5&amp;$E54&amp;$G54,'Inp_RIIO-1'!$M:$M,0)),IF($M54=1,INDEX('Inp_RIIO-1'!$AN:$AN,MATCH(X$5&amp;$E54&amp;$G54,'Inp_RIIO-1'!$M:$M,0)))),"")</f>
        <v/>
      </c>
      <c r="Y54" s="63" t="str">
        <f>IFERROR(IF($M54=0,INDEX('Inp_RIIO-1'!$AM:$AM,MATCH(Y$5&amp;$E54&amp;$G54,'Inp_RIIO-1'!$M:$M,0)),IF($M54=1,INDEX('Inp_RIIO-1'!$AN:$AN,MATCH(Y$5&amp;$E54&amp;$G54,'Inp_RIIO-1'!$M:$M,0)))),"")</f>
        <v/>
      </c>
      <c r="Z54" s="63" t="str">
        <f>IFERROR(IF($M54=0,INDEX('Inp_RIIO-1'!$AM:$AM,MATCH(Z$5&amp;$E54&amp;$G54,'Inp_RIIO-1'!$M:$M,0)),IF($M54=1,INDEX('Inp_RIIO-1'!$AN:$AN,MATCH(Z$5&amp;$E54&amp;$G54,'Inp_RIIO-1'!$M:$M,0)))),"")</f>
        <v/>
      </c>
      <c r="AA54" s="63" t="str">
        <f>IFERROR(IF($M54=0,INDEX('Inp_RIIO-1'!$AM:$AM,MATCH(AA$5&amp;$E54&amp;$G54,'Inp_RIIO-1'!$M:$M,0)),IF($M54=1,INDEX('Inp_RIIO-1'!$AN:$AN,MATCH(AA$5&amp;$E54&amp;$G54,'Inp_RIIO-1'!$M:$M,0)))),"")</f>
        <v/>
      </c>
      <c r="AB54" s="63" t="str">
        <f>IFERROR(IF($M54=0,INDEX('Inp_RIIO-1'!$AM:$AM,MATCH(AB$5&amp;$E54&amp;$G54,'Inp_RIIO-1'!$M:$M,0)),IF($M54=1,INDEX('Inp_RIIO-1'!$AN:$AN,MATCH(AB$5&amp;$E54&amp;$G54,'Inp_RIIO-1'!$M:$M,0)))),"")</f>
        <v/>
      </c>
      <c r="AC54" s="63" t="str">
        <f>IFERROR(IF($M54=0,INDEX('Inp_RIIO-1'!$AM:$AM,MATCH(AC$5&amp;$E54&amp;$G54,'Inp_RIIO-1'!$M:$M,0)),IF($M54=1,INDEX('Inp_RIIO-1'!$AN:$AN,MATCH(AC$5&amp;$E54&amp;$G54,'Inp_RIIO-1'!$M:$M,0)))),"")</f>
        <v/>
      </c>
      <c r="AD54" s="63" t="str">
        <f>IFERROR(IF($M54=0,INDEX('Inp_RIIO-1'!$AM:$AM,MATCH(AD$5&amp;$E54&amp;$G54,'Inp_RIIO-1'!$M:$M,0)),IF($M54=1,INDEX('Inp_RIIO-1'!$AN:$AN,MATCH(AD$5&amp;$E54&amp;$G54,'Inp_RIIO-1'!$M:$M,0)))),"")</f>
        <v/>
      </c>
      <c r="AE54" s="63" t="str">
        <f>IFERROR(IF($M54=0,INDEX('Inp_RIIO-1'!$AM:$AM,MATCH(AE$5&amp;$E54&amp;$G54,'Inp_RIIO-1'!$M:$M,0)),IF($M54=1,INDEX('Inp_RIIO-1'!$AN:$AN,MATCH(AE$5&amp;$E54&amp;$G54,'Inp_RIIO-1'!$M:$M,0)))),"")</f>
        <v/>
      </c>
      <c r="AF54" s="63" t="str">
        <f>IFERROR(IF($M54=0,INDEX('Inp_RIIO-1'!$AM:$AM,MATCH(AF$5&amp;$E54&amp;$G54,'Inp_RIIO-1'!$M:$M,0)),IF($M54=1,INDEX('Inp_RIIO-1'!$AN:$AN,MATCH(AF$5&amp;$E54&amp;$G54,'Inp_RIIO-1'!$M:$M,0)))),"")</f>
        <v/>
      </c>
      <c r="AG54" s="63" t="str">
        <f>IFERROR(IF($M54=0,INDEX('Inp_RIIO-1'!$AM:$AM,MATCH(AG$5&amp;$E54&amp;$G54,'Inp_RIIO-1'!$M:$M,0)),IF($M54=1,INDEX('Inp_RIIO-1'!$AN:$AN,MATCH(AG$5&amp;$E54&amp;$G54,'Inp_RIIO-1'!$M:$M,0)))),"")</f>
        <v/>
      </c>
      <c r="AH54" s="63" t="str">
        <f>IFERROR(IF($M54=0,INDEX('Inp_RIIO-1'!$AM:$AM,MATCH(AH$5&amp;$E54&amp;$G54,'Inp_RIIO-1'!$M:$M,0)),IF($M54=1,INDEX('Inp_RIIO-1'!$AN:$AN,MATCH(AH$5&amp;$E54&amp;$G54,'Inp_RIIO-1'!$M:$M,0)))),"")</f>
        <v/>
      </c>
      <c r="AI54" s="63" t="str">
        <f>IFERROR(IF($M54=0,INDEX('Inp_RIIO-1'!$AM:$AM,MATCH(AI$5&amp;$E54&amp;$G54,'Inp_RIIO-1'!$M:$M,0)),IF($M54=1,INDEX('Inp_RIIO-1'!$AN:$AN,MATCH(AI$5&amp;$E54&amp;$G54,'Inp_RIIO-1'!$M:$M,0)))),"")</f>
        <v/>
      </c>
      <c r="AJ54" s="63" t="str">
        <f>IFERROR(IF($M54=0,INDEX('Inp_RIIO-1'!$AM:$AM,MATCH(AJ$5&amp;$E54&amp;$G54,'Inp_RIIO-1'!$M:$M,0)),IF($M54=1,INDEX('Inp_RIIO-1'!$AN:$AN,MATCH(AJ$5&amp;$E54&amp;$G54,'Inp_RIIO-1'!$M:$M,0)))),"")</f>
        <v/>
      </c>
      <c r="AK54" s="63" t="str">
        <f>IFERROR(IF($M54=0,INDEX('Inp_RIIO-1'!$AM:$AM,MATCH(AK$5&amp;$E54&amp;$G54,'Inp_RIIO-1'!$M:$M,0)),IF($M54=1,INDEX('Inp_RIIO-1'!$AN:$AN,MATCH(AK$5&amp;$E54&amp;$G54,'Inp_RIIO-1'!$M:$M,0)))),"")</f>
        <v/>
      </c>
      <c r="AL54" s="63" t="str">
        <f>IFERROR(IF($M54=0,INDEX('Inp_RIIO-1'!$AM:$AM,MATCH(AL$5&amp;$E54&amp;$G54,'Inp_RIIO-1'!$M:$M,0)),IF($M54=1,INDEX('Inp_RIIO-1'!$AN:$AN,MATCH(AL$5&amp;$E54&amp;$G54,'Inp_RIIO-1'!$M:$M,0)))),"")</f>
        <v/>
      </c>
      <c r="AM54" s="63" t="str">
        <f>IFERROR(IF($M54=0,INDEX('Inp_RIIO-1'!$AM:$AM,MATCH(AM$5&amp;$E54&amp;$G54,'Inp_RIIO-1'!$M:$M,0)),IF($M54=1,INDEX('Inp_RIIO-1'!$AN:$AN,MATCH(AM$5&amp;$E54&amp;$G54,'Inp_RIIO-1'!$M:$M,0)))),"")</f>
        <v/>
      </c>
      <c r="AN54" s="63" t="str">
        <f>IFERROR(IF($M54=0,INDEX('Inp_RIIO-1'!$AM:$AM,MATCH(AN$5&amp;$E54&amp;$G54,'Inp_RIIO-1'!$M:$M,0)),IF($M54=1,INDEX('Inp_RIIO-1'!$AN:$AN,MATCH(AN$5&amp;$E54&amp;$G54,'Inp_RIIO-1'!$M:$M,0)))),"")</f>
        <v/>
      </c>
      <c r="AO54" s="63" t="str">
        <f>IFERROR(IF($M54=0,INDEX('Inp_RIIO-1'!$AM:$AM,MATCH(AO$5&amp;$E54&amp;$G54,'Inp_RIIO-1'!$M:$M,0)),IF($M54=1,INDEX('Inp_RIIO-1'!$AN:$AN,MATCH(AO$5&amp;$E54&amp;$G54,'Inp_RIIO-1'!$M:$M,0)))),"")</f>
        <v/>
      </c>
      <c r="AP54" s="63" t="str">
        <f>IFERROR(IF($M54=0,INDEX('Inp_RIIO-1'!$AM:$AM,MATCH(AP$5&amp;$E54&amp;$G54,'Inp_RIIO-1'!$M:$M,0)),IF($M54=1,INDEX('Inp_RIIO-1'!$AN:$AN,MATCH(AP$5&amp;$E54&amp;$G54,'Inp_RIIO-1'!$M:$M,0)))),"")</f>
        <v/>
      </c>
      <c r="AQ54" s="63" t="str">
        <f>IFERROR(IF($M54=0,INDEX('Inp_RIIO-1'!$AM:$AM,MATCH(AQ$5&amp;$E54&amp;$G54,'Inp_RIIO-1'!$M:$M,0)),IF($M54=1,INDEX('Inp_RIIO-1'!$AN:$AN,MATCH(AQ$5&amp;$E54&amp;$G54,'Inp_RIIO-1'!$M:$M,0)))),"")</f>
        <v/>
      </c>
      <c r="AS54" s="15"/>
      <c r="AT54" s="15"/>
      <c r="AU54" s="15"/>
      <c r="AV54" s="15"/>
      <c r="AW54" s="15"/>
      <c r="AX54" s="15"/>
      <c r="AY54" s="15"/>
      <c r="AZ54" s="15"/>
      <c r="BA54" s="15"/>
      <c r="BB54" s="15"/>
      <c r="BC54" s="15"/>
      <c r="BD54" s="15"/>
    </row>
    <row r="55" spans="2:59">
      <c r="E55" s="3" t="s">
        <v>216</v>
      </c>
      <c r="F55" s="3" t="s">
        <v>130</v>
      </c>
      <c r="G55" s="3" t="s">
        <v>134</v>
      </c>
      <c r="J55" s="3" t="s">
        <v>65</v>
      </c>
      <c r="M55" s="63">
        <f>Control!$R$10</f>
        <v>0</v>
      </c>
      <c r="N55" s="63">
        <f>Inp_Exclusions!I55</f>
        <v>1</v>
      </c>
      <c r="P55" s="63" t="str">
        <f>IFERROR(IF($M55=0,INDEX('Inp_RIIO-1'!$AM:$AM,MATCH(P$5&amp;$E55&amp;$G55,'Inp_RIIO-1'!$M:$M,0)),IF($M55=1,INDEX('Inp_RIIO-1'!$AN:$AN,MATCH(P$5&amp;$E55&amp;$G55,'Inp_RIIO-1'!$M:$M,0)))),"")</f>
        <v/>
      </c>
      <c r="Q55" s="63" t="str">
        <f>IFERROR(IF($M55=0,INDEX('Inp_RIIO-1'!$AM:$AM,MATCH(Q$5&amp;$E55&amp;$G55,'Inp_RIIO-1'!$M:$M,0)),IF($M55=1,INDEX('Inp_RIIO-1'!$AN:$AN,MATCH(Q$5&amp;$E55&amp;$G55,'Inp_RIIO-1'!$M:$M,0)))),"")</f>
        <v/>
      </c>
      <c r="R55" s="63" t="str">
        <f>IFERROR(IF($M55=0,INDEX('Inp_RIIO-1'!$AM:$AM,MATCH(R$5&amp;$E55&amp;$G55,'Inp_RIIO-1'!$M:$M,0)),IF($M55=1,INDEX('Inp_RIIO-1'!$AN:$AN,MATCH(R$5&amp;$E55&amp;$G55,'Inp_RIIO-1'!$M:$M,0)))),"")</f>
        <v/>
      </c>
      <c r="S55" s="63" t="str">
        <f>IFERROR(IF($M55=0,INDEX('Inp_RIIO-1'!$AM:$AM,MATCH(S$5&amp;$E55&amp;$G55,'Inp_RIIO-1'!$M:$M,0)),IF($M55=1,INDEX('Inp_RIIO-1'!$AN:$AN,MATCH(S$5&amp;$E55&amp;$G55,'Inp_RIIO-1'!$M:$M,0)))),"")</f>
        <v/>
      </c>
      <c r="T55" s="63">
        <f>IFERROR(IF($M55=0,INDEX('Inp_RIIO-1'!$AM:$AM,MATCH(T$5&amp;$E55&amp;$G55,'Inp_RIIO-1'!$M:$M,0)),IF($M55=1,INDEX('Inp_RIIO-1'!$AN:$AN,MATCH(T$5&amp;$E55&amp;$G55,'Inp_RIIO-1'!$M:$M,0)))),"")</f>
        <v>60.901336139247761</v>
      </c>
      <c r="U55" s="63">
        <f>IFERROR(IF($M55=0,INDEX('Inp_RIIO-1'!$AM:$AM,MATCH(U$5&amp;$E55&amp;$G55,'Inp_RIIO-1'!$M:$M,0)),IF($M55=1,INDEX('Inp_RIIO-1'!$AN:$AN,MATCH(U$5&amp;$E55&amp;$G55,'Inp_RIIO-1'!$M:$M,0)))),"")</f>
        <v>3.0350661620281763</v>
      </c>
      <c r="V55" s="63" t="str">
        <f>IFERROR(IF($M55=0,INDEX('Inp_RIIO-1'!$AM:$AM,MATCH(V$5&amp;$E55&amp;$G55,'Inp_RIIO-1'!$M:$M,0)),IF($M55=1,INDEX('Inp_RIIO-1'!$AN:$AN,MATCH(V$5&amp;$E55&amp;$G55,'Inp_RIIO-1'!$M:$M,0)))),"")</f>
        <v/>
      </c>
      <c r="W55" s="63" t="str">
        <f>IFERROR(IF($M55=0,INDEX('Inp_RIIO-1'!$AM:$AM,MATCH(W$5&amp;$E55&amp;$G55,'Inp_RIIO-1'!$M:$M,0)),IF($M55=1,INDEX('Inp_RIIO-1'!$AN:$AN,MATCH(W$5&amp;$E55&amp;$G55,'Inp_RIIO-1'!$M:$M,0)))),"")</f>
        <v/>
      </c>
      <c r="X55" s="63" t="str">
        <f>IFERROR(IF($M55=0,INDEX('Inp_RIIO-1'!$AM:$AM,MATCH(X$5&amp;$E55&amp;$G55,'Inp_RIIO-1'!$M:$M,0)),IF($M55=1,INDEX('Inp_RIIO-1'!$AN:$AN,MATCH(X$5&amp;$E55&amp;$G55,'Inp_RIIO-1'!$M:$M,0)))),"")</f>
        <v/>
      </c>
      <c r="Y55" s="63" t="str">
        <f>IFERROR(IF($M55=0,INDEX('Inp_RIIO-1'!$AM:$AM,MATCH(Y$5&amp;$E55&amp;$G55,'Inp_RIIO-1'!$M:$M,0)),IF($M55=1,INDEX('Inp_RIIO-1'!$AN:$AN,MATCH(Y$5&amp;$E55&amp;$G55,'Inp_RIIO-1'!$M:$M,0)))),"")</f>
        <v/>
      </c>
      <c r="Z55" s="63" t="str">
        <f>IFERROR(IF($M55=0,INDEX('Inp_RIIO-1'!$AM:$AM,MATCH(Z$5&amp;$E55&amp;$G55,'Inp_RIIO-1'!$M:$M,0)),IF($M55=1,INDEX('Inp_RIIO-1'!$AN:$AN,MATCH(Z$5&amp;$E55&amp;$G55,'Inp_RIIO-1'!$M:$M,0)))),"")</f>
        <v/>
      </c>
      <c r="AA55" s="63" t="str">
        <f>IFERROR(IF($M55=0,INDEX('Inp_RIIO-1'!$AM:$AM,MATCH(AA$5&amp;$E55&amp;$G55,'Inp_RIIO-1'!$M:$M,0)),IF($M55=1,INDEX('Inp_RIIO-1'!$AN:$AN,MATCH(AA$5&amp;$E55&amp;$G55,'Inp_RIIO-1'!$M:$M,0)))),"")</f>
        <v/>
      </c>
      <c r="AB55" s="63" t="str">
        <f>IFERROR(IF($M55=0,INDEX('Inp_RIIO-1'!$AM:$AM,MATCH(AB$5&amp;$E55&amp;$G55,'Inp_RIIO-1'!$M:$M,0)),IF($M55=1,INDEX('Inp_RIIO-1'!$AN:$AN,MATCH(AB$5&amp;$E55&amp;$G55,'Inp_RIIO-1'!$M:$M,0)))),"")</f>
        <v/>
      </c>
      <c r="AC55" s="63" t="str">
        <f>IFERROR(IF($M55=0,INDEX('Inp_RIIO-1'!$AM:$AM,MATCH(AC$5&amp;$E55&amp;$G55,'Inp_RIIO-1'!$M:$M,0)),IF($M55=1,INDEX('Inp_RIIO-1'!$AN:$AN,MATCH(AC$5&amp;$E55&amp;$G55,'Inp_RIIO-1'!$M:$M,0)))),"")</f>
        <v/>
      </c>
      <c r="AD55" s="63" t="str">
        <f>IFERROR(IF($M55=0,INDEX('Inp_RIIO-1'!$AM:$AM,MATCH(AD$5&amp;$E55&amp;$G55,'Inp_RIIO-1'!$M:$M,0)),IF($M55=1,INDEX('Inp_RIIO-1'!$AN:$AN,MATCH(AD$5&amp;$E55&amp;$G55,'Inp_RIIO-1'!$M:$M,0)))),"")</f>
        <v/>
      </c>
      <c r="AE55" s="63" t="str">
        <f>IFERROR(IF($M55=0,INDEX('Inp_RIIO-1'!$AM:$AM,MATCH(AE$5&amp;$E55&amp;$G55,'Inp_RIIO-1'!$M:$M,0)),IF($M55=1,INDEX('Inp_RIIO-1'!$AN:$AN,MATCH(AE$5&amp;$E55&amp;$G55,'Inp_RIIO-1'!$M:$M,0)))),"")</f>
        <v/>
      </c>
      <c r="AF55" s="63" t="str">
        <f>IFERROR(IF($M55=0,INDEX('Inp_RIIO-1'!$AM:$AM,MATCH(AF$5&amp;$E55&amp;$G55,'Inp_RIIO-1'!$M:$M,0)),IF($M55=1,INDEX('Inp_RIIO-1'!$AN:$AN,MATCH(AF$5&amp;$E55&amp;$G55,'Inp_RIIO-1'!$M:$M,0)))),"")</f>
        <v/>
      </c>
      <c r="AG55" s="63" t="str">
        <f>IFERROR(IF($M55=0,INDEX('Inp_RIIO-1'!$AM:$AM,MATCH(AG$5&amp;$E55&amp;$G55,'Inp_RIIO-1'!$M:$M,0)),IF($M55=1,INDEX('Inp_RIIO-1'!$AN:$AN,MATCH(AG$5&amp;$E55&amp;$G55,'Inp_RIIO-1'!$M:$M,0)))),"")</f>
        <v/>
      </c>
      <c r="AH55" s="63" t="str">
        <f>IFERROR(IF($M55=0,INDEX('Inp_RIIO-1'!$AM:$AM,MATCH(AH$5&amp;$E55&amp;$G55,'Inp_RIIO-1'!$M:$M,0)),IF($M55=1,INDEX('Inp_RIIO-1'!$AN:$AN,MATCH(AH$5&amp;$E55&amp;$G55,'Inp_RIIO-1'!$M:$M,0)))),"")</f>
        <v/>
      </c>
      <c r="AI55" s="63" t="str">
        <f>IFERROR(IF($M55=0,INDEX('Inp_RIIO-1'!$AM:$AM,MATCH(AI$5&amp;$E55&amp;$G55,'Inp_RIIO-1'!$M:$M,0)),IF($M55=1,INDEX('Inp_RIIO-1'!$AN:$AN,MATCH(AI$5&amp;$E55&amp;$G55,'Inp_RIIO-1'!$M:$M,0)))),"")</f>
        <v/>
      </c>
      <c r="AJ55" s="63" t="str">
        <f>IFERROR(IF($M55=0,INDEX('Inp_RIIO-1'!$AM:$AM,MATCH(AJ$5&amp;$E55&amp;$G55,'Inp_RIIO-1'!$M:$M,0)),IF($M55=1,INDEX('Inp_RIIO-1'!$AN:$AN,MATCH(AJ$5&amp;$E55&amp;$G55,'Inp_RIIO-1'!$M:$M,0)))),"")</f>
        <v/>
      </c>
      <c r="AK55" s="63" t="str">
        <f>IFERROR(IF($M55=0,INDEX('Inp_RIIO-1'!$AM:$AM,MATCH(AK$5&amp;$E55&amp;$G55,'Inp_RIIO-1'!$M:$M,0)),IF($M55=1,INDEX('Inp_RIIO-1'!$AN:$AN,MATCH(AK$5&amp;$E55&amp;$G55,'Inp_RIIO-1'!$M:$M,0)))),"")</f>
        <v/>
      </c>
      <c r="AL55" s="63" t="str">
        <f>IFERROR(IF($M55=0,INDEX('Inp_RIIO-1'!$AM:$AM,MATCH(AL$5&amp;$E55&amp;$G55,'Inp_RIIO-1'!$M:$M,0)),IF($M55=1,INDEX('Inp_RIIO-1'!$AN:$AN,MATCH(AL$5&amp;$E55&amp;$G55,'Inp_RIIO-1'!$M:$M,0)))),"")</f>
        <v/>
      </c>
      <c r="AM55" s="63" t="str">
        <f>IFERROR(IF($M55=0,INDEX('Inp_RIIO-1'!$AM:$AM,MATCH(AM$5&amp;$E55&amp;$G55,'Inp_RIIO-1'!$M:$M,0)),IF($M55=1,INDEX('Inp_RIIO-1'!$AN:$AN,MATCH(AM$5&amp;$E55&amp;$G55,'Inp_RIIO-1'!$M:$M,0)))),"")</f>
        <v/>
      </c>
      <c r="AN55" s="63" t="str">
        <f>IFERROR(IF($M55=0,INDEX('Inp_RIIO-1'!$AM:$AM,MATCH(AN$5&amp;$E55&amp;$G55,'Inp_RIIO-1'!$M:$M,0)),IF($M55=1,INDEX('Inp_RIIO-1'!$AN:$AN,MATCH(AN$5&amp;$E55&amp;$G55,'Inp_RIIO-1'!$M:$M,0)))),"")</f>
        <v/>
      </c>
      <c r="AO55" s="63" t="str">
        <f>IFERROR(IF($M55=0,INDEX('Inp_RIIO-1'!$AM:$AM,MATCH(AO$5&amp;$E55&amp;$G55,'Inp_RIIO-1'!$M:$M,0)),IF($M55=1,INDEX('Inp_RIIO-1'!$AN:$AN,MATCH(AO$5&amp;$E55&amp;$G55,'Inp_RIIO-1'!$M:$M,0)))),"")</f>
        <v/>
      </c>
      <c r="AP55" s="63" t="str">
        <f>IFERROR(IF($M55=0,INDEX('Inp_RIIO-1'!$AM:$AM,MATCH(AP$5&amp;$E55&amp;$G55,'Inp_RIIO-1'!$M:$M,0)),IF($M55=1,INDEX('Inp_RIIO-1'!$AN:$AN,MATCH(AP$5&amp;$E55&amp;$G55,'Inp_RIIO-1'!$M:$M,0)))),"")</f>
        <v/>
      </c>
      <c r="AQ55" s="63" t="str">
        <f>IFERROR(IF($M55=0,INDEX('Inp_RIIO-1'!$AM:$AM,MATCH(AQ$5&amp;$E55&amp;$G55,'Inp_RIIO-1'!$M:$M,0)),IF($M55=1,INDEX('Inp_RIIO-1'!$AN:$AN,MATCH(AQ$5&amp;$E55&amp;$G55,'Inp_RIIO-1'!$M:$M,0)))),"")</f>
        <v/>
      </c>
      <c r="AS55" s="15"/>
      <c r="AT55" s="15"/>
      <c r="AU55" s="15"/>
      <c r="AV55" s="15"/>
      <c r="AW55" s="15"/>
      <c r="AX55" s="15"/>
      <c r="AY55" s="15"/>
      <c r="AZ55" s="15"/>
      <c r="BA55" s="15"/>
      <c r="BB55" s="15"/>
      <c r="BC55" s="15"/>
      <c r="BD55" s="15"/>
    </row>
    <row r="56" spans="2:59">
      <c r="E56" s="3" t="s">
        <v>216</v>
      </c>
      <c r="F56" s="3" t="s">
        <v>130</v>
      </c>
      <c r="G56" s="3" t="s">
        <v>135</v>
      </c>
      <c r="J56" s="3" t="s">
        <v>65</v>
      </c>
      <c r="M56" s="63">
        <f>Control!$R$10</f>
        <v>0</v>
      </c>
      <c r="N56" s="63">
        <f>Inp_Exclusions!I56</f>
        <v>1</v>
      </c>
      <c r="P56" s="63" t="str">
        <f>IFERROR(IF($M56=0,INDEX('Inp_RIIO-1'!$AM:$AM,MATCH(P$5&amp;$E56&amp;$G56,'Inp_RIIO-1'!$M:$M,0)),IF($M56=1,INDEX('Inp_RIIO-1'!$AN:$AN,MATCH(P$5&amp;$E56&amp;$G56,'Inp_RIIO-1'!$M:$M,0)))),"")</f>
        <v/>
      </c>
      <c r="Q56" s="63" t="str">
        <f>IFERROR(IF($M56=0,INDEX('Inp_RIIO-1'!$AM:$AM,MATCH(Q$5&amp;$E56&amp;$G56,'Inp_RIIO-1'!$M:$M,0)),IF($M56=1,INDEX('Inp_RIIO-1'!$AN:$AN,MATCH(Q$5&amp;$E56&amp;$G56,'Inp_RIIO-1'!$M:$M,0)))),"")</f>
        <v/>
      </c>
      <c r="R56" s="63" t="str">
        <f>IFERROR(IF($M56=0,INDEX('Inp_RIIO-1'!$AM:$AM,MATCH(R$5&amp;$E56&amp;$G56,'Inp_RIIO-1'!$M:$M,0)),IF($M56=1,INDEX('Inp_RIIO-1'!$AN:$AN,MATCH(R$5&amp;$E56&amp;$G56,'Inp_RIIO-1'!$M:$M,0)))),"")</f>
        <v/>
      </c>
      <c r="S56" s="63" t="str">
        <f>IFERROR(IF($M56=0,INDEX('Inp_RIIO-1'!$AM:$AM,MATCH(S$5&amp;$E56&amp;$G56,'Inp_RIIO-1'!$M:$M,0)),IF($M56=1,INDEX('Inp_RIIO-1'!$AN:$AN,MATCH(S$5&amp;$E56&amp;$G56,'Inp_RIIO-1'!$M:$M,0)))),"")</f>
        <v/>
      </c>
      <c r="T56" s="63">
        <f>IFERROR(IF($M56=0,INDEX('Inp_RIIO-1'!$AM:$AM,MATCH(T$5&amp;$E56&amp;$G56,'Inp_RIIO-1'!$M:$M,0)),IF($M56=1,INDEX('Inp_RIIO-1'!$AN:$AN,MATCH(T$5&amp;$E56&amp;$G56,'Inp_RIIO-1'!$M:$M,0)))),"")</f>
        <v>0</v>
      </c>
      <c r="U56" s="63">
        <f>IFERROR(IF($M56=0,INDEX('Inp_RIIO-1'!$AM:$AM,MATCH(U$5&amp;$E56&amp;$G56,'Inp_RIIO-1'!$M:$M,0)),IF($M56=1,INDEX('Inp_RIIO-1'!$AN:$AN,MATCH(U$5&amp;$E56&amp;$G56,'Inp_RIIO-1'!$M:$M,0)))),"")</f>
        <v>282.34872818198903</v>
      </c>
      <c r="V56" s="63" t="str">
        <f>IFERROR(IF($M56=0,INDEX('Inp_RIIO-1'!$AM:$AM,MATCH(V$5&amp;$E56&amp;$G56,'Inp_RIIO-1'!$M:$M,0)),IF($M56=1,INDEX('Inp_RIIO-1'!$AN:$AN,MATCH(V$5&amp;$E56&amp;$G56,'Inp_RIIO-1'!$M:$M,0)))),"")</f>
        <v/>
      </c>
      <c r="W56" s="63" t="str">
        <f>IFERROR(IF($M56=0,INDEX('Inp_RIIO-1'!$AM:$AM,MATCH(W$5&amp;$E56&amp;$G56,'Inp_RIIO-1'!$M:$M,0)),IF($M56=1,INDEX('Inp_RIIO-1'!$AN:$AN,MATCH(W$5&amp;$E56&amp;$G56,'Inp_RIIO-1'!$M:$M,0)))),"")</f>
        <v/>
      </c>
      <c r="X56" s="63" t="str">
        <f>IFERROR(IF($M56=0,INDEX('Inp_RIIO-1'!$AM:$AM,MATCH(X$5&amp;$E56&amp;$G56,'Inp_RIIO-1'!$M:$M,0)),IF($M56=1,INDEX('Inp_RIIO-1'!$AN:$AN,MATCH(X$5&amp;$E56&amp;$G56,'Inp_RIIO-1'!$M:$M,0)))),"")</f>
        <v/>
      </c>
      <c r="Y56" s="63" t="str">
        <f>IFERROR(IF($M56=0,INDEX('Inp_RIIO-1'!$AM:$AM,MATCH(Y$5&amp;$E56&amp;$G56,'Inp_RIIO-1'!$M:$M,0)),IF($M56=1,INDEX('Inp_RIIO-1'!$AN:$AN,MATCH(Y$5&amp;$E56&amp;$G56,'Inp_RIIO-1'!$M:$M,0)))),"")</f>
        <v/>
      </c>
      <c r="Z56" s="63" t="str">
        <f>IFERROR(IF($M56=0,INDEX('Inp_RIIO-1'!$AM:$AM,MATCH(Z$5&amp;$E56&amp;$G56,'Inp_RIIO-1'!$M:$M,0)),IF($M56=1,INDEX('Inp_RIIO-1'!$AN:$AN,MATCH(Z$5&amp;$E56&amp;$G56,'Inp_RIIO-1'!$M:$M,0)))),"")</f>
        <v/>
      </c>
      <c r="AA56" s="63" t="str">
        <f>IFERROR(IF($M56=0,INDEX('Inp_RIIO-1'!$AM:$AM,MATCH(AA$5&amp;$E56&amp;$G56,'Inp_RIIO-1'!$M:$M,0)),IF($M56=1,INDEX('Inp_RIIO-1'!$AN:$AN,MATCH(AA$5&amp;$E56&amp;$G56,'Inp_RIIO-1'!$M:$M,0)))),"")</f>
        <v/>
      </c>
      <c r="AB56" s="63" t="str">
        <f>IFERROR(IF($M56=0,INDEX('Inp_RIIO-1'!$AM:$AM,MATCH(AB$5&amp;$E56&amp;$G56,'Inp_RIIO-1'!$M:$M,0)),IF($M56=1,INDEX('Inp_RIIO-1'!$AN:$AN,MATCH(AB$5&amp;$E56&amp;$G56,'Inp_RIIO-1'!$M:$M,0)))),"")</f>
        <v/>
      </c>
      <c r="AC56" s="63" t="str">
        <f>IFERROR(IF($M56=0,INDEX('Inp_RIIO-1'!$AM:$AM,MATCH(AC$5&amp;$E56&amp;$G56,'Inp_RIIO-1'!$M:$M,0)),IF($M56=1,INDEX('Inp_RIIO-1'!$AN:$AN,MATCH(AC$5&amp;$E56&amp;$G56,'Inp_RIIO-1'!$M:$M,0)))),"")</f>
        <v/>
      </c>
      <c r="AD56" s="63" t="str">
        <f>IFERROR(IF($M56=0,INDEX('Inp_RIIO-1'!$AM:$AM,MATCH(AD$5&amp;$E56&amp;$G56,'Inp_RIIO-1'!$M:$M,0)),IF($M56=1,INDEX('Inp_RIIO-1'!$AN:$AN,MATCH(AD$5&amp;$E56&amp;$G56,'Inp_RIIO-1'!$M:$M,0)))),"")</f>
        <v/>
      </c>
      <c r="AE56" s="63" t="str">
        <f>IFERROR(IF($M56=0,INDEX('Inp_RIIO-1'!$AM:$AM,MATCH(AE$5&amp;$E56&amp;$G56,'Inp_RIIO-1'!$M:$M,0)),IF($M56=1,INDEX('Inp_RIIO-1'!$AN:$AN,MATCH(AE$5&amp;$E56&amp;$G56,'Inp_RIIO-1'!$M:$M,0)))),"")</f>
        <v/>
      </c>
      <c r="AF56" s="63" t="str">
        <f>IFERROR(IF($M56=0,INDEX('Inp_RIIO-1'!$AM:$AM,MATCH(AF$5&amp;$E56&amp;$G56,'Inp_RIIO-1'!$M:$M,0)),IF($M56=1,INDEX('Inp_RIIO-1'!$AN:$AN,MATCH(AF$5&amp;$E56&amp;$G56,'Inp_RIIO-1'!$M:$M,0)))),"")</f>
        <v/>
      </c>
      <c r="AG56" s="63" t="str">
        <f>IFERROR(IF($M56=0,INDEX('Inp_RIIO-1'!$AM:$AM,MATCH(AG$5&amp;$E56&amp;$G56,'Inp_RIIO-1'!$M:$M,0)),IF($M56=1,INDEX('Inp_RIIO-1'!$AN:$AN,MATCH(AG$5&amp;$E56&amp;$G56,'Inp_RIIO-1'!$M:$M,0)))),"")</f>
        <v/>
      </c>
      <c r="AH56" s="63" t="str">
        <f>IFERROR(IF($M56=0,INDEX('Inp_RIIO-1'!$AM:$AM,MATCH(AH$5&amp;$E56&amp;$G56,'Inp_RIIO-1'!$M:$M,0)),IF($M56=1,INDEX('Inp_RIIO-1'!$AN:$AN,MATCH(AH$5&amp;$E56&amp;$G56,'Inp_RIIO-1'!$M:$M,0)))),"")</f>
        <v/>
      </c>
      <c r="AI56" s="63" t="str">
        <f>IFERROR(IF($M56=0,INDEX('Inp_RIIO-1'!$AM:$AM,MATCH(AI$5&amp;$E56&amp;$G56,'Inp_RIIO-1'!$M:$M,0)),IF($M56=1,INDEX('Inp_RIIO-1'!$AN:$AN,MATCH(AI$5&amp;$E56&amp;$G56,'Inp_RIIO-1'!$M:$M,0)))),"")</f>
        <v/>
      </c>
      <c r="AJ56" s="63" t="str">
        <f>IFERROR(IF($M56=0,INDEX('Inp_RIIO-1'!$AM:$AM,MATCH(AJ$5&amp;$E56&amp;$G56,'Inp_RIIO-1'!$M:$M,0)),IF($M56=1,INDEX('Inp_RIIO-1'!$AN:$AN,MATCH(AJ$5&amp;$E56&amp;$G56,'Inp_RIIO-1'!$M:$M,0)))),"")</f>
        <v/>
      </c>
      <c r="AK56" s="63" t="str">
        <f>IFERROR(IF($M56=0,INDEX('Inp_RIIO-1'!$AM:$AM,MATCH(AK$5&amp;$E56&amp;$G56,'Inp_RIIO-1'!$M:$M,0)),IF($M56=1,INDEX('Inp_RIIO-1'!$AN:$AN,MATCH(AK$5&amp;$E56&amp;$G56,'Inp_RIIO-1'!$M:$M,0)))),"")</f>
        <v/>
      </c>
      <c r="AL56" s="63" t="str">
        <f>IFERROR(IF($M56=0,INDEX('Inp_RIIO-1'!$AM:$AM,MATCH(AL$5&amp;$E56&amp;$G56,'Inp_RIIO-1'!$M:$M,0)),IF($M56=1,INDEX('Inp_RIIO-1'!$AN:$AN,MATCH(AL$5&amp;$E56&amp;$G56,'Inp_RIIO-1'!$M:$M,0)))),"")</f>
        <v/>
      </c>
      <c r="AM56" s="63" t="str">
        <f>IFERROR(IF($M56=0,INDEX('Inp_RIIO-1'!$AM:$AM,MATCH(AM$5&amp;$E56&amp;$G56,'Inp_RIIO-1'!$M:$M,0)),IF($M56=1,INDEX('Inp_RIIO-1'!$AN:$AN,MATCH(AM$5&amp;$E56&amp;$G56,'Inp_RIIO-1'!$M:$M,0)))),"")</f>
        <v/>
      </c>
      <c r="AN56" s="63" t="str">
        <f>IFERROR(IF($M56=0,INDEX('Inp_RIIO-1'!$AM:$AM,MATCH(AN$5&amp;$E56&amp;$G56,'Inp_RIIO-1'!$M:$M,0)),IF($M56=1,INDEX('Inp_RIIO-1'!$AN:$AN,MATCH(AN$5&amp;$E56&amp;$G56,'Inp_RIIO-1'!$M:$M,0)))),"")</f>
        <v/>
      </c>
      <c r="AO56" s="63" t="str">
        <f>IFERROR(IF($M56=0,INDEX('Inp_RIIO-1'!$AM:$AM,MATCH(AO$5&amp;$E56&amp;$G56,'Inp_RIIO-1'!$M:$M,0)),IF($M56=1,INDEX('Inp_RIIO-1'!$AN:$AN,MATCH(AO$5&amp;$E56&amp;$G56,'Inp_RIIO-1'!$M:$M,0)))),"")</f>
        <v/>
      </c>
      <c r="AP56" s="63" t="str">
        <f>IFERROR(IF($M56=0,INDEX('Inp_RIIO-1'!$AM:$AM,MATCH(AP$5&amp;$E56&amp;$G56,'Inp_RIIO-1'!$M:$M,0)),IF($M56=1,INDEX('Inp_RIIO-1'!$AN:$AN,MATCH(AP$5&amp;$E56&amp;$G56,'Inp_RIIO-1'!$M:$M,0)))),"")</f>
        <v/>
      </c>
      <c r="AQ56" s="63" t="str">
        <f>IFERROR(IF($M56=0,INDEX('Inp_RIIO-1'!$AM:$AM,MATCH(AQ$5&amp;$E56&amp;$G56,'Inp_RIIO-1'!$M:$M,0)),IF($M56=1,INDEX('Inp_RIIO-1'!$AN:$AN,MATCH(AQ$5&amp;$E56&amp;$G56,'Inp_RIIO-1'!$M:$M,0)))),"")</f>
        <v/>
      </c>
      <c r="AS56" s="15"/>
      <c r="AT56" s="15"/>
      <c r="AU56" s="15"/>
      <c r="AV56" s="15"/>
      <c r="AW56" s="15"/>
      <c r="AX56" s="15"/>
      <c r="AY56" s="15"/>
      <c r="AZ56" s="15"/>
      <c r="BA56" s="15"/>
      <c r="BB56" s="15"/>
      <c r="BC56" s="15"/>
      <c r="BD56" s="15"/>
    </row>
    <row r="57" spans="2:59">
      <c r="E57" s="3" t="s">
        <v>214</v>
      </c>
      <c r="F57" s="3" t="s">
        <v>130</v>
      </c>
      <c r="G57" s="3" t="s">
        <v>135</v>
      </c>
      <c r="J57" s="3" t="s">
        <v>65</v>
      </c>
      <c r="M57" s="63">
        <f>Control!$R$10</f>
        <v>0</v>
      </c>
      <c r="N57" s="63">
        <f>Inp_Exclusions!I57</f>
        <v>1</v>
      </c>
      <c r="P57" s="63" t="str">
        <f>IFERROR(IF($M57=0,INDEX('Inp_RIIO-1'!$AM:$AM,MATCH(P$5&amp;$E57&amp;$G57,'Inp_RIIO-1'!$M:$M,0)),IF($M57=1,INDEX('Inp_RIIO-1'!$AN:$AN,MATCH(P$5&amp;$E57&amp;$G57,'Inp_RIIO-1'!$M:$M,0)))),"")</f>
        <v/>
      </c>
      <c r="Q57" s="63" t="str">
        <f>IFERROR(IF($M57=0,INDEX('Inp_RIIO-1'!$AM:$AM,MATCH(Q$5&amp;$E57&amp;$G57,'Inp_RIIO-1'!$M:$M,0)),IF($M57=1,INDEX('Inp_RIIO-1'!$AN:$AN,MATCH(Q$5&amp;$E57&amp;$G57,'Inp_RIIO-1'!$M:$M,0)))),"")</f>
        <v/>
      </c>
      <c r="R57" s="63" t="str">
        <f>IFERROR(IF($M57=0,INDEX('Inp_RIIO-1'!$AM:$AM,MATCH(R$5&amp;$E57&amp;$G57,'Inp_RIIO-1'!$M:$M,0)),IF($M57=1,INDEX('Inp_RIIO-1'!$AN:$AN,MATCH(R$5&amp;$E57&amp;$G57,'Inp_RIIO-1'!$M:$M,0)))),"")</f>
        <v/>
      </c>
      <c r="S57" s="63" t="str">
        <f>IFERROR(IF($M57=0,INDEX('Inp_RIIO-1'!$AM:$AM,MATCH(S$5&amp;$E57&amp;$G57,'Inp_RIIO-1'!$M:$M,0)),IF($M57=1,INDEX('Inp_RIIO-1'!$AN:$AN,MATCH(S$5&amp;$E57&amp;$G57,'Inp_RIIO-1'!$M:$M,0)))),"")</f>
        <v/>
      </c>
      <c r="T57" s="63">
        <f>IFERROR(IF($M57=0,INDEX('Inp_RIIO-1'!$AM:$AM,MATCH(T$5&amp;$E57&amp;$G57,'Inp_RIIO-1'!$M:$M,0)),IF($M57=1,INDEX('Inp_RIIO-1'!$AN:$AN,MATCH(T$5&amp;$E57&amp;$G57,'Inp_RIIO-1'!$M:$M,0)))),"")</f>
        <v>3.5527136788005009E-15</v>
      </c>
      <c r="U57" s="63">
        <f>IFERROR(IF($M57=0,INDEX('Inp_RIIO-1'!$AM:$AM,MATCH(U$5&amp;$E57&amp;$G57,'Inp_RIIO-1'!$M:$M,0)),IF($M57=1,INDEX('Inp_RIIO-1'!$AN:$AN,MATCH(U$5&amp;$E57&amp;$G57,'Inp_RIIO-1'!$M:$M,0)))),"")</f>
        <v>-245.42919723908869</v>
      </c>
      <c r="V57" s="63" t="str">
        <f>IFERROR(IF($M57=0,INDEX('Inp_RIIO-1'!$AM:$AM,MATCH(V$5&amp;$E57&amp;$G57,'Inp_RIIO-1'!$M:$M,0)),IF($M57=1,INDEX('Inp_RIIO-1'!$AN:$AN,MATCH(V$5&amp;$E57&amp;$G57,'Inp_RIIO-1'!$M:$M,0)))),"")</f>
        <v/>
      </c>
      <c r="W57" s="63" t="str">
        <f>IFERROR(IF($M57=0,INDEX('Inp_RIIO-1'!$AM:$AM,MATCH(W$5&amp;$E57&amp;$G57,'Inp_RIIO-1'!$M:$M,0)),IF($M57=1,INDEX('Inp_RIIO-1'!$AN:$AN,MATCH(W$5&amp;$E57&amp;$G57,'Inp_RIIO-1'!$M:$M,0)))),"")</f>
        <v/>
      </c>
      <c r="X57" s="63" t="str">
        <f>IFERROR(IF($M57=0,INDEX('Inp_RIIO-1'!$AM:$AM,MATCH(X$5&amp;$E57&amp;$G57,'Inp_RIIO-1'!$M:$M,0)),IF($M57=1,INDEX('Inp_RIIO-1'!$AN:$AN,MATCH(X$5&amp;$E57&amp;$G57,'Inp_RIIO-1'!$M:$M,0)))),"")</f>
        <v/>
      </c>
      <c r="Y57" s="63" t="str">
        <f>IFERROR(IF($M57=0,INDEX('Inp_RIIO-1'!$AM:$AM,MATCH(Y$5&amp;$E57&amp;$G57,'Inp_RIIO-1'!$M:$M,0)),IF($M57=1,INDEX('Inp_RIIO-1'!$AN:$AN,MATCH(Y$5&amp;$E57&amp;$G57,'Inp_RIIO-1'!$M:$M,0)))),"")</f>
        <v/>
      </c>
      <c r="Z57" s="63" t="str">
        <f>IFERROR(IF($M57=0,INDEX('Inp_RIIO-1'!$AM:$AM,MATCH(Z$5&amp;$E57&amp;$G57,'Inp_RIIO-1'!$M:$M,0)),IF($M57=1,INDEX('Inp_RIIO-1'!$AN:$AN,MATCH(Z$5&amp;$E57&amp;$G57,'Inp_RIIO-1'!$M:$M,0)))),"")</f>
        <v/>
      </c>
      <c r="AA57" s="63" t="str">
        <f>IFERROR(IF($M57=0,INDEX('Inp_RIIO-1'!$AM:$AM,MATCH(AA$5&amp;$E57&amp;$G57,'Inp_RIIO-1'!$M:$M,0)),IF($M57=1,INDEX('Inp_RIIO-1'!$AN:$AN,MATCH(AA$5&amp;$E57&amp;$G57,'Inp_RIIO-1'!$M:$M,0)))),"")</f>
        <v/>
      </c>
      <c r="AB57" s="63" t="str">
        <f>IFERROR(IF($M57=0,INDEX('Inp_RIIO-1'!$AM:$AM,MATCH(AB$5&amp;$E57&amp;$G57,'Inp_RIIO-1'!$M:$M,0)),IF($M57=1,INDEX('Inp_RIIO-1'!$AN:$AN,MATCH(AB$5&amp;$E57&amp;$G57,'Inp_RIIO-1'!$M:$M,0)))),"")</f>
        <v/>
      </c>
      <c r="AC57" s="63" t="str">
        <f>IFERROR(IF($M57=0,INDEX('Inp_RIIO-1'!$AM:$AM,MATCH(AC$5&amp;$E57&amp;$G57,'Inp_RIIO-1'!$M:$M,0)),IF($M57=1,INDEX('Inp_RIIO-1'!$AN:$AN,MATCH(AC$5&amp;$E57&amp;$G57,'Inp_RIIO-1'!$M:$M,0)))),"")</f>
        <v/>
      </c>
      <c r="AD57" s="63" t="str">
        <f>IFERROR(IF($M57=0,INDEX('Inp_RIIO-1'!$AM:$AM,MATCH(AD$5&amp;$E57&amp;$G57,'Inp_RIIO-1'!$M:$M,0)),IF($M57=1,INDEX('Inp_RIIO-1'!$AN:$AN,MATCH(AD$5&amp;$E57&amp;$G57,'Inp_RIIO-1'!$M:$M,0)))),"")</f>
        <v/>
      </c>
      <c r="AE57" s="63" t="str">
        <f>IFERROR(IF($M57=0,INDEX('Inp_RIIO-1'!$AM:$AM,MATCH(AE$5&amp;$E57&amp;$G57,'Inp_RIIO-1'!$M:$M,0)),IF($M57=1,INDEX('Inp_RIIO-1'!$AN:$AN,MATCH(AE$5&amp;$E57&amp;$G57,'Inp_RIIO-1'!$M:$M,0)))),"")</f>
        <v/>
      </c>
      <c r="AF57" s="63" t="str">
        <f>IFERROR(IF($M57=0,INDEX('Inp_RIIO-1'!$AM:$AM,MATCH(AF$5&amp;$E57&amp;$G57,'Inp_RIIO-1'!$M:$M,0)),IF($M57=1,INDEX('Inp_RIIO-1'!$AN:$AN,MATCH(AF$5&amp;$E57&amp;$G57,'Inp_RIIO-1'!$M:$M,0)))),"")</f>
        <v/>
      </c>
      <c r="AG57" s="63" t="str">
        <f>IFERROR(IF($M57=0,INDEX('Inp_RIIO-1'!$AM:$AM,MATCH(AG$5&amp;$E57&amp;$G57,'Inp_RIIO-1'!$M:$M,0)),IF($M57=1,INDEX('Inp_RIIO-1'!$AN:$AN,MATCH(AG$5&amp;$E57&amp;$G57,'Inp_RIIO-1'!$M:$M,0)))),"")</f>
        <v/>
      </c>
      <c r="AH57" s="63" t="str">
        <f>IFERROR(IF($M57=0,INDEX('Inp_RIIO-1'!$AM:$AM,MATCH(AH$5&amp;$E57&amp;$G57,'Inp_RIIO-1'!$M:$M,0)),IF($M57=1,INDEX('Inp_RIIO-1'!$AN:$AN,MATCH(AH$5&amp;$E57&amp;$G57,'Inp_RIIO-1'!$M:$M,0)))),"")</f>
        <v/>
      </c>
      <c r="AI57" s="63" t="str">
        <f>IFERROR(IF($M57=0,INDEX('Inp_RIIO-1'!$AM:$AM,MATCH(AI$5&amp;$E57&amp;$G57,'Inp_RIIO-1'!$M:$M,0)),IF($M57=1,INDEX('Inp_RIIO-1'!$AN:$AN,MATCH(AI$5&amp;$E57&amp;$G57,'Inp_RIIO-1'!$M:$M,0)))),"")</f>
        <v/>
      </c>
      <c r="AJ57" s="63" t="str">
        <f>IFERROR(IF($M57=0,INDEX('Inp_RIIO-1'!$AM:$AM,MATCH(AJ$5&amp;$E57&amp;$G57,'Inp_RIIO-1'!$M:$M,0)),IF($M57=1,INDEX('Inp_RIIO-1'!$AN:$AN,MATCH(AJ$5&amp;$E57&amp;$G57,'Inp_RIIO-1'!$M:$M,0)))),"")</f>
        <v/>
      </c>
      <c r="AK57" s="63" t="str">
        <f>IFERROR(IF($M57=0,INDEX('Inp_RIIO-1'!$AM:$AM,MATCH(AK$5&amp;$E57&amp;$G57,'Inp_RIIO-1'!$M:$M,0)),IF($M57=1,INDEX('Inp_RIIO-1'!$AN:$AN,MATCH(AK$5&amp;$E57&amp;$G57,'Inp_RIIO-1'!$M:$M,0)))),"")</f>
        <v/>
      </c>
      <c r="AL57" s="63" t="str">
        <f>IFERROR(IF($M57=0,INDEX('Inp_RIIO-1'!$AM:$AM,MATCH(AL$5&amp;$E57&amp;$G57,'Inp_RIIO-1'!$M:$M,0)),IF($M57=1,INDEX('Inp_RIIO-1'!$AN:$AN,MATCH(AL$5&amp;$E57&amp;$G57,'Inp_RIIO-1'!$M:$M,0)))),"")</f>
        <v/>
      </c>
      <c r="AM57" s="63" t="str">
        <f>IFERROR(IF($M57=0,INDEX('Inp_RIIO-1'!$AM:$AM,MATCH(AM$5&amp;$E57&amp;$G57,'Inp_RIIO-1'!$M:$M,0)),IF($M57=1,INDEX('Inp_RIIO-1'!$AN:$AN,MATCH(AM$5&amp;$E57&amp;$G57,'Inp_RIIO-1'!$M:$M,0)))),"")</f>
        <v/>
      </c>
      <c r="AN57" s="63" t="str">
        <f>IFERROR(IF($M57=0,INDEX('Inp_RIIO-1'!$AM:$AM,MATCH(AN$5&amp;$E57&amp;$G57,'Inp_RIIO-1'!$M:$M,0)),IF($M57=1,INDEX('Inp_RIIO-1'!$AN:$AN,MATCH(AN$5&amp;$E57&amp;$G57,'Inp_RIIO-1'!$M:$M,0)))),"")</f>
        <v/>
      </c>
      <c r="AO57" s="63" t="str">
        <f>IFERROR(IF($M57=0,INDEX('Inp_RIIO-1'!$AM:$AM,MATCH(AO$5&amp;$E57&amp;$G57,'Inp_RIIO-1'!$M:$M,0)),IF($M57=1,INDEX('Inp_RIIO-1'!$AN:$AN,MATCH(AO$5&amp;$E57&amp;$G57,'Inp_RIIO-1'!$M:$M,0)))),"")</f>
        <v/>
      </c>
      <c r="AP57" s="63" t="str">
        <f>IFERROR(IF($M57=0,INDEX('Inp_RIIO-1'!$AM:$AM,MATCH(AP$5&amp;$E57&amp;$G57,'Inp_RIIO-1'!$M:$M,0)),IF($M57=1,INDEX('Inp_RIIO-1'!$AN:$AN,MATCH(AP$5&amp;$E57&amp;$G57,'Inp_RIIO-1'!$M:$M,0)))),"")</f>
        <v/>
      </c>
      <c r="AQ57" s="63" t="str">
        <f>IFERROR(IF($M57=0,INDEX('Inp_RIIO-1'!$AM:$AM,MATCH(AQ$5&amp;$E57&amp;$G57,'Inp_RIIO-1'!$M:$M,0)),IF($M57=1,INDEX('Inp_RIIO-1'!$AN:$AN,MATCH(AQ$5&amp;$E57&amp;$G57,'Inp_RIIO-1'!$M:$M,0)))),"")</f>
        <v/>
      </c>
      <c r="AS57" s="15"/>
      <c r="AT57" s="15"/>
      <c r="AU57" s="15"/>
      <c r="AV57" s="15"/>
      <c r="AW57" s="15"/>
      <c r="AX57" s="15"/>
      <c r="AY57" s="15"/>
      <c r="AZ57" s="15"/>
      <c r="BA57" s="15"/>
      <c r="BB57" s="15"/>
      <c r="BC57" s="15"/>
      <c r="BD57" s="15"/>
    </row>
    <row r="58" spans="2:59"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  <c r="BD58" s="3"/>
    </row>
    <row r="59" spans="2:59" ht="15">
      <c r="B59" s="10" t="s">
        <v>274</v>
      </c>
      <c r="C59" s="10"/>
      <c r="D59" s="10"/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10"/>
      <c r="P59" s="10"/>
      <c r="Q59" s="10"/>
      <c r="R59" s="10"/>
      <c r="S59" s="10"/>
      <c r="T59" s="10"/>
      <c r="U59" s="10"/>
      <c r="V59" s="10"/>
      <c r="W59" s="10"/>
      <c r="X59" s="10"/>
      <c r="Y59" s="10"/>
      <c r="Z59" s="10"/>
      <c r="AA59" s="10"/>
      <c r="AB59" s="10"/>
      <c r="AC59" s="10"/>
      <c r="AD59" s="10"/>
      <c r="AE59" s="10"/>
      <c r="AF59" s="10"/>
      <c r="AG59" s="10"/>
      <c r="AH59" s="10"/>
      <c r="AI59" s="10"/>
      <c r="AJ59" s="10"/>
      <c r="AK59" s="10"/>
      <c r="AL59" s="10"/>
      <c r="AM59" s="10"/>
      <c r="AN59" s="10"/>
      <c r="AO59" s="10"/>
      <c r="AP59" s="10"/>
      <c r="AQ59" s="36"/>
      <c r="AR59" s="10"/>
      <c r="AS59" s="10"/>
      <c r="AT59" s="10"/>
      <c r="AU59" s="10"/>
      <c r="AV59" s="10"/>
      <c r="AW59" s="10"/>
      <c r="AX59" s="10"/>
      <c r="AY59" s="10"/>
      <c r="AZ59" s="10"/>
      <c r="BA59" s="10"/>
      <c r="BB59" s="10"/>
      <c r="BC59" s="10"/>
      <c r="BD59" s="10"/>
      <c r="BG59" s="3"/>
    </row>
    <row r="60" spans="2:59">
      <c r="C60" s="27" t="s">
        <v>280</v>
      </c>
      <c r="AQ60" s="37"/>
      <c r="AS60" s="3"/>
      <c r="AT60" s="3"/>
      <c r="AU60" s="3"/>
      <c r="AV60" s="3"/>
      <c r="AW60" s="3"/>
      <c r="AX60" s="3"/>
      <c r="AY60" s="3"/>
      <c r="AZ60" s="3"/>
      <c r="BA60" s="3"/>
      <c r="BB60" s="3"/>
      <c r="BC60" s="3"/>
      <c r="BD60" s="3"/>
      <c r="BG60" s="3"/>
    </row>
    <row r="61" spans="2:59">
      <c r="C61" s="27"/>
      <c r="AQ61" s="37"/>
      <c r="AS61" s="3"/>
      <c r="AT61" s="3"/>
      <c r="AU61" s="3"/>
      <c r="AV61" s="3"/>
      <c r="AW61" s="3"/>
      <c r="AX61" s="3"/>
      <c r="AY61" s="3"/>
      <c r="AZ61" s="3"/>
      <c r="BA61" s="3"/>
      <c r="BB61" s="3"/>
      <c r="BC61" s="3"/>
      <c r="BD61" s="3"/>
      <c r="BG61" s="3"/>
    </row>
    <row r="62" spans="2:59">
      <c r="E62" s="3" t="s">
        <v>265</v>
      </c>
      <c r="J62" s="3" t="s">
        <v>65</v>
      </c>
      <c r="M62" s="15"/>
      <c r="N62" s="15"/>
      <c r="P62" s="87">
        <f>SUM(P8,P10,P40,P43)</f>
        <v>1072.0071379642725</v>
      </c>
      <c r="Q62" s="87">
        <f t="shared" ref="Q62:AQ62" si="0">SUM(Q8,Q10,Q40,Q43)</f>
        <v>7802.1052518129063</v>
      </c>
      <c r="R62" s="87">
        <f t="shared" si="0"/>
        <v>2888.6634760996894</v>
      </c>
      <c r="S62" s="87">
        <f t="shared" si="0"/>
        <v>1741.1599336377078</v>
      </c>
      <c r="T62" s="87">
        <f t="shared" si="0"/>
        <v>537.81922211574602</v>
      </c>
      <c r="U62" s="87">
        <f t="shared" si="0"/>
        <v>1539.0119376848374</v>
      </c>
      <c r="V62" s="87">
        <f t="shared" si="0"/>
        <v>2069.9721264790032</v>
      </c>
      <c r="W62" s="87">
        <f t="shared" si="0"/>
        <v>1753.2182869273365</v>
      </c>
      <c r="X62" s="87">
        <f t="shared" si="0"/>
        <v>1499.7761901428034</v>
      </c>
      <c r="Y62" s="87">
        <f t="shared" si="0"/>
        <v>1094.6085133886686</v>
      </c>
      <c r="Z62" s="87">
        <f t="shared" si="0"/>
        <v>1470.3564141168802</v>
      </c>
      <c r="AA62" s="87">
        <f t="shared" si="0"/>
        <v>1083.1013104372378</v>
      </c>
      <c r="AB62" s="87">
        <f t="shared" si="0"/>
        <v>2352.8326017552872</v>
      </c>
      <c r="AC62" s="87">
        <f t="shared" si="0"/>
        <v>1368.9647956104147</v>
      </c>
      <c r="AD62" s="87">
        <f t="shared" si="0"/>
        <v>1723.3315218668299</v>
      </c>
      <c r="AE62" s="87">
        <f t="shared" si="0"/>
        <v>1300.7186444951121</v>
      </c>
      <c r="AF62" s="87">
        <f t="shared" si="0"/>
        <v>1739.2429819571655</v>
      </c>
      <c r="AG62" s="87">
        <f t="shared" si="0"/>
        <v>2141.4431813399347</v>
      </c>
      <c r="AH62" s="87">
        <f t="shared" si="0"/>
        <v>2115.1867579921377</v>
      </c>
      <c r="AI62" s="87">
        <f t="shared" si="0"/>
        <v>1056.8917933754278</v>
      </c>
      <c r="AJ62" s="87">
        <f t="shared" si="0"/>
        <v>1673.9938527526033</v>
      </c>
      <c r="AK62" s="87">
        <f t="shared" si="0"/>
        <v>1612.8032188154405</v>
      </c>
      <c r="AL62" s="87">
        <f t="shared" si="0"/>
        <v>1504.5310838920345</v>
      </c>
      <c r="AM62" s="87">
        <f t="shared" si="0"/>
        <v>2238.9610618018623</v>
      </c>
      <c r="AN62" s="87">
        <f t="shared" si="0"/>
        <v>1536.0222580727368</v>
      </c>
      <c r="AO62" s="87">
        <f t="shared" si="0"/>
        <v>1700.6096778685351</v>
      </c>
      <c r="AP62" s="87">
        <f t="shared" si="0"/>
        <v>1328.9573307227597</v>
      </c>
      <c r="AQ62" s="87">
        <f t="shared" si="0"/>
        <v>2242.6530871806576</v>
      </c>
      <c r="AS62" s="64">
        <f>SUM(Q62:S62)</f>
        <v>12431.928661550304</v>
      </c>
      <c r="AT62" s="64">
        <f>IFERROR(AVERAGE(Q62:S62),"")</f>
        <v>4143.9762205167681</v>
      </c>
      <c r="AU62" s="64"/>
      <c r="AV62" s="64">
        <f t="shared" ref="AV62:AV64" si="1">SUM(U62:U62)</f>
        <v>1539.0119376848374</v>
      </c>
      <c r="AW62" s="64">
        <f t="shared" ref="AW62:AW64" si="2">IFERROR(AVERAGE(U62:U62),"")</f>
        <v>1539.0119376848374</v>
      </c>
      <c r="AX62" s="64"/>
      <c r="AY62" s="64">
        <f>SUM(V62:AC62)</f>
        <v>12692.830238857629</v>
      </c>
      <c r="AZ62" s="64">
        <f>IFERROR(AVERAGE(V62:AC62),"")</f>
        <v>1586.6037798572036</v>
      </c>
      <c r="BA62" s="64"/>
      <c r="BB62" s="64">
        <f>SUM(AD62:AQ62)</f>
        <v>23915.346452133239</v>
      </c>
      <c r="BC62" s="64">
        <f>IFERROR(AVERAGE(AD62:AQ62),"")</f>
        <v>1708.2390322952313</v>
      </c>
      <c r="BD62" s="64"/>
    </row>
    <row r="63" spans="2:59">
      <c r="E63" s="3" t="s">
        <v>266</v>
      </c>
      <c r="J63" s="3" t="s">
        <v>65</v>
      </c>
      <c r="M63" s="15"/>
      <c r="N63" s="15"/>
      <c r="P63" s="87">
        <f>SUM(P9,P11,P12,P41,P42,P44,P45,P51,P52,P55,P56,P57)</f>
        <v>995.73890995374506</v>
      </c>
      <c r="Q63" s="87">
        <f t="shared" ref="Q63:AQ63" si="3">SUM(Q9,Q11,Q12,Q41,Q42,Q44,Q45,Q51,Q52,Q55,Q56,Q57)</f>
        <v>8427.4244917429696</v>
      </c>
      <c r="R63" s="87">
        <f t="shared" si="3"/>
        <v>2800.5118678919143</v>
      </c>
      <c r="S63" s="87">
        <f t="shared" si="3"/>
        <v>1685.3372329382016</v>
      </c>
      <c r="T63" s="87">
        <f t="shared" si="3"/>
        <v>601.13009700494422</v>
      </c>
      <c r="U63" s="87">
        <f t="shared" si="3"/>
        <v>1438.447770784318</v>
      </c>
      <c r="V63" s="87">
        <f t="shared" si="3"/>
        <v>2036.6359783924713</v>
      </c>
      <c r="W63" s="87">
        <f t="shared" si="3"/>
        <v>1812.8481876293149</v>
      </c>
      <c r="X63" s="87">
        <f t="shared" si="3"/>
        <v>1521.7476273615578</v>
      </c>
      <c r="Y63" s="87">
        <f t="shared" si="3"/>
        <v>1184.154300862974</v>
      </c>
      <c r="Z63" s="87">
        <f t="shared" si="3"/>
        <v>1581.0175495959247</v>
      </c>
      <c r="AA63" s="87">
        <f t="shared" si="3"/>
        <v>1267.7179398194946</v>
      </c>
      <c r="AB63" s="87">
        <f t="shared" si="3"/>
        <v>2582.2209719650364</v>
      </c>
      <c r="AC63" s="87">
        <f t="shared" si="3"/>
        <v>1603.1398596655511</v>
      </c>
      <c r="AD63" s="87">
        <f t="shared" si="3"/>
        <v>1863.9061887394969</v>
      </c>
      <c r="AE63" s="87">
        <f t="shared" si="3"/>
        <v>1304.5055278798729</v>
      </c>
      <c r="AF63" s="87">
        <f t="shared" si="3"/>
        <v>1744.2680234654583</v>
      </c>
      <c r="AG63" s="87">
        <f t="shared" si="3"/>
        <v>2118.4121254051188</v>
      </c>
      <c r="AH63" s="87">
        <f t="shared" si="3"/>
        <v>2127.1772009452229</v>
      </c>
      <c r="AI63" s="87">
        <f t="shared" si="3"/>
        <v>1089.9067862120703</v>
      </c>
      <c r="AJ63" s="87">
        <f t="shared" si="3"/>
        <v>1722.6058048659922</v>
      </c>
      <c r="AK63" s="87">
        <f t="shared" si="3"/>
        <v>1756.6744237904738</v>
      </c>
      <c r="AL63" s="87">
        <f t="shared" si="3"/>
        <v>1703.9066319976282</v>
      </c>
      <c r="AM63" s="87">
        <f t="shared" si="3"/>
        <v>2520.8794748184296</v>
      </c>
      <c r="AN63" s="87">
        <f t="shared" si="3"/>
        <v>1540.5983009413701</v>
      </c>
      <c r="AO63" s="87">
        <f t="shared" si="3"/>
        <v>1705.6402762705698</v>
      </c>
      <c r="AP63" s="87">
        <f t="shared" si="3"/>
        <v>1381.4613388637179</v>
      </c>
      <c r="AQ63" s="87">
        <f t="shared" si="3"/>
        <v>2364.4114474570292</v>
      </c>
      <c r="AS63" s="64">
        <f t="shared" ref="AS63:AS64" si="4">SUM(Q63:S63)</f>
        <v>12913.273592573087</v>
      </c>
      <c r="AT63" s="64">
        <f t="shared" ref="AT63:AT64" si="5">IFERROR(AVERAGE(Q63:S63),"")</f>
        <v>4304.4245308576956</v>
      </c>
      <c r="AU63" s="64"/>
      <c r="AV63" s="64">
        <f t="shared" si="1"/>
        <v>1438.447770784318</v>
      </c>
      <c r="AW63" s="64">
        <f t="shared" si="2"/>
        <v>1438.447770784318</v>
      </c>
      <c r="AX63" s="64"/>
      <c r="AY63" s="64">
        <f t="shared" ref="AY63:AY64" si="6">SUM(V63:AC63)</f>
        <v>13589.482415292325</v>
      </c>
      <c r="AZ63" s="64">
        <f t="shared" ref="AZ63:AZ64" si="7">IFERROR(AVERAGE(V63:AC63),"")</f>
        <v>1698.6853019115406</v>
      </c>
      <c r="BA63" s="64"/>
      <c r="BB63" s="64">
        <f t="shared" ref="BB63:BB64" si="8">SUM(AD63:AQ63)</f>
        <v>24944.35355165245</v>
      </c>
      <c r="BC63" s="64">
        <f t="shared" ref="BC63:BC64" si="9">IFERROR(AVERAGE(AD63:AQ63),"")</f>
        <v>1781.7395394037464</v>
      </c>
      <c r="BD63" s="64"/>
    </row>
    <row r="64" spans="2:59">
      <c r="E64" s="3" t="s">
        <v>223</v>
      </c>
      <c r="J64" s="3" t="s">
        <v>65</v>
      </c>
      <c r="M64" s="15"/>
      <c r="N64" s="15"/>
      <c r="P64" s="96">
        <f>(P63-P62)*(1-P13)</f>
        <v>-35.762172114136305</v>
      </c>
      <c r="Q64" s="96">
        <f t="shared" ref="Q64:AQ64" si="10">(Q63-Q62)*(1-Q13)</f>
        <v>293.21219160320669</v>
      </c>
      <c r="R64" s="96">
        <f t="shared" si="10"/>
        <v>-44.075804103887549</v>
      </c>
      <c r="S64" s="96">
        <f t="shared" si="10"/>
        <v>-27.911350349753093</v>
      </c>
      <c r="T64" s="96">
        <f t="shared" si="10"/>
        <v>28.084704100848324</v>
      </c>
      <c r="U64" s="96">
        <f t="shared" si="10"/>
        <v>-44.610264437070434</v>
      </c>
      <c r="V64" s="96">
        <f t="shared" si="10"/>
        <v>-21.015107753749717</v>
      </c>
      <c r="W64" s="96">
        <f t="shared" si="10"/>
        <v>37.590689402527168</v>
      </c>
      <c r="X64" s="96">
        <f t="shared" si="10"/>
        <v>13.850794022702718</v>
      </c>
      <c r="Y64" s="96">
        <f t="shared" si="10"/>
        <v>56.449664423802091</v>
      </c>
      <c r="Z64" s="96">
        <f t="shared" si="10"/>
        <v>70.800994479492729</v>
      </c>
      <c r="AA64" s="96">
        <f t="shared" si="10"/>
        <v>117.65617790531229</v>
      </c>
      <c r="AB64" s="96">
        <f t="shared" si="10"/>
        <v>146.18920833467314</v>
      </c>
      <c r="AC64" s="96">
        <f t="shared" si="10"/>
        <v>147.9283879636296</v>
      </c>
      <c r="AD64" s="96">
        <f t="shared" si="10"/>
        <v>81.687938919706781</v>
      </c>
      <c r="AE64" s="96">
        <f t="shared" si="10"/>
        <v>2.114735927677879</v>
      </c>
      <c r="AF64" s="96">
        <f t="shared" si="10"/>
        <v>2.8061692785215393</v>
      </c>
      <c r="AG64" s="96">
        <f t="shared" si="10"/>
        <v>-16.121739154371106</v>
      </c>
      <c r="AH64" s="96">
        <f t="shared" si="10"/>
        <v>8.3933100671596534</v>
      </c>
      <c r="AI64" s="96">
        <f t="shared" si="10"/>
        <v>23.110494985649733</v>
      </c>
      <c r="AJ64" s="96">
        <f t="shared" si="10"/>
        <v>34.028366479372266</v>
      </c>
      <c r="AK64" s="96">
        <f t="shared" si="10"/>
        <v>76.654578010697776</v>
      </c>
      <c r="AL64" s="96">
        <f t="shared" si="10"/>
        <v>106.22729203066029</v>
      </c>
      <c r="AM64" s="96">
        <f t="shared" si="10"/>
        <v>150.206130455227</v>
      </c>
      <c r="AN64" s="96">
        <f t="shared" si="10"/>
        <v>2.4481829347188131</v>
      </c>
      <c r="AO64" s="96">
        <f t="shared" si="10"/>
        <v>2.6913701450885568</v>
      </c>
      <c r="AP64" s="96">
        <f t="shared" si="10"/>
        <v>29.64901339719907</v>
      </c>
      <c r="AQ64" s="96">
        <f t="shared" si="10"/>
        <v>68.75694604806705</v>
      </c>
      <c r="AS64" s="64">
        <f t="shared" si="4"/>
        <v>221.22503714956605</v>
      </c>
      <c r="AT64" s="64">
        <f t="shared" si="5"/>
        <v>73.74167904985535</v>
      </c>
      <c r="AU64" s="64"/>
      <c r="AV64" s="64">
        <f t="shared" si="1"/>
        <v>-44.610264437070434</v>
      </c>
      <c r="AW64" s="64">
        <f t="shared" si="2"/>
        <v>-44.610264437070434</v>
      </c>
      <c r="AX64" s="64"/>
      <c r="AY64" s="64">
        <f t="shared" si="6"/>
        <v>569.45080877839007</v>
      </c>
      <c r="AZ64" s="64">
        <f t="shared" si="7"/>
        <v>71.181351097298759</v>
      </c>
      <c r="BA64" s="64"/>
      <c r="BB64" s="64">
        <f t="shared" si="8"/>
        <v>572.65278952537528</v>
      </c>
      <c r="BC64" s="64">
        <f t="shared" si="9"/>
        <v>40.90377068038395</v>
      </c>
      <c r="BD64" s="64"/>
    </row>
    <row r="65" spans="5:56">
      <c r="AS65" s="3"/>
      <c r="AT65" s="3"/>
      <c r="AU65" s="3"/>
      <c r="AV65" s="3"/>
      <c r="AW65" s="3"/>
      <c r="AX65" s="3"/>
      <c r="AY65" s="3"/>
      <c r="AZ65" s="3"/>
      <c r="BA65" s="3"/>
      <c r="BB65" s="3"/>
      <c r="BC65" s="3"/>
      <c r="BD65" s="3"/>
    </row>
    <row r="66" spans="5:56">
      <c r="E66" s="3" t="s">
        <v>227</v>
      </c>
      <c r="J66" s="3" t="s">
        <v>65</v>
      </c>
      <c r="M66" s="15"/>
      <c r="N66" s="15"/>
      <c r="P66" s="64">
        <f t="shared" ref="P66:AQ66" si="11">IFERROR(P$25*(1-P$27),"N/A")</f>
        <v>394.79088741337245</v>
      </c>
      <c r="Q66" s="64">
        <f t="shared" si="11"/>
        <v>30504.102509490767</v>
      </c>
      <c r="R66" s="64">
        <f t="shared" si="11"/>
        <v>5529.1190707617761</v>
      </c>
      <c r="S66" s="64">
        <f t="shared" si="11"/>
        <v>5548.7773593988277</v>
      </c>
      <c r="T66" s="64">
        <f t="shared" si="11"/>
        <v>282.85696927937829</v>
      </c>
      <c r="U66" s="64">
        <f t="shared" si="11"/>
        <v>12881.492718859023</v>
      </c>
      <c r="V66" s="64">
        <f t="shared" si="11"/>
        <v>6811.1928435975206</v>
      </c>
      <c r="W66" s="64">
        <f t="shared" si="11"/>
        <v>4675.4388397592938</v>
      </c>
      <c r="X66" s="64">
        <f t="shared" si="11"/>
        <v>4744.1735514974644</v>
      </c>
      <c r="Y66" s="64">
        <f t="shared" si="11"/>
        <v>3586.2831555085695</v>
      </c>
      <c r="Z66" s="64">
        <f t="shared" si="11"/>
        <v>4466.3355124273803</v>
      </c>
      <c r="AA66" s="64">
        <f t="shared" si="11"/>
        <v>3595.3996899776976</v>
      </c>
      <c r="AB66" s="64">
        <f t="shared" si="11"/>
        <v>7993.2833973111892</v>
      </c>
      <c r="AC66" s="64">
        <f t="shared" si="11"/>
        <v>4519.6097121649673</v>
      </c>
      <c r="AD66" s="64">
        <f t="shared" si="11"/>
        <v>4338.0367538122828</v>
      </c>
      <c r="AE66" s="64">
        <f t="shared" si="11"/>
        <v>3279.1281447096158</v>
      </c>
      <c r="AF66" s="64">
        <f t="shared" si="11"/>
        <v>4353.3367049887775</v>
      </c>
      <c r="AG66" s="64">
        <f t="shared" si="11"/>
        <v>5796.1549174746178</v>
      </c>
      <c r="AH66" s="64">
        <f t="shared" si="11"/>
        <v>5758.2537516105976</v>
      </c>
      <c r="AI66" s="64">
        <f t="shared" si="11"/>
        <v>2619.3689850750948</v>
      </c>
      <c r="AJ66" s="64">
        <f t="shared" si="11"/>
        <v>3922.8512924412421</v>
      </c>
      <c r="AK66" s="64">
        <f t="shared" si="11"/>
        <v>4003.3865292407609</v>
      </c>
      <c r="AL66" s="64">
        <f t="shared" si="11"/>
        <v>4127.2083500545059</v>
      </c>
      <c r="AM66" s="64">
        <f t="shared" si="11"/>
        <v>6358.1100329329993</v>
      </c>
      <c r="AN66" s="64">
        <f t="shared" si="11"/>
        <v>4351.7813515700445</v>
      </c>
      <c r="AO66" s="64">
        <f t="shared" si="11"/>
        <v>4679.0311118038071</v>
      </c>
      <c r="AP66" s="64">
        <f t="shared" si="11"/>
        <v>2745.6835131317648</v>
      </c>
      <c r="AQ66" s="64">
        <f t="shared" si="11"/>
        <v>5710.9427485399128</v>
      </c>
      <c r="AS66" s="64">
        <f>SUM(Q66:S66)</f>
        <v>41581.99893965137</v>
      </c>
      <c r="AT66" s="64">
        <f>IFERROR(AVERAGE(Q66:S66),"")</f>
        <v>13860.666313217123</v>
      </c>
      <c r="AU66" s="64"/>
      <c r="AV66" s="64">
        <f t="shared" ref="AV66:AV68" si="12">SUM(U66:U66)</f>
        <v>12881.492718859023</v>
      </c>
      <c r="AW66" s="64">
        <f t="shared" ref="AW66:AW68" si="13">IFERROR(AVERAGE(U66:U66),"")</f>
        <v>12881.492718859023</v>
      </c>
      <c r="AX66" s="64"/>
      <c r="AY66" s="64">
        <f>SUM(V66:AC66)</f>
        <v>40391.716702244084</v>
      </c>
      <c r="AZ66" s="64">
        <f>IFERROR(AVERAGE(V66:AC66),"")</f>
        <v>5048.9645877805106</v>
      </c>
      <c r="BA66" s="64"/>
      <c r="BB66" s="64">
        <f>SUM(AD66:AQ66)</f>
        <v>62043.274187386029</v>
      </c>
      <c r="BC66" s="64">
        <f>IFERROR(AVERAGE(AD66:AQ66),"")</f>
        <v>4431.6624419561449</v>
      </c>
      <c r="BD66" s="64"/>
    </row>
    <row r="67" spans="5:56">
      <c r="E67" s="3" t="s">
        <v>224</v>
      </c>
      <c r="J67" s="3" t="s">
        <v>242</v>
      </c>
      <c r="M67" s="15"/>
      <c r="N67" s="15"/>
      <c r="P67" s="64">
        <f>P62/P25</f>
        <v>1.0861518562274306</v>
      </c>
      <c r="Q67" s="64">
        <f t="shared" ref="Q67:AQ67" si="14">Q62/Q25</f>
        <v>0.10230893040548143</v>
      </c>
      <c r="R67" s="64">
        <f t="shared" si="14"/>
        <v>0.23510048302609018</v>
      </c>
      <c r="S67" s="64">
        <f t="shared" si="14"/>
        <v>0.14120623686762193</v>
      </c>
      <c r="T67" s="64">
        <f t="shared" si="14"/>
        <v>0.71301834565795297</v>
      </c>
      <c r="U67" s="64">
        <f t="shared" si="14"/>
        <v>4.4802996766583836E-2</v>
      </c>
      <c r="V67" s="64">
        <f t="shared" si="14"/>
        <v>0.10636760122695212</v>
      </c>
      <c r="W67" s="64">
        <f t="shared" si="14"/>
        <v>0.13124466418133257</v>
      </c>
      <c r="X67" s="64">
        <f t="shared" si="14"/>
        <v>0.11064554465641195</v>
      </c>
      <c r="Y67" s="64">
        <f t="shared" si="14"/>
        <v>0.1068273092428768</v>
      </c>
      <c r="Z67" s="64">
        <f t="shared" si="14"/>
        <v>0.11522303765782653</v>
      </c>
      <c r="AA67" s="64">
        <f t="shared" si="14"/>
        <v>0.10543624946893865</v>
      </c>
      <c r="AB67" s="64">
        <f t="shared" si="14"/>
        <v>0.10302292183101622</v>
      </c>
      <c r="AC67" s="64">
        <f t="shared" si="14"/>
        <v>0.106013065060463</v>
      </c>
      <c r="AD67" s="64">
        <f t="shared" si="14"/>
        <v>0.13904124535674484</v>
      </c>
      <c r="AE67" s="64">
        <f t="shared" si="14"/>
        <v>0.13883309998353363</v>
      </c>
      <c r="AF67" s="64">
        <f t="shared" si="14"/>
        <v>0.13983183129102281</v>
      </c>
      <c r="AG67" s="64">
        <f t="shared" si="14"/>
        <v>0.12931074550980706</v>
      </c>
      <c r="AH67" s="64">
        <f t="shared" si="14"/>
        <v>0.12856595023971984</v>
      </c>
      <c r="AI67" s="64">
        <f t="shared" si="14"/>
        <v>0.14122184762403556</v>
      </c>
      <c r="AJ67" s="64">
        <f t="shared" si="14"/>
        <v>0.14935510035579228</v>
      </c>
      <c r="AK67" s="64">
        <f t="shared" si="14"/>
        <v>0.14100090572379917</v>
      </c>
      <c r="AL67" s="64">
        <f t="shared" si="14"/>
        <v>0.12758887720200937</v>
      </c>
      <c r="AM67" s="64">
        <f t="shared" si="14"/>
        <v>0.1232498914884554</v>
      </c>
      <c r="AN67" s="64">
        <f t="shared" si="14"/>
        <v>0.12353740845263253</v>
      </c>
      <c r="AO67" s="64">
        <f t="shared" si="14"/>
        <v>0.12720868338584893</v>
      </c>
      <c r="AP67" s="64">
        <f t="shared" si="14"/>
        <v>0.16940592880729591</v>
      </c>
      <c r="AQ67" s="64">
        <f t="shared" si="14"/>
        <v>0.13744290830334602</v>
      </c>
      <c r="AS67" s="64"/>
      <c r="AT67" s="64">
        <f t="shared" ref="AT67:AT68" si="15">IFERROR(AVERAGE(Q67:S67),"")</f>
        <v>0.15953855009973117</v>
      </c>
      <c r="AU67" s="64"/>
      <c r="AV67" s="64"/>
      <c r="AW67" s="64">
        <f t="shared" si="13"/>
        <v>4.4802996766583836E-2</v>
      </c>
      <c r="AX67" s="64"/>
      <c r="AY67" s="64"/>
      <c r="AZ67" s="64">
        <f t="shared" ref="AZ67:AZ68" si="16">IFERROR(AVERAGE(V67:AC67),"")</f>
        <v>0.11059754916572723</v>
      </c>
      <c r="BA67" s="64"/>
      <c r="BB67" s="64"/>
      <c r="BC67" s="64">
        <f t="shared" ref="BC67:BC68" si="17">IFERROR(AVERAGE(AD67:AQ67),"")</f>
        <v>0.13682817312314596</v>
      </c>
      <c r="BD67" s="64"/>
    </row>
    <row r="68" spans="5:56">
      <c r="E68" s="3" t="s">
        <v>225</v>
      </c>
      <c r="J68" s="3" t="s">
        <v>65</v>
      </c>
      <c r="M68" s="15"/>
      <c r="N68" s="15"/>
      <c r="P68" s="64">
        <f t="shared" ref="P68:AQ68" si="18">P66*P29</f>
        <v>27.635362118936072</v>
      </c>
      <c r="Q68" s="64">
        <f t="shared" si="18"/>
        <v>2135.287175664354</v>
      </c>
      <c r="R68" s="64">
        <f t="shared" si="18"/>
        <v>387.03833495332435</v>
      </c>
      <c r="S68" s="64">
        <f t="shared" si="18"/>
        <v>388.41441515791797</v>
      </c>
      <c r="T68" s="64">
        <f t="shared" si="18"/>
        <v>19.234273910997725</v>
      </c>
      <c r="U68" s="64">
        <f t="shared" si="18"/>
        <v>875.9415048824136</v>
      </c>
      <c r="V68" s="64">
        <f t="shared" si="18"/>
        <v>456.34992052103388</v>
      </c>
      <c r="W68" s="64">
        <f t="shared" si="18"/>
        <v>313.25440226387269</v>
      </c>
      <c r="X68" s="64">
        <f t="shared" si="18"/>
        <v>317.85962795033015</v>
      </c>
      <c r="Y68" s="64">
        <f t="shared" si="18"/>
        <v>240.28097141907418</v>
      </c>
      <c r="Z68" s="64">
        <f t="shared" si="18"/>
        <v>299.24447933263451</v>
      </c>
      <c r="AA68" s="64">
        <f t="shared" si="18"/>
        <v>240.89177922850575</v>
      </c>
      <c r="AB68" s="64">
        <f t="shared" si="18"/>
        <v>535.54998761984973</v>
      </c>
      <c r="AC68" s="64">
        <f t="shared" si="18"/>
        <v>302.81385071505281</v>
      </c>
      <c r="AD68" s="64">
        <f t="shared" si="18"/>
        <v>260.28220522873698</v>
      </c>
      <c r="AE68" s="64">
        <f t="shared" si="18"/>
        <v>196.74768868257695</v>
      </c>
      <c r="AF68" s="64">
        <f t="shared" si="18"/>
        <v>261.20020229932663</v>
      </c>
      <c r="AG68" s="64">
        <f t="shared" si="18"/>
        <v>370.95391471837553</v>
      </c>
      <c r="AH68" s="64">
        <f t="shared" si="18"/>
        <v>368.52824010307825</v>
      </c>
      <c r="AI68" s="64">
        <f t="shared" si="18"/>
        <v>167.63961504480608</v>
      </c>
      <c r="AJ68" s="64">
        <f t="shared" si="18"/>
        <v>251.06248271623949</v>
      </c>
      <c r="AK68" s="64">
        <f t="shared" si="18"/>
        <v>240.20319175444564</v>
      </c>
      <c r="AL68" s="64">
        <f t="shared" si="18"/>
        <v>247.63250100327033</v>
      </c>
      <c r="AM68" s="64">
        <f t="shared" si="18"/>
        <v>381.48660197597997</v>
      </c>
      <c r="AN68" s="64">
        <f t="shared" si="18"/>
        <v>261.10688109420266</v>
      </c>
      <c r="AO68" s="64">
        <f t="shared" si="18"/>
        <v>280.74186670822843</v>
      </c>
      <c r="AP68" s="64">
        <f t="shared" si="18"/>
        <v>164.74101078790588</v>
      </c>
      <c r="AQ68" s="64">
        <f t="shared" si="18"/>
        <v>342.65656491239474</v>
      </c>
      <c r="AS68" s="64">
        <f t="shared" ref="AS68" si="19">SUM(Q68:S68)</f>
        <v>2910.7399257755965</v>
      </c>
      <c r="AT68" s="64">
        <f t="shared" si="15"/>
        <v>970.24664192519879</v>
      </c>
      <c r="AU68" s="64"/>
      <c r="AV68" s="64">
        <f t="shared" si="12"/>
        <v>875.9415048824136</v>
      </c>
      <c r="AW68" s="64">
        <f t="shared" si="13"/>
        <v>875.9415048824136</v>
      </c>
      <c r="AX68" s="64"/>
      <c r="AY68" s="64">
        <f t="shared" ref="AY68" si="20">SUM(V68:AC68)</f>
        <v>2706.2450190503537</v>
      </c>
      <c r="AZ68" s="64">
        <f t="shared" si="16"/>
        <v>338.28062738129421</v>
      </c>
      <c r="BA68" s="64"/>
      <c r="BB68" s="64">
        <f t="shared" ref="BB68" si="21">SUM(AD68:AQ68)</f>
        <v>3794.9829670295667</v>
      </c>
      <c r="BC68" s="64">
        <f t="shared" si="17"/>
        <v>271.07021193068334</v>
      </c>
      <c r="BD68" s="64"/>
    </row>
    <row r="69" spans="5:56">
      <c r="AS69" s="3"/>
      <c r="AT69" s="3"/>
      <c r="AU69" s="3"/>
      <c r="AV69" s="3"/>
      <c r="AW69" s="3"/>
      <c r="AX69" s="3"/>
      <c r="AY69" s="3"/>
      <c r="AZ69" s="3"/>
      <c r="BA69" s="3"/>
      <c r="BB69" s="3"/>
      <c r="BC69" s="3"/>
      <c r="BD69" s="3"/>
    </row>
    <row r="70" spans="5:56">
      <c r="E70" s="3" t="s">
        <v>237</v>
      </c>
      <c r="J70" s="3" t="s">
        <v>65</v>
      </c>
      <c r="M70" s="15"/>
      <c r="N70" s="15"/>
      <c r="P70" s="64">
        <f>P64</f>
        <v>-35.762172114136305</v>
      </c>
      <c r="Q70" s="64">
        <f t="shared" ref="Q70:AQ70" si="22">Q64</f>
        <v>293.21219160320669</v>
      </c>
      <c r="R70" s="64">
        <f t="shared" si="22"/>
        <v>-44.075804103887549</v>
      </c>
      <c r="S70" s="64">
        <f t="shared" si="22"/>
        <v>-27.911350349753093</v>
      </c>
      <c r="T70" s="64">
        <f t="shared" si="22"/>
        <v>28.084704100848324</v>
      </c>
      <c r="U70" s="64">
        <f t="shared" si="22"/>
        <v>-44.610264437070434</v>
      </c>
      <c r="V70" s="64">
        <f t="shared" si="22"/>
        <v>-21.015107753749717</v>
      </c>
      <c r="W70" s="64">
        <f t="shared" si="22"/>
        <v>37.590689402527168</v>
      </c>
      <c r="X70" s="64">
        <f t="shared" si="22"/>
        <v>13.850794022702718</v>
      </c>
      <c r="Y70" s="64">
        <f t="shared" si="22"/>
        <v>56.449664423802091</v>
      </c>
      <c r="Z70" s="64">
        <f t="shared" si="22"/>
        <v>70.800994479492729</v>
      </c>
      <c r="AA70" s="64">
        <f t="shared" si="22"/>
        <v>117.65617790531229</v>
      </c>
      <c r="AB70" s="64">
        <f t="shared" si="22"/>
        <v>146.18920833467314</v>
      </c>
      <c r="AC70" s="64">
        <f t="shared" si="22"/>
        <v>147.9283879636296</v>
      </c>
      <c r="AD70" s="64">
        <f t="shared" si="22"/>
        <v>81.687938919706781</v>
      </c>
      <c r="AE70" s="64">
        <f t="shared" si="22"/>
        <v>2.114735927677879</v>
      </c>
      <c r="AF70" s="64">
        <f t="shared" si="22"/>
        <v>2.8061692785215393</v>
      </c>
      <c r="AG70" s="64">
        <f t="shared" si="22"/>
        <v>-16.121739154371106</v>
      </c>
      <c r="AH70" s="64">
        <f t="shared" si="22"/>
        <v>8.3933100671596534</v>
      </c>
      <c r="AI70" s="64">
        <f t="shared" si="22"/>
        <v>23.110494985649733</v>
      </c>
      <c r="AJ70" s="64">
        <f t="shared" si="22"/>
        <v>34.028366479372266</v>
      </c>
      <c r="AK70" s="64">
        <f t="shared" si="22"/>
        <v>76.654578010697776</v>
      </c>
      <c r="AL70" s="64">
        <f t="shared" si="22"/>
        <v>106.22729203066029</v>
      </c>
      <c r="AM70" s="64">
        <f t="shared" si="22"/>
        <v>150.206130455227</v>
      </c>
      <c r="AN70" s="64">
        <f t="shared" si="22"/>
        <v>2.4481829347188131</v>
      </c>
      <c r="AO70" s="64">
        <f t="shared" si="22"/>
        <v>2.6913701450885568</v>
      </c>
      <c r="AP70" s="64">
        <f t="shared" si="22"/>
        <v>29.64901339719907</v>
      </c>
      <c r="AQ70" s="64">
        <f t="shared" si="22"/>
        <v>68.75694604806705</v>
      </c>
      <c r="AS70" s="64">
        <f t="shared" ref="AS70:AS74" si="23">SUM(Q70:S70)</f>
        <v>221.22503714956605</v>
      </c>
      <c r="AT70" s="64">
        <f t="shared" ref="AT70:AT74" si="24">IFERROR(AVERAGE(Q70:S70),"")</f>
        <v>73.74167904985535</v>
      </c>
      <c r="AU70" s="64"/>
      <c r="AV70" s="64">
        <f t="shared" ref="AV70:AV74" si="25">SUM(U70:U70)</f>
        <v>-44.610264437070434</v>
      </c>
      <c r="AW70" s="64">
        <f t="shared" ref="AW70:AW74" si="26">IFERROR(AVERAGE(U70:U70),"")</f>
        <v>-44.610264437070434</v>
      </c>
      <c r="AX70" s="64"/>
      <c r="AY70" s="64">
        <f t="shared" ref="AY70:AY73" si="27">SUM(V70:AC70)</f>
        <v>569.45080877839007</v>
      </c>
      <c r="AZ70" s="64">
        <f t="shared" ref="AZ70:AZ80" si="28">IFERROR(AVERAGE(V70:AC70),"")</f>
        <v>71.181351097298759</v>
      </c>
      <c r="BA70" s="64"/>
      <c r="BB70" s="64">
        <f t="shared" ref="BB70:BB73" si="29">SUM(AD70:AQ70)</f>
        <v>572.65278952537528</v>
      </c>
      <c r="BC70" s="64">
        <f t="shared" ref="BC70:BC80" si="30">IFERROR(AVERAGE(AD70:AQ70),"")</f>
        <v>40.90377068038395</v>
      </c>
      <c r="BD70" s="64"/>
    </row>
    <row r="71" spans="5:56">
      <c r="E71" s="3" t="s">
        <v>232</v>
      </c>
      <c r="J71" s="3" t="s">
        <v>65</v>
      </c>
      <c r="M71" s="15"/>
      <c r="N71" s="15"/>
      <c r="P71" s="64" t="e">
        <f>SUMPRODUCT(P14:P19,$N14:$N19)+SUMPRODUCT(P35:P39,$N35:$N39)+SUMPRODUCT(P46:P50,$N46:$N50)+SUMPRODUCT(P53,$N53)</f>
        <v>#VALUE!</v>
      </c>
      <c r="Q71" s="64">
        <f t="shared" ref="Q71:AQ71" si="31">SUM(Q14:Q19,Q35:Q39,Q46:Q50,Q53)</f>
        <v>170.84698008391581</v>
      </c>
      <c r="R71" s="64">
        <f t="shared" si="31"/>
        <v>38.426608377514718</v>
      </c>
      <c r="S71" s="64">
        <f t="shared" si="31"/>
        <v>79.827016903254147</v>
      </c>
      <c r="T71" s="64">
        <f t="shared" si="31"/>
        <v>-2.2098416487410595</v>
      </c>
      <c r="U71" s="64">
        <f t="shared" si="31"/>
        <v>34.338357539435421</v>
      </c>
      <c r="V71" s="64">
        <f t="shared" si="31"/>
        <v>85.567327365277606</v>
      </c>
      <c r="W71" s="64">
        <f t="shared" si="31"/>
        <v>46.899778343929697</v>
      </c>
      <c r="X71" s="64">
        <f t="shared" si="31"/>
        <v>52.124951882833614</v>
      </c>
      <c r="Y71" s="64">
        <f t="shared" si="31"/>
        <v>34.152977884482311</v>
      </c>
      <c r="Z71" s="64">
        <f t="shared" si="31"/>
        <v>67.041769125772873</v>
      </c>
      <c r="AA71" s="64">
        <f t="shared" si="31"/>
        <v>30.357256703330602</v>
      </c>
      <c r="AB71" s="64">
        <f t="shared" si="31"/>
        <v>105.73107864739779</v>
      </c>
      <c r="AC71" s="64">
        <f t="shared" si="31"/>
        <v>39.877636963029595</v>
      </c>
      <c r="AD71" s="64">
        <f t="shared" si="31"/>
        <v>117.53632761781469</v>
      </c>
      <c r="AE71" s="64">
        <f t="shared" si="31"/>
        <v>72.377448564956595</v>
      </c>
      <c r="AF71" s="64">
        <f t="shared" si="31"/>
        <v>108.11838269286756</v>
      </c>
      <c r="AG71" s="64">
        <f t="shared" si="31"/>
        <v>202.58973370201548</v>
      </c>
      <c r="AH71" s="64">
        <f t="shared" si="31"/>
        <v>186.16255196245825</v>
      </c>
      <c r="AI71" s="64">
        <f t="shared" si="31"/>
        <v>70.046891594118634</v>
      </c>
      <c r="AJ71" s="64">
        <f t="shared" si="31"/>
        <v>81.552599139459829</v>
      </c>
      <c r="AK71" s="64">
        <f t="shared" si="31"/>
        <v>95.547139476576135</v>
      </c>
      <c r="AL71" s="64">
        <f t="shared" si="31"/>
        <v>64.429333478693209</v>
      </c>
      <c r="AM71" s="64">
        <f t="shared" si="31"/>
        <v>136.66926802732857</v>
      </c>
      <c r="AN71" s="64">
        <f t="shared" si="31"/>
        <v>53.24451985847179</v>
      </c>
      <c r="AO71" s="64">
        <f t="shared" si="31"/>
        <v>35.462502072634784</v>
      </c>
      <c r="AP71" s="64">
        <f t="shared" si="31"/>
        <v>26.762610534110198</v>
      </c>
      <c r="AQ71" s="64">
        <f t="shared" si="31"/>
        <v>75.749003390788701</v>
      </c>
      <c r="AS71" s="64">
        <f t="shared" si="23"/>
        <v>289.10060536468467</v>
      </c>
      <c r="AT71" s="64">
        <f t="shared" si="24"/>
        <v>96.366868454894885</v>
      </c>
      <c r="AU71" s="64"/>
      <c r="AV71" s="64">
        <f t="shared" si="25"/>
        <v>34.338357539435421</v>
      </c>
      <c r="AW71" s="64">
        <f t="shared" si="26"/>
        <v>34.338357539435421</v>
      </c>
      <c r="AX71" s="64"/>
      <c r="AY71" s="64">
        <f t="shared" si="27"/>
        <v>461.75277691605413</v>
      </c>
      <c r="AZ71" s="64">
        <f t="shared" si="28"/>
        <v>57.719097114506766</v>
      </c>
      <c r="BA71" s="64"/>
      <c r="BB71" s="64">
        <f t="shared" si="29"/>
        <v>1326.2483121122946</v>
      </c>
      <c r="BC71" s="64">
        <f t="shared" si="30"/>
        <v>94.732022293735326</v>
      </c>
      <c r="BD71" s="64"/>
    </row>
    <row r="72" spans="5:56">
      <c r="E72" s="3" t="s">
        <v>233</v>
      </c>
      <c r="J72" s="3" t="s">
        <v>65</v>
      </c>
      <c r="M72" s="15"/>
      <c r="N72" s="15"/>
      <c r="P72" s="64">
        <f>P33*$N33</f>
        <v>0</v>
      </c>
      <c r="Q72" s="64">
        <f t="shared" ref="Q72:AQ72" si="32">Q33*$N33</f>
        <v>-155.48347398155857</v>
      </c>
      <c r="R72" s="64">
        <f t="shared" si="32"/>
        <v>-33.124226338508116</v>
      </c>
      <c r="S72" s="64">
        <f t="shared" si="32"/>
        <v>-3.7316137336514199</v>
      </c>
      <c r="T72" s="64">
        <f t="shared" si="32"/>
        <v>0</v>
      </c>
      <c r="U72" s="64">
        <f t="shared" si="32"/>
        <v>51.595386801654463</v>
      </c>
      <c r="V72" s="64">
        <f t="shared" si="32"/>
        <v>-2.4321558876445835</v>
      </c>
      <c r="W72" s="64">
        <f t="shared" si="32"/>
        <v>-8.9697597553477841</v>
      </c>
      <c r="X72" s="64">
        <f t="shared" si="32"/>
        <v>-3.5773705262167756</v>
      </c>
      <c r="Y72" s="64">
        <f t="shared" si="32"/>
        <v>1.5919043429077859</v>
      </c>
      <c r="Z72" s="64">
        <f t="shared" si="32"/>
        <v>-0.92638277394705959</v>
      </c>
      <c r="AA72" s="64">
        <f t="shared" si="32"/>
        <v>5.4051943124142952</v>
      </c>
      <c r="AB72" s="64">
        <f t="shared" si="32"/>
        <v>14.98393449956682</v>
      </c>
      <c r="AC72" s="64">
        <f t="shared" si="32"/>
        <v>84.993330818636366</v>
      </c>
      <c r="AD72" s="64">
        <f t="shared" si="32"/>
        <v>-16.890874932367264</v>
      </c>
      <c r="AE72" s="64">
        <f t="shared" si="32"/>
        <v>4.8211470518460064</v>
      </c>
      <c r="AF72" s="64">
        <f t="shared" si="32"/>
        <v>4.6721141376486361</v>
      </c>
      <c r="AG72" s="64">
        <f t="shared" si="32"/>
        <v>-20.103364516034002</v>
      </c>
      <c r="AH72" s="64">
        <f t="shared" si="32"/>
        <v>-20.461000729333851</v>
      </c>
      <c r="AI72" s="64">
        <f t="shared" si="32"/>
        <v>12.826242646067906</v>
      </c>
      <c r="AJ72" s="64">
        <f t="shared" si="32"/>
        <v>3.3129365218993936</v>
      </c>
      <c r="AK72" s="64">
        <f t="shared" si="32"/>
        <v>-26.807711931897902</v>
      </c>
      <c r="AL72" s="64">
        <f t="shared" si="32"/>
        <v>-38.143944241864276</v>
      </c>
      <c r="AM72" s="64">
        <f t="shared" si="32"/>
        <v>21.695777935921797</v>
      </c>
      <c r="AN72" s="64">
        <f t="shared" si="32"/>
        <v>-14.50267502500178</v>
      </c>
      <c r="AO72" s="64">
        <f t="shared" si="32"/>
        <v>-11.258796967492508</v>
      </c>
      <c r="AP72" s="64">
        <f t="shared" si="32"/>
        <v>-20.501872187215938</v>
      </c>
      <c r="AQ72" s="64">
        <f t="shared" si="32"/>
        <v>-17.402094463250901</v>
      </c>
      <c r="AS72" s="64">
        <f t="shared" si="23"/>
        <v>-192.33931405371811</v>
      </c>
      <c r="AT72" s="64">
        <f t="shared" si="24"/>
        <v>-64.113104684572704</v>
      </c>
      <c r="AU72" s="64"/>
      <c r="AV72" s="64">
        <f t="shared" si="25"/>
        <v>51.595386801654463</v>
      </c>
      <c r="AW72" s="64">
        <f t="shared" si="26"/>
        <v>51.595386801654463</v>
      </c>
      <c r="AX72" s="64"/>
      <c r="AY72" s="64">
        <f t="shared" si="27"/>
        <v>91.068695030369071</v>
      </c>
      <c r="AZ72" s="64">
        <f t="shared" si="28"/>
        <v>11.383586878796134</v>
      </c>
      <c r="BA72" s="64"/>
      <c r="BB72" s="64">
        <f t="shared" si="29"/>
        <v>-138.74411670107466</v>
      </c>
      <c r="BC72" s="64">
        <f t="shared" si="30"/>
        <v>-9.9102940500767609</v>
      </c>
      <c r="BD72" s="64"/>
    </row>
    <row r="73" spans="5:56">
      <c r="E73" s="3" t="s">
        <v>234</v>
      </c>
      <c r="J73" s="3" t="s">
        <v>65</v>
      </c>
      <c r="M73" s="15"/>
      <c r="N73" s="15"/>
      <c r="P73" s="64">
        <f>P31*$N31</f>
        <v>0</v>
      </c>
      <c r="Q73" s="64">
        <f t="shared" ref="Q73:AQ73" si="33">Q31*$N31</f>
        <v>480.03640843532958</v>
      </c>
      <c r="R73" s="64">
        <f t="shared" si="33"/>
        <v>47.723698457937139</v>
      </c>
      <c r="S73" s="64">
        <f t="shared" si="33"/>
        <v>113.1909253703105</v>
      </c>
      <c r="T73" s="64">
        <f t="shared" si="33"/>
        <v>0</v>
      </c>
      <c r="U73" s="64">
        <f t="shared" si="33"/>
        <v>89.096893068410225</v>
      </c>
      <c r="V73" s="64">
        <f t="shared" si="33"/>
        <v>175.98899905035884</v>
      </c>
      <c r="W73" s="64">
        <f t="shared" si="33"/>
        <v>121.15751706222633</v>
      </c>
      <c r="X73" s="64">
        <f t="shared" si="33"/>
        <v>122.73857897335307</v>
      </c>
      <c r="Y73" s="64">
        <f t="shared" si="33"/>
        <v>94.503069840658569</v>
      </c>
      <c r="Z73" s="64">
        <f t="shared" si="33"/>
        <v>106.58879109293733</v>
      </c>
      <c r="AA73" s="64">
        <f t="shared" si="33"/>
        <v>9.1213293583551174</v>
      </c>
      <c r="AB73" s="64">
        <f t="shared" si="33"/>
        <v>-0.71374106800325521</v>
      </c>
      <c r="AC73" s="64">
        <f t="shared" si="33"/>
        <v>-170.85672343787115</v>
      </c>
      <c r="AD73" s="64">
        <f t="shared" si="33"/>
        <v>-58.686043370780816</v>
      </c>
      <c r="AE73" s="64">
        <f t="shared" si="33"/>
        <v>8.8823539294827807</v>
      </c>
      <c r="AF73" s="64">
        <f t="shared" si="33"/>
        <v>-35.119461714566697</v>
      </c>
      <c r="AG73" s="64">
        <f t="shared" si="33"/>
        <v>-84.541677683097262</v>
      </c>
      <c r="AH73" s="64">
        <f t="shared" si="33"/>
        <v>-52.255231798899686</v>
      </c>
      <c r="AI73" s="64">
        <f t="shared" si="33"/>
        <v>-42.353980997507314</v>
      </c>
      <c r="AJ73" s="64">
        <f t="shared" si="33"/>
        <v>-1.4174975275726514</v>
      </c>
      <c r="AK73" s="64">
        <f t="shared" si="33"/>
        <v>44.357904651284514</v>
      </c>
      <c r="AL73" s="64">
        <f t="shared" si="33"/>
        <v>50.38907932053052</v>
      </c>
      <c r="AM73" s="64">
        <f t="shared" si="33"/>
        <v>16.85507243883405</v>
      </c>
      <c r="AN73" s="64">
        <f t="shared" si="33"/>
        <v>0</v>
      </c>
      <c r="AO73" s="64">
        <f t="shared" si="33"/>
        <v>0</v>
      </c>
      <c r="AP73" s="64">
        <f t="shared" si="33"/>
        <v>-17.621566865182832</v>
      </c>
      <c r="AQ73" s="64">
        <f t="shared" si="33"/>
        <v>28.51725254796759</v>
      </c>
      <c r="AS73" s="64">
        <f t="shared" si="23"/>
        <v>640.9510322635773</v>
      </c>
      <c r="AT73" s="64">
        <f t="shared" si="24"/>
        <v>213.65034408785911</v>
      </c>
      <c r="AU73" s="64"/>
      <c r="AV73" s="64">
        <f t="shared" si="25"/>
        <v>89.096893068410225</v>
      </c>
      <c r="AW73" s="64">
        <f t="shared" si="26"/>
        <v>89.096893068410225</v>
      </c>
      <c r="AX73" s="64"/>
      <c r="AY73" s="64">
        <f t="shared" si="27"/>
        <v>458.52782087201473</v>
      </c>
      <c r="AZ73" s="64">
        <f t="shared" si="28"/>
        <v>57.315977609001841</v>
      </c>
      <c r="BA73" s="64"/>
      <c r="BB73" s="64">
        <f t="shared" si="29"/>
        <v>-142.99379706950782</v>
      </c>
      <c r="BC73" s="64">
        <f t="shared" si="30"/>
        <v>-10.213842647821988</v>
      </c>
      <c r="BD73" s="64"/>
    </row>
    <row r="74" spans="5:56">
      <c r="E74" s="3" t="s">
        <v>226</v>
      </c>
      <c r="J74" s="3" t="s">
        <v>65</v>
      </c>
      <c r="M74" s="15"/>
      <c r="N74" s="15"/>
      <c r="P74" s="64" t="e">
        <f t="shared" ref="P74:AQ74" si="34">SUM(P70:P73)</f>
        <v>#VALUE!</v>
      </c>
      <c r="Q74" s="64">
        <f t="shared" si="34"/>
        <v>788.6121061408935</v>
      </c>
      <c r="R74" s="64">
        <f t="shared" si="34"/>
        <v>8.9502763930561926</v>
      </c>
      <c r="S74" s="64">
        <f t="shared" si="34"/>
        <v>161.37497819016014</v>
      </c>
      <c r="T74" s="64">
        <f t="shared" si="34"/>
        <v>25.874862452107266</v>
      </c>
      <c r="U74" s="64">
        <f t="shared" si="34"/>
        <v>130.42037297242967</v>
      </c>
      <c r="V74" s="64">
        <f t="shared" si="34"/>
        <v>238.10906277424215</v>
      </c>
      <c r="W74" s="64">
        <f t="shared" si="34"/>
        <v>196.67822505333541</v>
      </c>
      <c r="X74" s="64">
        <f t="shared" si="34"/>
        <v>185.13695435267263</v>
      </c>
      <c r="Y74" s="64">
        <f t="shared" si="34"/>
        <v>186.69761649185074</v>
      </c>
      <c r="Z74" s="64">
        <f t="shared" si="34"/>
        <v>243.50517192425585</v>
      </c>
      <c r="AA74" s="64">
        <f t="shared" si="34"/>
        <v>162.5399582794123</v>
      </c>
      <c r="AB74" s="64">
        <f t="shared" si="34"/>
        <v>266.19048041363453</v>
      </c>
      <c r="AC74" s="64">
        <f t="shared" si="34"/>
        <v>101.94263230742439</v>
      </c>
      <c r="AD74" s="64">
        <f t="shared" si="34"/>
        <v>123.6473482343734</v>
      </c>
      <c r="AE74" s="64">
        <f t="shared" si="34"/>
        <v>88.195685473963266</v>
      </c>
      <c r="AF74" s="64">
        <f t="shared" si="34"/>
        <v>80.47720439447103</v>
      </c>
      <c r="AG74" s="64">
        <f t="shared" si="34"/>
        <v>81.822952348513112</v>
      </c>
      <c r="AH74" s="64">
        <f t="shared" si="34"/>
        <v>121.83962950138438</v>
      </c>
      <c r="AI74" s="64">
        <f t="shared" si="34"/>
        <v>63.629648228328968</v>
      </c>
      <c r="AJ74" s="64">
        <f t="shared" si="34"/>
        <v>117.47640461315883</v>
      </c>
      <c r="AK74" s="64">
        <f t="shared" si="34"/>
        <v>189.75191020666054</v>
      </c>
      <c r="AL74" s="64">
        <f t="shared" si="34"/>
        <v>182.90176058801973</v>
      </c>
      <c r="AM74" s="64">
        <f t="shared" si="34"/>
        <v>325.42624885731141</v>
      </c>
      <c r="AN74" s="64">
        <f t="shared" si="34"/>
        <v>41.190027768188827</v>
      </c>
      <c r="AO74" s="64">
        <f t="shared" si="34"/>
        <v>26.895075250230832</v>
      </c>
      <c r="AP74" s="64">
        <f t="shared" si="34"/>
        <v>18.288184878910496</v>
      </c>
      <c r="AQ74" s="64">
        <f t="shared" si="34"/>
        <v>155.62110752357242</v>
      </c>
      <c r="AS74" s="64">
        <f t="shared" si="23"/>
        <v>958.93736072410991</v>
      </c>
      <c r="AT74" s="64">
        <f t="shared" si="24"/>
        <v>319.64578690803665</v>
      </c>
      <c r="AU74" s="64"/>
      <c r="AV74" s="64">
        <f t="shared" si="25"/>
        <v>130.42037297242967</v>
      </c>
      <c r="AW74" s="64">
        <f t="shared" si="26"/>
        <v>130.42037297242967</v>
      </c>
      <c r="AX74" s="64"/>
      <c r="AY74" s="64">
        <f>SUM(V74:AC74)</f>
        <v>1580.800101596828</v>
      </c>
      <c r="AZ74" s="64">
        <f>IFERROR(AVERAGE(V74:AC74),"")</f>
        <v>197.6000126996035</v>
      </c>
      <c r="BA74" s="64"/>
      <c r="BB74" s="64">
        <f>SUM(AD74:AQ74)</f>
        <v>1617.1631878670873</v>
      </c>
      <c r="BC74" s="64">
        <f>IFERROR(AVERAGE(AD74:AQ74),"")</f>
        <v>115.51165627622052</v>
      </c>
      <c r="BD74" s="64"/>
    </row>
    <row r="75" spans="5:56">
      <c r="AS75" s="3"/>
      <c r="AT75" s="3"/>
      <c r="AU75" s="3"/>
      <c r="AV75" s="3"/>
      <c r="AW75" s="3"/>
      <c r="AX75" s="3"/>
      <c r="AY75" s="3"/>
      <c r="AZ75" s="3"/>
      <c r="BA75" s="3"/>
      <c r="BB75" s="3"/>
      <c r="BC75" s="3"/>
      <c r="BD75" s="3"/>
    </row>
    <row r="76" spans="5:56">
      <c r="E76" s="3" t="s">
        <v>238</v>
      </c>
      <c r="J76" s="3" t="s">
        <v>267</v>
      </c>
      <c r="M76" s="15"/>
      <c r="N76" s="15"/>
      <c r="P76" s="67">
        <f t="shared" ref="P76:AQ79" si="35">P70/P$66</f>
        <v>-9.0585100250024059E-2</v>
      </c>
      <c r="Q76" s="67">
        <f t="shared" si="35"/>
        <v>9.6122215532149918E-3</v>
      </c>
      <c r="R76" s="67">
        <f t="shared" si="35"/>
        <v>-7.9715780289417778E-3</v>
      </c>
      <c r="S76" s="67">
        <f t="shared" si="35"/>
        <v>-5.0301802616886937E-3</v>
      </c>
      <c r="T76" s="67">
        <f t="shared" si="35"/>
        <v>9.9289418862114079E-2</v>
      </c>
      <c r="U76" s="67">
        <f t="shared" si="35"/>
        <v>-3.4631284906724525E-3</v>
      </c>
      <c r="V76" s="67">
        <f t="shared" si="35"/>
        <v>-3.0853784698672551E-3</v>
      </c>
      <c r="W76" s="67">
        <f t="shared" si="35"/>
        <v>8.0400344632595936E-3</v>
      </c>
      <c r="X76" s="67">
        <f t="shared" si="35"/>
        <v>2.9195378019699161E-3</v>
      </c>
      <c r="Y76" s="67">
        <f t="shared" si="35"/>
        <v>1.5740437097693974E-2</v>
      </c>
      <c r="Z76" s="67">
        <f t="shared" si="35"/>
        <v>1.5852144175575726E-2</v>
      </c>
      <c r="AA76" s="67">
        <f t="shared" si="35"/>
        <v>3.2724088571649768E-2</v>
      </c>
      <c r="AB76" s="67">
        <f t="shared" si="35"/>
        <v>1.8289006040227325E-2</v>
      </c>
      <c r="AC76" s="67">
        <f t="shared" si="35"/>
        <v>3.273034562375287E-2</v>
      </c>
      <c r="AD76" s="67">
        <f t="shared" si="35"/>
        <v>1.8830623979365576E-2</v>
      </c>
      <c r="AE76" s="67">
        <f t="shared" si="35"/>
        <v>6.4490798601137011E-4</v>
      </c>
      <c r="AF76" s="67">
        <f t="shared" si="35"/>
        <v>6.4460193839492445E-4</v>
      </c>
      <c r="AG76" s="67">
        <f t="shared" si="35"/>
        <v>-2.7814541508830721E-3</v>
      </c>
      <c r="AH76" s="67">
        <f t="shared" si="35"/>
        <v>1.4576137886962734E-3</v>
      </c>
      <c r="AI76" s="67">
        <f t="shared" si="35"/>
        <v>8.8229245735637271E-3</v>
      </c>
      <c r="AJ76" s="67">
        <f t="shared" si="35"/>
        <v>8.6743962344277298E-3</v>
      </c>
      <c r="AK76" s="67">
        <f t="shared" si="35"/>
        <v>1.9147433666675012E-2</v>
      </c>
      <c r="AL76" s="67">
        <f t="shared" si="35"/>
        <v>2.573829160557339E-2</v>
      </c>
      <c r="AM76" s="67">
        <f t="shared" si="35"/>
        <v>2.3624336426580659E-2</v>
      </c>
      <c r="AN76" s="67">
        <f t="shared" si="35"/>
        <v>5.6257029867448475E-4</v>
      </c>
      <c r="AO76" s="67">
        <f t="shared" si="35"/>
        <v>5.7519817260864717E-4</v>
      </c>
      <c r="AP76" s="67">
        <f t="shared" si="35"/>
        <v>1.0798408940941993E-2</v>
      </c>
      <c r="AQ76" s="67">
        <f t="shared" si="35"/>
        <v>1.2039508899935266E-2</v>
      </c>
      <c r="AS76" s="109"/>
      <c r="AT76" s="67">
        <f>IFERROR(AVERAGE(P76:S76),"")</f>
        <v>-2.3493659246859883E-2</v>
      </c>
      <c r="AU76" s="109">
        <f>IFERROR(AS70/AS$66,"")</f>
        <v>5.3202116971488925E-3</v>
      </c>
      <c r="AV76" s="109"/>
      <c r="AW76" s="109">
        <f t="shared" ref="AW76:AW80" si="36">IFERROR(AVERAGE(U76:U76),"")</f>
        <v>-3.4631284906724525E-3</v>
      </c>
      <c r="AX76" s="109">
        <f>IFERROR(AV70/AV$66,"")</f>
        <v>-3.4631284906724525E-3</v>
      </c>
      <c r="AY76" s="67"/>
      <c r="AZ76" s="67">
        <f>IFERROR(AVERAGE(V76:AC76),"")</f>
        <v>1.5401276913032742E-2</v>
      </c>
      <c r="BA76" s="109">
        <f>IFERROR(AY70/AY$66,"")</f>
        <v>1.4098207634407193E-2</v>
      </c>
      <c r="BB76" s="67"/>
      <c r="BC76" s="67">
        <f>IFERROR(AVERAGE(AD76:AQ76),"")</f>
        <v>9.1985258828975701E-3</v>
      </c>
      <c r="BD76" s="109">
        <f>IFERROR(BB70/BB$66,"")</f>
        <v>9.229893119370558E-3</v>
      </c>
    </row>
    <row r="77" spans="5:56">
      <c r="E77" s="3" t="s">
        <v>239</v>
      </c>
      <c r="J77" s="3" t="s">
        <v>267</v>
      </c>
      <c r="M77" s="15"/>
      <c r="N77" s="15"/>
      <c r="P77" s="67" t="e">
        <f t="shared" si="35"/>
        <v>#VALUE!</v>
      </c>
      <c r="Q77" s="67">
        <f t="shared" si="35"/>
        <v>5.6007869771208659E-3</v>
      </c>
      <c r="R77" s="67">
        <f t="shared" si="35"/>
        <v>6.9498608884580376E-3</v>
      </c>
      <c r="S77" s="67">
        <f t="shared" si="35"/>
        <v>1.4386415552975595E-2</v>
      </c>
      <c r="T77" s="67">
        <f t="shared" si="35"/>
        <v>-7.8125762797040914E-3</v>
      </c>
      <c r="U77" s="67">
        <f t="shared" si="35"/>
        <v>2.6657126071392865E-3</v>
      </c>
      <c r="V77" s="67">
        <f t="shared" si="35"/>
        <v>1.2562752124352252E-2</v>
      </c>
      <c r="W77" s="67">
        <f t="shared" si="35"/>
        <v>1.0031096534746724E-2</v>
      </c>
      <c r="X77" s="67">
        <f t="shared" si="35"/>
        <v>1.098715114803942E-2</v>
      </c>
      <c r="Y77" s="67">
        <f t="shared" si="35"/>
        <v>9.5232240187233877E-3</v>
      </c>
      <c r="Z77" s="67">
        <f t="shared" si="35"/>
        <v>1.5010464157749037E-2</v>
      </c>
      <c r="AA77" s="67">
        <f t="shared" si="35"/>
        <v>8.4433607723648964E-3</v>
      </c>
      <c r="AB77" s="67">
        <f t="shared" si="35"/>
        <v>1.3227490305543779E-2</v>
      </c>
      <c r="AC77" s="67">
        <f t="shared" si="35"/>
        <v>8.8232479135742781E-3</v>
      </c>
      <c r="AD77" s="67">
        <f t="shared" si="35"/>
        <v>2.7094359565885035E-2</v>
      </c>
      <c r="AE77" s="67">
        <f t="shared" si="35"/>
        <v>2.2072162285492507E-2</v>
      </c>
      <c r="AF77" s="67">
        <f t="shared" si="35"/>
        <v>2.4835750142865706E-2</v>
      </c>
      <c r="AG77" s="67">
        <f t="shared" si="35"/>
        <v>3.4952435983247279E-2</v>
      </c>
      <c r="AH77" s="67">
        <f t="shared" si="35"/>
        <v>3.2329688824565633E-2</v>
      </c>
      <c r="AI77" s="67">
        <f t="shared" si="35"/>
        <v>2.674189546919082E-2</v>
      </c>
      <c r="AJ77" s="67">
        <f t="shared" si="35"/>
        <v>2.0789113086340974E-2</v>
      </c>
      <c r="AK77" s="67">
        <f t="shared" si="35"/>
        <v>2.3866578652523111E-2</v>
      </c>
      <c r="AL77" s="67">
        <f t="shared" si="35"/>
        <v>1.5610874958091787E-2</v>
      </c>
      <c r="AM77" s="67">
        <f t="shared" si="35"/>
        <v>2.1495266253560411E-2</v>
      </c>
      <c r="AN77" s="67">
        <f t="shared" si="35"/>
        <v>1.2235109155762645E-2</v>
      </c>
      <c r="AO77" s="67">
        <f t="shared" si="35"/>
        <v>7.5790267739775045E-3</v>
      </c>
      <c r="AP77" s="67">
        <f t="shared" si="35"/>
        <v>9.7471578228564264E-3</v>
      </c>
      <c r="AQ77" s="67">
        <f t="shared" si="35"/>
        <v>1.3263835189059645E-2</v>
      </c>
      <c r="AS77" s="109"/>
      <c r="AT77" s="67" t="str">
        <f>IFERROR(AVERAGE(P77:S77),"")</f>
        <v/>
      </c>
      <c r="AU77" s="109">
        <f t="shared" ref="AU77:AU80" si="37">IFERROR(AS71/AS$66,"")</f>
        <v>6.9525422715791289E-3</v>
      </c>
      <c r="AV77" s="109"/>
      <c r="AW77" s="109">
        <f t="shared" si="36"/>
        <v>2.6657126071392865E-3</v>
      </c>
      <c r="AX77" s="109">
        <f t="shared" ref="AX77:AX80" si="38">IFERROR(AV71/AV$66,"")</f>
        <v>2.6657126071392865E-3</v>
      </c>
      <c r="AY77" s="67"/>
      <c r="AZ77" s="67">
        <f>IFERROR(AVERAGE(V77:AC77),"")</f>
        <v>1.1076098371886722E-2</v>
      </c>
      <c r="BA77" s="109">
        <f t="shared" ref="BA77:BA80" si="39">IFERROR(AY71/AY$66,"")</f>
        <v>1.1431868081269248E-2</v>
      </c>
      <c r="BB77" s="67"/>
      <c r="BC77" s="67">
        <f>IFERROR(AVERAGE(AD77:AQ77),"")</f>
        <v>2.090094672595853E-2</v>
      </c>
      <c r="BD77" s="109">
        <f t="shared" ref="BD77:BD80" si="40">IFERROR(BB71/BB$66,"")</f>
        <v>2.1376181858273578E-2</v>
      </c>
    </row>
    <row r="78" spans="5:56">
      <c r="E78" s="3" t="s">
        <v>240</v>
      </c>
      <c r="J78" s="3" t="s">
        <v>267</v>
      </c>
      <c r="M78" s="15"/>
      <c r="N78" s="15"/>
      <c r="P78" s="67">
        <f t="shared" si="35"/>
        <v>0</v>
      </c>
      <c r="Q78" s="67">
        <f t="shared" si="35"/>
        <v>-5.097133211284707E-3</v>
      </c>
      <c r="R78" s="67">
        <f t="shared" si="35"/>
        <v>-5.9908686925681303E-3</v>
      </c>
      <c r="S78" s="67">
        <f t="shared" si="35"/>
        <v>-6.7251098610590404E-4</v>
      </c>
      <c r="T78" s="67">
        <f t="shared" si="35"/>
        <v>0</v>
      </c>
      <c r="U78" s="67">
        <f t="shared" si="35"/>
        <v>4.0053888107328389E-3</v>
      </c>
      <c r="V78" s="67">
        <f t="shared" si="35"/>
        <v>-3.5708222384729497E-4</v>
      </c>
      <c r="W78" s="67">
        <f t="shared" si="35"/>
        <v>-1.9184851011353568E-3</v>
      </c>
      <c r="X78" s="67">
        <f t="shared" si="35"/>
        <v>-7.540555773065267E-4</v>
      </c>
      <c r="Y78" s="67">
        <f t="shared" si="35"/>
        <v>4.4388696426901029E-4</v>
      </c>
      <c r="Z78" s="67">
        <f t="shared" si="35"/>
        <v>-2.074145060014951E-4</v>
      </c>
      <c r="AA78" s="67">
        <f t="shared" si="35"/>
        <v>1.5033639590840105E-3</v>
      </c>
      <c r="AB78" s="67">
        <f t="shared" si="35"/>
        <v>1.8745656515327821E-3</v>
      </c>
      <c r="AC78" s="67">
        <f t="shared" si="35"/>
        <v>1.8805458044279483E-2</v>
      </c>
      <c r="AD78" s="67">
        <f t="shared" si="35"/>
        <v>-3.8936680095030319E-3</v>
      </c>
      <c r="AE78" s="67">
        <f t="shared" si="35"/>
        <v>1.4702527132476383E-3</v>
      </c>
      <c r="AF78" s="67">
        <f t="shared" si="35"/>
        <v>1.0732259997933424E-3</v>
      </c>
      <c r="AG78" s="67">
        <f t="shared" si="35"/>
        <v>-3.4683966875048654E-3</v>
      </c>
      <c r="AH78" s="67">
        <f t="shared" si="35"/>
        <v>-3.5533343287643166E-3</v>
      </c>
      <c r="AI78" s="67">
        <f t="shared" si="35"/>
        <v>4.8966918059847875E-3</v>
      </c>
      <c r="AJ78" s="67">
        <f t="shared" si="35"/>
        <v>8.4452258699760949E-4</v>
      </c>
      <c r="AK78" s="67">
        <f t="shared" si="35"/>
        <v>-6.6962587139898187E-3</v>
      </c>
      <c r="AL78" s="67">
        <f t="shared" si="35"/>
        <v>-9.2420689741433883E-3</v>
      </c>
      <c r="AM78" s="67">
        <f t="shared" si="35"/>
        <v>3.4122998538157609E-3</v>
      </c>
      <c r="AN78" s="67">
        <f t="shared" si="35"/>
        <v>-3.3325835682827851E-3</v>
      </c>
      <c r="AO78" s="67">
        <f t="shared" si="35"/>
        <v>-2.4062240020353582E-3</v>
      </c>
      <c r="AP78" s="67">
        <f t="shared" si="35"/>
        <v>-7.4669466051574228E-3</v>
      </c>
      <c r="AQ78" s="67">
        <f t="shared" si="35"/>
        <v>-3.0471491712467272E-3</v>
      </c>
      <c r="AS78" s="109"/>
      <c r="AT78" s="67">
        <f>IFERROR(AVERAGE(P78:S78),"")</f>
        <v>-2.9401282224896853E-3</v>
      </c>
      <c r="AU78" s="109">
        <f t="shared" si="37"/>
        <v>-4.6255427578857687E-3</v>
      </c>
      <c r="AV78" s="109"/>
      <c r="AW78" s="109">
        <f t="shared" si="36"/>
        <v>4.0053888107328389E-3</v>
      </c>
      <c r="AX78" s="109">
        <f t="shared" si="38"/>
        <v>4.0053888107328389E-3</v>
      </c>
      <c r="AY78" s="67"/>
      <c r="AZ78" s="67">
        <f>IFERROR(AVERAGE(V78:AC78),"")</f>
        <v>2.4237796513593268E-3</v>
      </c>
      <c r="BA78" s="109">
        <f t="shared" si="39"/>
        <v>2.2546378927565977E-3</v>
      </c>
      <c r="BB78" s="67"/>
      <c r="BC78" s="67">
        <f>IFERROR(AVERAGE(AD78:AQ78),"")</f>
        <v>-2.2435455071991841E-3</v>
      </c>
      <c r="BD78" s="109">
        <f t="shared" si="40"/>
        <v>-2.2362474985126207E-3</v>
      </c>
    </row>
    <row r="79" spans="5:56">
      <c r="E79" s="3" t="s">
        <v>241</v>
      </c>
      <c r="J79" s="3" t="s">
        <v>267</v>
      </c>
      <c r="M79" s="15"/>
      <c r="N79" s="15"/>
      <c r="P79" s="67">
        <f t="shared" si="35"/>
        <v>0</v>
      </c>
      <c r="Q79" s="67">
        <f t="shared" si="35"/>
        <v>1.5736781906170668E-2</v>
      </c>
      <c r="R79" s="67">
        <f t="shared" si="35"/>
        <v>8.6313385273799129E-3</v>
      </c>
      <c r="S79" s="67">
        <f t="shared" si="35"/>
        <v>2.0399255194224256E-2</v>
      </c>
      <c r="T79" s="67">
        <f t="shared" si="35"/>
        <v>0</v>
      </c>
      <c r="U79" s="67">
        <f t="shared" si="35"/>
        <v>6.9166590404517942E-3</v>
      </c>
      <c r="V79" s="67">
        <f t="shared" si="35"/>
        <v>2.5838205302876928E-2</v>
      </c>
      <c r="W79" s="67">
        <f t="shared" si="35"/>
        <v>2.5913613933288858E-2</v>
      </c>
      <c r="X79" s="67">
        <f t="shared" si="35"/>
        <v>2.5871435275510002E-2</v>
      </c>
      <c r="Y79" s="67">
        <f t="shared" si="35"/>
        <v>2.6351257204970231E-2</v>
      </c>
      <c r="Z79" s="67">
        <f t="shared" si="35"/>
        <v>2.3864931507352895E-2</v>
      </c>
      <c r="AA79" s="67">
        <f t="shared" si="35"/>
        <v>2.5369444692842197E-3</v>
      </c>
      <c r="AB79" s="67">
        <f t="shared" si="35"/>
        <v>-8.9292601366210299E-5</v>
      </c>
      <c r="AC79" s="67">
        <f t="shared" si="35"/>
        <v>-3.7803424259841227E-2</v>
      </c>
      <c r="AD79" s="67">
        <f t="shared" si="35"/>
        <v>-1.3528249459667971E-2</v>
      </c>
      <c r="AE79" s="67">
        <f t="shared" si="35"/>
        <v>2.7087547474511278E-3</v>
      </c>
      <c r="AF79" s="67">
        <f t="shared" si="35"/>
        <v>-8.0672514198869508E-3</v>
      </c>
      <c r="AG79" s="67">
        <f t="shared" si="35"/>
        <v>-1.4585820925561464E-2</v>
      </c>
      <c r="AH79" s="67">
        <f t="shared" si="35"/>
        <v>-9.0748400562034575E-3</v>
      </c>
      <c r="AI79" s="67">
        <f t="shared" si="35"/>
        <v>-1.6169535960315673E-2</v>
      </c>
      <c r="AJ79" s="67">
        <f t="shared" si="35"/>
        <v>-3.6134368139418405E-4</v>
      </c>
      <c r="AK79" s="67">
        <f t="shared" si="35"/>
        <v>1.1080095396058835E-2</v>
      </c>
      <c r="AL79" s="67">
        <f t="shared" si="35"/>
        <v>1.2208998200894088E-2</v>
      </c>
      <c r="AM79" s="67">
        <f t="shared" si="35"/>
        <v>2.6509563929422589E-3</v>
      </c>
      <c r="AN79" s="67">
        <f t="shared" si="35"/>
        <v>0</v>
      </c>
      <c r="AO79" s="67">
        <f t="shared" si="35"/>
        <v>0</v>
      </c>
      <c r="AP79" s="67">
        <f t="shared" si="35"/>
        <v>-6.4179162605246618E-3</v>
      </c>
      <c r="AQ79" s="67">
        <f t="shared" si="35"/>
        <v>4.9934404534625124E-3</v>
      </c>
      <c r="AS79" s="109"/>
      <c r="AT79" s="67">
        <f>IFERROR(AVERAGE(P79:S79),"")</f>
        <v>1.1191843906943709E-2</v>
      </c>
      <c r="AU79" s="109">
        <f t="shared" si="37"/>
        <v>1.5414146712710948E-2</v>
      </c>
      <c r="AV79" s="109"/>
      <c r="AW79" s="109">
        <f t="shared" si="36"/>
        <v>6.9166590404517942E-3</v>
      </c>
      <c r="AX79" s="109">
        <f t="shared" si="38"/>
        <v>6.9166590404517942E-3</v>
      </c>
      <c r="AY79" s="67"/>
      <c r="AZ79" s="67">
        <f>IFERROR(AVERAGE(V79:AC79),"")</f>
        <v>1.156045885400946E-2</v>
      </c>
      <c r="BA79" s="109">
        <f t="shared" si="39"/>
        <v>1.1352026066437029E-2</v>
      </c>
      <c r="BB79" s="67"/>
      <c r="BC79" s="67">
        <f>IFERROR(AVERAGE(AD79:AQ79),"")</f>
        <v>-2.4687651837675384E-3</v>
      </c>
      <c r="BD79" s="109">
        <f t="shared" si="40"/>
        <v>-2.3047429224581409E-3</v>
      </c>
    </row>
    <row r="80" spans="5:56">
      <c r="E80" s="3" t="s">
        <v>226</v>
      </c>
      <c r="J80" s="3" t="s">
        <v>267</v>
      </c>
      <c r="M80" s="15"/>
      <c r="N80" s="15"/>
      <c r="P80" s="97" t="e">
        <f t="shared" ref="P80:AQ80" si="41">P74/P66</f>
        <v>#VALUE!</v>
      </c>
      <c r="Q80" s="97">
        <f t="shared" si="41"/>
        <v>2.5852657225221818E-2</v>
      </c>
      <c r="R80" s="97">
        <f t="shared" si="41"/>
        <v>1.6187526943280434E-3</v>
      </c>
      <c r="S80" s="97">
        <f t="shared" si="41"/>
        <v>2.9082979499405255E-2</v>
      </c>
      <c r="T80" s="97">
        <f t="shared" si="41"/>
        <v>9.1476842582409984E-2</v>
      </c>
      <c r="U80" s="97">
        <f t="shared" si="41"/>
        <v>1.0124631967651468E-2</v>
      </c>
      <c r="V80" s="97">
        <f t="shared" si="41"/>
        <v>3.495849673351463E-2</v>
      </c>
      <c r="W80" s="97">
        <f t="shared" si="41"/>
        <v>4.2066259830159818E-2</v>
      </c>
      <c r="X80" s="97">
        <f t="shared" si="41"/>
        <v>3.9024068648212812E-2</v>
      </c>
      <c r="Y80" s="97">
        <f t="shared" si="41"/>
        <v>5.2058805285656595E-2</v>
      </c>
      <c r="Z80" s="97">
        <f t="shared" si="41"/>
        <v>5.4520125334676157E-2</v>
      </c>
      <c r="AA80" s="97">
        <f t="shared" si="41"/>
        <v>4.5207757772382895E-2</v>
      </c>
      <c r="AB80" s="97">
        <f t="shared" si="41"/>
        <v>3.330176939593768E-2</v>
      </c>
      <c r="AC80" s="97">
        <f t="shared" si="41"/>
        <v>2.2555627321765401E-2</v>
      </c>
      <c r="AD80" s="97">
        <f t="shared" si="41"/>
        <v>2.8503066076079612E-2</v>
      </c>
      <c r="AE80" s="97">
        <f t="shared" si="41"/>
        <v>2.6896077732202643E-2</v>
      </c>
      <c r="AF80" s="97">
        <f t="shared" si="41"/>
        <v>1.8486326661167021E-2</v>
      </c>
      <c r="AG80" s="97">
        <f t="shared" si="41"/>
        <v>1.4116764219297875E-2</v>
      </c>
      <c r="AH80" s="97">
        <f t="shared" si="41"/>
        <v>2.1159128228294133E-2</v>
      </c>
      <c r="AI80" s="97">
        <f t="shared" si="41"/>
        <v>2.4291975888423665E-2</v>
      </c>
      <c r="AJ80" s="97">
        <f t="shared" si="41"/>
        <v>2.9946688226372128E-2</v>
      </c>
      <c r="AK80" s="97">
        <f t="shared" si="41"/>
        <v>4.7397849001267145E-2</v>
      </c>
      <c r="AL80" s="97">
        <f t="shared" si="41"/>
        <v>4.4316095790415871E-2</v>
      </c>
      <c r="AM80" s="97">
        <f t="shared" si="41"/>
        <v>5.118285892689909E-2</v>
      </c>
      <c r="AN80" s="97">
        <f t="shared" si="41"/>
        <v>9.4650958861543458E-3</v>
      </c>
      <c r="AO80" s="97">
        <f t="shared" si="41"/>
        <v>5.7480009445507931E-3</v>
      </c>
      <c r="AP80" s="97">
        <f t="shared" si="41"/>
        <v>6.6607038981163335E-3</v>
      </c>
      <c r="AQ80" s="97">
        <f t="shared" si="41"/>
        <v>2.7249635371210692E-2</v>
      </c>
      <c r="AS80" s="109"/>
      <c r="AT80" s="67" t="str">
        <f t="shared" ref="AT80" si="42">IFERROR(AVERAGE(P80:S80),"")</f>
        <v/>
      </c>
      <c r="AU80" s="109">
        <f t="shared" si="37"/>
        <v>2.30613579235532E-2</v>
      </c>
      <c r="AV80" s="109"/>
      <c r="AW80" s="109">
        <f t="shared" si="36"/>
        <v>1.0124631967651468E-2</v>
      </c>
      <c r="AX80" s="109">
        <f t="shared" si="38"/>
        <v>1.0124631967651468E-2</v>
      </c>
      <c r="AY80" s="67"/>
      <c r="AZ80" s="67">
        <f t="shared" si="28"/>
        <v>4.0461613790288245E-2</v>
      </c>
      <c r="BA80" s="109">
        <f t="shared" si="39"/>
        <v>3.9136739674870066E-2</v>
      </c>
      <c r="BB80" s="67"/>
      <c r="BC80" s="67">
        <f t="shared" si="30"/>
        <v>2.5387161917889388E-2</v>
      </c>
      <c r="BD80" s="109">
        <f t="shared" si="40"/>
        <v>2.6065084556673373E-2</v>
      </c>
    </row>
    <row r="81" spans="2:59">
      <c r="E81" s="74" t="s">
        <v>272</v>
      </c>
      <c r="J81" s="3" t="s">
        <v>267</v>
      </c>
      <c r="M81" s="15"/>
      <c r="N81" s="15"/>
      <c r="P81" s="101" t="e">
        <f>P80-'Cal_RIIO-1'!P80</f>
        <v>#VALUE!</v>
      </c>
      <c r="Q81" s="101">
        <f>Q80-'Cal_RIIO-1'!Q80</f>
        <v>-9.7917378345011678E-3</v>
      </c>
      <c r="R81" s="101">
        <f>R80-'Cal_RIIO-1'!R80</f>
        <v>-1.9765559076397668E-2</v>
      </c>
      <c r="S81" s="101">
        <f>S80-'Cal_RIIO-1'!S80</f>
        <v>-1.0078746114946364E-2</v>
      </c>
      <c r="T81" s="101">
        <f>T80-'Cal_RIIO-1'!T80</f>
        <v>4.2040029682111069E-5</v>
      </c>
      <c r="U81" s="101">
        <f>U80-'Cal_RIIO-1'!U80</f>
        <v>6.1949248644264342E-3</v>
      </c>
      <c r="V81" s="101">
        <f>V80-'Cal_RIIO-1'!V80</f>
        <v>-9.8800754698862014E-3</v>
      </c>
      <c r="W81" s="101">
        <f>W80-'Cal_RIIO-1'!W80</f>
        <v>-1.28429960952278E-2</v>
      </c>
      <c r="X81" s="101">
        <f>X80-'Cal_RIIO-1'!X80</f>
        <v>-1.0552927056901563E-2</v>
      </c>
      <c r="Y81" s="101">
        <f>Y80-'Cal_RIIO-1'!Y80</f>
        <v>-1.0911490887588318E-2</v>
      </c>
      <c r="Z81" s="101">
        <f>Z80-'Cal_RIIO-1'!Z80</f>
        <v>-1.185216754194212E-2</v>
      </c>
      <c r="AA81" s="101">
        <f>AA80-'Cal_RIIO-1'!AA80</f>
        <v>-1.1716873389755827E-2</v>
      </c>
      <c r="AB81" s="101">
        <f>AB80-'Cal_RIIO-1'!AB80</f>
        <v>-1.0761802164504633E-2</v>
      </c>
      <c r="AC81" s="101">
        <f>AC80-'Cal_RIIO-1'!AC80</f>
        <v>-1.1740800523260445E-2</v>
      </c>
      <c r="AD81" s="101">
        <f>AD80-'Cal_RIIO-1'!AD80</f>
        <v>7.4351566708984532E-4</v>
      </c>
      <c r="AE81" s="101">
        <f>AE80-'Cal_RIIO-1'!AE80</f>
        <v>6.4360273840601001E-4</v>
      </c>
      <c r="AF81" s="101">
        <f>AF80-'Cal_RIIO-1'!AF80</f>
        <v>6.4845254920824907E-4</v>
      </c>
      <c r="AG81" s="101">
        <f>AG80-'Cal_RIIO-1'!AG80</f>
        <v>7.5972579099241842E-4</v>
      </c>
      <c r="AH81" s="101">
        <f>AH80-'Cal_RIIO-1'!AH80</f>
        <v>7.5850030073500163E-4</v>
      </c>
      <c r="AI81" s="101">
        <f>AI80-'Cal_RIIO-1'!AI80</f>
        <v>8.6273071032079776E-4</v>
      </c>
      <c r="AJ81" s="101">
        <f>AJ80-'Cal_RIIO-1'!AJ80</f>
        <v>9.161786725985499E-4</v>
      </c>
      <c r="AK81" s="101">
        <f>AK80-'Cal_RIIO-1'!AK80</f>
        <v>6.9558133101445263E-4</v>
      </c>
      <c r="AL81" s="101">
        <f>AL80-'Cal_RIIO-1'!AL80</f>
        <v>6.6462216764266724E-4</v>
      </c>
      <c r="AM81" s="101">
        <f>AM80-'Cal_RIIO-1'!AM80</f>
        <v>6.3551335666531955E-4</v>
      </c>
      <c r="AN81" s="101">
        <f>AN80-'Cal_RIIO-1'!AN80</f>
        <v>5.6257029867454178E-4</v>
      </c>
      <c r="AO81" s="101">
        <f>AO80-'Cal_RIIO-1'!AO80</f>
        <v>5.7519817260864685E-4</v>
      </c>
      <c r="AP81" s="101">
        <f>AP80-'Cal_RIIO-1'!AP80</f>
        <v>8.6350409458279143E-4</v>
      </c>
      <c r="AQ81" s="101">
        <f>AQ80-'Cal_RIIO-1'!AQ80</f>
        <v>6.9755658290765812E-4</v>
      </c>
      <c r="AS81" s="67"/>
      <c r="AT81" s="101"/>
      <c r="AU81" s="101"/>
      <c r="AV81" s="67"/>
      <c r="AW81" s="67"/>
      <c r="AX81" s="67"/>
      <c r="AY81" s="67"/>
      <c r="AZ81" s="67"/>
      <c r="BA81" s="67"/>
      <c r="BB81" s="67"/>
      <c r="BC81" s="67"/>
      <c r="BD81" s="67"/>
    </row>
    <row r="83" spans="2:59" ht="15">
      <c r="B83" s="10" t="s">
        <v>264</v>
      </c>
      <c r="C83" s="10"/>
      <c r="D83" s="10"/>
      <c r="E83" s="10"/>
      <c r="F83" s="10"/>
      <c r="G83" s="10"/>
      <c r="H83" s="10"/>
      <c r="I83" s="10"/>
      <c r="J83" s="10"/>
      <c r="K83" s="10"/>
      <c r="L83" s="10"/>
      <c r="M83" s="10"/>
      <c r="N83" s="10"/>
      <c r="O83" s="10"/>
      <c r="P83" s="10"/>
      <c r="Q83" s="10"/>
      <c r="R83" s="10"/>
      <c r="S83" s="10"/>
      <c r="T83" s="10"/>
      <c r="U83" s="10"/>
      <c r="V83" s="10"/>
      <c r="W83" s="10"/>
      <c r="X83" s="10"/>
      <c r="Y83" s="10"/>
      <c r="Z83" s="36"/>
      <c r="AA83" s="10"/>
      <c r="AB83" s="10"/>
      <c r="AC83" s="10"/>
      <c r="AD83" s="10"/>
      <c r="AE83" s="10"/>
      <c r="AF83" s="10"/>
      <c r="AG83" s="10"/>
      <c r="AH83" s="10"/>
      <c r="AI83" s="10"/>
      <c r="AJ83" s="10"/>
      <c r="AK83" s="10"/>
      <c r="AL83" s="10"/>
      <c r="AM83" s="10"/>
      <c r="AN83" s="10"/>
      <c r="AO83" s="10"/>
      <c r="AP83" s="10"/>
      <c r="AQ83" s="10"/>
      <c r="AR83" s="10"/>
      <c r="AS83" s="10"/>
      <c r="AT83" s="10"/>
      <c r="AU83" s="10"/>
      <c r="AV83" s="10"/>
      <c r="AW83" s="10"/>
      <c r="AX83" s="10"/>
      <c r="AY83" s="10"/>
      <c r="AZ83" s="10"/>
      <c r="BA83" s="10"/>
      <c r="BB83" s="10"/>
      <c r="BC83" s="10"/>
      <c r="BD83" s="10"/>
      <c r="BG83" s="3"/>
    </row>
    <row r="84" spans="2:59">
      <c r="J84" s="74" t="s">
        <v>230</v>
      </c>
    </row>
  </sheetData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tabColor theme="8"/>
  </sheetPr>
  <dimension ref="A1:CF80"/>
  <sheetViews>
    <sheetView zoomScale="80" zoomScaleNormal="80" workbookViewId="0">
      <pane xSplit="5" ySplit="6" topLeftCell="F7" activePane="bottomRight" state="frozen"/>
      <selection pane="topRight" activeCell="F1" sqref="F1"/>
      <selection pane="bottomLeft" activeCell="A7" sqref="A7"/>
      <selection pane="bottomRight" activeCell="R28" sqref="R28"/>
    </sheetView>
  </sheetViews>
  <sheetFormatPr defaultColWidth="0" defaultRowHeight="12.45"/>
  <cols>
    <col min="1" max="4" width="1.73046875" style="3" customWidth="1"/>
    <col min="5" max="5" width="30.796875" style="3" customWidth="1"/>
    <col min="6" max="6" width="15.19921875" style="3" customWidth="1"/>
    <col min="7" max="7" width="23" style="3" customWidth="1"/>
    <col min="8" max="9" width="1.19921875" style="3" customWidth="1"/>
    <col min="10" max="10" width="13.33203125" style="3" bestFit="1" customWidth="1"/>
    <col min="11" max="12" width="1.46484375" style="3" customWidth="1"/>
    <col min="13" max="14" width="9.19921875" style="3" customWidth="1"/>
    <col min="15" max="15" width="1.73046875" style="3" customWidth="1"/>
    <col min="16" max="43" width="9.59765625" style="3" customWidth="1"/>
    <col min="44" max="44" width="2.796875" style="3" customWidth="1"/>
    <col min="45" max="56" width="12.46484375" style="68" customWidth="1"/>
    <col min="57" max="57" width="2.796875" style="3" customWidth="1"/>
    <col min="58" max="58" width="9.19921875" style="3" customWidth="1"/>
    <col min="59" max="59" width="9.19921875" style="37" customWidth="1"/>
    <col min="60" max="60" width="60.796875" style="3" bestFit="1" customWidth="1"/>
    <col min="61" max="72" width="1.73046875" style="3" customWidth="1"/>
    <col min="73" max="84" width="0" style="3" hidden="1" customWidth="1"/>
    <col min="85" max="16384" width="9.19921875" style="3" hidden="1"/>
  </cols>
  <sheetData>
    <row r="1" spans="1:72" ht="22.75">
      <c r="A1" s="9" t="s">
        <v>243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9"/>
      <c r="AD1" s="9"/>
      <c r="AE1" s="9"/>
      <c r="AF1" s="9"/>
      <c r="AG1" s="9"/>
      <c r="AH1" s="9"/>
      <c r="AI1" s="9"/>
      <c r="AJ1" s="9"/>
      <c r="AK1" s="9"/>
      <c r="AL1" s="9"/>
      <c r="AM1" s="9"/>
      <c r="AN1" s="9"/>
      <c r="AO1" s="9"/>
      <c r="AP1" s="9"/>
      <c r="AQ1" s="9"/>
      <c r="AR1" s="9"/>
      <c r="AS1" s="70"/>
      <c r="AT1" s="70"/>
      <c r="AU1" s="70"/>
      <c r="AV1" s="70"/>
      <c r="AW1" s="70"/>
      <c r="AX1" s="70"/>
      <c r="AY1" s="70"/>
      <c r="AZ1" s="70"/>
      <c r="BA1" s="70"/>
      <c r="BB1" s="70"/>
      <c r="BC1" s="70"/>
      <c r="BD1" s="70"/>
      <c r="BE1" s="9"/>
      <c r="BF1" s="9"/>
      <c r="BG1" s="35"/>
      <c r="BH1" s="9"/>
      <c r="BI1" s="9"/>
      <c r="BJ1" s="9"/>
      <c r="BK1" s="9"/>
      <c r="BL1" s="9"/>
      <c r="BM1" s="9"/>
      <c r="BN1" s="9"/>
      <c r="BO1" s="9"/>
      <c r="BP1" s="9"/>
      <c r="BQ1" s="9"/>
      <c r="BR1" s="9"/>
      <c r="BS1" s="9"/>
      <c r="BT1" s="9"/>
    </row>
    <row r="2" spans="1:72" ht="15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  <c r="AA2" s="10"/>
      <c r="AB2" s="10"/>
      <c r="AC2" s="10"/>
      <c r="AD2" s="10"/>
      <c r="AE2" s="10"/>
      <c r="AF2" s="10"/>
      <c r="AG2" s="10"/>
      <c r="AH2" s="10"/>
      <c r="AI2" s="10"/>
      <c r="AJ2" s="10"/>
      <c r="AK2" s="10"/>
      <c r="AL2" s="10"/>
      <c r="AM2" s="10"/>
      <c r="AN2" s="10"/>
      <c r="AO2" s="10"/>
      <c r="AP2" s="10"/>
      <c r="AQ2" s="10"/>
      <c r="AR2" s="10"/>
      <c r="AS2" s="71"/>
      <c r="AT2" s="71"/>
      <c r="AU2" s="71"/>
      <c r="AV2" s="71"/>
      <c r="AW2" s="71"/>
      <c r="AX2" s="71"/>
      <c r="AY2" s="71"/>
      <c r="AZ2" s="71"/>
      <c r="BA2" s="71"/>
      <c r="BB2" s="71"/>
      <c r="BC2" s="71"/>
      <c r="BD2" s="71"/>
      <c r="BE2" s="10"/>
      <c r="BF2" s="10"/>
      <c r="BG2" s="36"/>
      <c r="BH2" s="10"/>
      <c r="BI2" s="10"/>
      <c r="BJ2" s="10"/>
      <c r="BK2" s="10"/>
      <c r="BL2" s="10"/>
      <c r="BM2" s="10"/>
      <c r="BN2" s="10"/>
      <c r="BO2" s="10"/>
      <c r="BP2" s="10"/>
      <c r="BQ2" s="10"/>
      <c r="BR2" s="10"/>
      <c r="BS2" s="10"/>
      <c r="BT2" s="10"/>
    </row>
    <row r="3" spans="1:72" ht="15">
      <c r="A3" s="10" t="s">
        <v>245</v>
      </c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71"/>
      <c r="AT3" s="71"/>
      <c r="AU3" s="71"/>
      <c r="AV3" s="71"/>
      <c r="AW3" s="71"/>
      <c r="AX3" s="71"/>
      <c r="AY3" s="71"/>
      <c r="AZ3" s="71"/>
      <c r="BA3" s="71"/>
      <c r="BB3" s="71"/>
      <c r="BC3" s="71"/>
      <c r="BD3" s="71"/>
      <c r="BE3" s="10"/>
      <c r="BF3" s="10"/>
      <c r="BG3" s="36"/>
      <c r="BH3" s="10"/>
      <c r="BI3" s="10"/>
      <c r="BJ3" s="10"/>
      <c r="BK3" s="10"/>
      <c r="BL3" s="10"/>
      <c r="BM3" s="10"/>
      <c r="BN3" s="10"/>
      <c r="BO3" s="10"/>
      <c r="BP3" s="10"/>
      <c r="BQ3" s="10"/>
      <c r="BR3" s="10"/>
      <c r="BS3" s="10"/>
      <c r="BT3" s="10"/>
    </row>
    <row r="5" spans="1:72">
      <c r="A5" s="4"/>
      <c r="B5" s="4"/>
      <c r="C5" s="4"/>
      <c r="D5" s="4"/>
      <c r="E5" s="41" t="s">
        <v>121</v>
      </c>
      <c r="F5" s="41"/>
      <c r="G5" s="41" t="s">
        <v>123</v>
      </c>
      <c r="H5" s="4"/>
      <c r="I5" s="4"/>
      <c r="J5" s="41" t="s">
        <v>229</v>
      </c>
      <c r="M5" s="41" t="s">
        <v>64</v>
      </c>
      <c r="N5" s="41" t="s">
        <v>298</v>
      </c>
      <c r="O5" s="4"/>
      <c r="P5" s="77" t="s">
        <v>124</v>
      </c>
      <c r="Q5" s="78" t="s">
        <v>125</v>
      </c>
      <c r="R5" s="78" t="s">
        <v>10</v>
      </c>
      <c r="S5" s="79" t="s">
        <v>11</v>
      </c>
      <c r="T5" s="77" t="s">
        <v>126</v>
      </c>
      <c r="U5" s="79" t="s">
        <v>127</v>
      </c>
      <c r="V5" s="77" t="s">
        <v>13</v>
      </c>
      <c r="W5" s="78" t="s">
        <v>15</v>
      </c>
      <c r="X5" s="78" t="s">
        <v>16</v>
      </c>
      <c r="Y5" s="78" t="s">
        <v>17</v>
      </c>
      <c r="Z5" s="78" t="s">
        <v>18</v>
      </c>
      <c r="AA5" s="78" t="s">
        <v>19</v>
      </c>
      <c r="AB5" s="78" t="s">
        <v>20</v>
      </c>
      <c r="AC5" s="79" t="s">
        <v>21</v>
      </c>
      <c r="AD5" s="78" t="s">
        <v>22</v>
      </c>
      <c r="AE5" s="78" t="s">
        <v>24</v>
      </c>
      <c r="AF5" s="78" t="s">
        <v>25</v>
      </c>
      <c r="AG5" s="78" t="s">
        <v>26</v>
      </c>
      <c r="AH5" s="78" t="s">
        <v>27</v>
      </c>
      <c r="AI5" s="78" t="s">
        <v>28</v>
      </c>
      <c r="AJ5" s="78" t="s">
        <v>29</v>
      </c>
      <c r="AK5" s="78" t="s">
        <v>30</v>
      </c>
      <c r="AL5" s="78" t="s">
        <v>31</v>
      </c>
      <c r="AM5" s="78" t="s">
        <v>32</v>
      </c>
      <c r="AN5" s="78" t="s">
        <v>33</v>
      </c>
      <c r="AO5" s="78" t="s">
        <v>34</v>
      </c>
      <c r="AP5" s="78" t="s">
        <v>35</v>
      </c>
      <c r="AQ5" s="79" t="s">
        <v>36</v>
      </c>
      <c r="AR5" s="4"/>
      <c r="AS5" s="53" t="s">
        <v>185</v>
      </c>
      <c r="AT5" s="53" t="s">
        <v>185</v>
      </c>
      <c r="AU5" s="53" t="s">
        <v>185</v>
      </c>
      <c r="AV5" s="53" t="s">
        <v>212</v>
      </c>
      <c r="AW5" s="53" t="s">
        <v>212</v>
      </c>
      <c r="AX5" s="53" t="s">
        <v>212</v>
      </c>
      <c r="AY5" s="53" t="s">
        <v>197</v>
      </c>
      <c r="AZ5" s="53" t="s">
        <v>197</v>
      </c>
      <c r="BA5" s="53" t="s">
        <v>197</v>
      </c>
      <c r="BB5" s="53" t="s">
        <v>128</v>
      </c>
      <c r="BC5" s="53" t="s">
        <v>128</v>
      </c>
      <c r="BD5" s="46" t="s">
        <v>128</v>
      </c>
      <c r="BE5" s="4"/>
      <c r="BF5" s="62" t="s">
        <v>7</v>
      </c>
      <c r="BG5" s="60" t="s">
        <v>6</v>
      </c>
      <c r="BH5" s="61" t="s">
        <v>71</v>
      </c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</row>
    <row r="6" spans="1:72">
      <c r="P6" s="75" t="s">
        <v>295</v>
      </c>
      <c r="Q6" s="75" t="s">
        <v>185</v>
      </c>
      <c r="R6" s="75" t="s">
        <v>185</v>
      </c>
      <c r="S6" s="75" t="s">
        <v>185</v>
      </c>
      <c r="T6" s="75" t="s">
        <v>296</v>
      </c>
      <c r="U6" s="75" t="s">
        <v>212</v>
      </c>
      <c r="V6" s="75" t="s">
        <v>197</v>
      </c>
      <c r="W6" s="76" t="s">
        <v>197</v>
      </c>
      <c r="X6" s="76" t="s">
        <v>197</v>
      </c>
      <c r="Y6" s="76" t="s">
        <v>197</v>
      </c>
      <c r="Z6" s="76" t="s">
        <v>197</v>
      </c>
      <c r="AA6" s="76" t="s">
        <v>197</v>
      </c>
      <c r="AB6" s="76" t="s">
        <v>197</v>
      </c>
      <c r="AC6" s="76" t="s">
        <v>197</v>
      </c>
      <c r="AD6" s="76" t="s">
        <v>128</v>
      </c>
      <c r="AE6" s="76" t="s">
        <v>128</v>
      </c>
      <c r="AF6" s="76" t="s">
        <v>128</v>
      </c>
      <c r="AG6" s="76" t="s">
        <v>128</v>
      </c>
      <c r="AH6" s="76" t="s">
        <v>128</v>
      </c>
      <c r="AI6" s="76" t="s">
        <v>128</v>
      </c>
      <c r="AJ6" s="76" t="s">
        <v>128</v>
      </c>
      <c r="AK6" s="76" t="s">
        <v>128</v>
      </c>
      <c r="AL6" s="76" t="s">
        <v>128</v>
      </c>
      <c r="AM6" s="76" t="s">
        <v>128</v>
      </c>
      <c r="AN6" s="76" t="s">
        <v>128</v>
      </c>
      <c r="AO6" s="76" t="s">
        <v>128</v>
      </c>
      <c r="AP6" s="76" t="s">
        <v>128</v>
      </c>
      <c r="AQ6" s="76" t="s">
        <v>128</v>
      </c>
      <c r="AS6" s="72" t="s">
        <v>87</v>
      </c>
      <c r="AT6" s="72" t="s">
        <v>235</v>
      </c>
      <c r="AU6" s="72" t="s">
        <v>297</v>
      </c>
      <c r="AV6" s="72" t="s">
        <v>87</v>
      </c>
      <c r="AW6" s="72" t="s">
        <v>235</v>
      </c>
      <c r="AX6" s="72" t="s">
        <v>297</v>
      </c>
      <c r="AY6" s="72" t="s">
        <v>87</v>
      </c>
      <c r="AZ6" s="72" t="s">
        <v>235</v>
      </c>
      <c r="BA6" s="72" t="s">
        <v>297</v>
      </c>
      <c r="BB6" s="72" t="s">
        <v>87</v>
      </c>
      <c r="BC6" s="72" t="s">
        <v>235</v>
      </c>
      <c r="BD6" s="72" t="s">
        <v>297</v>
      </c>
    </row>
    <row r="8" spans="1:72" ht="15">
      <c r="B8" s="10" t="s">
        <v>119</v>
      </c>
      <c r="C8" s="10"/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36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/>
      <c r="AJ8" s="10"/>
      <c r="AK8" s="10"/>
      <c r="AL8" s="10"/>
      <c r="AM8" s="10"/>
      <c r="AN8" s="10"/>
      <c r="AO8" s="10"/>
      <c r="AP8" s="10"/>
      <c r="AQ8" s="10"/>
      <c r="AR8" s="10"/>
      <c r="AS8" s="10"/>
      <c r="AT8" s="10"/>
      <c r="AU8" s="10"/>
      <c r="AV8" s="10"/>
      <c r="AW8" s="10"/>
      <c r="AX8" s="10"/>
      <c r="AY8" s="10"/>
      <c r="AZ8" s="10"/>
      <c r="BA8" s="10"/>
      <c r="BB8" s="10"/>
      <c r="BC8" s="10"/>
      <c r="BD8" s="10"/>
      <c r="BE8" s="10"/>
      <c r="BF8" s="10"/>
      <c r="BG8" s="10"/>
      <c r="BH8" s="10"/>
      <c r="BI8" s="10"/>
      <c r="BJ8" s="10"/>
      <c r="BK8" s="10"/>
      <c r="BL8" s="10"/>
      <c r="BM8" s="10"/>
      <c r="BN8" s="10"/>
      <c r="BO8" s="10"/>
      <c r="BP8" s="10"/>
      <c r="BQ8" s="10"/>
      <c r="BR8" s="10"/>
      <c r="BS8" s="10"/>
      <c r="BT8" s="10"/>
    </row>
    <row r="9" spans="1:72">
      <c r="C9" s="27" t="s">
        <v>292</v>
      </c>
      <c r="U9" s="37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  <c r="BD9" s="3"/>
      <c r="BG9" s="3"/>
    </row>
    <row r="11" spans="1:72">
      <c r="E11" s="3" t="s">
        <v>281</v>
      </c>
      <c r="J11" s="3" t="s">
        <v>65</v>
      </c>
      <c r="M11" s="15"/>
      <c r="N11" s="15"/>
      <c r="P11" s="15"/>
      <c r="Q11" s="63">
        <f>'Cal_RIIO-1'!Q64</f>
        <v>591.90036625288928</v>
      </c>
      <c r="R11" s="63">
        <f>'Cal_RIIO-1'!R64</f>
        <v>65.210325529691318</v>
      </c>
      <c r="S11" s="63">
        <f>'Cal_RIIO-1'!S64</f>
        <v>28.013367903990229</v>
      </c>
      <c r="T11" s="15"/>
      <c r="U11" s="63">
        <f>'Cal_RIIO-1'!U64</f>
        <v>-124.41014397205825</v>
      </c>
      <c r="V11" s="63">
        <f>'Cal_RIIO-1'!V64</f>
        <v>46.279991580942529</v>
      </c>
      <c r="W11" s="63">
        <f>'Cal_RIIO-1'!W64</f>
        <v>97.637332165032163</v>
      </c>
      <c r="X11" s="63">
        <f>'Cal_RIIO-1'!X64</f>
        <v>63.915711456937103</v>
      </c>
      <c r="Y11" s="63">
        <f>'Cal_RIIO-1'!Y64</f>
        <v>95.58136039544533</v>
      </c>
      <c r="Z11" s="63">
        <f>'Cal_RIIO-1'!Z64</f>
        <v>123.73675127130798</v>
      </c>
      <c r="AA11" s="63">
        <f>'Cal_RIIO-1'!AA64</f>
        <v>159.78302085834832</v>
      </c>
      <c r="AB11" s="63">
        <f>'Cal_RIIO-1'!AB64</f>
        <v>232.21134290135564</v>
      </c>
      <c r="AC11" s="63">
        <f>'Cal_RIIO-1'!AC64</f>
        <v>200.99222403714901</v>
      </c>
      <c r="AD11" s="63">
        <f>'Cal_RIIO-1'!AD64</f>
        <v>78.462540628835811</v>
      </c>
      <c r="AE11" s="63">
        <f>'Cal_RIIO-1'!AE64</f>
        <v>4.2800741585563001E-3</v>
      </c>
      <c r="AF11" s="63">
        <f>'Cal_RIIO-1'!AF64</f>
        <v>-1.6763005390277717E-2</v>
      </c>
      <c r="AG11" s="63">
        <f>'Cal_RIIO-1'!AG64</f>
        <v>-20.525227533764109</v>
      </c>
      <c r="AH11" s="63">
        <f>'Cal_RIIO-1'!AH64</f>
        <v>4.0256728648545961</v>
      </c>
      <c r="AI11" s="63">
        <f>'Cal_RIIO-1'!AI64</f>
        <v>20.850684920563637</v>
      </c>
      <c r="AJ11" s="63">
        <f>'Cal_RIIO-1'!AJ64</f>
        <v>30.434333789461945</v>
      </c>
      <c r="AK11" s="63">
        <f>'Cal_RIIO-1'!AK64</f>
        <v>73.869897080123167</v>
      </c>
      <c r="AL11" s="63">
        <f>'Cal_RIIO-1'!AL64</f>
        <v>103.48425787073413</v>
      </c>
      <c r="AM11" s="63">
        <f>'Cal_RIIO-1'!AM64</f>
        <v>146.16546660615035</v>
      </c>
      <c r="AN11" s="63">
        <f>'Cal_RIIO-1'!AN64</f>
        <v>-2.4328983272425837E-13</v>
      </c>
      <c r="AO11" s="63">
        <f>'Cal_RIIO-1'!AO64</f>
        <v>0</v>
      </c>
      <c r="AP11" s="63">
        <f>'Cal_RIIO-1'!AP64</f>
        <v>27.27810444118132</v>
      </c>
      <c r="AQ11" s="63">
        <f>'Cal_RIIO-1'!AQ64</f>
        <v>64.773240339214283</v>
      </c>
      <c r="AS11" s="15"/>
      <c r="AT11" s="15"/>
      <c r="AU11" s="15"/>
      <c r="AV11" s="15"/>
      <c r="AW11" s="15"/>
      <c r="AX11" s="15"/>
      <c r="AY11" s="15"/>
      <c r="AZ11" s="15"/>
      <c r="BA11" s="15"/>
      <c r="BB11" s="15"/>
      <c r="BC11" s="15"/>
      <c r="BD11" s="15"/>
    </row>
    <row r="12" spans="1:72">
      <c r="E12" s="3" t="s">
        <v>282</v>
      </c>
      <c r="J12" s="3" t="s">
        <v>65</v>
      </c>
      <c r="M12" s="15"/>
      <c r="N12" s="15"/>
      <c r="P12" s="15"/>
      <c r="Q12" s="63">
        <f>'Cal_RIIO-1_ex_RPEs'!Q64</f>
        <v>293.21219160320669</v>
      </c>
      <c r="R12" s="63">
        <f>'Cal_RIIO-1_ex_RPEs'!R64</f>
        <v>-44.075804103887549</v>
      </c>
      <c r="S12" s="63">
        <f>'Cal_RIIO-1_ex_RPEs'!S64</f>
        <v>-27.911350349753093</v>
      </c>
      <c r="T12" s="15"/>
      <c r="U12" s="63">
        <f>'Cal_RIIO-1_ex_RPEs'!U64</f>
        <v>-44.610264437070434</v>
      </c>
      <c r="V12" s="63">
        <f>'Cal_RIIO-1_ex_RPEs'!V64</f>
        <v>-21.015107753749717</v>
      </c>
      <c r="W12" s="63">
        <f>'Cal_RIIO-1_ex_RPEs'!W64</f>
        <v>37.590689402527168</v>
      </c>
      <c r="X12" s="63">
        <f>'Cal_RIIO-1_ex_RPEs'!X64</f>
        <v>13.850794022702718</v>
      </c>
      <c r="Y12" s="63">
        <f>'Cal_RIIO-1_ex_RPEs'!Y64</f>
        <v>56.449664423802091</v>
      </c>
      <c r="Z12" s="63">
        <f>'Cal_RIIO-1_ex_RPEs'!Z64</f>
        <v>70.800994479492729</v>
      </c>
      <c r="AA12" s="63">
        <f>'Cal_RIIO-1_ex_RPEs'!AA64</f>
        <v>117.65617790531229</v>
      </c>
      <c r="AB12" s="63">
        <f>'Cal_RIIO-1_ex_RPEs'!AB64</f>
        <v>146.18920833467314</v>
      </c>
      <c r="AC12" s="63">
        <f>'Cal_RIIO-1_ex_RPEs'!AC64</f>
        <v>147.9283879636296</v>
      </c>
      <c r="AD12" s="63">
        <f>'Cal_RIIO-1_ex_RPEs'!AD64</f>
        <v>81.687938919706781</v>
      </c>
      <c r="AE12" s="63">
        <f>'Cal_RIIO-1_ex_RPEs'!AE64</f>
        <v>2.114735927677879</v>
      </c>
      <c r="AF12" s="63">
        <f>'Cal_RIIO-1_ex_RPEs'!AF64</f>
        <v>2.8061692785215393</v>
      </c>
      <c r="AG12" s="63">
        <f>'Cal_RIIO-1_ex_RPEs'!AG64</f>
        <v>-16.121739154371106</v>
      </c>
      <c r="AH12" s="63">
        <f>'Cal_RIIO-1_ex_RPEs'!AH64</f>
        <v>8.3933100671596534</v>
      </c>
      <c r="AI12" s="63">
        <f>'Cal_RIIO-1_ex_RPEs'!AI64</f>
        <v>23.110494985649733</v>
      </c>
      <c r="AJ12" s="63">
        <f>'Cal_RIIO-1_ex_RPEs'!AJ64</f>
        <v>34.028366479372266</v>
      </c>
      <c r="AK12" s="63">
        <f>'Cal_RIIO-1_ex_RPEs'!AK64</f>
        <v>76.654578010697776</v>
      </c>
      <c r="AL12" s="63">
        <f>'Cal_RIIO-1_ex_RPEs'!AL64</f>
        <v>106.22729203066029</v>
      </c>
      <c r="AM12" s="63">
        <f>'Cal_RIIO-1_ex_RPEs'!AM64</f>
        <v>150.206130455227</v>
      </c>
      <c r="AN12" s="63">
        <f>'Cal_RIIO-1_ex_RPEs'!AN64</f>
        <v>2.4481829347188131</v>
      </c>
      <c r="AO12" s="63">
        <f>'Cal_RIIO-1_ex_RPEs'!AO64</f>
        <v>2.6913701450885568</v>
      </c>
      <c r="AP12" s="63">
        <f>'Cal_RIIO-1_ex_RPEs'!AP64</f>
        <v>29.64901339719907</v>
      </c>
      <c r="AQ12" s="63">
        <f>'Cal_RIIO-1_ex_RPEs'!AQ64</f>
        <v>68.75694604806705</v>
      </c>
      <c r="AS12" s="15"/>
      <c r="AT12" s="15"/>
      <c r="AU12" s="15"/>
      <c r="AV12" s="15"/>
      <c r="AW12" s="15"/>
      <c r="AX12" s="15"/>
      <c r="AY12" s="15"/>
      <c r="AZ12" s="15"/>
      <c r="BA12" s="15"/>
      <c r="BB12" s="15"/>
      <c r="BC12" s="15"/>
      <c r="BD12" s="15"/>
    </row>
    <row r="13" spans="1:72">
      <c r="E13" s="3" t="s">
        <v>227</v>
      </c>
      <c r="J13" s="3" t="s">
        <v>65</v>
      </c>
      <c r="M13" s="15"/>
      <c r="N13" s="15"/>
      <c r="P13" s="15"/>
      <c r="Q13" s="63">
        <f>'Cal_RIIO-1'!Q66</f>
        <v>30504.102509490767</v>
      </c>
      <c r="R13" s="63">
        <f>'Cal_RIIO-1'!R66</f>
        <v>5529.1190707617761</v>
      </c>
      <c r="S13" s="63">
        <f>'Cal_RIIO-1'!S66</f>
        <v>5548.7773593988277</v>
      </c>
      <c r="T13" s="15"/>
      <c r="U13" s="63">
        <f>'Cal_RIIO-1'!U66</f>
        <v>12881.492718859023</v>
      </c>
      <c r="V13" s="63">
        <f>'Cal_RIIO-1'!V66</f>
        <v>6811.1928435975206</v>
      </c>
      <c r="W13" s="63">
        <f>'Cal_RIIO-1'!W66</f>
        <v>4675.4388397592938</v>
      </c>
      <c r="X13" s="63">
        <f>'Cal_RIIO-1'!X66</f>
        <v>4744.1735514974644</v>
      </c>
      <c r="Y13" s="63">
        <f>'Cal_RIIO-1'!Y66</f>
        <v>3586.2831555085695</v>
      </c>
      <c r="Z13" s="63">
        <f>'Cal_RIIO-1'!Z66</f>
        <v>4466.3355124273803</v>
      </c>
      <c r="AA13" s="63">
        <f>'Cal_RIIO-1'!AA66</f>
        <v>3595.3996899776976</v>
      </c>
      <c r="AB13" s="63">
        <f>'Cal_RIIO-1'!AB66</f>
        <v>7993.2833973111892</v>
      </c>
      <c r="AC13" s="63">
        <f>'Cal_RIIO-1'!AC66</f>
        <v>4519.6097121649673</v>
      </c>
      <c r="AD13" s="63">
        <f>'Cal_RIIO-1'!AD66</f>
        <v>4338.0367538122828</v>
      </c>
      <c r="AE13" s="63">
        <f>'Cal_RIIO-1'!AE66</f>
        <v>3279.1281447096158</v>
      </c>
      <c r="AF13" s="63">
        <f>'Cal_RIIO-1'!AF66</f>
        <v>4353.3367049887775</v>
      </c>
      <c r="AG13" s="63">
        <f>'Cal_RIIO-1'!AG66</f>
        <v>5796.1549174746178</v>
      </c>
      <c r="AH13" s="63">
        <f>'Cal_RIIO-1'!AH66</f>
        <v>5758.2537516105976</v>
      </c>
      <c r="AI13" s="63">
        <f>'Cal_RIIO-1'!AI66</f>
        <v>2619.3689850750948</v>
      </c>
      <c r="AJ13" s="63">
        <f>'Cal_RIIO-1'!AJ66</f>
        <v>3922.8512924412421</v>
      </c>
      <c r="AK13" s="63">
        <f>'Cal_RIIO-1'!AK66</f>
        <v>4003.3865292407609</v>
      </c>
      <c r="AL13" s="63">
        <f>'Cal_RIIO-1'!AL66</f>
        <v>4127.2083500545059</v>
      </c>
      <c r="AM13" s="63">
        <f>'Cal_RIIO-1'!AM66</f>
        <v>6358.1100329329993</v>
      </c>
      <c r="AN13" s="63">
        <f>'Cal_RIIO-1'!AN66</f>
        <v>4351.7813515700445</v>
      </c>
      <c r="AO13" s="63">
        <f>'Cal_RIIO-1'!AO66</f>
        <v>4679.0311118038071</v>
      </c>
      <c r="AP13" s="63">
        <f>'Cal_RIIO-1'!AP66</f>
        <v>2745.6835131317648</v>
      </c>
      <c r="AQ13" s="63">
        <f>'Cal_RIIO-1'!AQ66</f>
        <v>5710.9427485399128</v>
      </c>
      <c r="AS13" s="15"/>
      <c r="AT13" s="15"/>
      <c r="AU13" s="15"/>
      <c r="AV13" s="15"/>
      <c r="AW13" s="15"/>
      <c r="AX13" s="15"/>
      <c r="AY13" s="15"/>
      <c r="AZ13" s="15"/>
      <c r="BA13" s="15"/>
      <c r="BB13" s="15"/>
      <c r="BC13" s="15"/>
      <c r="BD13" s="15"/>
    </row>
    <row r="14" spans="1:72">
      <c r="E14" s="3" t="s">
        <v>224</v>
      </c>
      <c r="J14" s="3" t="s">
        <v>242</v>
      </c>
      <c r="M14" s="15"/>
      <c r="N14" s="15"/>
      <c r="P14" s="15"/>
      <c r="Q14" s="102">
        <f>'Cal_RIIO-1'!Q67</f>
        <v>0.10230893040548143</v>
      </c>
      <c r="R14" s="102">
        <f>'Cal_RIIO-1'!R67</f>
        <v>0.23510048302609018</v>
      </c>
      <c r="S14" s="102">
        <f>'Cal_RIIO-1'!S67</f>
        <v>0.14120623686762193</v>
      </c>
      <c r="T14" s="103"/>
      <c r="U14" s="102">
        <f>'Cal_RIIO-1'!U67</f>
        <v>5.404500496257602E-2</v>
      </c>
      <c r="V14" s="102">
        <f>'Cal_RIIO-1'!V67</f>
        <v>0.10636760122695212</v>
      </c>
      <c r="W14" s="102">
        <f>'Cal_RIIO-1'!W67</f>
        <v>0.13124466418133257</v>
      </c>
      <c r="X14" s="102">
        <f>'Cal_RIIO-1'!X67</f>
        <v>0.11064554465641195</v>
      </c>
      <c r="Y14" s="102">
        <f>'Cal_RIIO-1'!Y67</f>
        <v>0.1068273092428768</v>
      </c>
      <c r="Z14" s="102">
        <f>'Cal_RIIO-1'!Z67</f>
        <v>0.11522303765782653</v>
      </c>
      <c r="AA14" s="102">
        <f>'Cal_RIIO-1'!AA67</f>
        <v>0.10543624946893865</v>
      </c>
      <c r="AB14" s="102">
        <f>'Cal_RIIO-1'!AB67</f>
        <v>0.10302292183101622</v>
      </c>
      <c r="AC14" s="102">
        <f>'Cal_RIIO-1'!AC67</f>
        <v>0.106013065060463</v>
      </c>
      <c r="AD14" s="102">
        <f>'Cal_RIIO-1'!AD67</f>
        <v>0.13904124535674484</v>
      </c>
      <c r="AE14" s="102">
        <f>'Cal_RIIO-1'!AE67</f>
        <v>0.13883309998353363</v>
      </c>
      <c r="AF14" s="102">
        <f>'Cal_RIIO-1'!AF67</f>
        <v>0.13983183129102281</v>
      </c>
      <c r="AG14" s="102">
        <f>'Cal_RIIO-1'!AG67</f>
        <v>0.12931074550980706</v>
      </c>
      <c r="AH14" s="102">
        <f>'Cal_RIIO-1'!AH67</f>
        <v>0.12856595023971984</v>
      </c>
      <c r="AI14" s="102">
        <f>'Cal_RIIO-1'!AI67</f>
        <v>0.14122184762403556</v>
      </c>
      <c r="AJ14" s="102">
        <f>'Cal_RIIO-1'!AJ67</f>
        <v>0.14935510035579228</v>
      </c>
      <c r="AK14" s="102">
        <f>'Cal_RIIO-1'!AK67</f>
        <v>0.14100090572379917</v>
      </c>
      <c r="AL14" s="102">
        <f>'Cal_RIIO-1'!AL67</f>
        <v>0.12758887720200937</v>
      </c>
      <c r="AM14" s="102">
        <f>'Cal_RIIO-1'!AM67</f>
        <v>0.1232498914884554</v>
      </c>
      <c r="AN14" s="102">
        <f>'Cal_RIIO-1'!AN67</f>
        <v>0.12353740845263253</v>
      </c>
      <c r="AO14" s="102">
        <f>'Cal_RIIO-1'!AO67</f>
        <v>0.12720868338584893</v>
      </c>
      <c r="AP14" s="102">
        <f>'Cal_RIIO-1'!AP67</f>
        <v>0.16940592880729591</v>
      </c>
      <c r="AQ14" s="102">
        <f>'Cal_RIIO-1'!AQ67</f>
        <v>0.13744290830334602</v>
      </c>
      <c r="AR14" s="104"/>
      <c r="AS14" s="15"/>
      <c r="AT14" s="15"/>
      <c r="AU14" s="15"/>
      <c r="AV14" s="15"/>
      <c r="AW14" s="15"/>
      <c r="AX14" s="15"/>
      <c r="AY14" s="15"/>
      <c r="AZ14" s="15"/>
      <c r="BA14" s="15"/>
      <c r="BB14" s="15"/>
      <c r="BC14" s="15"/>
      <c r="BD14" s="15"/>
    </row>
    <row r="15" spans="1:72">
      <c r="E15" s="3" t="s">
        <v>225</v>
      </c>
      <c r="J15" s="3" t="s">
        <v>65</v>
      </c>
      <c r="M15" s="15"/>
      <c r="N15" s="15"/>
      <c r="P15" s="15"/>
      <c r="Q15" s="63">
        <f>'Cal_RIIO-1'!Q68</f>
        <v>2135.287175664354</v>
      </c>
      <c r="R15" s="63">
        <f>'Cal_RIIO-1'!R68</f>
        <v>387.03833495332435</v>
      </c>
      <c r="S15" s="63">
        <f>'Cal_RIIO-1'!S68</f>
        <v>388.41441515791797</v>
      </c>
      <c r="T15" s="15"/>
      <c r="U15" s="63">
        <f>'Cal_RIIO-1'!U68</f>
        <v>875.9415048824136</v>
      </c>
      <c r="V15" s="63">
        <f>'Cal_RIIO-1'!V68</f>
        <v>456.34992052103388</v>
      </c>
      <c r="W15" s="63">
        <f>'Cal_RIIO-1'!W68</f>
        <v>313.25440226387269</v>
      </c>
      <c r="X15" s="63">
        <f>'Cal_RIIO-1'!X68</f>
        <v>317.85962795033015</v>
      </c>
      <c r="Y15" s="63">
        <f>'Cal_RIIO-1'!Y68</f>
        <v>240.28097141907418</v>
      </c>
      <c r="Z15" s="63">
        <f>'Cal_RIIO-1'!Z68</f>
        <v>299.24447933263451</v>
      </c>
      <c r="AA15" s="63">
        <f>'Cal_RIIO-1'!AA68</f>
        <v>240.89177922850575</v>
      </c>
      <c r="AB15" s="63">
        <f>'Cal_RIIO-1'!AB68</f>
        <v>535.54998761984973</v>
      </c>
      <c r="AC15" s="63">
        <f>'Cal_RIIO-1'!AC68</f>
        <v>302.81385071505281</v>
      </c>
      <c r="AD15" s="63">
        <f>'Cal_RIIO-1'!AD68</f>
        <v>260.28220522873698</v>
      </c>
      <c r="AE15" s="63">
        <f>'Cal_RIIO-1'!AE68</f>
        <v>196.74768868257695</v>
      </c>
      <c r="AF15" s="63">
        <f>'Cal_RIIO-1'!AF68</f>
        <v>261.20020229932663</v>
      </c>
      <c r="AG15" s="63">
        <f>'Cal_RIIO-1'!AG68</f>
        <v>370.95391471837553</v>
      </c>
      <c r="AH15" s="63">
        <f>'Cal_RIIO-1'!AH68</f>
        <v>368.52824010307825</v>
      </c>
      <c r="AI15" s="63">
        <f>'Cal_RIIO-1'!AI68</f>
        <v>167.63961504480608</v>
      </c>
      <c r="AJ15" s="63">
        <f>'Cal_RIIO-1'!AJ68</f>
        <v>251.06248271623949</v>
      </c>
      <c r="AK15" s="63">
        <f>'Cal_RIIO-1'!AK68</f>
        <v>240.20319175444564</v>
      </c>
      <c r="AL15" s="63">
        <f>'Cal_RIIO-1'!AL68</f>
        <v>247.63250100327033</v>
      </c>
      <c r="AM15" s="63">
        <f>'Cal_RIIO-1'!AM68</f>
        <v>381.48660197597997</v>
      </c>
      <c r="AN15" s="63">
        <f>'Cal_RIIO-1'!AN68</f>
        <v>261.10688109420266</v>
      </c>
      <c r="AO15" s="63">
        <f>'Cal_RIIO-1'!AO68</f>
        <v>280.74186670822843</v>
      </c>
      <c r="AP15" s="63">
        <f>'Cal_RIIO-1'!AP68</f>
        <v>164.74101078790588</v>
      </c>
      <c r="AQ15" s="63">
        <f>'Cal_RIIO-1'!AQ68</f>
        <v>342.65656491239474</v>
      </c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/>
    </row>
    <row r="16" spans="1:72">
      <c r="AS16" s="3"/>
      <c r="AT16" s="3"/>
      <c r="AU16" s="3"/>
      <c r="AV16" s="3"/>
      <c r="AW16" s="3"/>
      <c r="AX16" s="3"/>
      <c r="AY16" s="3"/>
      <c r="AZ16" s="3"/>
      <c r="BA16" s="3"/>
      <c r="BB16" s="3"/>
      <c r="BC16" s="3"/>
      <c r="BD16" s="3"/>
    </row>
    <row r="17" spans="5:56">
      <c r="E17" s="3" t="s">
        <v>237</v>
      </c>
      <c r="J17" s="3" t="s">
        <v>65</v>
      </c>
      <c r="M17" s="15"/>
      <c r="N17" s="15"/>
      <c r="P17" s="15"/>
      <c r="Q17" s="63">
        <f>'Cal_RIIO-1'!Q70</f>
        <v>591.90036625288928</v>
      </c>
      <c r="R17" s="63">
        <f>'Cal_RIIO-1'!R70</f>
        <v>65.210325529691318</v>
      </c>
      <c r="S17" s="63">
        <f>'Cal_RIIO-1'!S70</f>
        <v>28.013367903990229</v>
      </c>
      <c r="T17" s="15"/>
      <c r="U17" s="63">
        <f>'Cal_RIIO-1'!U70</f>
        <v>-124.41014397205825</v>
      </c>
      <c r="V17" s="63">
        <f>'Cal_RIIO-1'!V70</f>
        <v>46.279991580942529</v>
      </c>
      <c r="W17" s="63">
        <f>'Cal_RIIO-1'!W70</f>
        <v>97.637332165032163</v>
      </c>
      <c r="X17" s="63">
        <f>'Cal_RIIO-1'!X70</f>
        <v>63.915711456937103</v>
      </c>
      <c r="Y17" s="63">
        <f>'Cal_RIIO-1'!Y70</f>
        <v>95.58136039544533</v>
      </c>
      <c r="Z17" s="63">
        <f>'Cal_RIIO-1'!Z70</f>
        <v>123.73675127130798</v>
      </c>
      <c r="AA17" s="63">
        <f>'Cal_RIIO-1'!AA70</f>
        <v>159.78302085834832</v>
      </c>
      <c r="AB17" s="63">
        <f>'Cal_RIIO-1'!AB70</f>
        <v>232.21134290135564</v>
      </c>
      <c r="AC17" s="63">
        <f>'Cal_RIIO-1'!AC70</f>
        <v>200.99222403714901</v>
      </c>
      <c r="AD17" s="63">
        <f>'Cal_RIIO-1'!AD70</f>
        <v>78.462540628835811</v>
      </c>
      <c r="AE17" s="63">
        <f>'Cal_RIIO-1'!AE70</f>
        <v>4.2800741585563001E-3</v>
      </c>
      <c r="AF17" s="63">
        <f>'Cal_RIIO-1'!AF70</f>
        <v>-1.6763005390277717E-2</v>
      </c>
      <c r="AG17" s="63">
        <f>'Cal_RIIO-1'!AG70</f>
        <v>-20.525227533764109</v>
      </c>
      <c r="AH17" s="63">
        <f>'Cal_RIIO-1'!AH70</f>
        <v>4.0256728648545961</v>
      </c>
      <c r="AI17" s="63">
        <f>'Cal_RIIO-1'!AI70</f>
        <v>20.850684920563637</v>
      </c>
      <c r="AJ17" s="63">
        <f>'Cal_RIIO-1'!AJ70</f>
        <v>30.434333789461945</v>
      </c>
      <c r="AK17" s="63">
        <f>'Cal_RIIO-1'!AK70</f>
        <v>73.869897080123167</v>
      </c>
      <c r="AL17" s="63">
        <f>'Cal_RIIO-1'!AL70</f>
        <v>103.48425787073413</v>
      </c>
      <c r="AM17" s="63">
        <f>'Cal_RIIO-1'!AM70</f>
        <v>146.16546660615035</v>
      </c>
      <c r="AN17" s="63">
        <f>'Cal_RIIO-1'!AN70</f>
        <v>-2.4328983272425837E-13</v>
      </c>
      <c r="AO17" s="63">
        <f>'Cal_RIIO-1'!AO70</f>
        <v>0</v>
      </c>
      <c r="AP17" s="63">
        <f>'Cal_RIIO-1'!AP70</f>
        <v>27.27810444118132</v>
      </c>
      <c r="AQ17" s="63">
        <f>'Cal_RIIO-1'!AQ70</f>
        <v>64.773240339214283</v>
      </c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/>
    </row>
    <row r="18" spans="5:56">
      <c r="E18" s="3" t="s">
        <v>232</v>
      </c>
      <c r="J18" s="3" t="s">
        <v>65</v>
      </c>
      <c r="M18" s="15"/>
      <c r="N18" s="15"/>
      <c r="P18" s="15"/>
      <c r="Q18" s="63">
        <f>'Cal_RIIO-1'!Q71</f>
        <v>170.84698008391581</v>
      </c>
      <c r="R18" s="63">
        <f>'Cal_RIIO-1'!R71</f>
        <v>38.426608377514711</v>
      </c>
      <c r="S18" s="63">
        <f>'Cal_RIIO-1'!S71</f>
        <v>79.827016903254133</v>
      </c>
      <c r="T18" s="15"/>
      <c r="U18" s="63">
        <f>'Cal_RIIO-1'!U71</f>
        <v>34.338357539435421</v>
      </c>
      <c r="V18" s="63">
        <f>'Cal_RIIO-1'!V71</f>
        <v>85.567327365277606</v>
      </c>
      <c r="W18" s="63">
        <f>'Cal_RIIO-1'!W71</f>
        <v>46.899778343929697</v>
      </c>
      <c r="X18" s="63">
        <f>'Cal_RIIO-1'!X71</f>
        <v>52.124951882833606</v>
      </c>
      <c r="Y18" s="63">
        <f>'Cal_RIIO-1'!Y71</f>
        <v>34.152977884482318</v>
      </c>
      <c r="Z18" s="63">
        <f>'Cal_RIIO-1'!Z71</f>
        <v>67.041769125772873</v>
      </c>
      <c r="AA18" s="63">
        <f>'Cal_RIIO-1'!AA71</f>
        <v>30.357256703330599</v>
      </c>
      <c r="AB18" s="63">
        <f>'Cal_RIIO-1'!AB71</f>
        <v>105.73107864739779</v>
      </c>
      <c r="AC18" s="63">
        <f>'Cal_RIIO-1'!AC71</f>
        <v>39.877636963029587</v>
      </c>
      <c r="AD18" s="63">
        <f>'Cal_RIIO-1'!AD71</f>
        <v>117.53632761781469</v>
      </c>
      <c r="AE18" s="63">
        <f>'Cal_RIIO-1'!AE71</f>
        <v>72.377448564956595</v>
      </c>
      <c r="AF18" s="63">
        <f>'Cal_RIIO-1'!AF71</f>
        <v>108.11838269286756</v>
      </c>
      <c r="AG18" s="63">
        <f>'Cal_RIIO-1'!AG71</f>
        <v>202.58973370201548</v>
      </c>
      <c r="AH18" s="63">
        <f>'Cal_RIIO-1'!AH71</f>
        <v>186.16255196245825</v>
      </c>
      <c r="AI18" s="63">
        <f>'Cal_RIIO-1'!AI71</f>
        <v>70.046891594118634</v>
      </c>
      <c r="AJ18" s="63">
        <f>'Cal_RIIO-1'!AJ71</f>
        <v>81.552599139459829</v>
      </c>
      <c r="AK18" s="63">
        <f>'Cal_RIIO-1'!AK71</f>
        <v>95.547139476576135</v>
      </c>
      <c r="AL18" s="63">
        <f>'Cal_RIIO-1'!AL71</f>
        <v>64.429333478693209</v>
      </c>
      <c r="AM18" s="63">
        <f>'Cal_RIIO-1'!AM71</f>
        <v>136.66926802732857</v>
      </c>
      <c r="AN18" s="63">
        <f>'Cal_RIIO-1'!AN71</f>
        <v>53.24451985847179</v>
      </c>
      <c r="AO18" s="63">
        <f>'Cal_RIIO-1'!AO71</f>
        <v>35.462502072634784</v>
      </c>
      <c r="AP18" s="63">
        <f>'Cal_RIIO-1'!AP71</f>
        <v>26.762610534110198</v>
      </c>
      <c r="AQ18" s="63">
        <f>'Cal_RIIO-1'!AQ71</f>
        <v>75.749003390788701</v>
      </c>
      <c r="AS18" s="15"/>
      <c r="AT18" s="15"/>
      <c r="AU18" s="15"/>
      <c r="AV18" s="15"/>
      <c r="AW18" s="15"/>
      <c r="AX18" s="15"/>
      <c r="AY18" s="15"/>
      <c r="AZ18" s="15"/>
      <c r="BA18" s="15"/>
      <c r="BB18" s="15"/>
      <c r="BC18" s="15"/>
      <c r="BD18" s="15"/>
    </row>
    <row r="19" spans="5:56">
      <c r="E19" s="3" t="s">
        <v>233</v>
      </c>
      <c r="J19" s="3" t="s">
        <v>65</v>
      </c>
      <c r="M19" s="15"/>
      <c r="N19" s="15"/>
      <c r="P19" s="15"/>
      <c r="Q19" s="63">
        <f>'Cal_RIIO-1'!Q72</f>
        <v>-155.48347398155857</v>
      </c>
      <c r="R19" s="63">
        <f>'Cal_RIIO-1'!R72</f>
        <v>-33.124226338508116</v>
      </c>
      <c r="S19" s="63">
        <f>'Cal_RIIO-1'!S72</f>
        <v>-3.7316137336514199</v>
      </c>
      <c r="T19" s="15"/>
      <c r="U19" s="63">
        <f>'Cal_RIIO-1'!U72</f>
        <v>51.595386801654463</v>
      </c>
      <c r="V19" s="63">
        <f>'Cal_RIIO-1'!V72</f>
        <v>-2.4321558876445835</v>
      </c>
      <c r="W19" s="63">
        <f>'Cal_RIIO-1'!W72</f>
        <v>-8.9697597553477841</v>
      </c>
      <c r="X19" s="63">
        <f>'Cal_RIIO-1'!X72</f>
        <v>-3.5773705262167756</v>
      </c>
      <c r="Y19" s="63">
        <f>'Cal_RIIO-1'!Y72</f>
        <v>1.5919043429077859</v>
      </c>
      <c r="Z19" s="63">
        <f>'Cal_RIIO-1'!Z72</f>
        <v>-0.92638277394705959</v>
      </c>
      <c r="AA19" s="63">
        <f>'Cal_RIIO-1'!AA72</f>
        <v>5.4051943124142952</v>
      </c>
      <c r="AB19" s="63">
        <f>'Cal_RIIO-1'!AB72</f>
        <v>14.98393449956682</v>
      </c>
      <c r="AC19" s="63">
        <f>'Cal_RIIO-1'!AC72</f>
        <v>84.993330818636366</v>
      </c>
      <c r="AD19" s="63">
        <f>'Cal_RIIO-1'!AD72</f>
        <v>-16.890874932367264</v>
      </c>
      <c r="AE19" s="63">
        <f>'Cal_RIIO-1'!AE72</f>
        <v>4.8211470518460064</v>
      </c>
      <c r="AF19" s="63">
        <f>'Cal_RIIO-1'!AF72</f>
        <v>4.6721141376486361</v>
      </c>
      <c r="AG19" s="63">
        <f>'Cal_RIIO-1'!AG72</f>
        <v>-20.103364516034002</v>
      </c>
      <c r="AH19" s="63">
        <f>'Cal_RIIO-1'!AH72</f>
        <v>-20.461000729333851</v>
      </c>
      <c r="AI19" s="63">
        <f>'Cal_RIIO-1'!AI72</f>
        <v>12.826242646067906</v>
      </c>
      <c r="AJ19" s="63">
        <f>'Cal_RIIO-1'!AJ72</f>
        <v>3.3129365218993936</v>
      </c>
      <c r="AK19" s="63">
        <f>'Cal_RIIO-1'!AK72</f>
        <v>-26.807711931897902</v>
      </c>
      <c r="AL19" s="63">
        <f>'Cal_RIIO-1'!AL72</f>
        <v>-38.143944241864276</v>
      </c>
      <c r="AM19" s="63">
        <f>'Cal_RIIO-1'!AM72</f>
        <v>21.695777935921797</v>
      </c>
      <c r="AN19" s="63">
        <f>'Cal_RIIO-1'!AN72</f>
        <v>-14.50267502500178</v>
      </c>
      <c r="AO19" s="63">
        <f>'Cal_RIIO-1'!AO72</f>
        <v>-11.258796967492508</v>
      </c>
      <c r="AP19" s="63">
        <f>'Cal_RIIO-1'!AP72</f>
        <v>-20.501872187215938</v>
      </c>
      <c r="AQ19" s="63">
        <f>'Cal_RIIO-1'!AQ72</f>
        <v>-17.402094463250901</v>
      </c>
      <c r="AS19" s="15"/>
      <c r="AT19" s="15"/>
      <c r="AU19" s="15"/>
      <c r="AV19" s="15"/>
      <c r="AW19" s="15"/>
      <c r="AX19" s="15"/>
      <c r="AY19" s="15"/>
      <c r="AZ19" s="15"/>
      <c r="BA19" s="15"/>
      <c r="BB19" s="15"/>
      <c r="BC19" s="15"/>
      <c r="BD19" s="15"/>
    </row>
    <row r="20" spans="5:56">
      <c r="E20" s="3" t="s">
        <v>234</v>
      </c>
      <c r="J20" s="3" t="s">
        <v>65</v>
      </c>
      <c r="M20" s="15"/>
      <c r="N20" s="15"/>
      <c r="P20" s="15"/>
      <c r="Q20" s="63">
        <f>'Cal_RIIO-1'!Q73</f>
        <v>480.03640843532958</v>
      </c>
      <c r="R20" s="63">
        <f>'Cal_RIIO-1'!R73</f>
        <v>47.723698457937139</v>
      </c>
      <c r="S20" s="63">
        <f>'Cal_RIIO-1'!S73</f>
        <v>113.1909253703105</v>
      </c>
      <c r="T20" s="15"/>
      <c r="U20" s="63">
        <f>'Cal_RIIO-1'!U73</f>
        <v>89.096893068410225</v>
      </c>
      <c r="V20" s="63">
        <f>'Cal_RIIO-1'!V73</f>
        <v>175.98899905035884</v>
      </c>
      <c r="W20" s="63">
        <f>'Cal_RIIO-1'!W73</f>
        <v>121.15751706222633</v>
      </c>
      <c r="X20" s="63">
        <f>'Cal_RIIO-1'!X73</f>
        <v>122.73857897335307</v>
      </c>
      <c r="Y20" s="63">
        <f>'Cal_RIIO-1'!Y73</f>
        <v>94.503069840658569</v>
      </c>
      <c r="Z20" s="63">
        <f>'Cal_RIIO-1'!Z73</f>
        <v>106.58879109293733</v>
      </c>
      <c r="AA20" s="63">
        <f>'Cal_RIIO-1'!AA73</f>
        <v>9.1213293583551174</v>
      </c>
      <c r="AB20" s="63">
        <f>'Cal_RIIO-1'!AB73</f>
        <v>-0.71374106800325521</v>
      </c>
      <c r="AC20" s="63">
        <f>'Cal_RIIO-1'!AC73</f>
        <v>-170.85672343787115</v>
      </c>
      <c r="AD20" s="63">
        <f>'Cal_RIIO-1'!AD73</f>
        <v>-58.686043370780816</v>
      </c>
      <c r="AE20" s="63">
        <f>'Cal_RIIO-1'!AE73</f>
        <v>8.8823539294827807</v>
      </c>
      <c r="AF20" s="63">
        <f>'Cal_RIIO-1'!AF73</f>
        <v>-35.119461714566697</v>
      </c>
      <c r="AG20" s="63">
        <f>'Cal_RIIO-1'!AG73</f>
        <v>-84.541677683097262</v>
      </c>
      <c r="AH20" s="63">
        <f>'Cal_RIIO-1'!AH73</f>
        <v>-52.255231798899686</v>
      </c>
      <c r="AI20" s="63">
        <f>'Cal_RIIO-1'!AI73</f>
        <v>-42.353980997507314</v>
      </c>
      <c r="AJ20" s="63">
        <f>'Cal_RIIO-1'!AJ73</f>
        <v>-1.4174975275726514</v>
      </c>
      <c r="AK20" s="63">
        <f>'Cal_RIIO-1'!AK73</f>
        <v>44.357904651284514</v>
      </c>
      <c r="AL20" s="63">
        <f>'Cal_RIIO-1'!AL73</f>
        <v>50.38907932053052</v>
      </c>
      <c r="AM20" s="63">
        <f>'Cal_RIIO-1'!AM73</f>
        <v>16.85507243883405</v>
      </c>
      <c r="AN20" s="63">
        <f>'Cal_RIIO-1'!AN73</f>
        <v>0</v>
      </c>
      <c r="AO20" s="63">
        <f>'Cal_RIIO-1'!AO73</f>
        <v>0</v>
      </c>
      <c r="AP20" s="63">
        <f>'Cal_RIIO-1'!AP73</f>
        <v>-17.621566865182832</v>
      </c>
      <c r="AQ20" s="63">
        <f>'Cal_RIIO-1'!AQ73</f>
        <v>28.51725254796759</v>
      </c>
      <c r="AS20" s="15"/>
      <c r="AT20" s="15"/>
      <c r="AU20" s="15"/>
      <c r="AV20" s="15"/>
      <c r="AW20" s="15"/>
      <c r="AX20" s="15"/>
      <c r="AY20" s="15"/>
      <c r="AZ20" s="15"/>
      <c r="BA20" s="15"/>
      <c r="BB20" s="15"/>
      <c r="BC20" s="15"/>
      <c r="BD20" s="15"/>
    </row>
    <row r="21" spans="5:56">
      <c r="E21" s="3" t="s">
        <v>226</v>
      </c>
      <c r="J21" s="3" t="s">
        <v>65</v>
      </c>
      <c r="M21" s="15"/>
      <c r="N21" s="15"/>
      <c r="P21" s="15"/>
      <c r="Q21" s="63">
        <f>'Cal_RIIO-1'!Q74</f>
        <v>1087.3002807905762</v>
      </c>
      <c r="R21" s="63">
        <f>'Cal_RIIO-1'!R74</f>
        <v>118.23640602663505</v>
      </c>
      <c r="S21" s="63">
        <f>'Cal_RIIO-1'!S74</f>
        <v>217.29969644390343</v>
      </c>
      <c r="T21" s="15"/>
      <c r="U21" s="63">
        <f>'Cal_RIIO-1'!U74</f>
        <v>50.620493437441858</v>
      </c>
      <c r="V21" s="63">
        <f>'Cal_RIIO-1'!V74</f>
        <v>305.40416210893443</v>
      </c>
      <c r="W21" s="63">
        <f>'Cal_RIIO-1'!W74</f>
        <v>256.72486781584041</v>
      </c>
      <c r="X21" s="63">
        <f>'Cal_RIIO-1'!X74</f>
        <v>235.20187178690699</v>
      </c>
      <c r="Y21" s="63">
        <f>'Cal_RIIO-1'!Y74</f>
        <v>225.82931246349398</v>
      </c>
      <c r="Z21" s="63">
        <f>'Cal_RIIO-1'!Z74</f>
        <v>296.44092871607108</v>
      </c>
      <c r="AA21" s="63">
        <f>'Cal_RIIO-1'!AA74</f>
        <v>204.66680123244834</v>
      </c>
      <c r="AB21" s="63">
        <f>'Cal_RIIO-1'!AB74</f>
        <v>352.21261498031703</v>
      </c>
      <c r="AC21" s="63">
        <f>'Cal_RIIO-1'!AC74</f>
        <v>155.00646838094383</v>
      </c>
      <c r="AD21" s="63">
        <f>'Cal_RIIO-1'!AD74</f>
        <v>120.4219499435024</v>
      </c>
      <c r="AE21" s="63">
        <f>'Cal_RIIO-1'!AE74</f>
        <v>86.08522962044394</v>
      </c>
      <c r="AF21" s="63">
        <f>'Cal_RIIO-1'!AF74</f>
        <v>77.654272110559219</v>
      </c>
      <c r="AG21" s="63">
        <f>'Cal_RIIO-1'!AG74</f>
        <v>77.419463969120116</v>
      </c>
      <c r="AH21" s="63">
        <f>'Cal_RIIO-1'!AH74</f>
        <v>117.4719922990793</v>
      </c>
      <c r="AI21" s="63">
        <f>'Cal_RIIO-1'!AI74</f>
        <v>61.369838163242868</v>
      </c>
      <c r="AJ21" s="63">
        <f>'Cal_RIIO-1'!AJ74</f>
        <v>113.88237192324851</v>
      </c>
      <c r="AK21" s="63">
        <f>'Cal_RIIO-1'!AK74</f>
        <v>186.96722927608593</v>
      </c>
      <c r="AL21" s="63">
        <f>'Cal_RIIO-1'!AL74</f>
        <v>180.15872642809359</v>
      </c>
      <c r="AM21" s="63">
        <f>'Cal_RIIO-1'!AM74</f>
        <v>321.38558500823473</v>
      </c>
      <c r="AN21" s="63">
        <f>'Cal_RIIO-1'!AN74</f>
        <v>38.74184483346977</v>
      </c>
      <c r="AO21" s="63">
        <f>'Cal_RIIO-1'!AO74</f>
        <v>24.203705105142276</v>
      </c>
      <c r="AP21" s="63">
        <f>'Cal_RIIO-1'!AP74</f>
        <v>15.917275922892753</v>
      </c>
      <c r="AQ21" s="63">
        <f>'Cal_RIIO-1'!AQ74</f>
        <v>151.63740181471965</v>
      </c>
      <c r="AS21" s="15"/>
      <c r="AT21" s="15"/>
      <c r="AU21" s="15"/>
      <c r="AV21" s="15"/>
      <c r="AW21" s="15"/>
      <c r="AX21" s="15"/>
      <c r="AY21" s="15"/>
      <c r="AZ21" s="15"/>
      <c r="BA21" s="15"/>
      <c r="BB21" s="15"/>
      <c r="BC21" s="15"/>
      <c r="BD21" s="15"/>
    </row>
    <row r="22" spans="5:56"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</row>
    <row r="23" spans="5:56">
      <c r="E23" s="3" t="s">
        <v>238</v>
      </c>
      <c r="J23" s="3" t="s">
        <v>138</v>
      </c>
      <c r="M23" s="15"/>
      <c r="N23" s="15"/>
      <c r="P23" s="15"/>
      <c r="Q23" s="85">
        <f>'Cal_RIIO-1'!Q76</f>
        <v>1.9403959387716156E-2</v>
      </c>
      <c r="R23" s="85">
        <f>'Cal_RIIO-1'!R76</f>
        <v>1.1793981047455892E-2</v>
      </c>
      <c r="S23" s="85">
        <f>'Cal_RIIO-1'!S76</f>
        <v>5.0485658532576786E-3</v>
      </c>
      <c r="T23" s="15"/>
      <c r="U23" s="85">
        <f>'Cal_RIIO-1'!U76</f>
        <v>-9.6580533550988858E-3</v>
      </c>
      <c r="V23" s="85">
        <f>'Cal_RIIO-1'!V76</f>
        <v>6.7946970000189377E-3</v>
      </c>
      <c r="W23" s="85">
        <f>'Cal_RIIO-1'!W76</f>
        <v>2.0883030558487392E-2</v>
      </c>
      <c r="X23" s="85">
        <f>'Cal_RIIO-1'!X76</f>
        <v>1.3472464858871483E-2</v>
      </c>
      <c r="Y23" s="85">
        <f>'Cal_RIIO-1'!Y76</f>
        <v>2.6651927985282292E-2</v>
      </c>
      <c r="Z23" s="85">
        <f>'Cal_RIIO-1'!Z76</f>
        <v>2.7704311717517853E-2</v>
      </c>
      <c r="AA23" s="85">
        <f>'Cal_RIIO-1'!AA76</f>
        <v>4.4440961961405595E-2</v>
      </c>
      <c r="AB23" s="85">
        <f>'Cal_RIIO-1'!AB76</f>
        <v>2.9050808204731958E-2</v>
      </c>
      <c r="AC23" s="85">
        <f>'Cal_RIIO-1'!AC76</f>
        <v>4.4471146147013307E-2</v>
      </c>
      <c r="AD23" s="85">
        <f>'Cal_RIIO-1'!AD76</f>
        <v>1.8087108312275741E-2</v>
      </c>
      <c r="AE23" s="85">
        <f>'Cal_RIIO-1'!AE76</f>
        <v>1.3052476053616757E-6</v>
      </c>
      <c r="AF23" s="85">
        <f>'Cal_RIIO-1'!AF76</f>
        <v>-3.8506108133257589E-6</v>
      </c>
      <c r="AG23" s="85">
        <f>'Cal_RIIO-1'!AG76</f>
        <v>-3.541179941875491E-3</v>
      </c>
      <c r="AH23" s="85">
        <f>'Cal_RIIO-1'!AH76</f>
        <v>6.9911348796127741E-4</v>
      </c>
      <c r="AI23" s="85">
        <f>'Cal_RIIO-1'!AI76</f>
        <v>7.9601938632429328E-3</v>
      </c>
      <c r="AJ23" s="85">
        <f>'Cal_RIIO-1'!AJ76</f>
        <v>7.7582175618291808E-3</v>
      </c>
      <c r="AK23" s="85">
        <f>'Cal_RIIO-1'!AK76</f>
        <v>1.8451852335660563E-2</v>
      </c>
      <c r="AL23" s="85">
        <f>'Cal_RIIO-1'!AL76</f>
        <v>2.5073669437930716E-2</v>
      </c>
      <c r="AM23" s="85">
        <f>'Cal_RIIO-1'!AM76</f>
        <v>2.2988823069915346E-2</v>
      </c>
      <c r="AN23" s="85">
        <f>'Cal_RIIO-1'!AN76</f>
        <v>-5.590580341001824E-17</v>
      </c>
      <c r="AO23" s="85">
        <f>'Cal_RIIO-1'!AO76</f>
        <v>0</v>
      </c>
      <c r="AP23" s="85">
        <f>'Cal_RIIO-1'!AP76</f>
        <v>9.9349048463591976E-3</v>
      </c>
      <c r="AQ23" s="85">
        <f>'Cal_RIIO-1'!AQ76</f>
        <v>1.1341952317027608E-2</v>
      </c>
      <c r="AS23" s="15"/>
      <c r="AT23" s="15"/>
      <c r="AU23" s="15"/>
      <c r="AV23" s="15"/>
      <c r="AW23" s="15"/>
      <c r="AX23" s="15"/>
      <c r="AY23" s="15"/>
      <c r="AZ23" s="15"/>
      <c r="BA23" s="15"/>
      <c r="BB23" s="15"/>
      <c r="BC23" s="15"/>
      <c r="BD23" s="15"/>
    </row>
    <row r="24" spans="5:56">
      <c r="E24" s="3" t="s">
        <v>239</v>
      </c>
      <c r="J24" s="3" t="s">
        <v>138</v>
      </c>
      <c r="M24" s="15"/>
      <c r="N24" s="15"/>
      <c r="P24" s="15"/>
      <c r="Q24" s="85">
        <f>'Cal_RIIO-1'!Q77</f>
        <v>5.6007869771208659E-3</v>
      </c>
      <c r="R24" s="85">
        <f>'Cal_RIIO-1'!R77</f>
        <v>6.9498608884580367E-3</v>
      </c>
      <c r="S24" s="85">
        <f>'Cal_RIIO-1'!S77</f>
        <v>1.4386415552975592E-2</v>
      </c>
      <c r="T24" s="15"/>
      <c r="U24" s="85">
        <f>'Cal_RIIO-1'!U77</f>
        <v>2.6657126071392865E-3</v>
      </c>
      <c r="V24" s="85">
        <f>'Cal_RIIO-1'!V77</f>
        <v>1.2562752124352252E-2</v>
      </c>
      <c r="W24" s="85">
        <f>'Cal_RIIO-1'!W77</f>
        <v>1.0031096534746724E-2</v>
      </c>
      <c r="X24" s="85">
        <f>'Cal_RIIO-1'!X77</f>
        <v>1.0987151148039418E-2</v>
      </c>
      <c r="Y24" s="85">
        <f>'Cal_RIIO-1'!Y77</f>
        <v>9.5232240187233894E-3</v>
      </c>
      <c r="Z24" s="85">
        <f>'Cal_RIIO-1'!Z77</f>
        <v>1.5010464157749037E-2</v>
      </c>
      <c r="AA24" s="85">
        <f>'Cal_RIIO-1'!AA77</f>
        <v>8.4433607723648964E-3</v>
      </c>
      <c r="AB24" s="85">
        <f>'Cal_RIIO-1'!AB77</f>
        <v>1.3227490305543779E-2</v>
      </c>
      <c r="AC24" s="85">
        <f>'Cal_RIIO-1'!AC77</f>
        <v>8.8232479135742781E-3</v>
      </c>
      <c r="AD24" s="85">
        <f>'Cal_RIIO-1'!AD77</f>
        <v>2.7094359565885035E-2</v>
      </c>
      <c r="AE24" s="85">
        <f>'Cal_RIIO-1'!AE77</f>
        <v>2.2072162285492507E-2</v>
      </c>
      <c r="AF24" s="85">
        <f>'Cal_RIIO-1'!AF77</f>
        <v>2.4835750142865706E-2</v>
      </c>
      <c r="AG24" s="85">
        <f>'Cal_RIIO-1'!AG77</f>
        <v>3.4952435983247279E-2</v>
      </c>
      <c r="AH24" s="85">
        <f>'Cal_RIIO-1'!AH77</f>
        <v>3.2329688824565633E-2</v>
      </c>
      <c r="AI24" s="85">
        <f>'Cal_RIIO-1'!AI77</f>
        <v>2.674189546919082E-2</v>
      </c>
      <c r="AJ24" s="85">
        <f>'Cal_RIIO-1'!AJ77</f>
        <v>2.0789113086340974E-2</v>
      </c>
      <c r="AK24" s="85">
        <f>'Cal_RIIO-1'!AK77</f>
        <v>2.3866578652523111E-2</v>
      </c>
      <c r="AL24" s="85">
        <f>'Cal_RIIO-1'!AL77</f>
        <v>1.5610874958091787E-2</v>
      </c>
      <c r="AM24" s="85">
        <f>'Cal_RIIO-1'!AM77</f>
        <v>2.1495266253560411E-2</v>
      </c>
      <c r="AN24" s="85">
        <f>'Cal_RIIO-1'!AN77</f>
        <v>1.2235109155762645E-2</v>
      </c>
      <c r="AO24" s="85">
        <f>'Cal_RIIO-1'!AO77</f>
        <v>7.5790267739775045E-3</v>
      </c>
      <c r="AP24" s="85">
        <f>'Cal_RIIO-1'!AP77</f>
        <v>9.7471578228564264E-3</v>
      </c>
      <c r="AQ24" s="85">
        <f>'Cal_RIIO-1'!AQ77</f>
        <v>1.3263835189059645E-2</v>
      </c>
      <c r="AS24" s="15"/>
      <c r="AT24" s="15"/>
      <c r="AU24" s="15"/>
      <c r="AV24" s="15"/>
      <c r="AW24" s="15"/>
      <c r="AX24" s="15"/>
      <c r="AY24" s="15"/>
      <c r="AZ24" s="15"/>
      <c r="BA24" s="15"/>
      <c r="BB24" s="15"/>
      <c r="BC24" s="15"/>
      <c r="BD24" s="15"/>
    </row>
    <row r="25" spans="5:56">
      <c r="E25" s="3" t="s">
        <v>240</v>
      </c>
      <c r="J25" s="3" t="s">
        <v>138</v>
      </c>
      <c r="M25" s="15"/>
      <c r="N25" s="15"/>
      <c r="P25" s="15"/>
      <c r="Q25" s="85">
        <f>'Cal_RIIO-1'!Q78</f>
        <v>-5.097133211284707E-3</v>
      </c>
      <c r="R25" s="85">
        <f>'Cal_RIIO-1'!R78</f>
        <v>-5.9908686925681303E-3</v>
      </c>
      <c r="S25" s="85">
        <f>'Cal_RIIO-1'!S78</f>
        <v>-6.7251098610590404E-4</v>
      </c>
      <c r="T25" s="15"/>
      <c r="U25" s="85">
        <f>'Cal_RIIO-1'!U78</f>
        <v>4.0053888107328389E-3</v>
      </c>
      <c r="V25" s="85">
        <f>'Cal_RIIO-1'!V78</f>
        <v>-3.5708222384729497E-4</v>
      </c>
      <c r="W25" s="85">
        <f>'Cal_RIIO-1'!W78</f>
        <v>-1.9184851011353568E-3</v>
      </c>
      <c r="X25" s="85">
        <f>'Cal_RIIO-1'!X78</f>
        <v>-7.540555773065267E-4</v>
      </c>
      <c r="Y25" s="85">
        <f>'Cal_RIIO-1'!Y78</f>
        <v>4.4388696426901029E-4</v>
      </c>
      <c r="Z25" s="85">
        <f>'Cal_RIIO-1'!Z78</f>
        <v>-2.074145060014951E-4</v>
      </c>
      <c r="AA25" s="85">
        <f>'Cal_RIIO-1'!AA78</f>
        <v>1.5033639590840105E-3</v>
      </c>
      <c r="AB25" s="85">
        <f>'Cal_RIIO-1'!AB78</f>
        <v>1.8745656515327821E-3</v>
      </c>
      <c r="AC25" s="85">
        <f>'Cal_RIIO-1'!AC78</f>
        <v>1.8805458044279483E-2</v>
      </c>
      <c r="AD25" s="85">
        <f>'Cal_RIIO-1'!AD78</f>
        <v>-3.8936680095030319E-3</v>
      </c>
      <c r="AE25" s="85">
        <f>'Cal_RIIO-1'!AE78</f>
        <v>1.4702527132476383E-3</v>
      </c>
      <c r="AF25" s="85">
        <f>'Cal_RIIO-1'!AF78</f>
        <v>1.0732259997933424E-3</v>
      </c>
      <c r="AG25" s="85">
        <f>'Cal_RIIO-1'!AG78</f>
        <v>-3.4683966875048654E-3</v>
      </c>
      <c r="AH25" s="85">
        <f>'Cal_RIIO-1'!AH78</f>
        <v>-3.5533343287643166E-3</v>
      </c>
      <c r="AI25" s="85">
        <f>'Cal_RIIO-1'!AI78</f>
        <v>4.8966918059847875E-3</v>
      </c>
      <c r="AJ25" s="85">
        <f>'Cal_RIIO-1'!AJ78</f>
        <v>8.4452258699760949E-4</v>
      </c>
      <c r="AK25" s="85">
        <f>'Cal_RIIO-1'!AK78</f>
        <v>-6.6962587139898187E-3</v>
      </c>
      <c r="AL25" s="85">
        <f>'Cal_RIIO-1'!AL78</f>
        <v>-9.2420689741433883E-3</v>
      </c>
      <c r="AM25" s="85">
        <f>'Cal_RIIO-1'!AM78</f>
        <v>3.4122998538157609E-3</v>
      </c>
      <c r="AN25" s="85">
        <f>'Cal_RIIO-1'!AN78</f>
        <v>-3.3325835682827851E-3</v>
      </c>
      <c r="AO25" s="85">
        <f>'Cal_RIIO-1'!AO78</f>
        <v>-2.4062240020353582E-3</v>
      </c>
      <c r="AP25" s="85">
        <f>'Cal_RIIO-1'!AP78</f>
        <v>-7.4669466051574228E-3</v>
      </c>
      <c r="AQ25" s="85">
        <f>'Cal_RIIO-1'!AQ78</f>
        <v>-3.0471491712467272E-3</v>
      </c>
      <c r="AS25" s="15"/>
      <c r="AT25" s="15"/>
      <c r="AU25" s="15"/>
      <c r="AV25" s="15"/>
      <c r="AW25" s="15"/>
      <c r="AX25" s="15"/>
      <c r="AY25" s="15"/>
      <c r="AZ25" s="15"/>
      <c r="BA25" s="15"/>
      <c r="BB25" s="15"/>
      <c r="BC25" s="15"/>
      <c r="BD25" s="15"/>
    </row>
    <row r="26" spans="5:56">
      <c r="E26" s="3" t="s">
        <v>241</v>
      </c>
      <c r="J26" s="3" t="s">
        <v>138</v>
      </c>
      <c r="M26" s="15"/>
      <c r="N26" s="15"/>
      <c r="P26" s="15"/>
      <c r="Q26" s="85">
        <f>'Cal_RIIO-1'!Q79</f>
        <v>1.5736781906170668E-2</v>
      </c>
      <c r="R26" s="85">
        <f>'Cal_RIIO-1'!R79</f>
        <v>8.6313385273799129E-3</v>
      </c>
      <c r="S26" s="85">
        <f>'Cal_RIIO-1'!S79</f>
        <v>2.0399255194224256E-2</v>
      </c>
      <c r="T26" s="15"/>
      <c r="U26" s="85">
        <f>'Cal_RIIO-1'!U79</f>
        <v>6.9166590404517942E-3</v>
      </c>
      <c r="V26" s="85">
        <f>'Cal_RIIO-1'!V79</f>
        <v>2.5838205302876928E-2</v>
      </c>
      <c r="W26" s="85">
        <f>'Cal_RIIO-1'!W79</f>
        <v>2.5913613933288858E-2</v>
      </c>
      <c r="X26" s="85">
        <f>'Cal_RIIO-1'!X79</f>
        <v>2.5871435275510002E-2</v>
      </c>
      <c r="Y26" s="85">
        <f>'Cal_RIIO-1'!Y79</f>
        <v>2.6351257204970231E-2</v>
      </c>
      <c r="Z26" s="85">
        <f>'Cal_RIIO-1'!Z79</f>
        <v>2.3864931507352895E-2</v>
      </c>
      <c r="AA26" s="85">
        <f>'Cal_RIIO-1'!AA79</f>
        <v>2.5369444692842197E-3</v>
      </c>
      <c r="AB26" s="85">
        <f>'Cal_RIIO-1'!AB79</f>
        <v>-8.9292601366210299E-5</v>
      </c>
      <c r="AC26" s="85">
        <f>'Cal_RIIO-1'!AC79</f>
        <v>-3.7803424259841227E-2</v>
      </c>
      <c r="AD26" s="85">
        <f>'Cal_RIIO-1'!AD79</f>
        <v>-1.3528249459667971E-2</v>
      </c>
      <c r="AE26" s="85">
        <f>'Cal_RIIO-1'!AE79</f>
        <v>2.7087547474511278E-3</v>
      </c>
      <c r="AF26" s="85">
        <f>'Cal_RIIO-1'!AF79</f>
        <v>-8.0672514198869508E-3</v>
      </c>
      <c r="AG26" s="85">
        <f>'Cal_RIIO-1'!AG79</f>
        <v>-1.4585820925561464E-2</v>
      </c>
      <c r="AH26" s="85">
        <f>'Cal_RIIO-1'!AH79</f>
        <v>-9.0748400562034575E-3</v>
      </c>
      <c r="AI26" s="85">
        <f>'Cal_RIIO-1'!AI79</f>
        <v>-1.6169535960315673E-2</v>
      </c>
      <c r="AJ26" s="85">
        <f>'Cal_RIIO-1'!AJ79</f>
        <v>-3.6134368139418405E-4</v>
      </c>
      <c r="AK26" s="85">
        <f>'Cal_RIIO-1'!AK79</f>
        <v>1.1080095396058835E-2</v>
      </c>
      <c r="AL26" s="85">
        <f>'Cal_RIIO-1'!AL79</f>
        <v>1.2208998200894088E-2</v>
      </c>
      <c r="AM26" s="85">
        <f>'Cal_RIIO-1'!AM79</f>
        <v>2.6509563929422589E-3</v>
      </c>
      <c r="AN26" s="85">
        <f>'Cal_RIIO-1'!AN79</f>
        <v>0</v>
      </c>
      <c r="AO26" s="85">
        <f>'Cal_RIIO-1'!AO79</f>
        <v>0</v>
      </c>
      <c r="AP26" s="85">
        <f>'Cal_RIIO-1'!AP79</f>
        <v>-6.4179162605246618E-3</v>
      </c>
      <c r="AQ26" s="85">
        <f>'Cal_RIIO-1'!AQ79</f>
        <v>4.9934404534625124E-3</v>
      </c>
      <c r="AS26" s="15"/>
      <c r="AT26" s="15"/>
      <c r="AU26" s="15"/>
      <c r="AV26" s="15"/>
      <c r="AW26" s="15"/>
      <c r="AX26" s="15"/>
      <c r="AY26" s="15"/>
      <c r="AZ26" s="15"/>
      <c r="BA26" s="15"/>
      <c r="BB26" s="15"/>
      <c r="BC26" s="15"/>
      <c r="BD26" s="15"/>
    </row>
    <row r="27" spans="5:56">
      <c r="E27" s="3" t="s">
        <v>226</v>
      </c>
      <c r="J27" s="3" t="s">
        <v>138</v>
      </c>
      <c r="M27" s="15"/>
      <c r="N27" s="15"/>
      <c r="P27" s="15"/>
      <c r="Q27" s="85">
        <f>'Cal_RIIO-1'!Q80</f>
        <v>3.5644395059722986E-2</v>
      </c>
      <c r="R27" s="85">
        <f>'Cal_RIIO-1'!R80</f>
        <v>2.1384311770725712E-2</v>
      </c>
      <c r="S27" s="85">
        <f>'Cal_RIIO-1'!S80</f>
        <v>3.916172561435162E-2</v>
      </c>
      <c r="T27" s="15"/>
      <c r="U27" s="85">
        <f>'Cal_RIIO-1'!U80</f>
        <v>3.9297071032250337E-3</v>
      </c>
      <c r="V27" s="85">
        <f>'Cal_RIIO-1'!V80</f>
        <v>4.4838572203400831E-2</v>
      </c>
      <c r="W27" s="85">
        <f>'Cal_RIIO-1'!W80</f>
        <v>5.4909255925387618E-2</v>
      </c>
      <c r="X27" s="85">
        <f>'Cal_RIIO-1'!X80</f>
        <v>4.9576995705114375E-2</v>
      </c>
      <c r="Y27" s="85">
        <f>'Cal_RIIO-1'!Y80</f>
        <v>6.2970296173244913E-2</v>
      </c>
      <c r="Z27" s="85">
        <f>'Cal_RIIO-1'!Z80</f>
        <v>6.6372292876618277E-2</v>
      </c>
      <c r="AA27" s="85">
        <f>'Cal_RIIO-1'!AA80</f>
        <v>5.6924631162138722E-2</v>
      </c>
      <c r="AB27" s="85">
        <f>'Cal_RIIO-1'!AB80</f>
        <v>4.4063571560442313E-2</v>
      </c>
      <c r="AC27" s="85">
        <f>'Cal_RIIO-1'!AC80</f>
        <v>3.4296427845025845E-2</v>
      </c>
      <c r="AD27" s="85">
        <f>'Cal_RIIO-1'!AD80</f>
        <v>2.7759550408989767E-2</v>
      </c>
      <c r="AE27" s="85">
        <f>'Cal_RIIO-1'!AE80</f>
        <v>2.6252474993796633E-2</v>
      </c>
      <c r="AF27" s="85">
        <f>'Cal_RIIO-1'!AF80</f>
        <v>1.7837874111958772E-2</v>
      </c>
      <c r="AG27" s="85">
        <f>'Cal_RIIO-1'!AG80</f>
        <v>1.3357038428305457E-2</v>
      </c>
      <c r="AH27" s="85">
        <f>'Cal_RIIO-1'!AH80</f>
        <v>2.0400627927559131E-2</v>
      </c>
      <c r="AI27" s="85">
        <f>'Cal_RIIO-1'!AI80</f>
        <v>2.3429245178102867E-2</v>
      </c>
      <c r="AJ27" s="85">
        <f>'Cal_RIIO-1'!AJ80</f>
        <v>2.9030509553773579E-2</v>
      </c>
      <c r="AK27" s="85">
        <f>'Cal_RIIO-1'!AK80</f>
        <v>4.6702267670252692E-2</v>
      </c>
      <c r="AL27" s="85">
        <f>'Cal_RIIO-1'!AL80</f>
        <v>4.3651473622773204E-2</v>
      </c>
      <c r="AM27" s="85">
        <f>'Cal_RIIO-1'!AM80</f>
        <v>5.054734557023377E-2</v>
      </c>
      <c r="AN27" s="85">
        <f>'Cal_RIIO-1'!AN80</f>
        <v>8.9025255874798041E-3</v>
      </c>
      <c r="AO27" s="85">
        <f>'Cal_RIIO-1'!AO80</f>
        <v>5.1728027719421463E-3</v>
      </c>
      <c r="AP27" s="85">
        <f>'Cal_RIIO-1'!AP80</f>
        <v>5.7971998035335421E-3</v>
      </c>
      <c r="AQ27" s="85">
        <f>'Cal_RIIO-1'!AQ80</f>
        <v>2.6552078788303034E-2</v>
      </c>
      <c r="AS27" s="15"/>
      <c r="AT27" s="15"/>
      <c r="AU27" s="15"/>
      <c r="AV27" s="15"/>
      <c r="AW27" s="15"/>
      <c r="AX27" s="15"/>
      <c r="AY27" s="15"/>
      <c r="AZ27" s="15"/>
      <c r="BA27" s="15"/>
      <c r="BB27" s="15"/>
      <c r="BC27" s="15"/>
      <c r="BD27" s="15"/>
    </row>
    <row r="28" spans="5:56"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</row>
    <row r="29" spans="5:56">
      <c r="E29" s="3" t="s">
        <v>307</v>
      </c>
      <c r="F29" s="69"/>
      <c r="G29" s="69" t="s">
        <v>85</v>
      </c>
      <c r="H29" s="69"/>
      <c r="I29" s="69"/>
      <c r="J29" s="69" t="s">
        <v>138</v>
      </c>
      <c r="M29" s="15"/>
      <c r="N29" s="15"/>
      <c r="P29" s="15"/>
      <c r="Q29" s="81">
        <f>(1-'Cal_RIIO-1'!Q13)</f>
        <v>0.46889999999999998</v>
      </c>
      <c r="R29" s="81">
        <f>(1-'Cal_RIIO-1'!R13)</f>
        <v>0.5</v>
      </c>
      <c r="S29" s="81">
        <f>(1-'Cal_RIIO-1'!S13)</f>
        <v>0.5</v>
      </c>
      <c r="T29" s="15"/>
      <c r="U29" s="81">
        <f>(1-'Cal_RIIO-1'!U13)</f>
        <v>0.44359999999999999</v>
      </c>
      <c r="V29" s="81">
        <f>(1-'Cal_RIIO-1'!V13)</f>
        <v>0.63039999999999985</v>
      </c>
      <c r="W29" s="81">
        <f>(1-'Cal_RIIO-1'!W13)</f>
        <v>0.63039999999999985</v>
      </c>
      <c r="X29" s="81">
        <f>(1-'Cal_RIIO-1'!X13)</f>
        <v>0.63039999999999985</v>
      </c>
      <c r="Y29" s="81">
        <f>(1-'Cal_RIIO-1'!Y13)</f>
        <v>0.63039999999999985</v>
      </c>
      <c r="Z29" s="81">
        <f>(1-'Cal_RIIO-1'!Z13)</f>
        <v>0.63980000000000015</v>
      </c>
      <c r="AA29" s="81">
        <f>(1-'Cal_RIIO-1'!AA13)</f>
        <v>0.63729999999999998</v>
      </c>
      <c r="AB29" s="81">
        <f>(1-'Cal_RIIO-1'!AB13)</f>
        <v>0.63729999999999998</v>
      </c>
      <c r="AC29" s="81">
        <f>(1-'Cal_RIIO-1'!AC13)</f>
        <v>0.63169999999999993</v>
      </c>
      <c r="AD29" s="81">
        <f>(1-'Cal_RIIO-1'!AD13)</f>
        <v>0.58110000000000006</v>
      </c>
      <c r="AE29" s="81">
        <f>(1-'Cal_RIIO-1'!AE13)</f>
        <v>0.55843703457782867</v>
      </c>
      <c r="AF29" s="81">
        <f>(1-'Cal_RIIO-1'!AF13)</f>
        <v>0.55843703457782867</v>
      </c>
      <c r="AG29" s="81">
        <f>(1-'Cal_RIIO-1'!AG13)</f>
        <v>0.7</v>
      </c>
      <c r="AH29" s="81">
        <f>(1-'Cal_RIIO-1'!AH13)</f>
        <v>0.7</v>
      </c>
      <c r="AI29" s="81">
        <f>(1-'Cal_RIIO-1'!AI13)</f>
        <v>0.7</v>
      </c>
      <c r="AJ29" s="81">
        <f>(1-'Cal_RIIO-1'!AJ13)</f>
        <v>0.7</v>
      </c>
      <c r="AK29" s="81">
        <f>(1-'Cal_RIIO-1'!AK13)</f>
        <v>0.53279999999999994</v>
      </c>
      <c r="AL29" s="81">
        <f>(1-'Cal_RIIO-1'!AL13)</f>
        <v>0.53279999999999994</v>
      </c>
      <c r="AM29" s="81">
        <f>(1-'Cal_RIIO-1'!AM13)</f>
        <v>0.53279999999999994</v>
      </c>
      <c r="AN29" s="81">
        <f>(1-'Cal_RIIO-1'!AN13)</f>
        <v>0.53500000000000014</v>
      </c>
      <c r="AO29" s="81">
        <f>(1-'Cal_RIIO-1'!AO13)</f>
        <v>0.53500000000000014</v>
      </c>
      <c r="AP29" s="81">
        <f>(1-'Cal_RIIO-1'!AP13)</f>
        <v>0.56470000000000009</v>
      </c>
      <c r="AQ29" s="81">
        <f>(1-'Cal_RIIO-1'!AQ13)</f>
        <v>0.56470000000000009</v>
      </c>
      <c r="AS29" s="15"/>
      <c r="AT29" s="15"/>
      <c r="AU29" s="15"/>
      <c r="AV29" s="15"/>
      <c r="AW29" s="15"/>
      <c r="AX29" s="15"/>
      <c r="AY29" s="15"/>
      <c r="AZ29" s="15"/>
      <c r="BA29" s="15"/>
      <c r="BB29" s="15"/>
      <c r="BC29" s="15"/>
      <c r="BD29" s="15"/>
    </row>
    <row r="30" spans="5:56">
      <c r="E30" s="3" t="s">
        <v>307</v>
      </c>
      <c r="F30" s="69"/>
      <c r="G30" s="69" t="s">
        <v>86</v>
      </c>
      <c r="H30" s="69"/>
      <c r="I30" s="69"/>
      <c r="J30" s="69" t="s">
        <v>138</v>
      </c>
      <c r="M30" s="15"/>
      <c r="N30" s="15"/>
      <c r="P30" s="15"/>
      <c r="Q30" s="81">
        <f>INDEX(Inp_Variables!$V:$V,MATCH(Q$5&amp;$E30,Inp_Variables!$N:$N,0))</f>
        <v>0.38800000000000001</v>
      </c>
      <c r="R30" s="81">
        <f>INDEX(Inp_Variables!$V:$V,MATCH(R$5&amp;$E30,Inp_Variables!$N:$N,0))</f>
        <v>0.33600000000000002</v>
      </c>
      <c r="S30" s="81">
        <f>INDEX(Inp_Variables!$V:$V,MATCH(S$5&amp;$E30,Inp_Variables!$N:$N,0))</f>
        <v>0.41699999999999998</v>
      </c>
      <c r="T30" s="15"/>
      <c r="U30" s="81">
        <f>INDEX(Inp_Variables!$V:$V,MATCH(U$5&amp;$E30,Inp_Variables!$N:$N,0))</f>
        <v>0.372</v>
      </c>
      <c r="V30" s="81">
        <f>INDEX(Inp_Variables!$V:$V,MATCH(V$5&amp;$E30,Inp_Variables!$N:$N,0))</f>
        <v>0.49199999999999999</v>
      </c>
      <c r="W30" s="81">
        <f>INDEX(Inp_Variables!$V:$V,MATCH(W$5&amp;$E30,Inp_Variables!$N:$N,0))</f>
        <v>0.49199999999999999</v>
      </c>
      <c r="X30" s="81">
        <f>INDEX(Inp_Variables!$V:$V,MATCH(X$5&amp;$E30,Inp_Variables!$N:$N,0))</f>
        <v>0.48899999999999999</v>
      </c>
      <c r="Y30" s="81">
        <f>INDEX(Inp_Variables!$V:$V,MATCH(Y$5&amp;$E30,Inp_Variables!$N:$N,0))</f>
        <v>0.49399999999999999</v>
      </c>
      <c r="Z30" s="81">
        <f>INDEX(Inp_Variables!$V:$V,MATCH(Z$5&amp;$E30,Inp_Variables!$N:$N,0))</f>
        <v>0.497</v>
      </c>
      <c r="AA30" s="81">
        <f>INDEX(Inp_Variables!$V:$V,MATCH(AA$5&amp;$E30,Inp_Variables!$N:$N,0))</f>
        <v>0.46800000000000003</v>
      </c>
      <c r="AB30" s="81">
        <f>INDEX(Inp_Variables!$V:$V,MATCH(AB$5&amp;$E30,Inp_Variables!$N:$N,0))</f>
        <v>0.48499999999999999</v>
      </c>
      <c r="AC30" s="81">
        <f>INDEX(Inp_Variables!$V:$V,MATCH(AC$5&amp;$E30,Inp_Variables!$N:$N,0))</f>
        <v>0.496</v>
      </c>
      <c r="AD30" s="81">
        <f>INDEX(Inp_Variables!$V:$V,MATCH(AD$5&amp;$E30,Inp_Variables!$N:$N,0))</f>
        <v>0.3</v>
      </c>
      <c r="AE30" s="81">
        <f>INDEX(Inp_Variables!$V:$V,MATCH(AE$5&amp;$E30,Inp_Variables!$N:$N,0))</f>
        <v>0.3</v>
      </c>
      <c r="AF30" s="81">
        <f>INDEX(Inp_Variables!$V:$V,MATCH(AF$5&amp;$E30,Inp_Variables!$N:$N,0))</f>
        <v>0.3</v>
      </c>
      <c r="AG30" s="81">
        <f>INDEX(Inp_Variables!$V:$V,MATCH(AG$5&amp;$E30,Inp_Variables!$N:$N,0))</f>
        <v>0.3</v>
      </c>
      <c r="AH30" s="81">
        <f>INDEX(Inp_Variables!$V:$V,MATCH(AH$5&amp;$E30,Inp_Variables!$N:$N,0))</f>
        <v>0.3</v>
      </c>
      <c r="AI30" s="81">
        <f>INDEX(Inp_Variables!$V:$V,MATCH(AI$5&amp;$E30,Inp_Variables!$N:$N,0))</f>
        <v>0.3</v>
      </c>
      <c r="AJ30" s="81">
        <f>INDEX(Inp_Variables!$V:$V,MATCH(AJ$5&amp;$E30,Inp_Variables!$N:$N,0))</f>
        <v>0.3</v>
      </c>
      <c r="AK30" s="81">
        <f>INDEX(Inp_Variables!$V:$V,MATCH(AK$5&amp;$E30,Inp_Variables!$N:$N,0))</f>
        <v>0.3</v>
      </c>
      <c r="AL30" s="81">
        <f>INDEX(Inp_Variables!$V:$V,MATCH(AL$5&amp;$E30,Inp_Variables!$N:$N,0))</f>
        <v>0.3</v>
      </c>
      <c r="AM30" s="81">
        <f>INDEX(Inp_Variables!$V:$V,MATCH(AM$5&amp;$E30,Inp_Variables!$N:$N,0))</f>
        <v>0.3</v>
      </c>
      <c r="AN30" s="81">
        <f>INDEX(Inp_Variables!$V:$V,MATCH(AN$5&amp;$E30,Inp_Variables!$N:$N,0))</f>
        <v>0.3</v>
      </c>
      <c r="AO30" s="81">
        <f>INDEX(Inp_Variables!$V:$V,MATCH(AO$5&amp;$E30,Inp_Variables!$N:$N,0))</f>
        <v>0.3</v>
      </c>
      <c r="AP30" s="81">
        <f>INDEX(Inp_Variables!$V:$V,MATCH(AP$5&amp;$E30,Inp_Variables!$N:$N,0))</f>
        <v>0.3</v>
      </c>
      <c r="AQ30" s="81">
        <f>INDEX(Inp_Variables!$V:$V,MATCH(AQ$5&amp;$E30,Inp_Variables!$N:$N,0))</f>
        <v>0.3</v>
      </c>
      <c r="AS30" s="15"/>
      <c r="AT30" s="15"/>
      <c r="AU30" s="15"/>
      <c r="AV30" s="15"/>
      <c r="AW30" s="15"/>
      <c r="AX30" s="15"/>
      <c r="AY30" s="15"/>
      <c r="AZ30" s="15"/>
      <c r="BA30" s="15"/>
      <c r="BB30" s="15"/>
      <c r="BC30" s="15"/>
      <c r="BD30" s="15"/>
    </row>
    <row r="31" spans="5:56">
      <c r="E31" s="3" t="s">
        <v>307</v>
      </c>
      <c r="F31" s="69"/>
      <c r="G31" s="69" t="s">
        <v>249</v>
      </c>
      <c r="H31" s="69"/>
      <c r="I31" s="69"/>
      <c r="J31" s="69" t="s">
        <v>242</v>
      </c>
      <c r="M31" s="15"/>
      <c r="N31" s="15"/>
      <c r="P31" s="15"/>
      <c r="Q31" s="64">
        <f t="shared" ref="Q31:AQ31" si="0">Q30/Q29</f>
        <v>0.82746854339944553</v>
      </c>
      <c r="R31" s="64">
        <f t="shared" si="0"/>
        <v>0.67200000000000004</v>
      </c>
      <c r="S31" s="64">
        <f t="shared" si="0"/>
        <v>0.83399999999999996</v>
      </c>
      <c r="T31" s="15"/>
      <c r="U31" s="64">
        <f t="shared" si="0"/>
        <v>0.83859332732191161</v>
      </c>
      <c r="V31" s="64">
        <f t="shared" si="0"/>
        <v>0.78045685279187837</v>
      </c>
      <c r="W31" s="64">
        <f t="shared" si="0"/>
        <v>0.78045685279187837</v>
      </c>
      <c r="X31" s="64">
        <f t="shared" si="0"/>
        <v>0.7756979695431474</v>
      </c>
      <c r="Y31" s="64">
        <f t="shared" si="0"/>
        <v>0.78362944162436565</v>
      </c>
      <c r="Z31" s="64">
        <f t="shared" si="0"/>
        <v>0.77680525164113767</v>
      </c>
      <c r="AA31" s="64">
        <f t="shared" si="0"/>
        <v>0.73434803075474664</v>
      </c>
      <c r="AB31" s="64">
        <f t="shared" si="0"/>
        <v>0.76102306605994041</v>
      </c>
      <c r="AC31" s="64">
        <f t="shared" si="0"/>
        <v>0.78518283995567528</v>
      </c>
      <c r="AD31" s="64">
        <f t="shared" si="0"/>
        <v>0.51626226122870411</v>
      </c>
      <c r="AE31" s="64">
        <f t="shared" si="0"/>
        <v>0.53721365422477074</v>
      </c>
      <c r="AF31" s="64">
        <f t="shared" si="0"/>
        <v>0.53721365422477074</v>
      </c>
      <c r="AG31" s="64">
        <f t="shared" si="0"/>
        <v>0.4285714285714286</v>
      </c>
      <c r="AH31" s="64">
        <f t="shared" si="0"/>
        <v>0.4285714285714286</v>
      </c>
      <c r="AI31" s="64">
        <f t="shared" si="0"/>
        <v>0.4285714285714286</v>
      </c>
      <c r="AJ31" s="64">
        <f t="shared" si="0"/>
        <v>0.4285714285714286</v>
      </c>
      <c r="AK31" s="64">
        <f t="shared" si="0"/>
        <v>0.56306306306306309</v>
      </c>
      <c r="AL31" s="64">
        <f t="shared" si="0"/>
        <v>0.56306306306306309</v>
      </c>
      <c r="AM31" s="64">
        <f t="shared" si="0"/>
        <v>0.56306306306306309</v>
      </c>
      <c r="AN31" s="64">
        <f t="shared" si="0"/>
        <v>0.56074766355140171</v>
      </c>
      <c r="AO31" s="64">
        <f t="shared" si="0"/>
        <v>0.56074766355140171</v>
      </c>
      <c r="AP31" s="64">
        <f t="shared" si="0"/>
        <v>0.53125553391181146</v>
      </c>
      <c r="AQ31" s="64">
        <f t="shared" si="0"/>
        <v>0.53125553391181146</v>
      </c>
      <c r="AS31" s="15"/>
      <c r="AT31" s="15"/>
      <c r="AU31" s="15"/>
      <c r="AV31" s="15"/>
      <c r="AW31" s="15"/>
      <c r="AX31" s="15"/>
      <c r="AY31" s="15"/>
      <c r="AZ31" s="15"/>
      <c r="BA31" s="15"/>
      <c r="BB31" s="15"/>
      <c r="BC31" s="15"/>
      <c r="BD31" s="15"/>
    </row>
    <row r="32" spans="5:56"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</row>
    <row r="33" spans="2:72">
      <c r="E33" s="3" t="s">
        <v>180</v>
      </c>
      <c r="F33" s="69" t="s">
        <v>308</v>
      </c>
      <c r="G33" s="69" t="s">
        <v>85</v>
      </c>
      <c r="H33" s="69"/>
      <c r="I33" s="69"/>
      <c r="J33" s="69" t="s">
        <v>138</v>
      </c>
      <c r="M33" s="15"/>
      <c r="N33" s="15"/>
      <c r="P33" s="15"/>
      <c r="Q33" s="81">
        <f>1-'Cal_RIIO-1'!Q27</f>
        <v>0.4</v>
      </c>
      <c r="R33" s="81">
        <f>1-'Cal_RIIO-1'!R27</f>
        <v>0.45000000000000007</v>
      </c>
      <c r="S33" s="81">
        <f>1-'Cal_RIIO-1'!S27</f>
        <v>0.45000000000000007</v>
      </c>
      <c r="T33" s="86"/>
      <c r="U33" s="81">
        <f>1-'Cal_RIIO-1'!U27</f>
        <v>0.375</v>
      </c>
      <c r="V33" s="81">
        <f>1-'Cal_RIIO-1'!V27</f>
        <v>0.35</v>
      </c>
      <c r="W33" s="81">
        <f>1-'Cal_RIIO-1'!W27</f>
        <v>0.35</v>
      </c>
      <c r="X33" s="81">
        <f>1-'Cal_RIIO-1'!X27</f>
        <v>0.35</v>
      </c>
      <c r="Y33" s="81">
        <f>1-'Cal_RIIO-1'!Y27</f>
        <v>0.35</v>
      </c>
      <c r="Z33" s="81">
        <f>1-'Cal_RIIO-1'!Z27</f>
        <v>0.35</v>
      </c>
      <c r="AA33" s="81">
        <f>1-'Cal_RIIO-1'!AA27</f>
        <v>0.35</v>
      </c>
      <c r="AB33" s="81">
        <f>1-'Cal_RIIO-1'!AB27</f>
        <v>0.35</v>
      </c>
      <c r="AC33" s="81">
        <f>1-'Cal_RIIO-1'!AC27</f>
        <v>0.35</v>
      </c>
      <c r="AD33" s="81">
        <f>1-'Cal_RIIO-1'!AD27</f>
        <v>0.35</v>
      </c>
      <c r="AE33" s="81">
        <f>1-'Cal_RIIO-1'!AE27</f>
        <v>0.35</v>
      </c>
      <c r="AF33" s="81">
        <f>1-'Cal_RIIO-1'!AF27</f>
        <v>0.35</v>
      </c>
      <c r="AG33" s="81">
        <f>1-'Cal_RIIO-1'!AG27</f>
        <v>0.35</v>
      </c>
      <c r="AH33" s="81">
        <f>1-'Cal_RIIO-1'!AH27</f>
        <v>0.35</v>
      </c>
      <c r="AI33" s="81">
        <f>1-'Cal_RIIO-1'!AI27</f>
        <v>0.35</v>
      </c>
      <c r="AJ33" s="81">
        <f>1-'Cal_RIIO-1'!AJ27</f>
        <v>0.35</v>
      </c>
      <c r="AK33" s="81">
        <f>1-'Cal_RIIO-1'!AK27</f>
        <v>0.35</v>
      </c>
      <c r="AL33" s="81">
        <f>1-'Cal_RIIO-1'!AL27</f>
        <v>0.35</v>
      </c>
      <c r="AM33" s="81">
        <f>1-'Cal_RIIO-1'!AM27</f>
        <v>0.35</v>
      </c>
      <c r="AN33" s="81">
        <f>1-'Cal_RIIO-1'!AN27</f>
        <v>0.35</v>
      </c>
      <c r="AO33" s="81">
        <f>1-'Cal_RIIO-1'!AO27</f>
        <v>0.35</v>
      </c>
      <c r="AP33" s="81">
        <f>1-'Cal_RIIO-1'!AP27</f>
        <v>0.35</v>
      </c>
      <c r="AQ33" s="81">
        <f>1-'Cal_RIIO-1'!AQ27</f>
        <v>0.35</v>
      </c>
      <c r="AS33" s="15"/>
      <c r="AT33" s="15"/>
      <c r="AU33" s="15"/>
      <c r="AV33" s="15"/>
      <c r="AW33" s="15"/>
      <c r="AX33" s="15"/>
      <c r="AY33" s="15"/>
      <c r="AZ33" s="15"/>
      <c r="BA33" s="15"/>
      <c r="BB33" s="15"/>
      <c r="BC33" s="15"/>
      <c r="BD33" s="15"/>
    </row>
    <row r="34" spans="2:72">
      <c r="E34" s="3" t="s">
        <v>180</v>
      </c>
      <c r="F34" s="69" t="s">
        <v>308</v>
      </c>
      <c r="G34" s="69" t="s">
        <v>86</v>
      </c>
      <c r="H34" s="69"/>
      <c r="I34" s="69"/>
      <c r="J34" s="69" t="s">
        <v>138</v>
      </c>
      <c r="M34" s="15"/>
      <c r="N34" s="15"/>
      <c r="P34" s="15"/>
      <c r="Q34" s="81">
        <f>1-INDEX(Inp_Variables!$V:$V,MATCH(Q$5&amp;$E34,Inp_Variables!$N:$N,0))</f>
        <v>0.4</v>
      </c>
      <c r="R34" s="81">
        <f>1-INDEX(Inp_Variables!$V:$V,MATCH(R$5&amp;$E34,Inp_Variables!$N:$N,0))</f>
        <v>0.4</v>
      </c>
      <c r="S34" s="81">
        <f>1-INDEX(Inp_Variables!$V:$V,MATCH(S$5&amp;$E34,Inp_Variables!$N:$N,0))</f>
        <v>0.4</v>
      </c>
      <c r="T34" s="15"/>
      <c r="U34" s="81">
        <f>1-INDEX(Inp_Variables!$V:$V,MATCH(U$5&amp;$E34,Inp_Variables!$N:$N,0))</f>
        <v>0.4</v>
      </c>
      <c r="V34" s="81">
        <f>1-INDEX(Inp_Variables!$V:$V,MATCH(V$5&amp;$E34,Inp_Variables!$N:$N,0))</f>
        <v>0.4</v>
      </c>
      <c r="W34" s="81">
        <f>1-INDEX(Inp_Variables!$V:$V,MATCH(W$5&amp;$E34,Inp_Variables!$N:$N,0))</f>
        <v>0.4</v>
      </c>
      <c r="X34" s="81">
        <f>1-INDEX(Inp_Variables!$V:$V,MATCH(X$5&amp;$E34,Inp_Variables!$N:$N,0))</f>
        <v>0.4</v>
      </c>
      <c r="Y34" s="81">
        <f>1-INDEX(Inp_Variables!$V:$V,MATCH(Y$5&amp;$E34,Inp_Variables!$N:$N,0))</f>
        <v>0.4</v>
      </c>
      <c r="Z34" s="81">
        <f>1-INDEX(Inp_Variables!$V:$V,MATCH(Z$5&amp;$E34,Inp_Variables!$N:$N,0))</f>
        <v>0.4</v>
      </c>
      <c r="AA34" s="81">
        <f>1-INDEX(Inp_Variables!$V:$V,MATCH(AA$5&amp;$E34,Inp_Variables!$N:$N,0))</f>
        <v>0.4</v>
      </c>
      <c r="AB34" s="81">
        <f>1-INDEX(Inp_Variables!$V:$V,MATCH(AB$5&amp;$E34,Inp_Variables!$N:$N,0))</f>
        <v>0.4</v>
      </c>
      <c r="AC34" s="81">
        <f>1-INDEX(Inp_Variables!$V:$V,MATCH(AC$5&amp;$E34,Inp_Variables!$N:$N,0))</f>
        <v>0.4</v>
      </c>
      <c r="AD34" s="81">
        <f>1-INDEX(Inp_Variables!$V:$V,MATCH(AD$5&amp;$E34,Inp_Variables!$N:$N,0))</f>
        <v>0.4</v>
      </c>
      <c r="AE34" s="81">
        <f>1-INDEX(Inp_Variables!$V:$V,MATCH(AE$5&amp;$E34,Inp_Variables!$N:$N,0))</f>
        <v>0.4</v>
      </c>
      <c r="AF34" s="81">
        <f>1-INDEX(Inp_Variables!$V:$V,MATCH(AF$5&amp;$E34,Inp_Variables!$N:$N,0))</f>
        <v>0.4</v>
      </c>
      <c r="AG34" s="81">
        <f>1-INDEX(Inp_Variables!$V:$V,MATCH(AG$5&amp;$E34,Inp_Variables!$N:$N,0))</f>
        <v>0.4</v>
      </c>
      <c r="AH34" s="81">
        <f>1-INDEX(Inp_Variables!$V:$V,MATCH(AH$5&amp;$E34,Inp_Variables!$N:$N,0))</f>
        <v>0.4</v>
      </c>
      <c r="AI34" s="81">
        <f>1-INDEX(Inp_Variables!$V:$V,MATCH(AI$5&amp;$E34,Inp_Variables!$N:$N,0))</f>
        <v>0.4</v>
      </c>
      <c r="AJ34" s="81">
        <f>1-INDEX(Inp_Variables!$V:$V,MATCH(AJ$5&amp;$E34,Inp_Variables!$N:$N,0))</f>
        <v>0.4</v>
      </c>
      <c r="AK34" s="81">
        <f>1-INDEX(Inp_Variables!$V:$V,MATCH(AK$5&amp;$E34,Inp_Variables!$N:$N,0))</f>
        <v>0.4</v>
      </c>
      <c r="AL34" s="81">
        <f>1-INDEX(Inp_Variables!$V:$V,MATCH(AL$5&amp;$E34,Inp_Variables!$N:$N,0))</f>
        <v>0.4</v>
      </c>
      <c r="AM34" s="81">
        <f>1-INDEX(Inp_Variables!$V:$V,MATCH(AM$5&amp;$E34,Inp_Variables!$N:$N,0))</f>
        <v>0.4</v>
      </c>
      <c r="AN34" s="81">
        <f>1-INDEX(Inp_Variables!$V:$V,MATCH(AN$5&amp;$E34,Inp_Variables!$N:$N,0))</f>
        <v>0.4</v>
      </c>
      <c r="AO34" s="81">
        <f>1-INDEX(Inp_Variables!$V:$V,MATCH(AO$5&amp;$E34,Inp_Variables!$N:$N,0))</f>
        <v>0.4</v>
      </c>
      <c r="AP34" s="81">
        <f>1-INDEX(Inp_Variables!$V:$V,MATCH(AP$5&amp;$E34,Inp_Variables!$N:$N,0))</f>
        <v>0.4</v>
      </c>
      <c r="AQ34" s="81">
        <f>1-INDEX(Inp_Variables!$V:$V,MATCH(AQ$5&amp;$E34,Inp_Variables!$N:$N,0))</f>
        <v>0.4</v>
      </c>
      <c r="AS34" s="15"/>
      <c r="AT34" s="15"/>
      <c r="AU34" s="15"/>
      <c r="AV34" s="15"/>
      <c r="AW34" s="15"/>
      <c r="AX34" s="15"/>
      <c r="AY34" s="15"/>
      <c r="AZ34" s="15"/>
      <c r="BA34" s="15"/>
      <c r="BB34" s="15"/>
      <c r="BC34" s="15"/>
      <c r="BD34" s="15"/>
    </row>
    <row r="35" spans="2:72">
      <c r="E35" s="3" t="s">
        <v>180</v>
      </c>
      <c r="F35" s="69" t="s">
        <v>308</v>
      </c>
      <c r="G35" s="69" t="s">
        <v>249</v>
      </c>
      <c r="H35" s="69"/>
      <c r="I35" s="69"/>
      <c r="J35" s="69" t="s">
        <v>242</v>
      </c>
      <c r="M35" s="15"/>
      <c r="N35" s="15"/>
      <c r="P35" s="15"/>
      <c r="Q35" s="64">
        <f t="shared" ref="Q35" si="1">Q34/Q33</f>
        <v>1</v>
      </c>
      <c r="R35" s="64">
        <f t="shared" ref="R35" si="2">R34/R33</f>
        <v>0.88888888888888884</v>
      </c>
      <c r="S35" s="64">
        <f t="shared" ref="S35" si="3">S34/S33</f>
        <v>0.88888888888888884</v>
      </c>
      <c r="T35" s="15"/>
      <c r="U35" s="64">
        <f t="shared" ref="U35" si="4">U34/U33</f>
        <v>1.0666666666666667</v>
      </c>
      <c r="V35" s="64">
        <f t="shared" ref="V35" si="5">V34/V33</f>
        <v>1.142857142857143</v>
      </c>
      <c r="W35" s="64">
        <f t="shared" ref="W35" si="6">W34/W33</f>
        <v>1.142857142857143</v>
      </c>
      <c r="X35" s="64">
        <f t="shared" ref="X35" si="7">X34/X33</f>
        <v>1.142857142857143</v>
      </c>
      <c r="Y35" s="64">
        <f t="shared" ref="Y35" si="8">Y34/Y33</f>
        <v>1.142857142857143</v>
      </c>
      <c r="Z35" s="64">
        <f t="shared" ref="Z35" si="9">Z34/Z33</f>
        <v>1.142857142857143</v>
      </c>
      <c r="AA35" s="64">
        <f t="shared" ref="AA35" si="10">AA34/AA33</f>
        <v>1.142857142857143</v>
      </c>
      <c r="AB35" s="64">
        <f t="shared" ref="AB35" si="11">AB34/AB33</f>
        <v>1.142857142857143</v>
      </c>
      <c r="AC35" s="64">
        <f t="shared" ref="AC35" si="12">AC34/AC33</f>
        <v>1.142857142857143</v>
      </c>
      <c r="AD35" s="64">
        <f t="shared" ref="AD35" si="13">AD34/AD33</f>
        <v>1.142857142857143</v>
      </c>
      <c r="AE35" s="64">
        <f t="shared" ref="AE35" si="14">AE34/AE33</f>
        <v>1.142857142857143</v>
      </c>
      <c r="AF35" s="64">
        <f t="shared" ref="AF35" si="15">AF34/AF33</f>
        <v>1.142857142857143</v>
      </c>
      <c r="AG35" s="64">
        <f t="shared" ref="AG35" si="16">AG34/AG33</f>
        <v>1.142857142857143</v>
      </c>
      <c r="AH35" s="64">
        <f t="shared" ref="AH35" si="17">AH34/AH33</f>
        <v>1.142857142857143</v>
      </c>
      <c r="AI35" s="64">
        <f t="shared" ref="AI35" si="18">AI34/AI33</f>
        <v>1.142857142857143</v>
      </c>
      <c r="AJ35" s="64">
        <f t="shared" ref="AJ35" si="19">AJ34/AJ33</f>
        <v>1.142857142857143</v>
      </c>
      <c r="AK35" s="64">
        <f t="shared" ref="AK35" si="20">AK34/AK33</f>
        <v>1.142857142857143</v>
      </c>
      <c r="AL35" s="64">
        <f t="shared" ref="AL35" si="21">AL34/AL33</f>
        <v>1.142857142857143</v>
      </c>
      <c r="AM35" s="64">
        <f t="shared" ref="AM35" si="22">AM34/AM33</f>
        <v>1.142857142857143</v>
      </c>
      <c r="AN35" s="64">
        <f t="shared" ref="AN35" si="23">AN34/AN33</f>
        <v>1.142857142857143</v>
      </c>
      <c r="AO35" s="64">
        <f t="shared" ref="AO35" si="24">AO34/AO33</f>
        <v>1.142857142857143</v>
      </c>
      <c r="AP35" s="64">
        <f t="shared" ref="AP35" si="25">AP34/AP33</f>
        <v>1.142857142857143</v>
      </c>
      <c r="AQ35" s="64">
        <f t="shared" ref="AQ35" si="26">AQ34/AQ33</f>
        <v>1.142857142857143</v>
      </c>
      <c r="AS35" s="15"/>
      <c r="AT35" s="15"/>
      <c r="AU35" s="15"/>
      <c r="AV35" s="15"/>
      <c r="AW35" s="15"/>
      <c r="AX35" s="15"/>
      <c r="AY35" s="15"/>
      <c r="AZ35" s="15"/>
      <c r="BA35" s="15"/>
      <c r="BB35" s="15"/>
      <c r="BC35" s="15"/>
      <c r="BD35" s="15"/>
    </row>
    <row r="36" spans="2:72"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</row>
    <row r="37" spans="2:72">
      <c r="E37" s="3" t="s">
        <v>224</v>
      </c>
      <c r="G37" s="3" t="s">
        <v>85</v>
      </c>
      <c r="J37" s="3" t="s">
        <v>242</v>
      </c>
      <c r="M37" s="15"/>
      <c r="N37" s="15"/>
      <c r="P37" s="15"/>
      <c r="Q37" s="82">
        <f t="shared" ref="Q37:AQ37" si="27">Q14</f>
        <v>0.10230893040548143</v>
      </c>
      <c r="R37" s="82">
        <f t="shared" si="27"/>
        <v>0.23510048302609018</v>
      </c>
      <c r="S37" s="82">
        <f t="shared" si="27"/>
        <v>0.14120623686762193</v>
      </c>
      <c r="T37" s="15"/>
      <c r="U37" s="82">
        <f t="shared" si="27"/>
        <v>5.404500496257602E-2</v>
      </c>
      <c r="V37" s="82">
        <f t="shared" si="27"/>
        <v>0.10636760122695212</v>
      </c>
      <c r="W37" s="82">
        <f t="shared" si="27"/>
        <v>0.13124466418133257</v>
      </c>
      <c r="X37" s="82">
        <f t="shared" si="27"/>
        <v>0.11064554465641195</v>
      </c>
      <c r="Y37" s="82">
        <f t="shared" si="27"/>
        <v>0.1068273092428768</v>
      </c>
      <c r="Z37" s="82">
        <f t="shared" si="27"/>
        <v>0.11522303765782653</v>
      </c>
      <c r="AA37" s="82">
        <f t="shared" si="27"/>
        <v>0.10543624946893865</v>
      </c>
      <c r="AB37" s="82">
        <f t="shared" si="27"/>
        <v>0.10302292183101622</v>
      </c>
      <c r="AC37" s="82">
        <f t="shared" si="27"/>
        <v>0.106013065060463</v>
      </c>
      <c r="AD37" s="82">
        <f t="shared" si="27"/>
        <v>0.13904124535674484</v>
      </c>
      <c r="AE37" s="82">
        <f t="shared" si="27"/>
        <v>0.13883309998353363</v>
      </c>
      <c r="AF37" s="82">
        <f t="shared" si="27"/>
        <v>0.13983183129102281</v>
      </c>
      <c r="AG37" s="82">
        <f t="shared" si="27"/>
        <v>0.12931074550980706</v>
      </c>
      <c r="AH37" s="82">
        <f t="shared" si="27"/>
        <v>0.12856595023971984</v>
      </c>
      <c r="AI37" s="82">
        <f t="shared" si="27"/>
        <v>0.14122184762403556</v>
      </c>
      <c r="AJ37" s="82">
        <f t="shared" si="27"/>
        <v>0.14935510035579228</v>
      </c>
      <c r="AK37" s="82">
        <f t="shared" si="27"/>
        <v>0.14100090572379917</v>
      </c>
      <c r="AL37" s="82">
        <f t="shared" si="27"/>
        <v>0.12758887720200937</v>
      </c>
      <c r="AM37" s="82">
        <f t="shared" si="27"/>
        <v>0.1232498914884554</v>
      </c>
      <c r="AN37" s="82">
        <f t="shared" si="27"/>
        <v>0.12353740845263253</v>
      </c>
      <c r="AO37" s="82">
        <f t="shared" si="27"/>
        <v>0.12720868338584893</v>
      </c>
      <c r="AP37" s="82">
        <f t="shared" si="27"/>
        <v>0.16940592880729591</v>
      </c>
      <c r="AQ37" s="82">
        <f t="shared" si="27"/>
        <v>0.13744290830334602</v>
      </c>
      <c r="AS37" s="15"/>
      <c r="AT37" s="15"/>
      <c r="AU37" s="15"/>
      <c r="AV37" s="15"/>
      <c r="AW37" s="15"/>
      <c r="AX37" s="15"/>
      <c r="AY37" s="15"/>
      <c r="AZ37" s="15"/>
      <c r="BA37" s="15"/>
      <c r="BB37" s="15"/>
      <c r="BC37" s="15"/>
      <c r="BD37" s="15"/>
    </row>
    <row r="38" spans="2:72">
      <c r="E38" s="3" t="s">
        <v>224</v>
      </c>
      <c r="G38" s="3" t="s">
        <v>86</v>
      </c>
      <c r="J38" s="3" t="s">
        <v>242</v>
      </c>
      <c r="M38" s="15"/>
      <c r="N38" s="15"/>
      <c r="P38" s="15"/>
      <c r="Q38" s="81">
        <f>VLOOKUP(Q$5,Inp_Variables!$E$66:$V$93,18,FALSE)</f>
        <v>6.2E-2</v>
      </c>
      <c r="R38" s="81">
        <f>VLOOKUP(R$5,Inp_Variables!$E$66:$V$93,18,FALSE)</f>
        <v>8.6999999999999994E-2</v>
      </c>
      <c r="S38" s="81">
        <f>VLOOKUP(S$5,Inp_Variables!$E$66:$V$93,18,FALSE)</f>
        <v>7.8E-2</v>
      </c>
      <c r="T38" s="15"/>
      <c r="U38" s="81">
        <f>VLOOKUP(U$5,Inp_Variables!$E$66:$V$93,18,FALSE)</f>
        <v>7.2999999999999995E-2</v>
      </c>
      <c r="V38" s="81">
        <f>VLOOKUP(V$5,Inp_Variables!$E$66:$V$93,18,FALSE)</f>
        <v>8.4000000000000005E-2</v>
      </c>
      <c r="W38" s="81">
        <f>VLOOKUP(W$5,Inp_Variables!$E$66:$V$93,18,FALSE)</f>
        <v>9.0999999999999998E-2</v>
      </c>
      <c r="X38" s="81">
        <f>VLOOKUP(X$5,Inp_Variables!$E$66:$V$93,18,FALSE)</f>
        <v>8.7999999999999995E-2</v>
      </c>
      <c r="Y38" s="81">
        <f>VLOOKUP(Y$5,Inp_Variables!$E$66:$V$93,18,FALSE)</f>
        <v>9.2999999999999999E-2</v>
      </c>
      <c r="Z38" s="81">
        <f>VLOOKUP(Z$5,Inp_Variables!$E$66:$V$93,18,FALSE)</f>
        <v>9.9000000000000005E-2</v>
      </c>
      <c r="AA38" s="81">
        <f>VLOOKUP(AA$5,Inp_Variables!$E$66:$V$93,18,FALSE)</f>
        <v>9.2999999999999999E-2</v>
      </c>
      <c r="AB38" s="81">
        <f>VLOOKUP(AB$5,Inp_Variables!$E$66:$V$93,18,FALSE)</f>
        <v>8.6999999999999994E-2</v>
      </c>
      <c r="AC38" s="81">
        <f>VLOOKUP(AC$5,Inp_Variables!$E$66:$V$93,18,FALSE)</f>
        <v>8.8999999999999996E-2</v>
      </c>
      <c r="AD38" s="81">
        <f>VLOOKUP(AD$5,Inp_Variables!$E$66:$V$93,18,FALSE)</f>
        <v>0.13904124535674484</v>
      </c>
      <c r="AE38" s="81">
        <f>VLOOKUP(AE$5,Inp_Variables!$E$66:$V$93,18,FALSE)</f>
        <v>0.13883309998353363</v>
      </c>
      <c r="AF38" s="81">
        <f>VLOOKUP(AF$5,Inp_Variables!$E$66:$V$93,18,FALSE)</f>
        <v>0.13983183129102281</v>
      </c>
      <c r="AG38" s="81">
        <f>VLOOKUP(AG$5,Inp_Variables!$E$66:$V$93,18,FALSE)</f>
        <v>0.12931074550980706</v>
      </c>
      <c r="AH38" s="81">
        <f>VLOOKUP(AH$5,Inp_Variables!$E$66:$V$93,18,FALSE)</f>
        <v>0.12856595023971984</v>
      </c>
      <c r="AI38" s="81">
        <f>VLOOKUP(AI$5,Inp_Variables!$E$66:$V$93,18,FALSE)</f>
        <v>0.14122184762403556</v>
      </c>
      <c r="AJ38" s="81">
        <f>VLOOKUP(AJ$5,Inp_Variables!$E$66:$V$93,18,FALSE)</f>
        <v>0.14935510035579228</v>
      </c>
      <c r="AK38" s="81">
        <f>VLOOKUP(AK$5,Inp_Variables!$E$66:$V$93,18,FALSE)</f>
        <v>0.14100090572379917</v>
      </c>
      <c r="AL38" s="81">
        <f>VLOOKUP(AL$5,Inp_Variables!$E$66:$V$93,18,FALSE)</f>
        <v>0.12758887720200937</v>
      </c>
      <c r="AM38" s="81">
        <f>VLOOKUP(AM$5,Inp_Variables!$E$66:$V$93,18,FALSE)</f>
        <v>0.1232498914884554</v>
      </c>
      <c r="AN38" s="81">
        <f>VLOOKUP(AN$5,Inp_Variables!$E$66:$V$93,18,FALSE)</f>
        <v>0.12353740845263253</v>
      </c>
      <c r="AO38" s="81">
        <f>VLOOKUP(AO$5,Inp_Variables!$E$66:$V$93,18,FALSE)</f>
        <v>0.12720868338584893</v>
      </c>
      <c r="AP38" s="81">
        <f>VLOOKUP(AP$5,Inp_Variables!$E$66:$V$93,18,FALSE)</f>
        <v>0.16940592880729591</v>
      </c>
      <c r="AQ38" s="81">
        <f>VLOOKUP(AQ$5,Inp_Variables!$E$66:$V$93,18,FALSE)</f>
        <v>0.13744290830334602</v>
      </c>
      <c r="AS38" s="15"/>
      <c r="AT38" s="15"/>
      <c r="AU38" s="15"/>
      <c r="AV38" s="15"/>
      <c r="AW38" s="15"/>
      <c r="AX38" s="15"/>
      <c r="AY38" s="15"/>
      <c r="AZ38" s="15"/>
      <c r="BA38" s="15"/>
      <c r="BB38" s="15"/>
      <c r="BC38" s="15"/>
      <c r="BD38" s="15"/>
    </row>
    <row r="39" spans="2:72">
      <c r="E39" s="3" t="s">
        <v>224</v>
      </c>
      <c r="F39" s="69"/>
      <c r="G39" s="69" t="s">
        <v>249</v>
      </c>
      <c r="H39" s="69"/>
      <c r="I39" s="69"/>
      <c r="J39" s="69" t="s">
        <v>242</v>
      </c>
      <c r="M39" s="15"/>
      <c r="N39" s="15"/>
      <c r="P39" s="15"/>
      <c r="Q39" s="64">
        <f t="shared" ref="Q39" si="28">Q38/Q37</f>
        <v>0.60600770386588076</v>
      </c>
      <c r="R39" s="64">
        <f t="shared" ref="R39" si="29">R38/R37</f>
        <v>0.37005453532115967</v>
      </c>
      <c r="S39" s="64">
        <f t="shared" ref="S39" si="30">S38/S37</f>
        <v>0.55238353298178655</v>
      </c>
      <c r="T39" s="15"/>
      <c r="U39" s="64">
        <f t="shared" ref="U39" si="31">U38/U37</f>
        <v>1.3507261226185387</v>
      </c>
      <c r="V39" s="64">
        <f t="shared" ref="V39" si="32">V38/V37</f>
        <v>0.78971415196975914</v>
      </c>
      <c r="W39" s="64">
        <f t="shared" ref="W39" si="33">W38/W37</f>
        <v>0.69336152115312644</v>
      </c>
      <c r="X39" s="64">
        <f t="shared" ref="X39" si="34">X38/X37</f>
        <v>0.79533252128015408</v>
      </c>
      <c r="Y39" s="64">
        <f t="shared" ref="Y39" si="35">Y38/Y37</f>
        <v>0.87056390972611908</v>
      </c>
      <c r="Z39" s="64">
        <f t="shared" ref="Z39" si="36">Z38/Z37</f>
        <v>0.85920317683340841</v>
      </c>
      <c r="AA39" s="64">
        <f t="shared" ref="AA39" si="37">AA38/AA37</f>
        <v>0.88204958416505186</v>
      </c>
      <c r="AB39" s="64">
        <f t="shared" ref="AB39" si="38">AB38/AB37</f>
        <v>0.84447226358714722</v>
      </c>
      <c r="AC39" s="64">
        <f t="shared" ref="AC39" si="39">AC38/AC37</f>
        <v>0.8395191663333208</v>
      </c>
      <c r="AD39" s="64">
        <f t="shared" ref="AD39" si="40">AD38/AD37</f>
        <v>1</v>
      </c>
      <c r="AE39" s="64">
        <f t="shared" ref="AE39" si="41">AE38/AE37</f>
        <v>1</v>
      </c>
      <c r="AF39" s="64">
        <f t="shared" ref="AF39" si="42">AF38/AF37</f>
        <v>1</v>
      </c>
      <c r="AG39" s="64">
        <f t="shared" ref="AG39" si="43">AG38/AG37</f>
        <v>1</v>
      </c>
      <c r="AH39" s="64">
        <f t="shared" ref="AH39" si="44">AH38/AH37</f>
        <v>1</v>
      </c>
      <c r="AI39" s="64">
        <f t="shared" ref="AI39" si="45">AI38/AI37</f>
        <v>1</v>
      </c>
      <c r="AJ39" s="64">
        <f t="shared" ref="AJ39" si="46">AJ38/AJ37</f>
        <v>1</v>
      </c>
      <c r="AK39" s="64">
        <f t="shared" ref="AK39" si="47">AK38/AK37</f>
        <v>1</v>
      </c>
      <c r="AL39" s="64">
        <f t="shared" ref="AL39" si="48">AL38/AL37</f>
        <v>1</v>
      </c>
      <c r="AM39" s="64">
        <f t="shared" ref="AM39" si="49">AM38/AM37</f>
        <v>1</v>
      </c>
      <c r="AN39" s="64">
        <f t="shared" ref="AN39" si="50">AN38/AN37</f>
        <v>1</v>
      </c>
      <c r="AO39" s="64">
        <f t="shared" ref="AO39" si="51">AO38/AO37</f>
        <v>1</v>
      </c>
      <c r="AP39" s="64">
        <f t="shared" ref="AP39" si="52">AP38/AP37</f>
        <v>1</v>
      </c>
      <c r="AQ39" s="64">
        <f t="shared" ref="AQ39" si="53">AQ38/AQ37</f>
        <v>1</v>
      </c>
      <c r="AS39" s="15"/>
      <c r="AT39" s="15"/>
      <c r="AU39" s="15"/>
      <c r="AV39" s="15"/>
      <c r="AW39" s="15"/>
      <c r="AX39" s="15"/>
      <c r="AY39" s="15"/>
      <c r="AZ39" s="15"/>
      <c r="BA39" s="15"/>
      <c r="BB39" s="15"/>
      <c r="BC39" s="15"/>
      <c r="BD39" s="15"/>
    </row>
    <row r="40" spans="2:72"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</row>
    <row r="41" spans="2:72" ht="15">
      <c r="B41" s="10" t="s">
        <v>283</v>
      </c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36"/>
      <c r="V41" s="10"/>
      <c r="W41" s="10"/>
      <c r="X41" s="10"/>
      <c r="Y41" s="10"/>
      <c r="Z41" s="10"/>
      <c r="AA41" s="10"/>
      <c r="AB41" s="10"/>
      <c r="AC41" s="10"/>
      <c r="AD41" s="10"/>
      <c r="AE41" s="10"/>
      <c r="AF41" s="10"/>
      <c r="AG41" s="10"/>
      <c r="AH41" s="10"/>
      <c r="AI41" s="10"/>
      <c r="AJ41" s="10"/>
      <c r="AK41" s="10"/>
      <c r="AL41" s="10"/>
      <c r="AM41" s="10"/>
      <c r="AN41" s="10"/>
      <c r="AO41" s="10"/>
      <c r="AP41" s="10"/>
      <c r="AQ41" s="10"/>
      <c r="AR41" s="10"/>
      <c r="AS41" s="10"/>
      <c r="AT41" s="10"/>
      <c r="AU41" s="10"/>
      <c r="AV41" s="10"/>
      <c r="AW41" s="10"/>
      <c r="AX41" s="10"/>
      <c r="AY41" s="10"/>
      <c r="AZ41" s="10"/>
      <c r="BA41" s="10"/>
      <c r="BB41" s="10"/>
      <c r="BC41" s="10"/>
      <c r="BD41" s="10"/>
      <c r="BE41" s="10"/>
      <c r="BF41" s="10"/>
      <c r="BG41" s="10"/>
      <c r="BH41" s="10"/>
      <c r="BI41" s="10"/>
      <c r="BJ41" s="10"/>
      <c r="BK41" s="10"/>
      <c r="BL41" s="10"/>
      <c r="BM41" s="10"/>
      <c r="BN41" s="10"/>
      <c r="BO41" s="10"/>
      <c r="BP41" s="10"/>
      <c r="BQ41" s="10"/>
      <c r="BR41" s="10"/>
      <c r="BS41" s="10"/>
      <c r="BT41" s="10"/>
    </row>
    <row r="42" spans="2:72">
      <c r="C42" s="27" t="s">
        <v>294</v>
      </c>
      <c r="U42" s="37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G42" s="3"/>
    </row>
    <row r="43" spans="2:72">
      <c r="C43" s="27"/>
      <c r="U43" s="37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G43" s="3"/>
    </row>
    <row r="44" spans="2:72">
      <c r="E44" s="3" t="s">
        <v>223</v>
      </c>
      <c r="J44" s="3" t="s">
        <v>65</v>
      </c>
      <c r="M44" s="15"/>
      <c r="N44" s="15"/>
      <c r="P44" s="15"/>
      <c r="Q44" s="87">
        <f>Q11*Q31*Q39</f>
        <v>296.80980713514924</v>
      </c>
      <c r="R44" s="87">
        <f t="shared" ref="R44:AQ44" si="54">R11*R31*R39</f>
        <v>16.216285150485152</v>
      </c>
      <c r="S44" s="87">
        <f t="shared" si="54"/>
        <v>12.905418693359607</v>
      </c>
      <c r="T44" s="86"/>
      <c r="U44" s="87">
        <f t="shared" si="54"/>
        <v>-140.92060341304503</v>
      </c>
      <c r="V44" s="87">
        <f t="shared" si="54"/>
        <v>28.52410919704905</v>
      </c>
      <c r="W44" s="87">
        <f t="shared" si="54"/>
        <v>52.835343944209484</v>
      </c>
      <c r="X44" s="87">
        <f t="shared" si="54"/>
        <v>39.432019809427743</v>
      </c>
      <c r="Y44" s="87">
        <f t="shared" si="54"/>
        <v>65.205557272498837</v>
      </c>
      <c r="Z44" s="87">
        <f t="shared" si="54"/>
        <v>82.586057927987625</v>
      </c>
      <c r="AA44" s="87">
        <f t="shared" si="54"/>
        <v>103.49647582774084</v>
      </c>
      <c r="AB44" s="87">
        <f t="shared" si="54"/>
        <v>149.23360836294012</v>
      </c>
      <c r="AC44" s="87">
        <f t="shared" si="54"/>
        <v>132.48925895855803</v>
      </c>
      <c r="AD44" s="87">
        <f t="shared" si="54"/>
        <v>40.507248646791844</v>
      </c>
      <c r="AE44" s="87">
        <f t="shared" si="54"/>
        <v>2.2993142790710408E-3</v>
      </c>
      <c r="AF44" s="87">
        <f t="shared" si="54"/>
        <v>-9.0053153815006226E-3</v>
      </c>
      <c r="AG44" s="87">
        <f t="shared" si="54"/>
        <v>-8.7965260858989041</v>
      </c>
      <c r="AH44" s="87">
        <f t="shared" si="54"/>
        <v>1.7252883706519699</v>
      </c>
      <c r="AI44" s="87">
        <f t="shared" si="54"/>
        <v>8.9360078230987021</v>
      </c>
      <c r="AJ44" s="87">
        <f t="shared" si="54"/>
        <v>13.043285909769406</v>
      </c>
      <c r="AK44" s="87">
        <f t="shared" si="54"/>
        <v>41.593410518087367</v>
      </c>
      <c r="AL44" s="87">
        <f t="shared" si="54"/>
        <v>58.268163215503449</v>
      </c>
      <c r="AM44" s="87">
        <f t="shared" si="54"/>
        <v>82.300375341300878</v>
      </c>
      <c r="AN44" s="87">
        <f t="shared" si="54"/>
        <v>-1.3642420526593923E-13</v>
      </c>
      <c r="AO44" s="87">
        <f t="shared" si="54"/>
        <v>0</v>
      </c>
      <c r="AP44" s="87">
        <f t="shared" si="54"/>
        <v>14.491643939001937</v>
      </c>
      <c r="AQ44" s="87">
        <f t="shared" si="54"/>
        <v>34.411142379607369</v>
      </c>
      <c r="AS44" s="64">
        <f t="shared" ref="AS44:AS46" si="55">SUM(P44:S44)</f>
        <v>325.93151097899397</v>
      </c>
      <c r="AT44" s="64">
        <f t="shared" ref="AT44:AT46" si="56">IFERROR(AVERAGE(P44:S44),"")</f>
        <v>108.64383699299799</v>
      </c>
      <c r="AU44" s="64"/>
      <c r="AV44" s="64">
        <f t="shared" ref="AV44:AV46" si="57">SUM(T44:U44)</f>
        <v>-140.92060341304503</v>
      </c>
      <c r="AW44" s="64">
        <f t="shared" ref="AW44:AW46" si="58">IFERROR(AVERAGE(T44:U44),"")</f>
        <v>-140.92060341304503</v>
      </c>
      <c r="AX44" s="64"/>
      <c r="AY44" s="64">
        <f t="shared" ref="AY44:AY46" si="59">SUM(V44:AC44)</f>
        <v>653.80243130041174</v>
      </c>
      <c r="AZ44" s="64">
        <f t="shared" ref="AZ44:AZ46" si="60">IFERROR(AVERAGE(V44:AC44),"")</f>
        <v>81.725303912551468</v>
      </c>
      <c r="BA44" s="64"/>
      <c r="BB44" s="64">
        <f t="shared" ref="BB44:BB46" si="61">SUM(AD44:AQ44)</f>
        <v>286.47333405681144</v>
      </c>
      <c r="BC44" s="64">
        <f t="shared" ref="BC44:BC46" si="62">IFERROR(AVERAGE(AD44:AQ44),"")</f>
        <v>20.46238100405796</v>
      </c>
      <c r="BD44" s="64"/>
    </row>
    <row r="45" spans="2:72">
      <c r="E45" s="3" t="s">
        <v>227</v>
      </c>
      <c r="J45" s="3" t="s">
        <v>65</v>
      </c>
      <c r="M45" s="15"/>
      <c r="N45" s="15"/>
      <c r="P45" s="15"/>
      <c r="Q45" s="87">
        <f t="shared" ref="Q45:AQ45" si="63">Q13*Q35</f>
        <v>30504.102509490767</v>
      </c>
      <c r="R45" s="87">
        <f t="shared" si="63"/>
        <v>4914.7725073438005</v>
      </c>
      <c r="S45" s="87">
        <f t="shared" si="63"/>
        <v>4932.2465416878467</v>
      </c>
      <c r="T45" s="86"/>
      <c r="U45" s="87">
        <f t="shared" si="63"/>
        <v>13740.258900116291</v>
      </c>
      <c r="V45" s="87">
        <f t="shared" si="63"/>
        <v>7784.2203926828815</v>
      </c>
      <c r="W45" s="87">
        <f t="shared" si="63"/>
        <v>5343.3586740106221</v>
      </c>
      <c r="X45" s="87">
        <f t="shared" si="63"/>
        <v>5421.9126302828172</v>
      </c>
      <c r="Y45" s="87">
        <f t="shared" si="63"/>
        <v>4098.6093205812231</v>
      </c>
      <c r="Z45" s="87">
        <f t="shared" si="63"/>
        <v>5104.3834427741494</v>
      </c>
      <c r="AA45" s="87">
        <f t="shared" si="63"/>
        <v>4109.0282171173694</v>
      </c>
      <c r="AB45" s="87">
        <f t="shared" si="63"/>
        <v>9135.181025498503</v>
      </c>
      <c r="AC45" s="87">
        <f t="shared" si="63"/>
        <v>5165.2682424742488</v>
      </c>
      <c r="AD45" s="87">
        <f t="shared" si="63"/>
        <v>4957.756290071181</v>
      </c>
      <c r="AE45" s="87">
        <f t="shared" si="63"/>
        <v>3747.5750225252755</v>
      </c>
      <c r="AF45" s="87">
        <f t="shared" si="63"/>
        <v>4975.2419485586033</v>
      </c>
      <c r="AG45" s="87">
        <f t="shared" si="63"/>
        <v>6624.1770485424213</v>
      </c>
      <c r="AH45" s="87">
        <f t="shared" si="63"/>
        <v>6580.8614304121129</v>
      </c>
      <c r="AI45" s="87">
        <f t="shared" si="63"/>
        <v>2993.5645543715373</v>
      </c>
      <c r="AJ45" s="87">
        <f t="shared" si="63"/>
        <v>4483.2586199328489</v>
      </c>
      <c r="AK45" s="87">
        <f t="shared" si="63"/>
        <v>4575.2988905608699</v>
      </c>
      <c r="AL45" s="87">
        <f t="shared" si="63"/>
        <v>4716.8095429194364</v>
      </c>
      <c r="AM45" s="87">
        <f t="shared" si="63"/>
        <v>7266.4114662091433</v>
      </c>
      <c r="AN45" s="87">
        <f t="shared" si="63"/>
        <v>4973.4644017943374</v>
      </c>
      <c r="AO45" s="87">
        <f t="shared" si="63"/>
        <v>5347.4641277757801</v>
      </c>
      <c r="AP45" s="87">
        <f t="shared" si="63"/>
        <v>3137.9240150077317</v>
      </c>
      <c r="AQ45" s="87">
        <f t="shared" si="63"/>
        <v>6526.7917126170441</v>
      </c>
      <c r="AS45" s="64">
        <f t="shared" si="55"/>
        <v>40351.121558522413</v>
      </c>
      <c r="AT45" s="64">
        <f t="shared" si="56"/>
        <v>13450.373852840805</v>
      </c>
      <c r="AU45" s="64"/>
      <c r="AV45" s="64">
        <f t="shared" si="57"/>
        <v>13740.258900116291</v>
      </c>
      <c r="AW45" s="64">
        <f t="shared" si="58"/>
        <v>13740.258900116291</v>
      </c>
      <c r="AX45" s="64"/>
      <c r="AY45" s="64">
        <f t="shared" si="59"/>
        <v>46161.961945421819</v>
      </c>
      <c r="AZ45" s="64">
        <f t="shared" si="60"/>
        <v>5770.2452431777274</v>
      </c>
      <c r="BA45" s="64"/>
      <c r="BB45" s="64">
        <f t="shared" si="61"/>
        <v>70906.599071298318</v>
      </c>
      <c r="BC45" s="64">
        <f t="shared" si="62"/>
        <v>5064.7570765213086</v>
      </c>
      <c r="BD45" s="64"/>
    </row>
    <row r="46" spans="2:72">
      <c r="E46" s="3" t="s">
        <v>224</v>
      </c>
      <c r="J46" s="3" t="s">
        <v>242</v>
      </c>
      <c r="M46" s="15"/>
      <c r="N46" s="15"/>
      <c r="P46" s="15"/>
      <c r="Q46" s="105">
        <f>Q14*Q39</f>
        <v>6.2E-2</v>
      </c>
      <c r="R46" s="105">
        <f>R14*R39</f>
        <v>8.6999999999999994E-2</v>
      </c>
      <c r="S46" s="105">
        <f>S14*S39</f>
        <v>7.8E-2</v>
      </c>
      <c r="T46" s="103"/>
      <c r="U46" s="105">
        <f>U14*U39</f>
        <v>7.2999999999999995E-2</v>
      </c>
      <c r="V46" s="105">
        <f t="shared" ref="V46:AQ46" si="64">V14*V39</f>
        <v>8.4000000000000005E-2</v>
      </c>
      <c r="W46" s="105">
        <f t="shared" si="64"/>
        <v>9.0999999999999998E-2</v>
      </c>
      <c r="X46" s="105">
        <f t="shared" si="64"/>
        <v>8.7999999999999995E-2</v>
      </c>
      <c r="Y46" s="105">
        <f t="shared" si="64"/>
        <v>9.2999999999999999E-2</v>
      </c>
      <c r="Z46" s="105">
        <f t="shared" si="64"/>
        <v>9.9000000000000005E-2</v>
      </c>
      <c r="AA46" s="105">
        <f t="shared" si="64"/>
        <v>9.2999999999999999E-2</v>
      </c>
      <c r="AB46" s="105">
        <f t="shared" si="64"/>
        <v>8.6999999999999994E-2</v>
      </c>
      <c r="AC46" s="105">
        <f t="shared" si="64"/>
        <v>8.8999999999999996E-2</v>
      </c>
      <c r="AD46" s="105">
        <f t="shared" si="64"/>
        <v>0.13904124535674484</v>
      </c>
      <c r="AE46" s="105">
        <f t="shared" si="64"/>
        <v>0.13883309998353363</v>
      </c>
      <c r="AF46" s="105">
        <f t="shared" si="64"/>
        <v>0.13983183129102281</v>
      </c>
      <c r="AG46" s="105">
        <f t="shared" si="64"/>
        <v>0.12931074550980706</v>
      </c>
      <c r="AH46" s="105">
        <f t="shared" si="64"/>
        <v>0.12856595023971984</v>
      </c>
      <c r="AI46" s="105">
        <f t="shared" si="64"/>
        <v>0.14122184762403556</v>
      </c>
      <c r="AJ46" s="105">
        <f t="shared" si="64"/>
        <v>0.14935510035579228</v>
      </c>
      <c r="AK46" s="105">
        <f t="shared" si="64"/>
        <v>0.14100090572379917</v>
      </c>
      <c r="AL46" s="105">
        <f t="shared" si="64"/>
        <v>0.12758887720200937</v>
      </c>
      <c r="AM46" s="105">
        <f t="shared" si="64"/>
        <v>0.1232498914884554</v>
      </c>
      <c r="AN46" s="105">
        <f t="shared" si="64"/>
        <v>0.12353740845263253</v>
      </c>
      <c r="AO46" s="105">
        <f t="shared" si="64"/>
        <v>0.12720868338584893</v>
      </c>
      <c r="AP46" s="105">
        <f t="shared" si="64"/>
        <v>0.16940592880729591</v>
      </c>
      <c r="AQ46" s="105">
        <f t="shared" si="64"/>
        <v>0.13744290830334602</v>
      </c>
      <c r="AR46" s="104"/>
      <c r="AS46" s="105">
        <f t="shared" si="55"/>
        <v>0.22699999999999998</v>
      </c>
      <c r="AT46" s="105">
        <f t="shared" si="56"/>
        <v>7.566666666666666E-2</v>
      </c>
      <c r="AU46" s="105"/>
      <c r="AV46" s="105">
        <f t="shared" si="57"/>
        <v>7.2999999999999995E-2</v>
      </c>
      <c r="AW46" s="105">
        <f t="shared" si="58"/>
        <v>7.2999999999999995E-2</v>
      </c>
      <c r="AX46" s="105"/>
      <c r="AY46" s="105">
        <f t="shared" si="59"/>
        <v>0.72399999999999987</v>
      </c>
      <c r="AZ46" s="105">
        <f t="shared" si="60"/>
        <v>9.0499999999999983E-2</v>
      </c>
      <c r="BA46" s="105"/>
      <c r="BB46" s="105">
        <f t="shared" si="61"/>
        <v>1.9155944237240434</v>
      </c>
      <c r="BC46" s="105">
        <f t="shared" si="62"/>
        <v>0.13682817312314596</v>
      </c>
      <c r="BD46" s="105"/>
    </row>
    <row r="48" spans="2:72">
      <c r="E48" s="3" t="s">
        <v>237</v>
      </c>
      <c r="J48" s="3" t="s">
        <v>65</v>
      </c>
      <c r="M48" s="15"/>
      <c r="N48" s="15"/>
      <c r="P48" s="15"/>
      <c r="Q48" s="64">
        <f>Q44</f>
        <v>296.80980713514924</v>
      </c>
      <c r="R48" s="64">
        <f>R44</f>
        <v>16.216285150485152</v>
      </c>
      <c r="S48" s="64">
        <f>S44</f>
        <v>12.905418693359607</v>
      </c>
      <c r="T48" s="15"/>
      <c r="U48" s="64">
        <f t="shared" ref="U48:AQ48" si="65">U44</f>
        <v>-140.92060341304503</v>
      </c>
      <c r="V48" s="64">
        <f t="shared" si="65"/>
        <v>28.52410919704905</v>
      </c>
      <c r="W48" s="64">
        <f t="shared" si="65"/>
        <v>52.835343944209484</v>
      </c>
      <c r="X48" s="64">
        <f t="shared" si="65"/>
        <v>39.432019809427743</v>
      </c>
      <c r="Y48" s="64">
        <f t="shared" si="65"/>
        <v>65.205557272498837</v>
      </c>
      <c r="Z48" s="64">
        <f t="shared" si="65"/>
        <v>82.586057927987625</v>
      </c>
      <c r="AA48" s="64">
        <f t="shared" si="65"/>
        <v>103.49647582774084</v>
      </c>
      <c r="AB48" s="64">
        <f t="shared" si="65"/>
        <v>149.23360836294012</v>
      </c>
      <c r="AC48" s="64">
        <f t="shared" si="65"/>
        <v>132.48925895855803</v>
      </c>
      <c r="AD48" s="64">
        <f t="shared" si="65"/>
        <v>40.507248646791844</v>
      </c>
      <c r="AE48" s="64">
        <f t="shared" si="65"/>
        <v>2.2993142790710408E-3</v>
      </c>
      <c r="AF48" s="64">
        <f t="shared" si="65"/>
        <v>-9.0053153815006226E-3</v>
      </c>
      <c r="AG48" s="64">
        <f t="shared" si="65"/>
        <v>-8.7965260858989041</v>
      </c>
      <c r="AH48" s="64">
        <f t="shared" si="65"/>
        <v>1.7252883706519699</v>
      </c>
      <c r="AI48" s="64">
        <f t="shared" si="65"/>
        <v>8.9360078230987021</v>
      </c>
      <c r="AJ48" s="64">
        <f t="shared" si="65"/>
        <v>13.043285909769406</v>
      </c>
      <c r="AK48" s="64">
        <f t="shared" si="65"/>
        <v>41.593410518087367</v>
      </c>
      <c r="AL48" s="64">
        <f t="shared" si="65"/>
        <v>58.268163215503449</v>
      </c>
      <c r="AM48" s="64">
        <f t="shared" si="65"/>
        <v>82.300375341300878</v>
      </c>
      <c r="AN48" s="64">
        <f t="shared" si="65"/>
        <v>-1.3642420526593923E-13</v>
      </c>
      <c r="AO48" s="64">
        <f t="shared" si="65"/>
        <v>0</v>
      </c>
      <c r="AP48" s="64">
        <f t="shared" si="65"/>
        <v>14.491643939001937</v>
      </c>
      <c r="AQ48" s="64">
        <f t="shared" si="65"/>
        <v>34.411142379607369</v>
      </c>
      <c r="AS48" s="64">
        <f t="shared" ref="AS48:AS51" si="66">SUM(P48:S48)</f>
        <v>325.93151097899397</v>
      </c>
      <c r="AT48" s="64">
        <f t="shared" ref="AT48:AT51" si="67">IFERROR(AVERAGE(P48:S48),"")</f>
        <v>108.64383699299799</v>
      </c>
      <c r="AU48" s="64"/>
      <c r="AV48" s="64">
        <f t="shared" ref="AV48:AV51" si="68">SUM(T48:U48)</f>
        <v>-140.92060341304503</v>
      </c>
      <c r="AW48" s="64">
        <f t="shared" ref="AW48:AW51" si="69">IFERROR(AVERAGE(T48:U48),"")</f>
        <v>-140.92060341304503</v>
      </c>
      <c r="AX48" s="64"/>
      <c r="AY48" s="64">
        <f t="shared" ref="AY48:AY51" si="70">SUM(V48:AC48)</f>
        <v>653.80243130041174</v>
      </c>
      <c r="AZ48" s="64">
        <f t="shared" ref="AZ48:AZ51" si="71">IFERROR(AVERAGE(V48:AC48),"")</f>
        <v>81.725303912551468</v>
      </c>
      <c r="BA48" s="64"/>
      <c r="BB48" s="64">
        <f t="shared" ref="BB48:BB51" si="72">SUM(AD48:AQ48)</f>
        <v>286.47333405681144</v>
      </c>
      <c r="BC48" s="64">
        <f t="shared" ref="BC48:BC51" si="73">IFERROR(AVERAGE(AD48:AQ48),"")</f>
        <v>20.46238100405796</v>
      </c>
      <c r="BD48" s="64"/>
    </row>
    <row r="49" spans="2:72">
      <c r="E49" s="3" t="s">
        <v>232</v>
      </c>
      <c r="J49" s="3" t="s">
        <v>65</v>
      </c>
      <c r="M49" s="15"/>
      <c r="N49" s="15"/>
      <c r="P49" s="15"/>
      <c r="Q49" s="64">
        <f t="shared" ref="Q49:S51" si="74">Q18</f>
        <v>170.84698008391581</v>
      </c>
      <c r="R49" s="64">
        <f t="shared" si="74"/>
        <v>38.426608377514711</v>
      </c>
      <c r="S49" s="64">
        <f t="shared" si="74"/>
        <v>79.827016903254133</v>
      </c>
      <c r="T49" s="15"/>
      <c r="U49" s="64">
        <f t="shared" ref="U49:AQ49" si="75">U18</f>
        <v>34.338357539435421</v>
      </c>
      <c r="V49" s="64">
        <f t="shared" si="75"/>
        <v>85.567327365277606</v>
      </c>
      <c r="W49" s="64">
        <f t="shared" si="75"/>
        <v>46.899778343929697</v>
      </c>
      <c r="X49" s="64">
        <f t="shared" si="75"/>
        <v>52.124951882833606</v>
      </c>
      <c r="Y49" s="64">
        <f t="shared" si="75"/>
        <v>34.152977884482318</v>
      </c>
      <c r="Z49" s="64">
        <f t="shared" si="75"/>
        <v>67.041769125772873</v>
      </c>
      <c r="AA49" s="64">
        <f t="shared" si="75"/>
        <v>30.357256703330599</v>
      </c>
      <c r="AB49" s="64">
        <f t="shared" si="75"/>
        <v>105.73107864739779</v>
      </c>
      <c r="AC49" s="64">
        <f t="shared" si="75"/>
        <v>39.877636963029587</v>
      </c>
      <c r="AD49" s="64">
        <f t="shared" si="75"/>
        <v>117.53632761781469</v>
      </c>
      <c r="AE49" s="64">
        <f t="shared" si="75"/>
        <v>72.377448564956595</v>
      </c>
      <c r="AF49" s="64">
        <f t="shared" si="75"/>
        <v>108.11838269286756</v>
      </c>
      <c r="AG49" s="64">
        <f t="shared" si="75"/>
        <v>202.58973370201548</v>
      </c>
      <c r="AH49" s="64">
        <f t="shared" si="75"/>
        <v>186.16255196245825</v>
      </c>
      <c r="AI49" s="64">
        <f t="shared" si="75"/>
        <v>70.046891594118634</v>
      </c>
      <c r="AJ49" s="64">
        <f t="shared" si="75"/>
        <v>81.552599139459829</v>
      </c>
      <c r="AK49" s="64">
        <f t="shared" si="75"/>
        <v>95.547139476576135</v>
      </c>
      <c r="AL49" s="64">
        <f t="shared" si="75"/>
        <v>64.429333478693209</v>
      </c>
      <c r="AM49" s="64">
        <f t="shared" si="75"/>
        <v>136.66926802732857</v>
      </c>
      <c r="AN49" s="64">
        <f t="shared" si="75"/>
        <v>53.24451985847179</v>
      </c>
      <c r="AO49" s="64">
        <f t="shared" si="75"/>
        <v>35.462502072634784</v>
      </c>
      <c r="AP49" s="64">
        <f t="shared" si="75"/>
        <v>26.762610534110198</v>
      </c>
      <c r="AQ49" s="64">
        <f t="shared" si="75"/>
        <v>75.749003390788701</v>
      </c>
      <c r="AS49" s="64">
        <f t="shared" si="66"/>
        <v>289.10060536468461</v>
      </c>
      <c r="AT49" s="64">
        <f t="shared" si="67"/>
        <v>96.36686845489487</v>
      </c>
      <c r="AU49" s="64"/>
      <c r="AV49" s="64">
        <f t="shared" si="68"/>
        <v>34.338357539435421</v>
      </c>
      <c r="AW49" s="64">
        <f t="shared" si="69"/>
        <v>34.338357539435421</v>
      </c>
      <c r="AX49" s="64"/>
      <c r="AY49" s="64">
        <f t="shared" si="70"/>
        <v>461.75277691605413</v>
      </c>
      <c r="AZ49" s="64">
        <f t="shared" si="71"/>
        <v>57.719097114506766</v>
      </c>
      <c r="BA49" s="64"/>
      <c r="BB49" s="64">
        <f t="shared" si="72"/>
        <v>1326.2483121122946</v>
      </c>
      <c r="BC49" s="64">
        <f t="shared" si="73"/>
        <v>94.732022293735326</v>
      </c>
      <c r="BD49" s="64"/>
    </row>
    <row r="50" spans="2:72">
      <c r="E50" s="3" t="s">
        <v>233</v>
      </c>
      <c r="J50" s="3" t="s">
        <v>65</v>
      </c>
      <c r="M50" s="15"/>
      <c r="N50" s="15"/>
      <c r="P50" s="15"/>
      <c r="Q50" s="64">
        <f t="shared" si="74"/>
        <v>-155.48347398155857</v>
      </c>
      <c r="R50" s="64">
        <f t="shared" si="74"/>
        <v>-33.124226338508116</v>
      </c>
      <c r="S50" s="64">
        <f t="shared" si="74"/>
        <v>-3.7316137336514199</v>
      </c>
      <c r="T50" s="15"/>
      <c r="U50" s="64">
        <f t="shared" ref="U50:AQ50" si="76">U19</f>
        <v>51.595386801654463</v>
      </c>
      <c r="V50" s="64">
        <f t="shared" si="76"/>
        <v>-2.4321558876445835</v>
      </c>
      <c r="W50" s="64">
        <f t="shared" si="76"/>
        <v>-8.9697597553477841</v>
      </c>
      <c r="X50" s="64">
        <f t="shared" si="76"/>
        <v>-3.5773705262167756</v>
      </c>
      <c r="Y50" s="64">
        <f t="shared" si="76"/>
        <v>1.5919043429077859</v>
      </c>
      <c r="Z50" s="64">
        <f t="shared" si="76"/>
        <v>-0.92638277394705959</v>
      </c>
      <c r="AA50" s="64">
        <f t="shared" si="76"/>
        <v>5.4051943124142952</v>
      </c>
      <c r="AB50" s="64">
        <f t="shared" si="76"/>
        <v>14.98393449956682</v>
      </c>
      <c r="AC50" s="64">
        <f t="shared" si="76"/>
        <v>84.993330818636366</v>
      </c>
      <c r="AD50" s="64">
        <f t="shared" si="76"/>
        <v>-16.890874932367264</v>
      </c>
      <c r="AE50" s="64">
        <f t="shared" si="76"/>
        <v>4.8211470518460064</v>
      </c>
      <c r="AF50" s="64">
        <f t="shared" si="76"/>
        <v>4.6721141376486361</v>
      </c>
      <c r="AG50" s="64">
        <f t="shared" si="76"/>
        <v>-20.103364516034002</v>
      </c>
      <c r="AH50" s="64">
        <f t="shared" si="76"/>
        <v>-20.461000729333851</v>
      </c>
      <c r="AI50" s="64">
        <f t="shared" si="76"/>
        <v>12.826242646067906</v>
      </c>
      <c r="AJ50" s="64">
        <f t="shared" si="76"/>
        <v>3.3129365218993936</v>
      </c>
      <c r="AK50" s="64">
        <f t="shared" si="76"/>
        <v>-26.807711931897902</v>
      </c>
      <c r="AL50" s="64">
        <f t="shared" si="76"/>
        <v>-38.143944241864276</v>
      </c>
      <c r="AM50" s="64">
        <f t="shared" si="76"/>
        <v>21.695777935921797</v>
      </c>
      <c r="AN50" s="64">
        <f t="shared" si="76"/>
        <v>-14.50267502500178</v>
      </c>
      <c r="AO50" s="64">
        <f t="shared" si="76"/>
        <v>-11.258796967492508</v>
      </c>
      <c r="AP50" s="64">
        <f t="shared" si="76"/>
        <v>-20.501872187215938</v>
      </c>
      <c r="AQ50" s="64">
        <f t="shared" si="76"/>
        <v>-17.402094463250901</v>
      </c>
      <c r="AS50" s="64">
        <f t="shared" si="66"/>
        <v>-192.33931405371811</v>
      </c>
      <c r="AT50" s="64">
        <f t="shared" si="67"/>
        <v>-64.113104684572704</v>
      </c>
      <c r="AU50" s="64"/>
      <c r="AV50" s="64">
        <f t="shared" si="68"/>
        <v>51.595386801654463</v>
      </c>
      <c r="AW50" s="64">
        <f t="shared" si="69"/>
        <v>51.595386801654463</v>
      </c>
      <c r="AX50" s="64"/>
      <c r="AY50" s="64">
        <f t="shared" si="70"/>
        <v>91.068695030369071</v>
      </c>
      <c r="AZ50" s="64">
        <f t="shared" si="71"/>
        <v>11.383586878796134</v>
      </c>
      <c r="BA50" s="64"/>
      <c r="BB50" s="64">
        <f t="shared" si="72"/>
        <v>-138.74411670107466</v>
      </c>
      <c r="BC50" s="64">
        <f t="shared" si="73"/>
        <v>-9.9102940500767609</v>
      </c>
      <c r="BD50" s="64"/>
    </row>
    <row r="51" spans="2:72">
      <c r="E51" s="3" t="s">
        <v>234</v>
      </c>
      <c r="J51" s="3" t="s">
        <v>65</v>
      </c>
      <c r="M51" s="15"/>
      <c r="N51" s="15"/>
      <c r="P51" s="15"/>
      <c r="Q51" s="64">
        <f t="shared" si="74"/>
        <v>480.03640843532958</v>
      </c>
      <c r="R51" s="64">
        <f t="shared" si="74"/>
        <v>47.723698457937139</v>
      </c>
      <c r="S51" s="64">
        <f t="shared" si="74"/>
        <v>113.1909253703105</v>
      </c>
      <c r="T51" s="15"/>
      <c r="U51" s="64">
        <f t="shared" ref="U51:AQ51" si="77">U20</f>
        <v>89.096893068410225</v>
      </c>
      <c r="V51" s="64">
        <f t="shared" si="77"/>
        <v>175.98899905035884</v>
      </c>
      <c r="W51" s="64">
        <f t="shared" si="77"/>
        <v>121.15751706222633</v>
      </c>
      <c r="X51" s="64">
        <f t="shared" si="77"/>
        <v>122.73857897335307</v>
      </c>
      <c r="Y51" s="64">
        <f t="shared" si="77"/>
        <v>94.503069840658569</v>
      </c>
      <c r="Z51" s="64">
        <f t="shared" si="77"/>
        <v>106.58879109293733</v>
      </c>
      <c r="AA51" s="64">
        <f t="shared" si="77"/>
        <v>9.1213293583551174</v>
      </c>
      <c r="AB51" s="64">
        <f t="shared" si="77"/>
        <v>-0.71374106800325521</v>
      </c>
      <c r="AC51" s="64">
        <f t="shared" si="77"/>
        <v>-170.85672343787115</v>
      </c>
      <c r="AD51" s="64">
        <f t="shared" si="77"/>
        <v>-58.686043370780816</v>
      </c>
      <c r="AE51" s="64">
        <f t="shared" si="77"/>
        <v>8.8823539294827807</v>
      </c>
      <c r="AF51" s="64">
        <f t="shared" si="77"/>
        <v>-35.119461714566697</v>
      </c>
      <c r="AG51" s="64">
        <f t="shared" si="77"/>
        <v>-84.541677683097262</v>
      </c>
      <c r="AH51" s="64">
        <f t="shared" si="77"/>
        <v>-52.255231798899686</v>
      </c>
      <c r="AI51" s="64">
        <f t="shared" si="77"/>
        <v>-42.353980997507314</v>
      </c>
      <c r="AJ51" s="64">
        <f t="shared" si="77"/>
        <v>-1.4174975275726514</v>
      </c>
      <c r="AK51" s="64">
        <f t="shared" si="77"/>
        <v>44.357904651284514</v>
      </c>
      <c r="AL51" s="64">
        <f t="shared" si="77"/>
        <v>50.38907932053052</v>
      </c>
      <c r="AM51" s="64">
        <f t="shared" si="77"/>
        <v>16.85507243883405</v>
      </c>
      <c r="AN51" s="64">
        <f t="shared" si="77"/>
        <v>0</v>
      </c>
      <c r="AO51" s="64">
        <f t="shared" si="77"/>
        <v>0</v>
      </c>
      <c r="AP51" s="64">
        <f t="shared" si="77"/>
        <v>-17.621566865182832</v>
      </c>
      <c r="AQ51" s="64">
        <f t="shared" si="77"/>
        <v>28.51725254796759</v>
      </c>
      <c r="AS51" s="64">
        <f t="shared" si="66"/>
        <v>640.9510322635773</v>
      </c>
      <c r="AT51" s="64">
        <f t="shared" si="67"/>
        <v>213.65034408785911</v>
      </c>
      <c r="AU51" s="64"/>
      <c r="AV51" s="64">
        <f t="shared" si="68"/>
        <v>89.096893068410225</v>
      </c>
      <c r="AW51" s="64">
        <f t="shared" si="69"/>
        <v>89.096893068410225</v>
      </c>
      <c r="AX51" s="64"/>
      <c r="AY51" s="64">
        <f t="shared" si="70"/>
        <v>458.52782087201473</v>
      </c>
      <c r="AZ51" s="64">
        <f t="shared" si="71"/>
        <v>57.315977609001841</v>
      </c>
      <c r="BA51" s="64"/>
      <c r="BB51" s="64">
        <f t="shared" si="72"/>
        <v>-142.99379706950782</v>
      </c>
      <c r="BC51" s="64">
        <f t="shared" si="73"/>
        <v>-10.213842647821988</v>
      </c>
      <c r="BD51" s="64"/>
    </row>
    <row r="52" spans="2:72">
      <c r="E52" s="3" t="s">
        <v>226</v>
      </c>
      <c r="J52" s="3" t="s">
        <v>65</v>
      </c>
      <c r="M52" s="15"/>
      <c r="N52" s="15"/>
      <c r="P52" s="15"/>
      <c r="Q52" s="64">
        <f t="shared" ref="Q52:S52" si="78">SUM(Q48:Q51)</f>
        <v>792.20972167283605</v>
      </c>
      <c r="R52" s="64">
        <f t="shared" si="78"/>
        <v>69.242365647428883</v>
      </c>
      <c r="S52" s="64">
        <f t="shared" si="78"/>
        <v>202.19174723327282</v>
      </c>
      <c r="T52" s="15"/>
      <c r="U52" s="64">
        <f t="shared" ref="U52" si="79">SUM(U48:U51)</f>
        <v>34.11003399645508</v>
      </c>
      <c r="V52" s="64">
        <f t="shared" ref="V52" si="80">SUM(V48:V51)</f>
        <v>287.64827972504094</v>
      </c>
      <c r="W52" s="64">
        <f t="shared" ref="W52" si="81">SUM(W48:W51)</f>
        <v>211.92287959501772</v>
      </c>
      <c r="X52" s="64">
        <f t="shared" ref="X52" si="82">SUM(X48:X51)</f>
        <v>210.71818013939765</v>
      </c>
      <c r="Y52" s="64">
        <f t="shared" ref="Y52" si="83">SUM(Y48:Y51)</f>
        <v>195.4535093405475</v>
      </c>
      <c r="Z52" s="64">
        <f t="shared" ref="Z52" si="84">SUM(Z48:Z51)</f>
        <v>255.29023537275074</v>
      </c>
      <c r="AA52" s="64">
        <f t="shared" ref="AA52" si="85">SUM(AA48:AA51)</f>
        <v>148.38025620184087</v>
      </c>
      <c r="AB52" s="64">
        <f t="shared" ref="AB52" si="86">SUM(AB48:AB51)</f>
        <v>269.23488044190151</v>
      </c>
      <c r="AC52" s="64">
        <f t="shared" ref="AC52" si="87">SUM(AC48:AC51)</f>
        <v>86.50350330235284</v>
      </c>
      <c r="AD52" s="64">
        <f t="shared" ref="AD52" si="88">SUM(AD48:AD51)</f>
        <v>82.466657961458452</v>
      </c>
      <c r="AE52" s="64">
        <f t="shared" ref="AE52" si="89">SUM(AE48:AE51)</f>
        <v>86.083248860564453</v>
      </c>
      <c r="AF52" s="64">
        <f t="shared" ref="AF52" si="90">SUM(AF48:AF51)</f>
        <v>77.662029800567993</v>
      </c>
      <c r="AG52" s="64">
        <f t="shared" ref="AG52" si="91">SUM(AG48:AG51)</f>
        <v>89.148165416985321</v>
      </c>
      <c r="AH52" s="64">
        <f t="shared" ref="AH52" si="92">SUM(AH48:AH51)</f>
        <v>115.1716078048767</v>
      </c>
      <c r="AI52" s="64">
        <f t="shared" ref="AI52" si="93">SUM(AI48:AI51)</f>
        <v>49.455161065777936</v>
      </c>
      <c r="AJ52" s="64">
        <f t="shared" ref="AJ52" si="94">SUM(AJ48:AJ51)</f>
        <v>96.491324043555977</v>
      </c>
      <c r="AK52" s="64">
        <f t="shared" ref="AK52" si="95">SUM(AK48:AK51)</f>
        <v>154.69074271405012</v>
      </c>
      <c r="AL52" s="64">
        <f t="shared" ref="AL52" si="96">SUM(AL48:AL51)</f>
        <v>134.94263177286291</v>
      </c>
      <c r="AM52" s="64">
        <f t="shared" ref="AM52" si="97">SUM(AM48:AM51)</f>
        <v>257.52049374338532</v>
      </c>
      <c r="AN52" s="64">
        <f t="shared" ref="AN52" si="98">SUM(AN48:AN51)</f>
        <v>38.741844833469877</v>
      </c>
      <c r="AO52" s="64">
        <f t="shared" ref="AO52" si="99">SUM(AO48:AO51)</f>
        <v>24.203705105142276</v>
      </c>
      <c r="AP52" s="64">
        <f t="shared" ref="AP52" si="100">SUM(AP48:AP51)</f>
        <v>3.1308154207133647</v>
      </c>
      <c r="AQ52" s="64">
        <f t="shared" ref="AQ52" si="101">SUM(AQ48:AQ51)</f>
        <v>121.27530385511275</v>
      </c>
      <c r="AS52" s="64">
        <f>SUM(P52:S52)</f>
        <v>1063.6438345535378</v>
      </c>
      <c r="AT52" s="64">
        <f>IFERROR(AVERAGE(P52:S52),"")</f>
        <v>354.54794485117924</v>
      </c>
      <c r="AU52" s="64"/>
      <c r="AV52" s="64">
        <f>SUM(T52:U52)</f>
        <v>34.11003399645508</v>
      </c>
      <c r="AW52" s="64">
        <f>IFERROR(AVERAGE(T52:U52),"")</f>
        <v>34.11003399645508</v>
      </c>
      <c r="AX52" s="64"/>
      <c r="AY52" s="64">
        <f>SUM(V52:AC52)</f>
        <v>1665.1517241188499</v>
      </c>
      <c r="AZ52" s="64">
        <f>IFERROR(AVERAGE(V52:AC52),"")</f>
        <v>208.14396551485623</v>
      </c>
      <c r="BA52" s="64"/>
      <c r="BB52" s="64">
        <f>SUM(AD52:AQ52)</f>
        <v>1330.9837323985234</v>
      </c>
      <c r="BC52" s="64">
        <f>IFERROR(AVERAGE(AD52:AQ52),"")</f>
        <v>95.070266599894538</v>
      </c>
      <c r="BD52" s="64"/>
    </row>
    <row r="53" spans="2:72">
      <c r="AS53" s="3"/>
      <c r="AT53" s="3"/>
      <c r="AU53" s="3"/>
      <c r="AV53" s="3"/>
      <c r="AW53" s="3"/>
      <c r="AX53" s="3"/>
      <c r="AY53" s="3"/>
      <c r="AZ53" s="3"/>
      <c r="BA53" s="3"/>
      <c r="BB53" s="3"/>
      <c r="BC53" s="3"/>
      <c r="BD53" s="3"/>
    </row>
    <row r="54" spans="2:72">
      <c r="E54" s="3" t="s">
        <v>238</v>
      </c>
      <c r="J54" s="3" t="s">
        <v>138</v>
      </c>
      <c r="M54" s="15"/>
      <c r="N54" s="15"/>
      <c r="P54" s="15"/>
      <c r="Q54" s="67">
        <f t="shared" ref="Q54:S58" si="102">Q48/Q$45</f>
        <v>9.7301602970552101E-3</v>
      </c>
      <c r="R54" s="67">
        <f t="shared" si="102"/>
        <v>3.2994986291337582E-3</v>
      </c>
      <c r="S54" s="67">
        <f t="shared" si="102"/>
        <v>2.6165396608384644E-3</v>
      </c>
      <c r="T54" s="15"/>
      <c r="U54" s="67">
        <f t="shared" ref="U54:AQ54" si="103">U48/U$45</f>
        <v>-1.0256036981359379E-2</v>
      </c>
      <c r="V54" s="67">
        <f t="shared" si="103"/>
        <v>3.6643501543020974E-3</v>
      </c>
      <c r="W54" s="67">
        <f t="shared" si="103"/>
        <v>9.8880399328597369E-3</v>
      </c>
      <c r="X54" s="67">
        <f t="shared" si="103"/>
        <v>7.2727139845798093E-3</v>
      </c>
      <c r="Y54" s="67">
        <f t="shared" si="103"/>
        <v>1.5909190696724432E-2</v>
      </c>
      <c r="Z54" s="67">
        <f t="shared" si="103"/>
        <v>1.6179438487306009E-2</v>
      </c>
      <c r="AA54" s="67">
        <f t="shared" si="103"/>
        <v>2.518757972909403E-2</v>
      </c>
      <c r="AB54" s="67">
        <f t="shared" si="103"/>
        <v>1.6336141336049385E-2</v>
      </c>
      <c r="AC54" s="67">
        <f t="shared" si="103"/>
        <v>2.565002488526975E-2</v>
      </c>
      <c r="AD54" s="67">
        <f t="shared" si="103"/>
        <v>8.1704800068359684E-3</v>
      </c>
      <c r="AE54" s="67">
        <f t="shared" si="103"/>
        <v>6.135472312764175E-7</v>
      </c>
      <c r="AF54" s="67">
        <f t="shared" si="103"/>
        <v>-1.8100256177711292E-6</v>
      </c>
      <c r="AG54" s="67">
        <f t="shared" si="103"/>
        <v>-1.3279424782033089E-3</v>
      </c>
      <c r="AH54" s="67">
        <f t="shared" si="103"/>
        <v>2.62167557985479E-4</v>
      </c>
      <c r="AI54" s="67">
        <f t="shared" si="103"/>
        <v>2.9850726987160994E-3</v>
      </c>
      <c r="AJ54" s="67">
        <f t="shared" si="103"/>
        <v>2.9093315856859427E-3</v>
      </c>
      <c r="AK54" s="67">
        <f t="shared" si="103"/>
        <v>9.090861933391323E-3</v>
      </c>
      <c r="AL54" s="67">
        <f t="shared" si="103"/>
        <v>1.235329997645798E-2</v>
      </c>
      <c r="AM54" s="67">
        <f t="shared" si="103"/>
        <v>1.1326137492216174E-2</v>
      </c>
      <c r="AN54" s="67">
        <f t="shared" si="103"/>
        <v>-2.7430417560990243E-17</v>
      </c>
      <c r="AO54" s="67">
        <f t="shared" si="103"/>
        <v>0</v>
      </c>
      <c r="AP54" s="67">
        <f t="shared" si="103"/>
        <v>4.6182265312011486E-3</v>
      </c>
      <c r="AQ54" s="67">
        <f t="shared" si="103"/>
        <v>5.2722905670617073E-3</v>
      </c>
      <c r="AS54" s="67"/>
      <c r="AT54" s="67">
        <f>IFERROR(AVERAGE(P54:S54),"")</f>
        <v>5.2153995290091446E-3</v>
      </c>
      <c r="AU54" s="67">
        <f>IFERROR(AS48/AS$45,"")</f>
        <v>8.0773841814108186E-3</v>
      </c>
      <c r="AV54" s="67"/>
      <c r="AW54" s="67">
        <f>IFERROR(AVERAGE(T54:U54),"")</f>
        <v>-1.0256036981359379E-2</v>
      </c>
      <c r="AX54" s="67">
        <f t="shared" ref="AX54:AX58" si="104">IFERROR(AV48/AV$45,"")</f>
        <v>-1.0256036981359379E-2</v>
      </c>
      <c r="AY54" s="67"/>
      <c r="AZ54" s="67">
        <f>IFERROR(AVERAGE(V54:AC54),"")</f>
        <v>1.5010934900773156E-2</v>
      </c>
      <c r="BA54" s="67">
        <f t="shared" ref="BA54:BA58" si="105">IFERROR(AY48/AY$45,"")</f>
        <v>1.4163228852218521E-2</v>
      </c>
      <c r="BB54" s="67"/>
      <c r="BC54" s="67">
        <f>IFERROR(AVERAGE(AD54:AQ54),"")</f>
        <v>3.9756235280687139E-3</v>
      </c>
      <c r="BD54" s="67">
        <f t="shared" ref="BD54:BD58" si="106">IFERROR(BB48/BB$45,"")</f>
        <v>4.0401505333622825E-3</v>
      </c>
    </row>
    <row r="55" spans="2:72">
      <c r="E55" s="3" t="s">
        <v>239</v>
      </c>
      <c r="J55" s="3" t="s">
        <v>138</v>
      </c>
      <c r="M55" s="15"/>
      <c r="N55" s="15"/>
      <c r="P55" s="15"/>
      <c r="Q55" s="67">
        <f t="shared" si="102"/>
        <v>5.6007869771208659E-3</v>
      </c>
      <c r="R55" s="67">
        <f t="shared" si="102"/>
        <v>7.8185934995152924E-3</v>
      </c>
      <c r="S55" s="67">
        <f t="shared" si="102"/>
        <v>1.6184717497097541E-2</v>
      </c>
      <c r="T55" s="15"/>
      <c r="U55" s="67">
        <f t="shared" ref="U55:AQ55" si="107">U49/U$45</f>
        <v>2.4991055691930813E-3</v>
      </c>
      <c r="V55" s="67">
        <f t="shared" si="107"/>
        <v>1.099240810880822E-2</v>
      </c>
      <c r="W55" s="67">
        <f t="shared" si="107"/>
        <v>8.7772094679033821E-3</v>
      </c>
      <c r="X55" s="67">
        <f t="shared" si="107"/>
        <v>9.6137572545344895E-3</v>
      </c>
      <c r="Y55" s="67">
        <f t="shared" si="107"/>
        <v>8.3328210163829651E-3</v>
      </c>
      <c r="Z55" s="67">
        <f t="shared" si="107"/>
        <v>1.3134156138030406E-2</v>
      </c>
      <c r="AA55" s="67">
        <f t="shared" si="107"/>
        <v>7.3879406758192824E-3</v>
      </c>
      <c r="AB55" s="67">
        <f t="shared" si="107"/>
        <v>1.1574054017350805E-2</v>
      </c>
      <c r="AC55" s="67">
        <f t="shared" si="107"/>
        <v>7.7203419243774916E-3</v>
      </c>
      <c r="AD55" s="67">
        <f t="shared" si="107"/>
        <v>2.3707564620149404E-2</v>
      </c>
      <c r="AE55" s="67">
        <f t="shared" si="107"/>
        <v>1.9313141999805942E-2</v>
      </c>
      <c r="AF55" s="67">
        <f t="shared" si="107"/>
        <v>2.1731281375007492E-2</v>
      </c>
      <c r="AG55" s="67">
        <f t="shared" si="107"/>
        <v>3.0583381485341364E-2</v>
      </c>
      <c r="AH55" s="67">
        <f t="shared" si="107"/>
        <v>2.8288477721494922E-2</v>
      </c>
      <c r="AI55" s="67">
        <f t="shared" si="107"/>
        <v>2.3399158535541965E-2</v>
      </c>
      <c r="AJ55" s="67">
        <f t="shared" si="107"/>
        <v>1.8190473950548351E-2</v>
      </c>
      <c r="AK55" s="67">
        <f t="shared" si="107"/>
        <v>2.0883256320957722E-2</v>
      </c>
      <c r="AL55" s="67">
        <f t="shared" si="107"/>
        <v>1.365951558833031E-2</v>
      </c>
      <c r="AM55" s="67">
        <f t="shared" si="107"/>
        <v>1.8808357971865357E-2</v>
      </c>
      <c r="AN55" s="67">
        <f t="shared" si="107"/>
        <v>1.0705720511292312E-2</v>
      </c>
      <c r="AO55" s="67">
        <f t="shared" si="107"/>
        <v>6.6316484272303158E-3</v>
      </c>
      <c r="AP55" s="67">
        <f t="shared" si="107"/>
        <v>8.5287630949993729E-3</v>
      </c>
      <c r="AQ55" s="67">
        <f t="shared" si="107"/>
        <v>1.1605855790427187E-2</v>
      </c>
      <c r="AS55" s="67"/>
      <c r="AT55" s="67">
        <f>IFERROR(AVERAGE(P55:S55),"")</f>
        <v>9.868032657911233E-3</v>
      </c>
      <c r="AU55" s="67">
        <f t="shared" ref="AU55:AU58" si="108">IFERROR(AS49/AS$45,"")</f>
        <v>7.1646237873560356E-3</v>
      </c>
      <c r="AV55" s="67"/>
      <c r="AW55" s="67">
        <f>IFERROR(AVERAGE(T55:U55),"")</f>
        <v>2.4991055691930813E-3</v>
      </c>
      <c r="AX55" s="67">
        <f t="shared" si="104"/>
        <v>2.4991055691930813E-3</v>
      </c>
      <c r="AY55" s="67"/>
      <c r="AZ55" s="67">
        <f>IFERROR(AVERAGE(V55:AC55),"")</f>
        <v>9.691586075400882E-3</v>
      </c>
      <c r="BA55" s="67">
        <f t="shared" si="105"/>
        <v>1.0002884571110591E-2</v>
      </c>
      <c r="BB55" s="67"/>
      <c r="BC55" s="67">
        <f>IFERROR(AVERAGE(AD55:AQ55),"")</f>
        <v>1.8288328385213715E-2</v>
      </c>
      <c r="BD55" s="67">
        <f t="shared" si="106"/>
        <v>1.870415912598938E-2</v>
      </c>
    </row>
    <row r="56" spans="2:72">
      <c r="E56" s="3" t="s">
        <v>240</v>
      </c>
      <c r="J56" s="3" t="s">
        <v>138</v>
      </c>
      <c r="M56" s="15"/>
      <c r="N56" s="15"/>
      <c r="P56" s="15"/>
      <c r="Q56" s="67">
        <f t="shared" si="102"/>
        <v>-5.097133211284707E-3</v>
      </c>
      <c r="R56" s="67">
        <f t="shared" si="102"/>
        <v>-6.7397272791391467E-3</v>
      </c>
      <c r="S56" s="67">
        <f t="shared" si="102"/>
        <v>-7.5657485936914202E-4</v>
      </c>
      <c r="T56" s="15"/>
      <c r="U56" s="67">
        <f t="shared" ref="U56:AQ56" si="109">U50/U$45</f>
        <v>3.7550520100620363E-3</v>
      </c>
      <c r="V56" s="67">
        <f t="shared" si="109"/>
        <v>-3.1244694586638307E-4</v>
      </c>
      <c r="W56" s="67">
        <f t="shared" si="109"/>
        <v>-1.678674463493437E-3</v>
      </c>
      <c r="X56" s="67">
        <f t="shared" si="109"/>
        <v>-6.5979863014321079E-4</v>
      </c>
      <c r="Y56" s="67">
        <f t="shared" si="109"/>
        <v>3.8840109373538395E-4</v>
      </c>
      <c r="Z56" s="67">
        <f t="shared" si="109"/>
        <v>-1.814876927513082E-4</v>
      </c>
      <c r="AA56" s="67">
        <f t="shared" si="109"/>
        <v>1.315443464198509E-3</v>
      </c>
      <c r="AB56" s="67">
        <f t="shared" si="109"/>
        <v>1.6402449450911843E-3</v>
      </c>
      <c r="AC56" s="67">
        <f t="shared" si="109"/>
        <v>1.6454775788744547E-2</v>
      </c>
      <c r="AD56" s="67">
        <f t="shared" si="109"/>
        <v>-3.4069595083151523E-3</v>
      </c>
      <c r="AE56" s="67">
        <f t="shared" si="109"/>
        <v>1.2864711240916833E-3</v>
      </c>
      <c r="AF56" s="67">
        <f t="shared" si="109"/>
        <v>9.3907274981917463E-4</v>
      </c>
      <c r="AG56" s="67">
        <f t="shared" si="109"/>
        <v>-3.034847101566757E-3</v>
      </c>
      <c r="AH56" s="67">
        <f t="shared" si="109"/>
        <v>-3.1091675376687762E-3</v>
      </c>
      <c r="AI56" s="67">
        <f t="shared" si="109"/>
        <v>4.2846053302366882E-3</v>
      </c>
      <c r="AJ56" s="67">
        <f t="shared" si="109"/>
        <v>7.3895726362290816E-4</v>
      </c>
      <c r="AK56" s="67">
        <f t="shared" si="109"/>
        <v>-5.859226374741091E-3</v>
      </c>
      <c r="AL56" s="67">
        <f t="shared" si="109"/>
        <v>-8.0868103523754637E-3</v>
      </c>
      <c r="AM56" s="67">
        <f t="shared" si="109"/>
        <v>2.9857623720887902E-3</v>
      </c>
      <c r="AN56" s="67">
        <f t="shared" si="109"/>
        <v>-2.9160106222474364E-3</v>
      </c>
      <c r="AO56" s="67">
        <f t="shared" si="109"/>
        <v>-2.1054460017809382E-3</v>
      </c>
      <c r="AP56" s="67">
        <f t="shared" si="109"/>
        <v>-6.5335782795127436E-3</v>
      </c>
      <c r="AQ56" s="67">
        <f t="shared" si="109"/>
        <v>-2.6662555248408858E-3</v>
      </c>
      <c r="AS56" s="67"/>
      <c r="AT56" s="67">
        <f>IFERROR(AVERAGE(P56:S56),"")</f>
        <v>-4.1978117832643319E-3</v>
      </c>
      <c r="AU56" s="67">
        <f t="shared" si="108"/>
        <v>-4.7666410901308597E-3</v>
      </c>
      <c r="AV56" s="67"/>
      <c r="AW56" s="67">
        <f>IFERROR(AVERAGE(T56:U56),"")</f>
        <v>3.7550520100620363E-3</v>
      </c>
      <c r="AX56" s="67">
        <f t="shared" si="104"/>
        <v>3.7550520100620363E-3</v>
      </c>
      <c r="AY56" s="67"/>
      <c r="AZ56" s="67">
        <f>IFERROR(AVERAGE(V56:AC56),"")</f>
        <v>2.1208071949394107E-3</v>
      </c>
      <c r="BA56" s="67">
        <f t="shared" si="105"/>
        <v>1.9728081561620225E-3</v>
      </c>
      <c r="BB56" s="67"/>
      <c r="BC56" s="67">
        <f>IFERROR(AVERAGE(AD56:AQ56),"")</f>
        <v>-1.963102318799286E-3</v>
      </c>
      <c r="BD56" s="67">
        <f t="shared" si="106"/>
        <v>-1.9567165611985432E-3</v>
      </c>
    </row>
    <row r="57" spans="2:72">
      <c r="E57" s="3" t="s">
        <v>241</v>
      </c>
      <c r="J57" s="3" t="s">
        <v>138</v>
      </c>
      <c r="M57" s="15"/>
      <c r="N57" s="15"/>
      <c r="P57" s="15"/>
      <c r="Q57" s="67">
        <f t="shared" si="102"/>
        <v>1.5736781906170668E-2</v>
      </c>
      <c r="R57" s="67">
        <f t="shared" si="102"/>
        <v>9.7102558433024028E-3</v>
      </c>
      <c r="S57" s="67">
        <f t="shared" si="102"/>
        <v>2.2949162093502291E-2</v>
      </c>
      <c r="T57" s="15"/>
      <c r="U57" s="67">
        <f t="shared" ref="U57:AQ57" si="110">U51/U$45</f>
        <v>6.4843678504235575E-3</v>
      </c>
      <c r="V57" s="67">
        <f t="shared" si="110"/>
        <v>2.2608429640017309E-2</v>
      </c>
      <c r="W57" s="67">
        <f t="shared" si="110"/>
        <v>2.267441219162775E-2</v>
      </c>
      <c r="X57" s="67">
        <f t="shared" si="110"/>
        <v>2.2637505866071248E-2</v>
      </c>
      <c r="Y57" s="67">
        <f t="shared" si="110"/>
        <v>2.3057350054348946E-2</v>
      </c>
      <c r="Z57" s="67">
        <f t="shared" si="110"/>
        <v>2.088181506893378E-2</v>
      </c>
      <c r="AA57" s="67">
        <f t="shared" si="110"/>
        <v>2.2198264106236916E-3</v>
      </c>
      <c r="AB57" s="67">
        <f t="shared" si="110"/>
        <v>-7.8131026195434007E-5</v>
      </c>
      <c r="AC57" s="67">
        <f t="shared" si="110"/>
        <v>-3.3077996227361073E-2</v>
      </c>
      <c r="AD57" s="67">
        <f t="shared" si="110"/>
        <v>-1.1837218277209474E-2</v>
      </c>
      <c r="AE57" s="67">
        <f t="shared" si="110"/>
        <v>2.3701604040197366E-3</v>
      </c>
      <c r="AF57" s="67">
        <f t="shared" si="110"/>
        <v>-7.0588449924010813E-3</v>
      </c>
      <c r="AG57" s="67">
        <f t="shared" si="110"/>
        <v>-1.2762593309866279E-2</v>
      </c>
      <c r="AH57" s="67">
        <f t="shared" si="110"/>
        <v>-7.9404850491780234E-3</v>
      </c>
      <c r="AI57" s="67">
        <f t="shared" si="110"/>
        <v>-1.4148343965276212E-2</v>
      </c>
      <c r="AJ57" s="67">
        <f t="shared" si="110"/>
        <v>-3.1617572121991102E-4</v>
      </c>
      <c r="AK57" s="67">
        <f t="shared" si="110"/>
        <v>9.6950834715514803E-3</v>
      </c>
      <c r="AL57" s="67">
        <f t="shared" si="110"/>
        <v>1.0682873425782325E-2</v>
      </c>
      <c r="AM57" s="67">
        <f t="shared" si="110"/>
        <v>2.3195868438244758E-3</v>
      </c>
      <c r="AN57" s="67">
        <f t="shared" si="110"/>
        <v>0</v>
      </c>
      <c r="AO57" s="67">
        <f t="shared" si="110"/>
        <v>0</v>
      </c>
      <c r="AP57" s="67">
        <f t="shared" si="110"/>
        <v>-5.6156767279590784E-3</v>
      </c>
      <c r="AQ57" s="67">
        <f t="shared" si="110"/>
        <v>4.3692603967796983E-3</v>
      </c>
      <c r="AS57" s="67"/>
      <c r="AT57" s="67">
        <f>IFERROR(AVERAGE(P57:S57),"")</f>
        <v>1.6132066614325122E-2</v>
      </c>
      <c r="AU57" s="67">
        <f t="shared" si="108"/>
        <v>1.5884342429837724E-2</v>
      </c>
      <c r="AV57" s="67"/>
      <c r="AW57" s="67">
        <f>IFERROR(AVERAGE(T57:U57),"")</f>
        <v>6.4843678504235575E-3</v>
      </c>
      <c r="AX57" s="67">
        <f t="shared" si="104"/>
        <v>6.4843678504235575E-3</v>
      </c>
      <c r="AY57" s="67"/>
      <c r="AZ57" s="67">
        <f>IFERROR(AVERAGE(V57:AC57),"")</f>
        <v>1.0115401497258279E-2</v>
      </c>
      <c r="BA57" s="67">
        <f t="shared" si="105"/>
        <v>9.9330228081323975E-3</v>
      </c>
      <c r="BB57" s="67"/>
      <c r="BC57" s="67">
        <f>IFERROR(AVERAGE(AD57:AQ57),"")</f>
        <v>-2.1601695357965967E-3</v>
      </c>
      <c r="BD57" s="67">
        <f t="shared" si="106"/>
        <v>-2.0166500571508735E-3</v>
      </c>
    </row>
    <row r="58" spans="2:72">
      <c r="E58" s="3" t="s">
        <v>226</v>
      </c>
      <c r="J58" s="3" t="s">
        <v>138</v>
      </c>
      <c r="M58" s="15"/>
      <c r="N58" s="15"/>
      <c r="P58" s="15"/>
      <c r="Q58" s="67">
        <f t="shared" si="102"/>
        <v>2.5970595969062035E-2</v>
      </c>
      <c r="R58" s="67">
        <f t="shared" si="102"/>
        <v>1.4088620692812305E-2</v>
      </c>
      <c r="S58" s="67">
        <f t="shared" si="102"/>
        <v>4.0993844392069156E-2</v>
      </c>
      <c r="T58" s="15"/>
      <c r="U58" s="67">
        <f t="shared" ref="U58:AQ58" si="111">U52/U$45</f>
        <v>2.4824884483192955E-3</v>
      </c>
      <c r="V58" s="67">
        <f t="shared" si="111"/>
        <v>3.6952740957261247E-2</v>
      </c>
      <c r="W58" s="67">
        <f t="shared" si="111"/>
        <v>3.9660987128897429E-2</v>
      </c>
      <c r="X58" s="67">
        <f t="shared" si="111"/>
        <v>3.8864178475042338E-2</v>
      </c>
      <c r="Y58" s="67">
        <f t="shared" si="111"/>
        <v>4.7687762861191724E-2</v>
      </c>
      <c r="Z58" s="67">
        <f t="shared" si="111"/>
        <v>5.0013922001518885E-2</v>
      </c>
      <c r="AA58" s="67">
        <f t="shared" si="111"/>
        <v>3.6110790279735516E-2</v>
      </c>
      <c r="AB58" s="67">
        <f t="shared" si="111"/>
        <v>2.9472309272295945E-2</v>
      </c>
      <c r="AC58" s="67">
        <f t="shared" si="111"/>
        <v>1.6747146371030721E-2</v>
      </c>
      <c r="AD58" s="67">
        <f t="shared" si="111"/>
        <v>1.6633866841460745E-2</v>
      </c>
      <c r="AE58" s="67">
        <f t="shared" si="111"/>
        <v>2.2970387075148639E-2</v>
      </c>
      <c r="AF58" s="67">
        <f t="shared" si="111"/>
        <v>1.5609699106807812E-2</v>
      </c>
      <c r="AG58" s="67">
        <f t="shared" si="111"/>
        <v>1.3457998595705019E-2</v>
      </c>
      <c r="AH58" s="67">
        <f t="shared" si="111"/>
        <v>1.7500992692633603E-2</v>
      </c>
      <c r="AI58" s="67">
        <f t="shared" si="111"/>
        <v>1.6520492599218544E-2</v>
      </c>
      <c r="AJ58" s="67">
        <f t="shared" si="111"/>
        <v>2.152258707863729E-2</v>
      </c>
      <c r="AK58" s="67">
        <f t="shared" si="111"/>
        <v>3.3809975351159434E-2</v>
      </c>
      <c r="AL58" s="67">
        <f t="shared" si="111"/>
        <v>2.8608878638195154E-2</v>
      </c>
      <c r="AM58" s="67">
        <f t="shared" si="111"/>
        <v>3.5439844679994802E-2</v>
      </c>
      <c r="AN58" s="67">
        <f t="shared" si="111"/>
        <v>7.7897098890448496E-3</v>
      </c>
      <c r="AO58" s="67">
        <f t="shared" si="111"/>
        <v>4.526202425449378E-3</v>
      </c>
      <c r="AP58" s="67">
        <f t="shared" si="111"/>
        <v>9.9773461872869817E-4</v>
      </c>
      <c r="AQ58" s="67">
        <f t="shared" si="111"/>
        <v>1.8581151229427707E-2</v>
      </c>
      <c r="AS58" s="67"/>
      <c r="AT58" s="67">
        <f>IFERROR(AVERAGE(P58:S58),"")</f>
        <v>2.7017687017981167E-2</v>
      </c>
      <c r="AU58" s="67">
        <f t="shared" si="108"/>
        <v>2.6359709308473717E-2</v>
      </c>
      <c r="AV58" s="67"/>
      <c r="AW58" s="67">
        <f>IFERROR(AVERAGE(T58:U58),"")</f>
        <v>2.4824884483192955E-3</v>
      </c>
      <c r="AX58" s="67">
        <f t="shared" si="104"/>
        <v>2.4824884483192955E-3</v>
      </c>
      <c r="AY58" s="67"/>
      <c r="AZ58" s="67">
        <f>IFERROR(AVERAGE(V58:AC58),"")</f>
        <v>3.6938729668371723E-2</v>
      </c>
      <c r="BA58" s="67">
        <f t="shared" si="105"/>
        <v>3.6071944387623539E-2</v>
      </c>
      <c r="BB58" s="67"/>
      <c r="BC58" s="67">
        <f>IFERROR(AVERAGE(AD58:AQ58),"")</f>
        <v>1.8140680058686548E-2</v>
      </c>
      <c r="BD58" s="67">
        <f t="shared" si="106"/>
        <v>1.8770943041002245E-2</v>
      </c>
    </row>
    <row r="60" spans="2:72" ht="15">
      <c r="B60" s="10" t="s">
        <v>284</v>
      </c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10"/>
      <c r="P60" s="10"/>
      <c r="Q60" s="10"/>
      <c r="R60" s="10"/>
      <c r="S60" s="10"/>
      <c r="T60" s="10"/>
      <c r="U60" s="36"/>
      <c r="V60" s="10"/>
      <c r="W60" s="10"/>
      <c r="X60" s="10"/>
      <c r="Y60" s="10"/>
      <c r="Z60" s="10"/>
      <c r="AA60" s="10"/>
      <c r="AB60" s="10"/>
      <c r="AC60" s="10"/>
      <c r="AD60" s="10"/>
      <c r="AE60" s="10"/>
      <c r="AF60" s="10"/>
      <c r="AG60" s="10"/>
      <c r="AH60" s="10"/>
      <c r="AI60" s="10"/>
      <c r="AJ60" s="10"/>
      <c r="AK60" s="10"/>
      <c r="AL60" s="10"/>
      <c r="AM60" s="10"/>
      <c r="AN60" s="10"/>
      <c r="AO60" s="10"/>
      <c r="AP60" s="10"/>
      <c r="AQ60" s="10"/>
      <c r="AR60" s="10"/>
      <c r="AS60" s="10"/>
      <c r="AT60" s="10"/>
      <c r="AU60" s="10"/>
      <c r="AV60" s="10"/>
      <c r="AW60" s="10"/>
      <c r="AX60" s="10"/>
      <c r="AY60" s="10"/>
      <c r="AZ60" s="10"/>
      <c r="BA60" s="10"/>
      <c r="BB60" s="10"/>
      <c r="BC60" s="10"/>
      <c r="BD60" s="10"/>
      <c r="BE60" s="10"/>
      <c r="BF60" s="10"/>
      <c r="BG60" s="10"/>
      <c r="BH60" s="10"/>
      <c r="BI60" s="10"/>
      <c r="BJ60" s="10"/>
      <c r="BK60" s="10"/>
      <c r="BL60" s="10"/>
      <c r="BM60" s="10"/>
      <c r="BN60" s="10"/>
      <c r="BO60" s="10"/>
      <c r="BP60" s="10"/>
      <c r="BQ60" s="10"/>
      <c r="BR60" s="10"/>
      <c r="BS60" s="10"/>
      <c r="BT60" s="10"/>
    </row>
    <row r="61" spans="2:72">
      <c r="C61" s="27" t="s">
        <v>293</v>
      </c>
      <c r="U61" s="37"/>
      <c r="AS61" s="3"/>
      <c r="AT61" s="3"/>
      <c r="AU61" s="3"/>
      <c r="AV61" s="3"/>
      <c r="AW61" s="3"/>
      <c r="AX61" s="3"/>
      <c r="AY61" s="3"/>
      <c r="AZ61" s="3"/>
      <c r="BA61" s="3"/>
      <c r="BB61" s="3"/>
      <c r="BC61" s="3"/>
      <c r="BD61" s="3"/>
      <c r="BG61" s="3"/>
    </row>
    <row r="62" spans="2:72">
      <c r="C62" s="27"/>
      <c r="U62" s="37"/>
      <c r="AS62" s="3"/>
      <c r="AT62" s="3"/>
      <c r="AU62" s="3"/>
      <c r="AV62" s="3"/>
      <c r="AW62" s="3"/>
      <c r="AX62" s="3"/>
      <c r="AY62" s="3"/>
      <c r="AZ62" s="3"/>
      <c r="BA62" s="3"/>
      <c r="BB62" s="3"/>
      <c r="BC62" s="3"/>
      <c r="BD62" s="3"/>
      <c r="BG62" s="3"/>
    </row>
    <row r="63" spans="2:72">
      <c r="E63" s="3" t="s">
        <v>223</v>
      </c>
      <c r="J63" s="3" t="s">
        <v>65</v>
      </c>
      <c r="M63" s="15"/>
      <c r="N63" s="15"/>
      <c r="P63" s="15"/>
      <c r="Q63" s="87">
        <f>Q12*Q31*Q39</f>
        <v>147.03193138799207</v>
      </c>
      <c r="R63" s="87">
        <f t="shared" ref="R63:S63" si="112">R12*R31*R39</f>
        <v>-10.960623210815424</v>
      </c>
      <c r="S63" s="87">
        <f t="shared" si="112"/>
        <v>-12.858420443951857</v>
      </c>
      <c r="T63" s="86"/>
      <c r="U63" s="87">
        <f t="shared" ref="U63:AQ63" si="113">U12*U31*U39</f>
        <v>-50.530488770267631</v>
      </c>
      <c r="V63" s="87">
        <f t="shared" si="113"/>
        <v>-12.952405734718182</v>
      </c>
      <c r="W63" s="87">
        <f t="shared" si="113"/>
        <v>20.341778699211339</v>
      </c>
      <c r="X63" s="87">
        <f t="shared" si="113"/>
        <v>8.5450786955174998</v>
      </c>
      <c r="Y63" s="87">
        <f t="shared" si="113"/>
        <v>38.509933436508895</v>
      </c>
      <c r="Z63" s="87">
        <f t="shared" si="113"/>
        <v>47.254958380326883</v>
      </c>
      <c r="AA63" s="87">
        <f t="shared" si="113"/>
        <v>76.209597910636248</v>
      </c>
      <c r="AB63" s="87">
        <f t="shared" si="113"/>
        <v>93.950376372322808</v>
      </c>
      <c r="AC63" s="87">
        <f t="shared" si="113"/>
        <v>97.510849457603555</v>
      </c>
      <c r="AD63" s="87">
        <f t="shared" si="113"/>
        <v>42.17240006180009</v>
      </c>
      <c r="AE63" s="87">
        <f t="shared" si="113"/>
        <v>1.1360650154282439</v>
      </c>
      <c r="AF63" s="87">
        <f t="shared" si="113"/>
        <v>1.5075124524878445</v>
      </c>
      <c r="AG63" s="87">
        <f t="shared" si="113"/>
        <v>-6.9093167804447599</v>
      </c>
      <c r="AH63" s="87">
        <f t="shared" si="113"/>
        <v>3.597132885925566</v>
      </c>
      <c r="AI63" s="87">
        <f t="shared" si="113"/>
        <v>9.9044978509927439</v>
      </c>
      <c r="AJ63" s="87">
        <f t="shared" si="113"/>
        <v>14.583585634016687</v>
      </c>
      <c r="AK63" s="87">
        <f t="shared" si="113"/>
        <v>43.161361492510011</v>
      </c>
      <c r="AL63" s="87">
        <f t="shared" si="113"/>
        <v>59.812664431678094</v>
      </c>
      <c r="AM63" s="87">
        <f t="shared" si="113"/>
        <v>84.575523904970154</v>
      </c>
      <c r="AN63" s="87">
        <f t="shared" si="113"/>
        <v>1.3728128605899883</v>
      </c>
      <c r="AO63" s="87">
        <f t="shared" si="113"/>
        <v>1.5091795206104053</v>
      </c>
      <c r="AP63" s="87">
        <f t="shared" si="113"/>
        <v>15.751202442287443</v>
      </c>
      <c r="AQ63" s="87">
        <f t="shared" si="113"/>
        <v>36.527508082911474</v>
      </c>
      <c r="AS63" s="64">
        <f t="shared" ref="AS63:AS64" si="114">SUM(P63:S63)</f>
        <v>123.2128877332248</v>
      </c>
      <c r="AT63" s="64">
        <f t="shared" ref="AT63:AT65" si="115">IFERROR(AVERAGE(P63:S63),"")</f>
        <v>41.070962577741604</v>
      </c>
      <c r="AU63" s="64"/>
      <c r="AV63" s="64">
        <f t="shared" ref="AV63:AV64" si="116">SUM(T63:U63)</f>
        <v>-50.530488770267631</v>
      </c>
      <c r="AW63" s="64">
        <f t="shared" ref="AW63:AW65" si="117">IFERROR(AVERAGE(T63:U63),"")</f>
        <v>-50.530488770267631</v>
      </c>
      <c r="AX63" s="64"/>
      <c r="AY63" s="64">
        <f t="shared" ref="AY63:AY64" si="118">SUM(V63:AC63)</f>
        <v>369.37016721740906</v>
      </c>
      <c r="AZ63" s="64">
        <f t="shared" ref="AZ63:AZ65" si="119">IFERROR(AVERAGE(V63:AC63),"")</f>
        <v>46.171270902176133</v>
      </c>
      <c r="BA63" s="64"/>
      <c r="BB63" s="64">
        <f t="shared" ref="BB63:BB64" si="120">SUM(AD63:AQ63)</f>
        <v>308.70212985576399</v>
      </c>
      <c r="BC63" s="64">
        <f t="shared" ref="BC63:BC65" si="121">IFERROR(AVERAGE(AD63:AQ63),"")</f>
        <v>22.050152132554569</v>
      </c>
      <c r="BD63" s="64"/>
    </row>
    <row r="64" spans="2:72">
      <c r="E64" s="3" t="s">
        <v>227</v>
      </c>
      <c r="J64" s="3" t="s">
        <v>65</v>
      </c>
      <c r="M64" s="15"/>
      <c r="N64" s="15"/>
      <c r="P64" s="15"/>
      <c r="Q64" s="87">
        <f>Q45</f>
        <v>30504.102509490767</v>
      </c>
      <c r="R64" s="87">
        <f t="shared" ref="R64:S64" si="122">R45</f>
        <v>4914.7725073438005</v>
      </c>
      <c r="S64" s="87">
        <f t="shared" si="122"/>
        <v>4932.2465416878467</v>
      </c>
      <c r="T64" s="86"/>
      <c r="U64" s="87">
        <f t="shared" ref="U64:AQ64" si="123">U45</f>
        <v>13740.258900116291</v>
      </c>
      <c r="V64" s="87">
        <f t="shared" si="123"/>
        <v>7784.2203926828815</v>
      </c>
      <c r="W64" s="87">
        <f t="shared" si="123"/>
        <v>5343.3586740106221</v>
      </c>
      <c r="X64" s="87">
        <f t="shared" si="123"/>
        <v>5421.9126302828172</v>
      </c>
      <c r="Y64" s="87">
        <f t="shared" si="123"/>
        <v>4098.6093205812231</v>
      </c>
      <c r="Z64" s="87">
        <f t="shared" si="123"/>
        <v>5104.3834427741494</v>
      </c>
      <c r="AA64" s="87">
        <f t="shared" si="123"/>
        <v>4109.0282171173694</v>
      </c>
      <c r="AB64" s="87">
        <f t="shared" si="123"/>
        <v>9135.181025498503</v>
      </c>
      <c r="AC64" s="87">
        <f t="shared" si="123"/>
        <v>5165.2682424742488</v>
      </c>
      <c r="AD64" s="87">
        <f t="shared" si="123"/>
        <v>4957.756290071181</v>
      </c>
      <c r="AE64" s="87">
        <f t="shared" si="123"/>
        <v>3747.5750225252755</v>
      </c>
      <c r="AF64" s="87">
        <f t="shared" si="123"/>
        <v>4975.2419485586033</v>
      </c>
      <c r="AG64" s="87">
        <f t="shared" si="123"/>
        <v>6624.1770485424213</v>
      </c>
      <c r="AH64" s="87">
        <f t="shared" si="123"/>
        <v>6580.8614304121129</v>
      </c>
      <c r="AI64" s="87">
        <f t="shared" si="123"/>
        <v>2993.5645543715373</v>
      </c>
      <c r="AJ64" s="87">
        <f t="shared" si="123"/>
        <v>4483.2586199328489</v>
      </c>
      <c r="AK64" s="87">
        <f t="shared" si="123"/>
        <v>4575.2988905608699</v>
      </c>
      <c r="AL64" s="87">
        <f t="shared" si="123"/>
        <v>4716.8095429194364</v>
      </c>
      <c r="AM64" s="87">
        <f t="shared" si="123"/>
        <v>7266.4114662091433</v>
      </c>
      <c r="AN64" s="87">
        <f t="shared" si="123"/>
        <v>4973.4644017943374</v>
      </c>
      <c r="AO64" s="87">
        <f t="shared" si="123"/>
        <v>5347.4641277757801</v>
      </c>
      <c r="AP64" s="87">
        <f t="shared" si="123"/>
        <v>3137.9240150077317</v>
      </c>
      <c r="AQ64" s="87">
        <f t="shared" si="123"/>
        <v>6526.7917126170441</v>
      </c>
      <c r="AS64" s="64">
        <f t="shared" si="114"/>
        <v>40351.121558522413</v>
      </c>
      <c r="AT64" s="64">
        <f t="shared" si="115"/>
        <v>13450.373852840805</v>
      </c>
      <c r="AU64" s="64"/>
      <c r="AV64" s="64">
        <f t="shared" si="116"/>
        <v>13740.258900116291</v>
      </c>
      <c r="AW64" s="64">
        <f t="shared" si="117"/>
        <v>13740.258900116291</v>
      </c>
      <c r="AX64" s="64"/>
      <c r="AY64" s="64">
        <f t="shared" si="118"/>
        <v>46161.961945421819</v>
      </c>
      <c r="AZ64" s="64">
        <f t="shared" si="119"/>
        <v>5770.2452431777274</v>
      </c>
      <c r="BA64" s="64"/>
      <c r="BB64" s="64">
        <f t="shared" si="120"/>
        <v>70906.599071298318</v>
      </c>
      <c r="BC64" s="64">
        <f t="shared" si="121"/>
        <v>5064.7570765213086</v>
      </c>
      <c r="BD64" s="64"/>
    </row>
    <row r="65" spans="2:72">
      <c r="E65" s="3" t="s">
        <v>224</v>
      </c>
      <c r="J65" s="3" t="s">
        <v>242</v>
      </c>
      <c r="M65" s="15"/>
      <c r="N65" s="15"/>
      <c r="P65" s="15"/>
      <c r="Q65" s="105">
        <f>Q46</f>
        <v>6.2E-2</v>
      </c>
      <c r="R65" s="105">
        <f t="shared" ref="R65:S65" si="124">R46</f>
        <v>8.6999999999999994E-2</v>
      </c>
      <c r="S65" s="105">
        <f t="shared" si="124"/>
        <v>7.8E-2</v>
      </c>
      <c r="T65" s="103"/>
      <c r="U65" s="105">
        <f t="shared" ref="U65:AQ65" si="125">U46</f>
        <v>7.2999999999999995E-2</v>
      </c>
      <c r="V65" s="105">
        <f t="shared" si="125"/>
        <v>8.4000000000000005E-2</v>
      </c>
      <c r="W65" s="105">
        <f t="shared" si="125"/>
        <v>9.0999999999999998E-2</v>
      </c>
      <c r="X65" s="105">
        <f t="shared" si="125"/>
        <v>8.7999999999999995E-2</v>
      </c>
      <c r="Y65" s="105">
        <f t="shared" si="125"/>
        <v>9.2999999999999999E-2</v>
      </c>
      <c r="Z65" s="105">
        <f t="shared" si="125"/>
        <v>9.9000000000000005E-2</v>
      </c>
      <c r="AA65" s="105">
        <f t="shared" si="125"/>
        <v>9.2999999999999999E-2</v>
      </c>
      <c r="AB65" s="105">
        <f t="shared" si="125"/>
        <v>8.6999999999999994E-2</v>
      </c>
      <c r="AC65" s="105">
        <f t="shared" si="125"/>
        <v>8.8999999999999996E-2</v>
      </c>
      <c r="AD65" s="105">
        <f t="shared" si="125"/>
        <v>0.13904124535674484</v>
      </c>
      <c r="AE65" s="105">
        <f t="shared" si="125"/>
        <v>0.13883309998353363</v>
      </c>
      <c r="AF65" s="105">
        <f t="shared" si="125"/>
        <v>0.13983183129102281</v>
      </c>
      <c r="AG65" s="105">
        <f t="shared" si="125"/>
        <v>0.12931074550980706</v>
      </c>
      <c r="AH65" s="105">
        <f t="shared" si="125"/>
        <v>0.12856595023971984</v>
      </c>
      <c r="AI65" s="105">
        <f t="shared" si="125"/>
        <v>0.14122184762403556</v>
      </c>
      <c r="AJ65" s="105">
        <f t="shared" si="125"/>
        <v>0.14935510035579228</v>
      </c>
      <c r="AK65" s="105">
        <f t="shared" si="125"/>
        <v>0.14100090572379917</v>
      </c>
      <c r="AL65" s="105">
        <f t="shared" si="125"/>
        <v>0.12758887720200937</v>
      </c>
      <c r="AM65" s="105">
        <f t="shared" si="125"/>
        <v>0.1232498914884554</v>
      </c>
      <c r="AN65" s="105">
        <f t="shared" si="125"/>
        <v>0.12353740845263253</v>
      </c>
      <c r="AO65" s="105">
        <f t="shared" si="125"/>
        <v>0.12720868338584893</v>
      </c>
      <c r="AP65" s="105">
        <f t="shared" si="125"/>
        <v>0.16940592880729591</v>
      </c>
      <c r="AQ65" s="105">
        <f t="shared" si="125"/>
        <v>0.13744290830334602</v>
      </c>
      <c r="AR65" s="104"/>
      <c r="AS65" s="105"/>
      <c r="AT65" s="105">
        <f t="shared" si="115"/>
        <v>7.566666666666666E-2</v>
      </c>
      <c r="AU65" s="105"/>
      <c r="AV65" s="105"/>
      <c r="AW65" s="105">
        <f t="shared" si="117"/>
        <v>7.2999999999999995E-2</v>
      </c>
      <c r="AX65" s="105"/>
      <c r="AY65" s="105"/>
      <c r="AZ65" s="105">
        <f t="shared" si="119"/>
        <v>9.0499999999999983E-2</v>
      </c>
      <c r="BA65" s="105"/>
      <c r="BB65" s="105"/>
      <c r="BC65" s="105">
        <f t="shared" si="121"/>
        <v>0.13682817312314596</v>
      </c>
      <c r="BD65" s="105"/>
    </row>
    <row r="67" spans="2:72">
      <c r="E67" s="3" t="s">
        <v>237</v>
      </c>
      <c r="J67" s="3" t="s">
        <v>65</v>
      </c>
      <c r="M67" s="15"/>
      <c r="N67" s="15"/>
      <c r="P67" s="15"/>
      <c r="Q67" s="64">
        <f>Q63</f>
        <v>147.03193138799207</v>
      </c>
      <c r="R67" s="64">
        <f t="shared" ref="R67:S67" si="126">R63</f>
        <v>-10.960623210815424</v>
      </c>
      <c r="S67" s="64">
        <f t="shared" si="126"/>
        <v>-12.858420443951857</v>
      </c>
      <c r="T67" s="15"/>
      <c r="U67" s="64">
        <f t="shared" ref="U67:AQ67" si="127">U63</f>
        <v>-50.530488770267631</v>
      </c>
      <c r="V67" s="64">
        <f t="shared" si="127"/>
        <v>-12.952405734718182</v>
      </c>
      <c r="W67" s="64">
        <f t="shared" si="127"/>
        <v>20.341778699211339</v>
      </c>
      <c r="X67" s="64">
        <f t="shared" si="127"/>
        <v>8.5450786955174998</v>
      </c>
      <c r="Y67" s="64">
        <f t="shared" si="127"/>
        <v>38.509933436508895</v>
      </c>
      <c r="Z67" s="64">
        <f t="shared" si="127"/>
        <v>47.254958380326883</v>
      </c>
      <c r="AA67" s="64">
        <f t="shared" si="127"/>
        <v>76.209597910636248</v>
      </c>
      <c r="AB67" s="64">
        <f t="shared" si="127"/>
        <v>93.950376372322808</v>
      </c>
      <c r="AC67" s="64">
        <f t="shared" si="127"/>
        <v>97.510849457603555</v>
      </c>
      <c r="AD67" s="64">
        <f t="shared" si="127"/>
        <v>42.17240006180009</v>
      </c>
      <c r="AE67" s="64">
        <f t="shared" si="127"/>
        <v>1.1360650154282439</v>
      </c>
      <c r="AF67" s="64">
        <f t="shared" si="127"/>
        <v>1.5075124524878445</v>
      </c>
      <c r="AG67" s="64">
        <f t="shared" si="127"/>
        <v>-6.9093167804447599</v>
      </c>
      <c r="AH67" s="64">
        <f t="shared" si="127"/>
        <v>3.597132885925566</v>
      </c>
      <c r="AI67" s="64">
        <f t="shared" si="127"/>
        <v>9.9044978509927439</v>
      </c>
      <c r="AJ67" s="64">
        <f t="shared" si="127"/>
        <v>14.583585634016687</v>
      </c>
      <c r="AK67" s="64">
        <f t="shared" si="127"/>
        <v>43.161361492510011</v>
      </c>
      <c r="AL67" s="64">
        <f t="shared" si="127"/>
        <v>59.812664431678094</v>
      </c>
      <c r="AM67" s="64">
        <f t="shared" si="127"/>
        <v>84.575523904970154</v>
      </c>
      <c r="AN67" s="64">
        <f t="shared" si="127"/>
        <v>1.3728128605899883</v>
      </c>
      <c r="AO67" s="64">
        <f t="shared" si="127"/>
        <v>1.5091795206104053</v>
      </c>
      <c r="AP67" s="64">
        <f t="shared" si="127"/>
        <v>15.751202442287443</v>
      </c>
      <c r="AQ67" s="64">
        <f t="shared" si="127"/>
        <v>36.527508082911474</v>
      </c>
      <c r="AS67" s="64">
        <f t="shared" ref="AS67:AS70" si="128">SUM(P67:S67)</f>
        <v>123.2128877332248</v>
      </c>
      <c r="AT67" s="64">
        <f t="shared" ref="AT67:AT70" si="129">IFERROR(AVERAGE(P67:S67),"")</f>
        <v>41.070962577741604</v>
      </c>
      <c r="AU67" s="64"/>
      <c r="AV67" s="64">
        <f t="shared" ref="AV67:AV70" si="130">SUM(T67:U67)</f>
        <v>-50.530488770267631</v>
      </c>
      <c r="AW67" s="64">
        <f t="shared" ref="AW67:AW70" si="131">IFERROR(AVERAGE(T67:U67),"")</f>
        <v>-50.530488770267631</v>
      </c>
      <c r="AX67" s="64"/>
      <c r="AY67" s="64">
        <f t="shared" ref="AY67:AY70" si="132">SUM(V67:AC67)</f>
        <v>369.37016721740906</v>
      </c>
      <c r="AZ67" s="64">
        <f t="shared" ref="AZ67:AZ70" si="133">IFERROR(AVERAGE(V67:AC67),"")</f>
        <v>46.171270902176133</v>
      </c>
      <c r="BA67" s="64"/>
      <c r="BB67" s="64">
        <f t="shared" ref="BB67:BB70" si="134">SUM(AD67:AQ67)</f>
        <v>308.70212985576399</v>
      </c>
      <c r="BC67" s="64">
        <f t="shared" ref="BC67:BC70" si="135">IFERROR(AVERAGE(AD67:AQ67),"")</f>
        <v>22.050152132554569</v>
      </c>
      <c r="BD67" s="64"/>
    </row>
    <row r="68" spans="2:72">
      <c r="E68" s="3" t="s">
        <v>232</v>
      </c>
      <c r="J68" s="3" t="s">
        <v>65</v>
      </c>
      <c r="M68" s="15"/>
      <c r="N68" s="15"/>
      <c r="P68" s="15"/>
      <c r="Q68" s="64">
        <f>Q49</f>
        <v>170.84698008391581</v>
      </c>
      <c r="R68" s="64">
        <f t="shared" ref="R68:S68" si="136">R49</f>
        <v>38.426608377514711</v>
      </c>
      <c r="S68" s="64">
        <f t="shared" si="136"/>
        <v>79.827016903254133</v>
      </c>
      <c r="T68" s="15"/>
      <c r="U68" s="64">
        <f t="shared" ref="U68:AQ68" si="137">U49</f>
        <v>34.338357539435421</v>
      </c>
      <c r="V68" s="64">
        <f t="shared" si="137"/>
        <v>85.567327365277606</v>
      </c>
      <c r="W68" s="64">
        <f t="shared" si="137"/>
        <v>46.899778343929697</v>
      </c>
      <c r="X68" s="64">
        <f t="shared" si="137"/>
        <v>52.124951882833606</v>
      </c>
      <c r="Y68" s="64">
        <f t="shared" si="137"/>
        <v>34.152977884482318</v>
      </c>
      <c r="Z68" s="64">
        <f t="shared" si="137"/>
        <v>67.041769125772873</v>
      </c>
      <c r="AA68" s="64">
        <f t="shared" si="137"/>
        <v>30.357256703330599</v>
      </c>
      <c r="AB68" s="64">
        <f t="shared" si="137"/>
        <v>105.73107864739779</v>
      </c>
      <c r="AC68" s="64">
        <f t="shared" si="137"/>
        <v>39.877636963029587</v>
      </c>
      <c r="AD68" s="64">
        <f t="shared" si="137"/>
        <v>117.53632761781469</v>
      </c>
      <c r="AE68" s="64">
        <f t="shared" si="137"/>
        <v>72.377448564956595</v>
      </c>
      <c r="AF68" s="64">
        <f t="shared" si="137"/>
        <v>108.11838269286756</v>
      </c>
      <c r="AG68" s="64">
        <f t="shared" si="137"/>
        <v>202.58973370201548</v>
      </c>
      <c r="AH68" s="64">
        <f t="shared" si="137"/>
        <v>186.16255196245825</v>
      </c>
      <c r="AI68" s="64">
        <f t="shared" si="137"/>
        <v>70.046891594118634</v>
      </c>
      <c r="AJ68" s="64">
        <f t="shared" si="137"/>
        <v>81.552599139459829</v>
      </c>
      <c r="AK68" s="64">
        <f t="shared" si="137"/>
        <v>95.547139476576135</v>
      </c>
      <c r="AL68" s="64">
        <f t="shared" si="137"/>
        <v>64.429333478693209</v>
      </c>
      <c r="AM68" s="64">
        <f t="shared" si="137"/>
        <v>136.66926802732857</v>
      </c>
      <c r="AN68" s="64">
        <f t="shared" si="137"/>
        <v>53.24451985847179</v>
      </c>
      <c r="AO68" s="64">
        <f t="shared" si="137"/>
        <v>35.462502072634784</v>
      </c>
      <c r="AP68" s="64">
        <f t="shared" si="137"/>
        <v>26.762610534110198</v>
      </c>
      <c r="AQ68" s="64">
        <f t="shared" si="137"/>
        <v>75.749003390788701</v>
      </c>
      <c r="AS68" s="64">
        <f t="shared" si="128"/>
        <v>289.10060536468461</v>
      </c>
      <c r="AT68" s="64">
        <f t="shared" si="129"/>
        <v>96.36686845489487</v>
      </c>
      <c r="AU68" s="64"/>
      <c r="AV68" s="64">
        <f t="shared" si="130"/>
        <v>34.338357539435421</v>
      </c>
      <c r="AW68" s="64">
        <f t="shared" si="131"/>
        <v>34.338357539435421</v>
      </c>
      <c r="AX68" s="64"/>
      <c r="AY68" s="64">
        <f t="shared" si="132"/>
        <v>461.75277691605413</v>
      </c>
      <c r="AZ68" s="64">
        <f t="shared" si="133"/>
        <v>57.719097114506766</v>
      </c>
      <c r="BA68" s="64"/>
      <c r="BB68" s="64">
        <f t="shared" si="134"/>
        <v>1326.2483121122946</v>
      </c>
      <c r="BC68" s="64">
        <f t="shared" si="135"/>
        <v>94.732022293735326</v>
      </c>
      <c r="BD68" s="64"/>
    </row>
    <row r="69" spans="2:72">
      <c r="E69" s="3" t="s">
        <v>233</v>
      </c>
      <c r="J69" s="3" t="s">
        <v>65</v>
      </c>
      <c r="M69" s="15"/>
      <c r="N69" s="15"/>
      <c r="P69" s="15"/>
      <c r="Q69" s="64">
        <f t="shared" ref="Q69:S70" si="138">Q50</f>
        <v>-155.48347398155857</v>
      </c>
      <c r="R69" s="64">
        <f t="shared" si="138"/>
        <v>-33.124226338508116</v>
      </c>
      <c r="S69" s="64">
        <f t="shared" si="138"/>
        <v>-3.7316137336514199</v>
      </c>
      <c r="T69" s="15"/>
      <c r="U69" s="64">
        <f t="shared" ref="U69:AQ69" si="139">U50</f>
        <v>51.595386801654463</v>
      </c>
      <c r="V69" s="64">
        <f t="shared" si="139"/>
        <v>-2.4321558876445835</v>
      </c>
      <c r="W69" s="64">
        <f t="shared" si="139"/>
        <v>-8.9697597553477841</v>
      </c>
      <c r="X69" s="64">
        <f t="shared" si="139"/>
        <v>-3.5773705262167756</v>
      </c>
      <c r="Y69" s="64">
        <f t="shared" si="139"/>
        <v>1.5919043429077859</v>
      </c>
      <c r="Z69" s="64">
        <f t="shared" si="139"/>
        <v>-0.92638277394705959</v>
      </c>
      <c r="AA69" s="64">
        <f t="shared" si="139"/>
        <v>5.4051943124142952</v>
      </c>
      <c r="AB69" s="64">
        <f t="shared" si="139"/>
        <v>14.98393449956682</v>
      </c>
      <c r="AC69" s="64">
        <f t="shared" si="139"/>
        <v>84.993330818636366</v>
      </c>
      <c r="AD69" s="64">
        <f t="shared" si="139"/>
        <v>-16.890874932367264</v>
      </c>
      <c r="AE69" s="64">
        <f t="shared" si="139"/>
        <v>4.8211470518460064</v>
      </c>
      <c r="AF69" s="64">
        <f t="shared" si="139"/>
        <v>4.6721141376486361</v>
      </c>
      <c r="AG69" s="64">
        <f t="shared" si="139"/>
        <v>-20.103364516034002</v>
      </c>
      <c r="AH69" s="64">
        <f t="shared" si="139"/>
        <v>-20.461000729333851</v>
      </c>
      <c r="AI69" s="64">
        <f t="shared" si="139"/>
        <v>12.826242646067906</v>
      </c>
      <c r="AJ69" s="64">
        <f t="shared" si="139"/>
        <v>3.3129365218993936</v>
      </c>
      <c r="AK69" s="64">
        <f t="shared" si="139"/>
        <v>-26.807711931897902</v>
      </c>
      <c r="AL69" s="64">
        <f t="shared" si="139"/>
        <v>-38.143944241864276</v>
      </c>
      <c r="AM69" s="64">
        <f t="shared" si="139"/>
        <v>21.695777935921797</v>
      </c>
      <c r="AN69" s="64">
        <f t="shared" si="139"/>
        <v>-14.50267502500178</v>
      </c>
      <c r="AO69" s="64">
        <f t="shared" si="139"/>
        <v>-11.258796967492508</v>
      </c>
      <c r="AP69" s="64">
        <f t="shared" si="139"/>
        <v>-20.501872187215938</v>
      </c>
      <c r="AQ69" s="64">
        <f t="shared" si="139"/>
        <v>-17.402094463250901</v>
      </c>
      <c r="AS69" s="64">
        <f t="shared" si="128"/>
        <v>-192.33931405371811</v>
      </c>
      <c r="AT69" s="64">
        <f t="shared" si="129"/>
        <v>-64.113104684572704</v>
      </c>
      <c r="AU69" s="64"/>
      <c r="AV69" s="64">
        <f t="shared" si="130"/>
        <v>51.595386801654463</v>
      </c>
      <c r="AW69" s="64">
        <f t="shared" si="131"/>
        <v>51.595386801654463</v>
      </c>
      <c r="AX69" s="64"/>
      <c r="AY69" s="64">
        <f t="shared" si="132"/>
        <v>91.068695030369071</v>
      </c>
      <c r="AZ69" s="64">
        <f t="shared" si="133"/>
        <v>11.383586878796134</v>
      </c>
      <c r="BA69" s="64"/>
      <c r="BB69" s="64">
        <f t="shared" si="134"/>
        <v>-138.74411670107466</v>
      </c>
      <c r="BC69" s="64">
        <f t="shared" si="135"/>
        <v>-9.9102940500767609</v>
      </c>
      <c r="BD69" s="64"/>
    </row>
    <row r="70" spans="2:72">
      <c r="E70" s="3" t="s">
        <v>234</v>
      </c>
      <c r="J70" s="3" t="s">
        <v>65</v>
      </c>
      <c r="M70" s="15"/>
      <c r="N70" s="15"/>
      <c r="P70" s="15"/>
      <c r="Q70" s="64">
        <f t="shared" si="138"/>
        <v>480.03640843532958</v>
      </c>
      <c r="R70" s="64">
        <f t="shared" si="138"/>
        <v>47.723698457937139</v>
      </c>
      <c r="S70" s="64">
        <f t="shared" si="138"/>
        <v>113.1909253703105</v>
      </c>
      <c r="T70" s="15"/>
      <c r="U70" s="64">
        <f t="shared" ref="U70:AQ70" si="140">U51</f>
        <v>89.096893068410225</v>
      </c>
      <c r="V70" s="64">
        <f t="shared" si="140"/>
        <v>175.98899905035884</v>
      </c>
      <c r="W70" s="64">
        <f t="shared" si="140"/>
        <v>121.15751706222633</v>
      </c>
      <c r="X70" s="64">
        <f t="shared" si="140"/>
        <v>122.73857897335307</v>
      </c>
      <c r="Y70" s="64">
        <f t="shared" si="140"/>
        <v>94.503069840658569</v>
      </c>
      <c r="Z70" s="64">
        <f t="shared" si="140"/>
        <v>106.58879109293733</v>
      </c>
      <c r="AA70" s="64">
        <f t="shared" si="140"/>
        <v>9.1213293583551174</v>
      </c>
      <c r="AB70" s="64">
        <f t="shared" si="140"/>
        <v>-0.71374106800325521</v>
      </c>
      <c r="AC70" s="64">
        <f t="shared" si="140"/>
        <v>-170.85672343787115</v>
      </c>
      <c r="AD70" s="64">
        <f t="shared" si="140"/>
        <v>-58.686043370780816</v>
      </c>
      <c r="AE70" s="64">
        <f t="shared" si="140"/>
        <v>8.8823539294827807</v>
      </c>
      <c r="AF70" s="64">
        <f t="shared" si="140"/>
        <v>-35.119461714566697</v>
      </c>
      <c r="AG70" s="64">
        <f t="shared" si="140"/>
        <v>-84.541677683097262</v>
      </c>
      <c r="AH70" s="64">
        <f t="shared" si="140"/>
        <v>-52.255231798899686</v>
      </c>
      <c r="AI70" s="64">
        <f t="shared" si="140"/>
        <v>-42.353980997507314</v>
      </c>
      <c r="AJ70" s="64">
        <f t="shared" si="140"/>
        <v>-1.4174975275726514</v>
      </c>
      <c r="AK70" s="64">
        <f t="shared" si="140"/>
        <v>44.357904651284514</v>
      </c>
      <c r="AL70" s="64">
        <f t="shared" si="140"/>
        <v>50.38907932053052</v>
      </c>
      <c r="AM70" s="64">
        <f t="shared" si="140"/>
        <v>16.85507243883405</v>
      </c>
      <c r="AN70" s="64">
        <f t="shared" si="140"/>
        <v>0</v>
      </c>
      <c r="AO70" s="64">
        <f t="shared" si="140"/>
        <v>0</v>
      </c>
      <c r="AP70" s="64">
        <f t="shared" si="140"/>
        <v>-17.621566865182832</v>
      </c>
      <c r="AQ70" s="64">
        <f t="shared" si="140"/>
        <v>28.51725254796759</v>
      </c>
      <c r="AS70" s="64">
        <f t="shared" si="128"/>
        <v>640.9510322635773</v>
      </c>
      <c r="AT70" s="64">
        <f t="shared" si="129"/>
        <v>213.65034408785911</v>
      </c>
      <c r="AU70" s="64"/>
      <c r="AV70" s="64">
        <f t="shared" si="130"/>
        <v>89.096893068410225</v>
      </c>
      <c r="AW70" s="64">
        <f t="shared" si="131"/>
        <v>89.096893068410225</v>
      </c>
      <c r="AX70" s="64"/>
      <c r="AY70" s="64">
        <f t="shared" si="132"/>
        <v>458.52782087201473</v>
      </c>
      <c r="AZ70" s="64">
        <f t="shared" si="133"/>
        <v>57.315977609001841</v>
      </c>
      <c r="BA70" s="64"/>
      <c r="BB70" s="64">
        <f t="shared" si="134"/>
        <v>-142.99379706950782</v>
      </c>
      <c r="BC70" s="64">
        <f t="shared" si="135"/>
        <v>-10.213842647821988</v>
      </c>
      <c r="BD70" s="64"/>
    </row>
    <row r="71" spans="2:72">
      <c r="E71" s="3" t="s">
        <v>226</v>
      </c>
      <c r="J71" s="3" t="s">
        <v>65</v>
      </c>
      <c r="M71" s="15"/>
      <c r="N71" s="15"/>
      <c r="P71" s="15"/>
      <c r="Q71" s="64">
        <f>SUM(Q67:Q70)</f>
        <v>642.43184592567889</v>
      </c>
      <c r="R71" s="64">
        <f t="shared" ref="R71:S71" si="141">SUM(R67:R70)</f>
        <v>42.065457286128307</v>
      </c>
      <c r="S71" s="64">
        <f t="shared" si="141"/>
        <v>176.42790809596136</v>
      </c>
      <c r="T71" s="15"/>
      <c r="U71" s="64">
        <f t="shared" ref="U71:AQ71" si="142">SUM(U67:U70)</f>
        <v>124.50014863923248</v>
      </c>
      <c r="V71" s="64">
        <f t="shared" si="142"/>
        <v>246.17176479327367</v>
      </c>
      <c r="W71" s="64">
        <f t="shared" si="142"/>
        <v>179.42931435001958</v>
      </c>
      <c r="X71" s="64">
        <f t="shared" si="142"/>
        <v>179.83123902548741</v>
      </c>
      <c r="Y71" s="64">
        <f t="shared" si="142"/>
        <v>168.75788550455758</v>
      </c>
      <c r="Z71" s="64">
        <f t="shared" si="142"/>
        <v>219.95913582509002</v>
      </c>
      <c r="AA71" s="64">
        <f t="shared" si="142"/>
        <v>121.09337828473626</v>
      </c>
      <c r="AB71" s="64">
        <f t="shared" si="142"/>
        <v>213.95164845128417</v>
      </c>
      <c r="AC71" s="64">
        <f t="shared" si="142"/>
        <v>51.525093801398356</v>
      </c>
      <c r="AD71" s="64">
        <f t="shared" si="142"/>
        <v>84.131809376466691</v>
      </c>
      <c r="AE71" s="64">
        <f t="shared" si="142"/>
        <v>87.217014561713626</v>
      </c>
      <c r="AF71" s="64">
        <f t="shared" si="142"/>
        <v>79.178547568437338</v>
      </c>
      <c r="AG71" s="64">
        <f t="shared" si="142"/>
        <v>91.035374722439471</v>
      </c>
      <c r="AH71" s="64">
        <f t="shared" si="142"/>
        <v>117.04345232015028</v>
      </c>
      <c r="AI71" s="64">
        <f t="shared" si="142"/>
        <v>50.423651093671971</v>
      </c>
      <c r="AJ71" s="64">
        <f t="shared" si="142"/>
        <v>98.031623767803254</v>
      </c>
      <c r="AK71" s="64">
        <f t="shared" si="142"/>
        <v>156.25869368847276</v>
      </c>
      <c r="AL71" s="64">
        <f t="shared" si="142"/>
        <v>136.48713298903755</v>
      </c>
      <c r="AM71" s="64">
        <f t="shared" si="142"/>
        <v>259.79564230705455</v>
      </c>
      <c r="AN71" s="64">
        <f t="shared" si="142"/>
        <v>40.11465769406</v>
      </c>
      <c r="AO71" s="64">
        <f t="shared" si="142"/>
        <v>25.712884625752679</v>
      </c>
      <c r="AP71" s="64">
        <f t="shared" si="142"/>
        <v>4.3903739239988759</v>
      </c>
      <c r="AQ71" s="64">
        <f t="shared" si="142"/>
        <v>123.39166955841685</v>
      </c>
      <c r="AS71" s="64">
        <f>SUM(P71:S71)</f>
        <v>860.92521130776856</v>
      </c>
      <c r="AT71" s="64">
        <f>IFERROR(AVERAGE(P71:S71),"")</f>
        <v>286.97507043592287</v>
      </c>
      <c r="AU71" s="64"/>
      <c r="AV71" s="64">
        <f>SUM(T71:U71)</f>
        <v>124.50014863923248</v>
      </c>
      <c r="AW71" s="64">
        <f>IFERROR(AVERAGE(T71:U71),"")</f>
        <v>124.50014863923248</v>
      </c>
      <c r="AX71" s="64"/>
      <c r="AY71" s="64">
        <f>SUM(V71:AC71)</f>
        <v>1380.7194600358469</v>
      </c>
      <c r="AZ71" s="64">
        <f>IFERROR(AVERAGE(V71:AC71),"")</f>
        <v>172.58993250448086</v>
      </c>
      <c r="BA71" s="64"/>
      <c r="BB71" s="64">
        <f>SUM(AD71:AQ71)</f>
        <v>1353.2125281974759</v>
      </c>
      <c r="BC71" s="64">
        <f>IFERROR(AVERAGE(AD71:AQ71),"")</f>
        <v>96.658037728391136</v>
      </c>
      <c r="BD71" s="64"/>
    </row>
    <row r="72" spans="2:72">
      <c r="AS72" s="3"/>
      <c r="AT72" s="3"/>
      <c r="AU72" s="3"/>
      <c r="AV72" s="3"/>
      <c r="AW72" s="3"/>
      <c r="AX72" s="3"/>
      <c r="AY72" s="3"/>
      <c r="AZ72" s="3"/>
      <c r="BA72" s="3"/>
      <c r="BB72" s="3"/>
      <c r="BC72" s="3"/>
      <c r="BD72" s="3"/>
    </row>
    <row r="73" spans="2:72">
      <c r="E73" s="3" t="s">
        <v>238</v>
      </c>
      <c r="J73" s="3" t="s">
        <v>138</v>
      </c>
      <c r="M73" s="15"/>
      <c r="N73" s="15"/>
      <c r="P73" s="15"/>
      <c r="Q73" s="67">
        <f t="shared" ref="Q73:S73" si="143">Q67/Q$45</f>
        <v>4.8200707213807027E-3</v>
      </c>
      <c r="R73" s="67">
        <f t="shared" si="143"/>
        <v>-2.2301384640769704E-3</v>
      </c>
      <c r="S73" s="67">
        <f t="shared" si="143"/>
        <v>-2.6070108895147855E-3</v>
      </c>
      <c r="T73" s="15"/>
      <c r="U73" s="67">
        <f t="shared" ref="U73:AQ73" si="144">U67/U$45</f>
        <v>-3.6775499746835166E-3</v>
      </c>
      <c r="V73" s="67">
        <f t="shared" si="144"/>
        <v>-1.6639310144524379E-3</v>
      </c>
      <c r="W73" s="67">
        <f t="shared" si="144"/>
        <v>3.8069274290253086E-3</v>
      </c>
      <c r="X73" s="67">
        <f t="shared" si="144"/>
        <v>1.5760266308591868E-3</v>
      </c>
      <c r="Y73" s="67">
        <f t="shared" si="144"/>
        <v>9.3958536723982786E-3</v>
      </c>
      <c r="Z73" s="67">
        <f t="shared" si="144"/>
        <v>9.2577211156073692E-3</v>
      </c>
      <c r="AA73" s="67">
        <f t="shared" si="144"/>
        <v>1.854686652994075E-2</v>
      </c>
      <c r="AB73" s="67">
        <f t="shared" si="144"/>
        <v>1.0284456992158617E-2</v>
      </c>
      <c r="AC73" s="67">
        <f t="shared" si="144"/>
        <v>1.8878177256268544E-2</v>
      </c>
      <c r="AD73" s="67">
        <f t="shared" si="144"/>
        <v>8.5063479514428889E-3</v>
      </c>
      <c r="AE73" s="67">
        <f t="shared" si="144"/>
        <v>3.0314670382841727E-4</v>
      </c>
      <c r="AF73" s="67">
        <f t="shared" si="144"/>
        <v>3.0300284248981936E-4</v>
      </c>
      <c r="AG73" s="67">
        <f t="shared" si="144"/>
        <v>-1.043045306581152E-3</v>
      </c>
      <c r="AH73" s="67">
        <f t="shared" si="144"/>
        <v>5.4660517076110244E-4</v>
      </c>
      <c r="AI73" s="67">
        <f t="shared" si="144"/>
        <v>3.3085967150863977E-3</v>
      </c>
      <c r="AJ73" s="67">
        <f t="shared" si="144"/>
        <v>3.2528985879103989E-3</v>
      </c>
      <c r="AK73" s="67">
        <f t="shared" si="144"/>
        <v>9.4335610688854928E-3</v>
      </c>
      <c r="AL73" s="67">
        <f t="shared" si="144"/>
        <v>1.2680746145763915E-2</v>
      </c>
      <c r="AM73" s="67">
        <f t="shared" si="144"/>
        <v>1.163924232728495E-2</v>
      </c>
      <c r="AN73" s="67">
        <f t="shared" si="144"/>
        <v>2.7602748299449008E-4</v>
      </c>
      <c r="AO73" s="67">
        <f t="shared" si="144"/>
        <v>2.8222340244816796E-4</v>
      </c>
      <c r="AP73" s="67">
        <f t="shared" si="144"/>
        <v>5.0196251939034391E-3</v>
      </c>
      <c r="AQ73" s="67">
        <f t="shared" si="144"/>
        <v>5.5965487625872249E-3</v>
      </c>
      <c r="AS73" s="67"/>
      <c r="AT73" s="67">
        <f>IFERROR(AVERAGE(P73:S73),"")</f>
        <v>-5.6928774036844243E-6</v>
      </c>
      <c r="AU73" s="67">
        <f>IFERROR(AS67/AS$64,"")</f>
        <v>3.053518290799564E-3</v>
      </c>
      <c r="AV73" s="67"/>
      <c r="AW73" s="67">
        <f>IFERROR(AVERAGE(T73:U73),"")</f>
        <v>-3.6775499746835166E-3</v>
      </c>
      <c r="AX73" s="67">
        <f t="shared" ref="AX73:AX77" si="145">IFERROR(AV67/AV$64,"")</f>
        <v>-3.6775499746835166E-3</v>
      </c>
      <c r="AY73" s="67"/>
      <c r="AZ73" s="67">
        <f>IFERROR(AVERAGE(V73:AC73),"")</f>
        <v>8.7602623264757019E-3</v>
      </c>
      <c r="BA73" s="67">
        <f t="shared" ref="BA73:BA77" si="146">IFERROR(AY67/AY$64,"")</f>
        <v>8.0016132688234213E-3</v>
      </c>
      <c r="BB73" s="67"/>
      <c r="BC73" s="67">
        <f>IFERROR(AVERAGE(AD73:AQ73),"")</f>
        <v>4.2932519320575393E-3</v>
      </c>
      <c r="BD73" s="67">
        <f t="shared" ref="BD73:BD77" si="147">IFERROR(BB67/BB$64,"")</f>
        <v>4.3536445676284159E-3</v>
      </c>
    </row>
    <row r="74" spans="2:72">
      <c r="E74" s="3" t="s">
        <v>239</v>
      </c>
      <c r="J74" s="3" t="s">
        <v>138</v>
      </c>
      <c r="M74" s="15"/>
      <c r="N74" s="15"/>
      <c r="P74" s="15"/>
      <c r="Q74" s="67">
        <f t="shared" ref="Q74:S74" si="148">Q68/Q$45</f>
        <v>5.6007869771208659E-3</v>
      </c>
      <c r="R74" s="67">
        <f t="shared" si="148"/>
        <v>7.8185934995152924E-3</v>
      </c>
      <c r="S74" s="67">
        <f t="shared" si="148"/>
        <v>1.6184717497097541E-2</v>
      </c>
      <c r="T74" s="15"/>
      <c r="U74" s="67">
        <f t="shared" ref="U74:AQ74" si="149">U68/U$45</f>
        <v>2.4991055691930813E-3</v>
      </c>
      <c r="V74" s="67">
        <f t="shared" si="149"/>
        <v>1.099240810880822E-2</v>
      </c>
      <c r="W74" s="67">
        <f t="shared" si="149"/>
        <v>8.7772094679033821E-3</v>
      </c>
      <c r="X74" s="67">
        <f t="shared" si="149"/>
        <v>9.6137572545344895E-3</v>
      </c>
      <c r="Y74" s="67">
        <f t="shared" si="149"/>
        <v>8.3328210163829651E-3</v>
      </c>
      <c r="Z74" s="67">
        <f t="shared" si="149"/>
        <v>1.3134156138030406E-2</v>
      </c>
      <c r="AA74" s="67">
        <f t="shared" si="149"/>
        <v>7.3879406758192824E-3</v>
      </c>
      <c r="AB74" s="67">
        <f t="shared" si="149"/>
        <v>1.1574054017350805E-2</v>
      </c>
      <c r="AC74" s="67">
        <f t="shared" si="149"/>
        <v>7.7203419243774916E-3</v>
      </c>
      <c r="AD74" s="67">
        <f t="shared" si="149"/>
        <v>2.3707564620149404E-2</v>
      </c>
      <c r="AE74" s="67">
        <f t="shared" si="149"/>
        <v>1.9313141999805942E-2</v>
      </c>
      <c r="AF74" s="67">
        <f t="shared" si="149"/>
        <v>2.1731281375007492E-2</v>
      </c>
      <c r="AG74" s="67">
        <f t="shared" si="149"/>
        <v>3.0583381485341364E-2</v>
      </c>
      <c r="AH74" s="67">
        <f t="shared" si="149"/>
        <v>2.8288477721494922E-2</v>
      </c>
      <c r="AI74" s="67">
        <f t="shared" si="149"/>
        <v>2.3399158535541965E-2</v>
      </c>
      <c r="AJ74" s="67">
        <f t="shared" si="149"/>
        <v>1.8190473950548351E-2</v>
      </c>
      <c r="AK74" s="67">
        <f t="shared" si="149"/>
        <v>2.0883256320957722E-2</v>
      </c>
      <c r="AL74" s="67">
        <f t="shared" si="149"/>
        <v>1.365951558833031E-2</v>
      </c>
      <c r="AM74" s="67">
        <f t="shared" si="149"/>
        <v>1.8808357971865357E-2</v>
      </c>
      <c r="AN74" s="67">
        <f t="shared" si="149"/>
        <v>1.0705720511292312E-2</v>
      </c>
      <c r="AO74" s="67">
        <f t="shared" si="149"/>
        <v>6.6316484272303158E-3</v>
      </c>
      <c r="AP74" s="67">
        <f t="shared" si="149"/>
        <v>8.5287630949993729E-3</v>
      </c>
      <c r="AQ74" s="67">
        <f t="shared" si="149"/>
        <v>1.1605855790427187E-2</v>
      </c>
      <c r="AS74" s="67"/>
      <c r="AT74" s="67">
        <f>IFERROR(AVERAGE(P74:S74),"")</f>
        <v>9.868032657911233E-3</v>
      </c>
      <c r="AU74" s="67">
        <f t="shared" ref="AU74:AU77" si="150">IFERROR(AS68/AS$64,"")</f>
        <v>7.1646237873560356E-3</v>
      </c>
      <c r="AV74" s="67"/>
      <c r="AW74" s="67">
        <f>IFERROR(AVERAGE(T74:U74),"")</f>
        <v>2.4991055691930813E-3</v>
      </c>
      <c r="AX74" s="67">
        <f t="shared" si="145"/>
        <v>2.4991055691930813E-3</v>
      </c>
      <c r="AY74" s="67"/>
      <c r="AZ74" s="67">
        <f>IFERROR(AVERAGE(V74:AC74),"")</f>
        <v>9.691586075400882E-3</v>
      </c>
      <c r="BA74" s="67">
        <f t="shared" si="146"/>
        <v>1.0002884571110591E-2</v>
      </c>
      <c r="BB74" s="67"/>
      <c r="BC74" s="67">
        <f>IFERROR(AVERAGE(AD74:AQ74),"")</f>
        <v>1.8288328385213715E-2</v>
      </c>
      <c r="BD74" s="67">
        <f t="shared" si="147"/>
        <v>1.870415912598938E-2</v>
      </c>
    </row>
    <row r="75" spans="2:72">
      <c r="E75" s="3" t="s">
        <v>240</v>
      </c>
      <c r="J75" s="3" t="s">
        <v>138</v>
      </c>
      <c r="M75" s="15"/>
      <c r="N75" s="15"/>
      <c r="P75" s="15"/>
      <c r="Q75" s="67">
        <f t="shared" ref="Q75:S75" si="151">Q69/Q$45</f>
        <v>-5.097133211284707E-3</v>
      </c>
      <c r="R75" s="67">
        <f t="shared" si="151"/>
        <v>-6.7397272791391467E-3</v>
      </c>
      <c r="S75" s="67">
        <f t="shared" si="151"/>
        <v>-7.5657485936914202E-4</v>
      </c>
      <c r="T75" s="15"/>
      <c r="U75" s="67">
        <f t="shared" ref="U75:AQ75" si="152">U69/U$45</f>
        <v>3.7550520100620363E-3</v>
      </c>
      <c r="V75" s="67">
        <f t="shared" si="152"/>
        <v>-3.1244694586638307E-4</v>
      </c>
      <c r="W75" s="67">
        <f t="shared" si="152"/>
        <v>-1.678674463493437E-3</v>
      </c>
      <c r="X75" s="67">
        <f t="shared" si="152"/>
        <v>-6.5979863014321079E-4</v>
      </c>
      <c r="Y75" s="67">
        <f t="shared" si="152"/>
        <v>3.8840109373538395E-4</v>
      </c>
      <c r="Z75" s="67">
        <f t="shared" si="152"/>
        <v>-1.814876927513082E-4</v>
      </c>
      <c r="AA75" s="67">
        <f t="shared" si="152"/>
        <v>1.315443464198509E-3</v>
      </c>
      <c r="AB75" s="67">
        <f t="shared" si="152"/>
        <v>1.6402449450911843E-3</v>
      </c>
      <c r="AC75" s="67">
        <f t="shared" si="152"/>
        <v>1.6454775788744547E-2</v>
      </c>
      <c r="AD75" s="67">
        <f t="shared" si="152"/>
        <v>-3.4069595083151523E-3</v>
      </c>
      <c r="AE75" s="67">
        <f t="shared" si="152"/>
        <v>1.2864711240916833E-3</v>
      </c>
      <c r="AF75" s="67">
        <f t="shared" si="152"/>
        <v>9.3907274981917463E-4</v>
      </c>
      <c r="AG75" s="67">
        <f t="shared" si="152"/>
        <v>-3.034847101566757E-3</v>
      </c>
      <c r="AH75" s="67">
        <f t="shared" si="152"/>
        <v>-3.1091675376687762E-3</v>
      </c>
      <c r="AI75" s="67">
        <f t="shared" si="152"/>
        <v>4.2846053302366882E-3</v>
      </c>
      <c r="AJ75" s="67">
        <f t="shared" si="152"/>
        <v>7.3895726362290816E-4</v>
      </c>
      <c r="AK75" s="67">
        <f t="shared" si="152"/>
        <v>-5.859226374741091E-3</v>
      </c>
      <c r="AL75" s="67">
        <f t="shared" si="152"/>
        <v>-8.0868103523754637E-3</v>
      </c>
      <c r="AM75" s="67">
        <f t="shared" si="152"/>
        <v>2.9857623720887902E-3</v>
      </c>
      <c r="AN75" s="67">
        <f t="shared" si="152"/>
        <v>-2.9160106222474364E-3</v>
      </c>
      <c r="AO75" s="67">
        <f t="shared" si="152"/>
        <v>-2.1054460017809382E-3</v>
      </c>
      <c r="AP75" s="67">
        <f t="shared" si="152"/>
        <v>-6.5335782795127436E-3</v>
      </c>
      <c r="AQ75" s="67">
        <f t="shared" si="152"/>
        <v>-2.6662555248408858E-3</v>
      </c>
      <c r="AS75" s="67"/>
      <c r="AT75" s="67">
        <f>IFERROR(AVERAGE(P75:S75),"")</f>
        <v>-4.1978117832643319E-3</v>
      </c>
      <c r="AU75" s="67">
        <f t="shared" si="150"/>
        <v>-4.7666410901308597E-3</v>
      </c>
      <c r="AV75" s="67"/>
      <c r="AW75" s="67">
        <f>IFERROR(AVERAGE(T75:U75),"")</f>
        <v>3.7550520100620363E-3</v>
      </c>
      <c r="AX75" s="67">
        <f t="shared" si="145"/>
        <v>3.7550520100620363E-3</v>
      </c>
      <c r="AY75" s="67"/>
      <c r="AZ75" s="67">
        <f>IFERROR(AVERAGE(V75:AC75),"")</f>
        <v>2.1208071949394107E-3</v>
      </c>
      <c r="BA75" s="67">
        <f t="shared" si="146"/>
        <v>1.9728081561620225E-3</v>
      </c>
      <c r="BB75" s="67"/>
      <c r="BC75" s="67">
        <f>IFERROR(AVERAGE(AD75:AQ75),"")</f>
        <v>-1.963102318799286E-3</v>
      </c>
      <c r="BD75" s="67">
        <f t="shared" si="147"/>
        <v>-1.9567165611985432E-3</v>
      </c>
    </row>
    <row r="76" spans="2:72">
      <c r="E76" s="3" t="s">
        <v>241</v>
      </c>
      <c r="J76" s="3" t="s">
        <v>138</v>
      </c>
      <c r="M76" s="15"/>
      <c r="N76" s="15"/>
      <c r="P76" s="15"/>
      <c r="Q76" s="67">
        <f t="shared" ref="Q76:S76" si="153">Q70/Q$45</f>
        <v>1.5736781906170668E-2</v>
      </c>
      <c r="R76" s="67">
        <f t="shared" si="153"/>
        <v>9.7102558433024028E-3</v>
      </c>
      <c r="S76" s="67">
        <f t="shared" si="153"/>
        <v>2.2949162093502291E-2</v>
      </c>
      <c r="T76" s="15"/>
      <c r="U76" s="67">
        <f t="shared" ref="U76:AQ76" si="154">U70/U$45</f>
        <v>6.4843678504235575E-3</v>
      </c>
      <c r="V76" s="67">
        <f t="shared" si="154"/>
        <v>2.2608429640017309E-2</v>
      </c>
      <c r="W76" s="67">
        <f t="shared" si="154"/>
        <v>2.267441219162775E-2</v>
      </c>
      <c r="X76" s="67">
        <f t="shared" si="154"/>
        <v>2.2637505866071248E-2</v>
      </c>
      <c r="Y76" s="67">
        <f t="shared" si="154"/>
        <v>2.3057350054348946E-2</v>
      </c>
      <c r="Z76" s="67">
        <f t="shared" si="154"/>
        <v>2.088181506893378E-2</v>
      </c>
      <c r="AA76" s="67">
        <f t="shared" si="154"/>
        <v>2.2198264106236916E-3</v>
      </c>
      <c r="AB76" s="67">
        <f t="shared" si="154"/>
        <v>-7.8131026195434007E-5</v>
      </c>
      <c r="AC76" s="67">
        <f t="shared" si="154"/>
        <v>-3.3077996227361073E-2</v>
      </c>
      <c r="AD76" s="67">
        <f t="shared" si="154"/>
        <v>-1.1837218277209474E-2</v>
      </c>
      <c r="AE76" s="67">
        <f t="shared" si="154"/>
        <v>2.3701604040197366E-3</v>
      </c>
      <c r="AF76" s="67">
        <f t="shared" si="154"/>
        <v>-7.0588449924010813E-3</v>
      </c>
      <c r="AG76" s="67">
        <f t="shared" si="154"/>
        <v>-1.2762593309866279E-2</v>
      </c>
      <c r="AH76" s="67">
        <f t="shared" si="154"/>
        <v>-7.9404850491780234E-3</v>
      </c>
      <c r="AI76" s="67">
        <f t="shared" si="154"/>
        <v>-1.4148343965276212E-2</v>
      </c>
      <c r="AJ76" s="67">
        <f t="shared" si="154"/>
        <v>-3.1617572121991102E-4</v>
      </c>
      <c r="AK76" s="67">
        <f t="shared" si="154"/>
        <v>9.6950834715514803E-3</v>
      </c>
      <c r="AL76" s="67">
        <f t="shared" si="154"/>
        <v>1.0682873425782325E-2</v>
      </c>
      <c r="AM76" s="67">
        <f t="shared" si="154"/>
        <v>2.3195868438244758E-3</v>
      </c>
      <c r="AN76" s="67">
        <f t="shared" si="154"/>
        <v>0</v>
      </c>
      <c r="AO76" s="67">
        <f t="shared" si="154"/>
        <v>0</v>
      </c>
      <c r="AP76" s="67">
        <f t="shared" si="154"/>
        <v>-5.6156767279590784E-3</v>
      </c>
      <c r="AQ76" s="67">
        <f t="shared" si="154"/>
        <v>4.3692603967796983E-3</v>
      </c>
      <c r="AS76" s="67"/>
      <c r="AT76" s="67">
        <f>IFERROR(AVERAGE(P76:S76),"")</f>
        <v>1.6132066614325122E-2</v>
      </c>
      <c r="AU76" s="67">
        <f t="shared" si="150"/>
        <v>1.5884342429837724E-2</v>
      </c>
      <c r="AV76" s="67"/>
      <c r="AW76" s="67">
        <f>IFERROR(AVERAGE(T76:U76),"")</f>
        <v>6.4843678504235575E-3</v>
      </c>
      <c r="AX76" s="67">
        <f t="shared" si="145"/>
        <v>6.4843678504235575E-3</v>
      </c>
      <c r="AY76" s="67"/>
      <c r="AZ76" s="67">
        <f>IFERROR(AVERAGE(V76:AC76),"")</f>
        <v>1.0115401497258279E-2</v>
      </c>
      <c r="BA76" s="67">
        <f t="shared" si="146"/>
        <v>9.9330228081323975E-3</v>
      </c>
      <c r="BB76" s="67"/>
      <c r="BC76" s="67">
        <f>IFERROR(AVERAGE(AD76:AQ76),"")</f>
        <v>-2.1601695357965967E-3</v>
      </c>
      <c r="BD76" s="67">
        <f t="shared" si="147"/>
        <v>-2.0166500571508735E-3</v>
      </c>
    </row>
    <row r="77" spans="2:72">
      <c r="E77" s="3" t="s">
        <v>226</v>
      </c>
      <c r="J77" s="3" t="s">
        <v>138</v>
      </c>
      <c r="M77" s="15"/>
      <c r="N77" s="15"/>
      <c r="P77" s="15"/>
      <c r="Q77" s="67">
        <f t="shared" ref="Q77:S77" si="155">Q71/Q$45</f>
        <v>2.1060506393387531E-2</v>
      </c>
      <c r="R77" s="67">
        <f t="shared" si="155"/>
        <v>8.5589835996015759E-3</v>
      </c>
      <c r="S77" s="67">
        <f t="shared" si="155"/>
        <v>3.5770293841715907E-2</v>
      </c>
      <c r="T77" s="15"/>
      <c r="U77" s="67">
        <f t="shared" ref="U77:AQ77" si="156">U71/U$45</f>
        <v>9.0609754549951585E-3</v>
      </c>
      <c r="V77" s="67">
        <f t="shared" si="156"/>
        <v>3.1624459788506705E-2</v>
      </c>
      <c r="W77" s="67">
        <f t="shared" si="156"/>
        <v>3.3579874625063004E-2</v>
      </c>
      <c r="X77" s="67">
        <f t="shared" si="156"/>
        <v>3.3167491121321717E-2</v>
      </c>
      <c r="Y77" s="67">
        <f t="shared" si="156"/>
        <v>4.1174425836865577E-2</v>
      </c>
      <c r="Z77" s="67">
        <f t="shared" si="156"/>
        <v>4.3092204629820247E-2</v>
      </c>
      <c r="AA77" s="67">
        <f t="shared" si="156"/>
        <v>2.9470077080582233E-2</v>
      </c>
      <c r="AB77" s="67">
        <f t="shared" si="156"/>
        <v>2.3420624928405173E-2</v>
      </c>
      <c r="AC77" s="67">
        <f t="shared" si="156"/>
        <v>9.9752987420295113E-3</v>
      </c>
      <c r="AD77" s="67">
        <f t="shared" si="156"/>
        <v>1.6969734786067666E-2</v>
      </c>
      <c r="AE77" s="67">
        <f t="shared" si="156"/>
        <v>2.3272920231745778E-2</v>
      </c>
      <c r="AF77" s="67">
        <f t="shared" si="156"/>
        <v>1.5914511974915405E-2</v>
      </c>
      <c r="AG77" s="67">
        <f t="shared" si="156"/>
        <v>1.3742895767327177E-2</v>
      </c>
      <c r="AH77" s="67">
        <f t="shared" si="156"/>
        <v>1.7785430305409224E-2</v>
      </c>
      <c r="AI77" s="67">
        <f t="shared" si="156"/>
        <v>1.684401661558884E-2</v>
      </c>
      <c r="AJ77" s="67">
        <f t="shared" si="156"/>
        <v>2.1866154080861743E-2</v>
      </c>
      <c r="AK77" s="67">
        <f t="shared" si="156"/>
        <v>3.41526744866536E-2</v>
      </c>
      <c r="AL77" s="67">
        <f t="shared" si="156"/>
        <v>2.8936324807501086E-2</v>
      </c>
      <c r="AM77" s="67">
        <f t="shared" si="156"/>
        <v>3.5752949515063567E-2</v>
      </c>
      <c r="AN77" s="67">
        <f t="shared" si="156"/>
        <v>8.0657373720393662E-3</v>
      </c>
      <c r="AO77" s="67">
        <f t="shared" si="156"/>
        <v>4.8084258278975446E-3</v>
      </c>
      <c r="AP77" s="67">
        <f t="shared" si="156"/>
        <v>1.3991332814309904E-3</v>
      </c>
      <c r="AQ77" s="67">
        <f t="shared" si="156"/>
        <v>1.8905409424953223E-2</v>
      </c>
      <c r="AS77" s="67"/>
      <c r="AT77" s="67">
        <f>IFERROR(AVERAGE(P77:S77),"")</f>
        <v>2.1796594611568337E-2</v>
      </c>
      <c r="AU77" s="67">
        <f t="shared" si="150"/>
        <v>2.1335843417862464E-2</v>
      </c>
      <c r="AV77" s="67"/>
      <c r="AW77" s="67">
        <f>IFERROR(AVERAGE(T77:U77),"")</f>
        <v>9.0609754549951585E-3</v>
      </c>
      <c r="AX77" s="67">
        <f t="shared" si="145"/>
        <v>9.0609754549951585E-3</v>
      </c>
      <c r="AY77" s="67"/>
      <c r="AZ77" s="67">
        <f>IFERROR(AVERAGE(V77:AC77),"")</f>
        <v>3.0688057094074274E-2</v>
      </c>
      <c r="BA77" s="67">
        <f t="shared" si="146"/>
        <v>2.991032880422843E-2</v>
      </c>
      <c r="BB77" s="67"/>
      <c r="BC77" s="67">
        <f>IFERROR(AVERAGE(AD77:AQ77),"")</f>
        <v>1.845830846267537E-2</v>
      </c>
      <c r="BD77" s="67">
        <f t="shared" si="147"/>
        <v>1.9084437075268378E-2</v>
      </c>
    </row>
    <row r="79" spans="2:72" ht="15">
      <c r="B79" s="10" t="s">
        <v>264</v>
      </c>
      <c r="C79" s="10"/>
      <c r="D79" s="10"/>
      <c r="E79" s="10"/>
      <c r="F79" s="10"/>
      <c r="G79" s="10"/>
      <c r="H79" s="10"/>
      <c r="I79" s="10"/>
      <c r="J79" s="10"/>
      <c r="K79" s="10"/>
      <c r="L79" s="10"/>
      <c r="M79" s="10"/>
      <c r="N79" s="10"/>
      <c r="O79" s="10"/>
      <c r="P79" s="10"/>
      <c r="Q79" s="10"/>
      <c r="R79" s="10"/>
      <c r="S79" s="10"/>
      <c r="T79" s="10"/>
      <c r="U79" s="10"/>
      <c r="V79" s="10"/>
      <c r="W79" s="10"/>
      <c r="X79" s="10"/>
      <c r="Y79" s="10"/>
      <c r="Z79" s="10"/>
      <c r="AA79" s="10"/>
      <c r="AB79" s="10"/>
      <c r="AC79" s="10"/>
      <c r="AD79" s="10"/>
      <c r="AE79" s="10"/>
      <c r="AF79" s="10"/>
      <c r="AG79" s="10"/>
      <c r="AH79" s="10"/>
      <c r="AI79" s="10"/>
      <c r="AJ79" s="10"/>
      <c r="AK79" s="10"/>
      <c r="AL79" s="10"/>
      <c r="AM79" s="10"/>
      <c r="AN79" s="10"/>
      <c r="AO79" s="10"/>
      <c r="AP79" s="10"/>
      <c r="AQ79" s="10"/>
      <c r="AR79" s="10"/>
      <c r="AS79" s="71"/>
      <c r="AT79" s="71"/>
      <c r="AU79" s="71"/>
      <c r="AV79" s="71"/>
      <c r="AW79" s="71"/>
      <c r="AX79" s="71"/>
      <c r="AY79" s="71"/>
      <c r="AZ79" s="71"/>
      <c r="BA79" s="71"/>
      <c r="BB79" s="71"/>
      <c r="BC79" s="71"/>
      <c r="BD79" s="71"/>
      <c r="BE79" s="10"/>
      <c r="BF79" s="10"/>
      <c r="BG79" s="36"/>
      <c r="BH79" s="10"/>
      <c r="BI79" s="10"/>
      <c r="BJ79" s="10"/>
      <c r="BK79" s="10"/>
      <c r="BL79" s="10"/>
      <c r="BM79" s="10"/>
      <c r="BN79" s="10"/>
      <c r="BO79" s="10"/>
      <c r="BP79" s="10"/>
      <c r="BQ79" s="10"/>
      <c r="BR79" s="10"/>
      <c r="BS79" s="10"/>
      <c r="BT79" s="10"/>
    </row>
    <row r="80" spans="2:72">
      <c r="J80" s="74" t="s">
        <v>230</v>
      </c>
    </row>
  </sheetData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>
    <tabColor theme="9"/>
  </sheetPr>
  <dimension ref="A1:CE113"/>
  <sheetViews>
    <sheetView zoomScale="60" zoomScaleNormal="60" workbookViewId="0">
      <pane xSplit="4" ySplit="6" topLeftCell="X72" activePane="bottomRight" state="frozen"/>
      <selection pane="topRight" activeCell="E1" sqref="E1"/>
      <selection pane="bottomLeft" activeCell="A7" sqref="A7"/>
      <selection pane="bottomRight" activeCell="AW100" sqref="AW100"/>
    </sheetView>
  </sheetViews>
  <sheetFormatPr defaultColWidth="0" defaultRowHeight="12.45"/>
  <cols>
    <col min="1" max="4" width="1.73046875" style="3" customWidth="1"/>
    <col min="5" max="5" width="29.796875" style="3" customWidth="1"/>
    <col min="6" max="7" width="1.19921875" style="3" customWidth="1"/>
    <col min="8" max="8" width="13.33203125" style="3" bestFit="1" customWidth="1"/>
    <col min="9" max="10" width="1.46484375" style="3" customWidth="1"/>
    <col min="11" max="12" width="9" style="3" customWidth="1"/>
    <col min="13" max="13" width="1.73046875" style="3" customWidth="1"/>
    <col min="14" max="14" width="9.19921875" style="3" customWidth="1"/>
    <col min="15" max="15" width="1.73046875" style="3" customWidth="1"/>
    <col min="16" max="43" width="9.59765625" style="3" customWidth="1"/>
    <col min="44" max="44" width="2.796875" style="3" customWidth="1"/>
    <col min="45" max="45" width="12.46484375" style="68" hidden="1" customWidth="1"/>
    <col min="46" max="47" width="12.46484375" style="68" customWidth="1"/>
    <col min="48" max="48" width="12.46484375" style="68" hidden="1" customWidth="1"/>
    <col min="49" max="50" width="12.46484375" style="68" customWidth="1"/>
    <col min="51" max="51" width="12.46484375" style="68" hidden="1" customWidth="1"/>
    <col min="52" max="53" width="12.46484375" style="68" customWidth="1"/>
    <col min="54" max="54" width="12.46484375" style="68" hidden="1" customWidth="1"/>
    <col min="55" max="56" width="12.46484375" style="68" customWidth="1"/>
    <col min="57" max="57" width="2.796875" style="3" customWidth="1"/>
    <col min="58" max="58" width="9.19921875" style="3" customWidth="1"/>
    <col min="59" max="59" width="9.19921875" style="37" customWidth="1"/>
    <col min="60" max="60" width="60.796875" style="3" bestFit="1" customWidth="1"/>
    <col min="61" max="72" width="1.73046875" style="3" customWidth="1"/>
    <col min="73" max="83" width="0" style="3" hidden="1" customWidth="1"/>
    <col min="84" max="16384" width="9.19921875" style="3" hidden="1"/>
  </cols>
  <sheetData>
    <row r="1" spans="1:72" ht="22.75">
      <c r="A1" s="9" t="s">
        <v>291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9"/>
      <c r="AD1" s="9"/>
      <c r="AE1" s="9"/>
      <c r="AF1" s="9"/>
      <c r="AG1" s="9"/>
      <c r="AH1" s="9"/>
      <c r="AI1" s="9"/>
      <c r="AJ1" s="9"/>
      <c r="AK1" s="9"/>
      <c r="AL1" s="9"/>
      <c r="AM1" s="9"/>
      <c r="AN1" s="9"/>
      <c r="AO1" s="9"/>
      <c r="AP1" s="9"/>
      <c r="AQ1" s="9"/>
      <c r="AR1" s="9"/>
      <c r="AS1" s="70"/>
      <c r="AT1" s="70"/>
      <c r="AU1" s="70"/>
      <c r="AV1" s="70"/>
      <c r="AW1" s="70"/>
      <c r="AX1" s="70"/>
      <c r="AY1" s="70"/>
      <c r="AZ1" s="70"/>
      <c r="BA1" s="70"/>
      <c r="BB1" s="70"/>
      <c r="BC1" s="70"/>
      <c r="BD1" s="70"/>
      <c r="BE1" s="9"/>
      <c r="BF1" s="9"/>
      <c r="BG1" s="35"/>
      <c r="BH1" s="9"/>
      <c r="BI1" s="9"/>
      <c r="BJ1" s="9"/>
      <c r="BK1" s="9"/>
      <c r="BL1" s="9"/>
      <c r="BM1" s="9"/>
      <c r="BN1" s="9"/>
      <c r="BO1" s="9"/>
      <c r="BP1" s="9"/>
      <c r="BQ1" s="9"/>
      <c r="BR1" s="9"/>
      <c r="BS1" s="9"/>
      <c r="BT1" s="9"/>
    </row>
    <row r="2" spans="1:72" ht="15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  <c r="AA2" s="10"/>
      <c r="AB2" s="10"/>
      <c r="AC2" s="10"/>
      <c r="AD2" s="10"/>
      <c r="AE2" s="10"/>
      <c r="AF2" s="10"/>
      <c r="AG2" s="10"/>
      <c r="AH2" s="10"/>
      <c r="AI2" s="10"/>
      <c r="AJ2" s="10"/>
      <c r="AK2" s="10"/>
      <c r="AL2" s="10"/>
      <c r="AM2" s="10"/>
      <c r="AN2" s="10"/>
      <c r="AO2" s="10"/>
      <c r="AP2" s="10"/>
      <c r="AQ2" s="10"/>
      <c r="AR2" s="10"/>
      <c r="AS2" s="71"/>
      <c r="AT2" s="71"/>
      <c r="AU2" s="71"/>
      <c r="AV2" s="71"/>
      <c r="AW2" s="71"/>
      <c r="AX2" s="71"/>
      <c r="AY2" s="71"/>
      <c r="AZ2" s="71"/>
      <c r="BA2" s="71"/>
      <c r="BB2" s="71"/>
      <c r="BC2" s="71"/>
      <c r="BD2" s="71"/>
      <c r="BE2" s="10"/>
      <c r="BF2" s="10"/>
      <c r="BG2" s="36"/>
      <c r="BH2" s="10"/>
      <c r="BI2" s="10"/>
      <c r="BJ2" s="10"/>
      <c r="BK2" s="10"/>
      <c r="BL2" s="10"/>
      <c r="BM2" s="10"/>
      <c r="BN2" s="10"/>
      <c r="BO2" s="10"/>
      <c r="BP2" s="10"/>
      <c r="BQ2" s="10"/>
      <c r="BR2" s="10"/>
      <c r="BS2" s="10"/>
      <c r="BT2" s="10"/>
    </row>
    <row r="3" spans="1:72" ht="15">
      <c r="A3" s="10" t="s">
        <v>250</v>
      </c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71"/>
      <c r="AT3" s="71"/>
      <c r="AU3" s="71"/>
      <c r="AV3" s="71"/>
      <c r="AW3" s="71"/>
      <c r="AX3" s="71"/>
      <c r="AY3" s="71"/>
      <c r="AZ3" s="71"/>
      <c r="BA3" s="71"/>
      <c r="BB3" s="71"/>
      <c r="BC3" s="71"/>
      <c r="BD3" s="71"/>
      <c r="BE3" s="10"/>
      <c r="BF3" s="10"/>
      <c r="BG3" s="36"/>
      <c r="BH3" s="10"/>
      <c r="BI3" s="10"/>
      <c r="BJ3" s="10"/>
      <c r="BK3" s="10"/>
      <c r="BL3" s="10"/>
      <c r="BM3" s="10"/>
      <c r="BN3" s="10"/>
      <c r="BO3" s="10"/>
      <c r="BP3" s="10"/>
      <c r="BQ3" s="10"/>
      <c r="BR3" s="10"/>
      <c r="BS3" s="10"/>
      <c r="BT3" s="10"/>
    </row>
    <row r="5" spans="1:72" ht="24.9">
      <c r="A5" s="4"/>
      <c r="B5" s="4"/>
      <c r="C5" s="4"/>
      <c r="D5" s="4"/>
      <c r="E5" s="41" t="s">
        <v>121</v>
      </c>
      <c r="F5" s="4"/>
      <c r="G5" s="4"/>
      <c r="H5" s="41" t="s">
        <v>229</v>
      </c>
      <c r="K5" s="108" t="s">
        <v>288</v>
      </c>
      <c r="L5" s="108" t="s">
        <v>287</v>
      </c>
      <c r="M5" s="4"/>
      <c r="N5" s="41" t="s">
        <v>64</v>
      </c>
      <c r="O5" s="4"/>
      <c r="P5" s="77" t="s">
        <v>124</v>
      </c>
      <c r="Q5" s="78" t="s">
        <v>125</v>
      </c>
      <c r="R5" s="78" t="s">
        <v>10</v>
      </c>
      <c r="S5" s="79" t="s">
        <v>11</v>
      </c>
      <c r="T5" s="77" t="s">
        <v>126</v>
      </c>
      <c r="U5" s="79" t="s">
        <v>127</v>
      </c>
      <c r="V5" s="77" t="s">
        <v>13</v>
      </c>
      <c r="W5" s="78" t="s">
        <v>15</v>
      </c>
      <c r="X5" s="78" t="s">
        <v>16</v>
      </c>
      <c r="Y5" s="78" t="s">
        <v>17</v>
      </c>
      <c r="Z5" s="78" t="s">
        <v>18</v>
      </c>
      <c r="AA5" s="78" t="s">
        <v>19</v>
      </c>
      <c r="AB5" s="78" t="s">
        <v>20</v>
      </c>
      <c r="AC5" s="79" t="s">
        <v>21</v>
      </c>
      <c r="AD5" s="78" t="s">
        <v>22</v>
      </c>
      <c r="AE5" s="78" t="s">
        <v>24</v>
      </c>
      <c r="AF5" s="78" t="s">
        <v>25</v>
      </c>
      <c r="AG5" s="78" t="s">
        <v>26</v>
      </c>
      <c r="AH5" s="78" t="s">
        <v>27</v>
      </c>
      <c r="AI5" s="78" t="s">
        <v>28</v>
      </c>
      <c r="AJ5" s="78" t="s">
        <v>29</v>
      </c>
      <c r="AK5" s="78" t="s">
        <v>30</v>
      </c>
      <c r="AL5" s="78" t="s">
        <v>31</v>
      </c>
      <c r="AM5" s="78" t="s">
        <v>32</v>
      </c>
      <c r="AN5" s="78" t="s">
        <v>33</v>
      </c>
      <c r="AO5" s="78" t="s">
        <v>34</v>
      </c>
      <c r="AP5" s="78" t="s">
        <v>35</v>
      </c>
      <c r="AQ5" s="79" t="s">
        <v>36</v>
      </c>
      <c r="AR5" s="4"/>
      <c r="AS5" s="53" t="s">
        <v>185</v>
      </c>
      <c r="AT5" s="53" t="s">
        <v>185</v>
      </c>
      <c r="AU5" s="53" t="s">
        <v>185</v>
      </c>
      <c r="AV5" s="53" t="s">
        <v>212</v>
      </c>
      <c r="AW5" s="53" t="s">
        <v>212</v>
      </c>
      <c r="AX5" s="53" t="s">
        <v>212</v>
      </c>
      <c r="AY5" s="53" t="s">
        <v>197</v>
      </c>
      <c r="AZ5" s="53" t="s">
        <v>197</v>
      </c>
      <c r="BA5" s="53" t="s">
        <v>197</v>
      </c>
      <c r="BB5" s="53" t="s">
        <v>128</v>
      </c>
      <c r="BC5" s="53" t="s">
        <v>128</v>
      </c>
      <c r="BD5" s="46" t="s">
        <v>128</v>
      </c>
      <c r="BE5" s="4"/>
      <c r="BF5" s="62" t="s">
        <v>7</v>
      </c>
      <c r="BG5" s="60" t="s">
        <v>6</v>
      </c>
      <c r="BH5" s="61" t="s">
        <v>71</v>
      </c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</row>
    <row r="6" spans="1:72">
      <c r="P6" s="75" t="s">
        <v>185</v>
      </c>
      <c r="Q6" s="75" t="s">
        <v>185</v>
      </c>
      <c r="R6" s="75" t="s">
        <v>185</v>
      </c>
      <c r="S6" s="75" t="s">
        <v>185</v>
      </c>
      <c r="T6" s="75" t="s">
        <v>212</v>
      </c>
      <c r="U6" s="75" t="s">
        <v>212</v>
      </c>
      <c r="V6" s="75" t="s">
        <v>197</v>
      </c>
      <c r="W6" s="76" t="s">
        <v>197</v>
      </c>
      <c r="X6" s="76" t="s">
        <v>197</v>
      </c>
      <c r="Y6" s="76" t="s">
        <v>197</v>
      </c>
      <c r="Z6" s="76" t="s">
        <v>197</v>
      </c>
      <c r="AA6" s="76" t="s">
        <v>197</v>
      </c>
      <c r="AB6" s="76" t="s">
        <v>197</v>
      </c>
      <c r="AC6" s="76" t="s">
        <v>197</v>
      </c>
      <c r="AD6" s="76" t="s">
        <v>128</v>
      </c>
      <c r="AE6" s="76" t="s">
        <v>128</v>
      </c>
      <c r="AF6" s="76" t="s">
        <v>128</v>
      </c>
      <c r="AG6" s="76" t="s">
        <v>128</v>
      </c>
      <c r="AH6" s="76" t="s">
        <v>128</v>
      </c>
      <c r="AI6" s="76" t="s">
        <v>128</v>
      </c>
      <c r="AJ6" s="76" t="s">
        <v>128</v>
      </c>
      <c r="AK6" s="76" t="s">
        <v>128</v>
      </c>
      <c r="AL6" s="76" t="s">
        <v>128</v>
      </c>
      <c r="AM6" s="76" t="s">
        <v>128</v>
      </c>
      <c r="AN6" s="76" t="s">
        <v>128</v>
      </c>
      <c r="AO6" s="76" t="s">
        <v>128</v>
      </c>
      <c r="AP6" s="76" t="s">
        <v>128</v>
      </c>
      <c r="AQ6" s="76" t="s">
        <v>128</v>
      </c>
      <c r="AS6" s="72" t="s">
        <v>87</v>
      </c>
      <c r="AT6" s="72" t="s">
        <v>235</v>
      </c>
      <c r="AU6" s="72" t="s">
        <v>236</v>
      </c>
      <c r="AV6" s="72" t="s">
        <v>87</v>
      </c>
      <c r="AW6" s="72" t="s">
        <v>235</v>
      </c>
      <c r="AX6" s="72" t="s">
        <v>236</v>
      </c>
      <c r="AY6" s="72" t="s">
        <v>87</v>
      </c>
      <c r="AZ6" s="72" t="s">
        <v>235</v>
      </c>
      <c r="BA6" s="72" t="s">
        <v>236</v>
      </c>
      <c r="BB6" s="72" t="s">
        <v>87</v>
      </c>
      <c r="BC6" s="72" t="s">
        <v>235</v>
      </c>
      <c r="BD6" s="73" t="s">
        <v>236</v>
      </c>
    </row>
    <row r="8" spans="1:72" ht="15">
      <c r="B8" s="10" t="s">
        <v>290</v>
      </c>
      <c r="C8" s="10"/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36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/>
      <c r="AJ8" s="10"/>
      <c r="AK8" s="10"/>
      <c r="AL8" s="10"/>
      <c r="AM8" s="10"/>
      <c r="AN8" s="10"/>
      <c r="AO8" s="10"/>
      <c r="AP8" s="10"/>
      <c r="AQ8" s="10"/>
      <c r="AR8" s="10"/>
      <c r="AS8" s="10"/>
      <c r="AT8" s="10"/>
      <c r="AU8" s="10"/>
      <c r="AV8" s="10"/>
      <c r="AW8" s="10"/>
      <c r="AX8" s="10"/>
      <c r="AY8" s="10"/>
      <c r="AZ8" s="10"/>
      <c r="BA8" s="10"/>
      <c r="BB8" s="10"/>
      <c r="BC8" s="10"/>
      <c r="BD8" s="10"/>
      <c r="BE8" s="10"/>
      <c r="BF8" s="10"/>
      <c r="BG8" s="10"/>
      <c r="BH8" s="10"/>
      <c r="BI8" s="10"/>
      <c r="BJ8" s="10"/>
      <c r="BK8" s="10"/>
      <c r="BL8" s="10"/>
      <c r="BM8" s="10"/>
      <c r="BN8" s="10"/>
      <c r="BO8" s="10"/>
      <c r="BP8" s="10"/>
      <c r="BQ8" s="10"/>
      <c r="BR8" s="10"/>
      <c r="BS8" s="10"/>
      <c r="BT8" s="10"/>
    </row>
    <row r="9" spans="1:72">
      <c r="C9" s="27" t="s">
        <v>289</v>
      </c>
      <c r="U9" s="37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  <c r="BD9" s="3"/>
      <c r="BG9" s="3"/>
    </row>
    <row r="10" spans="1:72">
      <c r="C10" s="27"/>
      <c r="U10" s="37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G10" s="3"/>
    </row>
    <row r="11" spans="1:72">
      <c r="C11" s="11" t="s">
        <v>85</v>
      </c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  <c r="W11" s="11"/>
      <c r="X11" s="11"/>
      <c r="Y11" s="11"/>
      <c r="Z11" s="11"/>
      <c r="AA11" s="11"/>
      <c r="AB11" s="11"/>
      <c r="AC11" s="11"/>
      <c r="AD11" s="11"/>
      <c r="AE11" s="11"/>
      <c r="AF11" s="11"/>
      <c r="AG11" s="11"/>
      <c r="AH11" s="11"/>
      <c r="AI11" s="11"/>
      <c r="AJ11" s="11"/>
      <c r="AK11" s="11"/>
      <c r="AL11" s="11"/>
      <c r="AM11" s="11"/>
      <c r="AN11" s="11"/>
      <c r="AO11" s="11"/>
      <c r="AP11" s="11"/>
      <c r="AQ11" s="11"/>
      <c r="AR11" s="11"/>
      <c r="AS11" s="11"/>
      <c r="AT11" s="11"/>
      <c r="AU11" s="11"/>
      <c r="AV11" s="11"/>
      <c r="AW11" s="11"/>
      <c r="AX11" s="11"/>
      <c r="AY11" s="11"/>
      <c r="AZ11" s="11"/>
      <c r="BA11" s="11"/>
      <c r="BB11" s="11"/>
      <c r="BC11" s="11"/>
      <c r="BD11" s="11"/>
      <c r="BE11" s="11"/>
      <c r="BF11" s="11"/>
      <c r="BG11" s="11"/>
      <c r="BH11" s="11"/>
      <c r="BI11" s="11"/>
      <c r="BJ11" s="11"/>
      <c r="BK11" s="11"/>
      <c r="BL11" s="11"/>
      <c r="BM11" s="11"/>
      <c r="BN11" s="11"/>
      <c r="BO11" s="11"/>
      <c r="BP11" s="11"/>
      <c r="BQ11" s="11"/>
      <c r="BR11" s="11"/>
      <c r="BS11" s="11"/>
      <c r="BT11" s="11"/>
    </row>
    <row r="13" spans="1:72">
      <c r="E13" s="3" t="s">
        <v>238</v>
      </c>
      <c r="H13" s="3" t="s">
        <v>138</v>
      </c>
      <c r="K13" s="3">
        <f>COUNTIF(P13:AQ13,"&gt;"&amp;0)</f>
        <v>21</v>
      </c>
      <c r="L13" s="3">
        <f>COUNTIF(P13:AQ13,"&lt;"&amp;0)</f>
        <v>4</v>
      </c>
      <c r="N13" s="15"/>
      <c r="P13" s="15"/>
      <c r="Q13" s="88">
        <f>'Cal_RIIO-1'!Q76</f>
        <v>1.9403959387716156E-2</v>
      </c>
      <c r="R13" s="88">
        <f>'Cal_RIIO-1'!R76</f>
        <v>1.1793981047455892E-2</v>
      </c>
      <c r="S13" s="88">
        <f>'Cal_RIIO-1'!S76</f>
        <v>5.0485658532576786E-3</v>
      </c>
      <c r="T13" s="15"/>
      <c r="U13" s="88">
        <f>'Cal_RIIO-1'!U76</f>
        <v>-9.6580533550988858E-3</v>
      </c>
      <c r="V13" s="88">
        <f>'Cal_RIIO-1'!V76</f>
        <v>6.7946970000189377E-3</v>
      </c>
      <c r="W13" s="88">
        <f>'Cal_RIIO-1'!W76</f>
        <v>2.0883030558487392E-2</v>
      </c>
      <c r="X13" s="88">
        <f>'Cal_RIIO-1'!X76</f>
        <v>1.3472464858871483E-2</v>
      </c>
      <c r="Y13" s="88">
        <f>'Cal_RIIO-1'!Y76</f>
        <v>2.6651927985282292E-2</v>
      </c>
      <c r="Z13" s="88">
        <f>'Cal_RIIO-1'!Z76</f>
        <v>2.7704311717517853E-2</v>
      </c>
      <c r="AA13" s="88">
        <f>'Cal_RIIO-1'!AA76</f>
        <v>4.4440961961405595E-2</v>
      </c>
      <c r="AB13" s="88">
        <f>'Cal_RIIO-1'!AB76</f>
        <v>2.9050808204731958E-2</v>
      </c>
      <c r="AC13" s="88">
        <f>'Cal_RIIO-1'!AC76</f>
        <v>4.4471146147013307E-2</v>
      </c>
      <c r="AD13" s="88">
        <f>'Cal_RIIO-1'!AD76</f>
        <v>1.8087108312275741E-2</v>
      </c>
      <c r="AE13" s="88">
        <f>'Cal_RIIO-1'!AE76</f>
        <v>1.3052476053616757E-6</v>
      </c>
      <c r="AF13" s="88">
        <f>'Cal_RIIO-1'!AF76</f>
        <v>-3.8506108133257589E-6</v>
      </c>
      <c r="AG13" s="88">
        <f>'Cal_RIIO-1'!AG76</f>
        <v>-3.541179941875491E-3</v>
      </c>
      <c r="AH13" s="88">
        <f>'Cal_RIIO-1'!AH76</f>
        <v>6.9911348796127741E-4</v>
      </c>
      <c r="AI13" s="88">
        <f>'Cal_RIIO-1'!AI76</f>
        <v>7.9601938632429328E-3</v>
      </c>
      <c r="AJ13" s="88">
        <f>'Cal_RIIO-1'!AJ76</f>
        <v>7.7582175618291808E-3</v>
      </c>
      <c r="AK13" s="88">
        <f>'Cal_RIIO-1'!AK76</f>
        <v>1.8451852335660563E-2</v>
      </c>
      <c r="AL13" s="88">
        <f>'Cal_RIIO-1'!AL76</f>
        <v>2.5073669437930716E-2</v>
      </c>
      <c r="AM13" s="88">
        <f>'Cal_RIIO-1'!AM76</f>
        <v>2.2988823069915346E-2</v>
      </c>
      <c r="AN13" s="88">
        <f>'Cal_RIIO-1'!AN76</f>
        <v>-5.590580341001824E-17</v>
      </c>
      <c r="AO13" s="88">
        <f>'Cal_RIIO-1'!AO76</f>
        <v>0</v>
      </c>
      <c r="AP13" s="88">
        <f>'Cal_RIIO-1'!AP76</f>
        <v>9.9349048463591976E-3</v>
      </c>
      <c r="AQ13" s="88">
        <f>'Cal_RIIO-1'!AQ76</f>
        <v>1.1341952317027608E-2</v>
      </c>
      <c r="AS13" s="88"/>
      <c r="AT13" s="88">
        <f>'Cal_RIIO-1'!AT76</f>
        <v>7.5384483396880126E-3</v>
      </c>
      <c r="AU13" s="88">
        <f>'Cal_RIIO-1'!AU76</f>
        <v>1.6476458014462039E-2</v>
      </c>
      <c r="AV13" s="88"/>
      <c r="AW13" s="88">
        <f>'Cal_RIIO-1'!AW76</f>
        <v>-9.6580533550988858E-3</v>
      </c>
      <c r="AX13" s="88">
        <f>'Cal_RIIO-1'!AX76</f>
        <v>-9.6580533550988858E-3</v>
      </c>
      <c r="AY13" s="88"/>
      <c r="AZ13" s="88">
        <f>'Cal_RIIO-1'!AZ76</f>
        <v>2.6683668554166103E-2</v>
      </c>
      <c r="BA13" s="88">
        <f>'Cal_RIIO-1'!BA76</f>
        <v>2.5256112340722604E-2</v>
      </c>
      <c r="BB13" s="88"/>
      <c r="BC13" s="88">
        <f>'Cal_RIIO-1'!BC76</f>
        <v>8.4822935662227893E-3</v>
      </c>
      <c r="BD13" s="88">
        <f>'Cal_RIIO-1'!BD76</f>
        <v>8.5231879684330783E-3</v>
      </c>
    </row>
    <row r="14" spans="1:72">
      <c r="E14" s="3" t="s">
        <v>239</v>
      </c>
      <c r="H14" s="3" t="s">
        <v>138</v>
      </c>
      <c r="K14" s="3">
        <f t="shared" ref="K14:K17" si="0">COUNTIF(P14:AQ14,"&gt;"&amp;0)</f>
        <v>26</v>
      </c>
      <c r="L14" s="3">
        <f t="shared" ref="L14:L17" si="1">COUNTIF(P14:AQ14,"&lt;"&amp;0)</f>
        <v>0</v>
      </c>
      <c r="N14" s="15"/>
      <c r="P14" s="15"/>
      <c r="Q14" s="88">
        <f>'Cal_RIIO-1'!Q77</f>
        <v>5.6007869771208659E-3</v>
      </c>
      <c r="R14" s="88">
        <f>'Cal_RIIO-1'!R77</f>
        <v>6.9498608884580367E-3</v>
      </c>
      <c r="S14" s="88">
        <f>'Cal_RIIO-1'!S77</f>
        <v>1.4386415552975592E-2</v>
      </c>
      <c r="T14" s="15"/>
      <c r="U14" s="88">
        <f>'Cal_RIIO-1'!U77</f>
        <v>2.6657126071392865E-3</v>
      </c>
      <c r="V14" s="88">
        <f>'Cal_RIIO-1'!V77</f>
        <v>1.2562752124352252E-2</v>
      </c>
      <c r="W14" s="88">
        <f>'Cal_RIIO-1'!W77</f>
        <v>1.0031096534746724E-2</v>
      </c>
      <c r="X14" s="88">
        <f>'Cal_RIIO-1'!X77</f>
        <v>1.0987151148039418E-2</v>
      </c>
      <c r="Y14" s="88">
        <f>'Cal_RIIO-1'!Y77</f>
        <v>9.5232240187233894E-3</v>
      </c>
      <c r="Z14" s="88">
        <f>'Cal_RIIO-1'!Z77</f>
        <v>1.5010464157749037E-2</v>
      </c>
      <c r="AA14" s="88">
        <f>'Cal_RIIO-1'!AA77</f>
        <v>8.4433607723648964E-3</v>
      </c>
      <c r="AB14" s="88">
        <f>'Cal_RIIO-1'!AB77</f>
        <v>1.3227490305543779E-2</v>
      </c>
      <c r="AC14" s="88">
        <f>'Cal_RIIO-1'!AC77</f>
        <v>8.8232479135742781E-3</v>
      </c>
      <c r="AD14" s="88">
        <f>'Cal_RIIO-1'!AD77</f>
        <v>2.7094359565885035E-2</v>
      </c>
      <c r="AE14" s="88">
        <f>'Cal_RIIO-1'!AE77</f>
        <v>2.2072162285492507E-2</v>
      </c>
      <c r="AF14" s="88">
        <f>'Cal_RIIO-1'!AF77</f>
        <v>2.4835750142865706E-2</v>
      </c>
      <c r="AG14" s="88">
        <f>'Cal_RIIO-1'!AG77</f>
        <v>3.4952435983247279E-2</v>
      </c>
      <c r="AH14" s="88">
        <f>'Cal_RIIO-1'!AH77</f>
        <v>3.2329688824565633E-2</v>
      </c>
      <c r="AI14" s="88">
        <f>'Cal_RIIO-1'!AI77</f>
        <v>2.674189546919082E-2</v>
      </c>
      <c r="AJ14" s="88">
        <f>'Cal_RIIO-1'!AJ77</f>
        <v>2.0789113086340974E-2</v>
      </c>
      <c r="AK14" s="88">
        <f>'Cal_RIIO-1'!AK77</f>
        <v>2.3866578652523111E-2</v>
      </c>
      <c r="AL14" s="88">
        <f>'Cal_RIIO-1'!AL77</f>
        <v>1.5610874958091787E-2</v>
      </c>
      <c r="AM14" s="88">
        <f>'Cal_RIIO-1'!AM77</f>
        <v>2.1495266253560411E-2</v>
      </c>
      <c r="AN14" s="88">
        <f>'Cal_RIIO-1'!AN77</f>
        <v>1.2235109155762645E-2</v>
      </c>
      <c r="AO14" s="88">
        <f>'Cal_RIIO-1'!AO77</f>
        <v>7.5790267739775045E-3</v>
      </c>
      <c r="AP14" s="88">
        <f>'Cal_RIIO-1'!AP77</f>
        <v>9.7471578228564264E-3</v>
      </c>
      <c r="AQ14" s="88">
        <f>'Cal_RIIO-1'!AQ77</f>
        <v>1.3263835189059645E-2</v>
      </c>
      <c r="AS14" s="88"/>
      <c r="AT14" s="88">
        <f>'Cal_RIIO-1'!AT77</f>
        <v>1.0337692442436562E-2</v>
      </c>
      <c r="AU14" s="88">
        <f>'Cal_RIIO-1'!AU77</f>
        <v>6.9525422715791272E-3</v>
      </c>
      <c r="AV14" s="88"/>
      <c r="AW14" s="88">
        <f>'Cal_RIIO-1'!AW77</f>
        <v>2.6657126071392865E-3</v>
      </c>
      <c r="AX14" s="88">
        <f>'Cal_RIIO-1'!AX77</f>
        <v>2.6657126071392865E-3</v>
      </c>
      <c r="AY14" s="88"/>
      <c r="AZ14" s="88">
        <f>'Cal_RIIO-1'!AZ77</f>
        <v>1.1076098371886722E-2</v>
      </c>
      <c r="BA14" s="88">
        <f>'Cal_RIIO-1'!BA77</f>
        <v>1.1431868081269248E-2</v>
      </c>
      <c r="BB14" s="88"/>
      <c r="BC14" s="88">
        <f>'Cal_RIIO-1'!BC77</f>
        <v>2.090094672595853E-2</v>
      </c>
      <c r="BD14" s="88">
        <f>'Cal_RIIO-1'!BD77</f>
        <v>2.1376181858273578E-2</v>
      </c>
    </row>
    <row r="15" spans="1:72">
      <c r="E15" s="3" t="s">
        <v>240</v>
      </c>
      <c r="H15" s="3" t="s">
        <v>138</v>
      </c>
      <c r="K15" s="3">
        <f t="shared" si="0"/>
        <v>10</v>
      </c>
      <c r="L15" s="3">
        <f t="shared" si="1"/>
        <v>16</v>
      </c>
      <c r="N15" s="15"/>
      <c r="P15" s="15"/>
      <c r="Q15" s="88">
        <f>'Cal_RIIO-1'!Q78</f>
        <v>-5.097133211284707E-3</v>
      </c>
      <c r="R15" s="88">
        <f>'Cal_RIIO-1'!R78</f>
        <v>-5.9908686925681303E-3</v>
      </c>
      <c r="S15" s="88">
        <f>'Cal_RIIO-1'!S78</f>
        <v>-6.7251098610590404E-4</v>
      </c>
      <c r="T15" s="15"/>
      <c r="U15" s="88">
        <f>'Cal_RIIO-1'!U78</f>
        <v>4.0053888107328389E-3</v>
      </c>
      <c r="V15" s="88">
        <f>'Cal_RIIO-1'!V78</f>
        <v>-3.5708222384729497E-4</v>
      </c>
      <c r="W15" s="88">
        <f>'Cal_RIIO-1'!W78</f>
        <v>-1.9184851011353568E-3</v>
      </c>
      <c r="X15" s="88">
        <f>'Cal_RIIO-1'!X78</f>
        <v>-7.540555773065267E-4</v>
      </c>
      <c r="Y15" s="88">
        <f>'Cal_RIIO-1'!Y78</f>
        <v>4.4388696426901029E-4</v>
      </c>
      <c r="Z15" s="88">
        <f>'Cal_RIIO-1'!Z78</f>
        <v>-2.074145060014951E-4</v>
      </c>
      <c r="AA15" s="88">
        <f>'Cal_RIIO-1'!AA78</f>
        <v>1.5033639590840105E-3</v>
      </c>
      <c r="AB15" s="88">
        <f>'Cal_RIIO-1'!AB78</f>
        <v>1.8745656515327821E-3</v>
      </c>
      <c r="AC15" s="88">
        <f>'Cal_RIIO-1'!AC78</f>
        <v>1.8805458044279483E-2</v>
      </c>
      <c r="AD15" s="88">
        <f>'Cal_RIIO-1'!AD78</f>
        <v>-3.8936680095030319E-3</v>
      </c>
      <c r="AE15" s="88">
        <f>'Cal_RIIO-1'!AE78</f>
        <v>1.4702527132476383E-3</v>
      </c>
      <c r="AF15" s="88">
        <f>'Cal_RIIO-1'!AF78</f>
        <v>1.0732259997933424E-3</v>
      </c>
      <c r="AG15" s="88">
        <f>'Cal_RIIO-1'!AG78</f>
        <v>-3.4683966875048654E-3</v>
      </c>
      <c r="AH15" s="88">
        <f>'Cal_RIIO-1'!AH78</f>
        <v>-3.5533343287643166E-3</v>
      </c>
      <c r="AI15" s="88">
        <f>'Cal_RIIO-1'!AI78</f>
        <v>4.8966918059847875E-3</v>
      </c>
      <c r="AJ15" s="88">
        <f>'Cal_RIIO-1'!AJ78</f>
        <v>8.4452258699760949E-4</v>
      </c>
      <c r="AK15" s="88">
        <f>'Cal_RIIO-1'!AK78</f>
        <v>-6.6962587139898187E-3</v>
      </c>
      <c r="AL15" s="88">
        <f>'Cal_RIIO-1'!AL78</f>
        <v>-9.2420689741433883E-3</v>
      </c>
      <c r="AM15" s="88">
        <f>'Cal_RIIO-1'!AM78</f>
        <v>3.4122998538157609E-3</v>
      </c>
      <c r="AN15" s="88">
        <f>'Cal_RIIO-1'!AN78</f>
        <v>-3.3325835682827851E-3</v>
      </c>
      <c r="AO15" s="88">
        <f>'Cal_RIIO-1'!AO78</f>
        <v>-2.4062240020353582E-3</v>
      </c>
      <c r="AP15" s="88">
        <f>'Cal_RIIO-1'!AP78</f>
        <v>-7.4669466051574228E-3</v>
      </c>
      <c r="AQ15" s="88">
        <f>'Cal_RIIO-1'!AQ78</f>
        <v>-3.0471491712467272E-3</v>
      </c>
      <c r="AS15" s="88"/>
      <c r="AT15" s="88">
        <f>'Cal_RIIO-1'!AT78</f>
        <v>-2.9401282224896853E-3</v>
      </c>
      <c r="AU15" s="88">
        <f>'Cal_RIIO-1'!AU78</f>
        <v>-4.6255427578857687E-3</v>
      </c>
      <c r="AV15" s="88"/>
      <c r="AW15" s="88">
        <f>'Cal_RIIO-1'!AW78</f>
        <v>4.0053888107328389E-3</v>
      </c>
      <c r="AX15" s="88">
        <f>'Cal_RIIO-1'!AX78</f>
        <v>4.0053888107328389E-3</v>
      </c>
      <c r="AY15" s="88"/>
      <c r="AZ15" s="88">
        <f>'Cal_RIIO-1'!AZ78</f>
        <v>2.4237796513593268E-3</v>
      </c>
      <c r="BA15" s="88">
        <f>'Cal_RIIO-1'!BA78</f>
        <v>2.2546378927565977E-3</v>
      </c>
      <c r="BB15" s="88"/>
      <c r="BC15" s="88">
        <f>'Cal_RIIO-1'!BC78</f>
        <v>-2.2435455071991841E-3</v>
      </c>
      <c r="BD15" s="88">
        <f>'Cal_RIIO-1'!BD78</f>
        <v>-2.2362474985126207E-3</v>
      </c>
    </row>
    <row r="16" spans="1:72">
      <c r="E16" s="3" t="s">
        <v>241</v>
      </c>
      <c r="H16" s="3" t="s">
        <v>138</v>
      </c>
      <c r="K16" s="3">
        <f t="shared" si="0"/>
        <v>15</v>
      </c>
      <c r="L16" s="3">
        <f t="shared" si="1"/>
        <v>9</v>
      </c>
      <c r="N16" s="15"/>
      <c r="P16" s="15"/>
      <c r="Q16" s="88">
        <f>'Cal_RIIO-1'!Q79</f>
        <v>1.5736781906170668E-2</v>
      </c>
      <c r="R16" s="88">
        <f>'Cal_RIIO-1'!R79</f>
        <v>8.6313385273799129E-3</v>
      </c>
      <c r="S16" s="88">
        <f>'Cal_RIIO-1'!S79</f>
        <v>2.0399255194224256E-2</v>
      </c>
      <c r="T16" s="15"/>
      <c r="U16" s="88">
        <f>'Cal_RIIO-1'!U79</f>
        <v>6.9166590404517942E-3</v>
      </c>
      <c r="V16" s="88">
        <f>'Cal_RIIO-1'!V79</f>
        <v>2.5838205302876928E-2</v>
      </c>
      <c r="W16" s="88">
        <f>'Cal_RIIO-1'!W79</f>
        <v>2.5913613933288858E-2</v>
      </c>
      <c r="X16" s="88">
        <f>'Cal_RIIO-1'!X79</f>
        <v>2.5871435275510002E-2</v>
      </c>
      <c r="Y16" s="88">
        <f>'Cal_RIIO-1'!Y79</f>
        <v>2.6351257204970231E-2</v>
      </c>
      <c r="Z16" s="88">
        <f>'Cal_RIIO-1'!Z79</f>
        <v>2.3864931507352895E-2</v>
      </c>
      <c r="AA16" s="88">
        <f>'Cal_RIIO-1'!AA79</f>
        <v>2.5369444692842197E-3</v>
      </c>
      <c r="AB16" s="88">
        <f>'Cal_RIIO-1'!AB79</f>
        <v>-8.9292601366210299E-5</v>
      </c>
      <c r="AC16" s="88">
        <f>'Cal_RIIO-1'!AC79</f>
        <v>-3.7803424259841227E-2</v>
      </c>
      <c r="AD16" s="88">
        <f>'Cal_RIIO-1'!AD79</f>
        <v>-1.3528249459667971E-2</v>
      </c>
      <c r="AE16" s="88">
        <f>'Cal_RIIO-1'!AE79</f>
        <v>2.7087547474511278E-3</v>
      </c>
      <c r="AF16" s="88">
        <f>'Cal_RIIO-1'!AF79</f>
        <v>-8.0672514198869508E-3</v>
      </c>
      <c r="AG16" s="88">
        <f>'Cal_RIIO-1'!AG79</f>
        <v>-1.4585820925561464E-2</v>
      </c>
      <c r="AH16" s="88">
        <f>'Cal_RIIO-1'!AH79</f>
        <v>-9.0748400562034575E-3</v>
      </c>
      <c r="AI16" s="88">
        <f>'Cal_RIIO-1'!AI79</f>
        <v>-1.6169535960315673E-2</v>
      </c>
      <c r="AJ16" s="88">
        <f>'Cal_RIIO-1'!AJ79</f>
        <v>-3.6134368139418405E-4</v>
      </c>
      <c r="AK16" s="88">
        <f>'Cal_RIIO-1'!AK79</f>
        <v>1.1080095396058835E-2</v>
      </c>
      <c r="AL16" s="88">
        <f>'Cal_RIIO-1'!AL79</f>
        <v>1.2208998200894088E-2</v>
      </c>
      <c r="AM16" s="88">
        <f>'Cal_RIIO-1'!AM79</f>
        <v>2.6509563929422589E-3</v>
      </c>
      <c r="AN16" s="88">
        <f>'Cal_RIIO-1'!AN79</f>
        <v>0</v>
      </c>
      <c r="AO16" s="88">
        <f>'Cal_RIIO-1'!AO79</f>
        <v>0</v>
      </c>
      <c r="AP16" s="88">
        <f>'Cal_RIIO-1'!AP79</f>
        <v>-6.4179162605246618E-3</v>
      </c>
      <c r="AQ16" s="88">
        <f>'Cal_RIIO-1'!AQ79</f>
        <v>4.9934404534625124E-3</v>
      </c>
      <c r="AS16" s="88"/>
      <c r="AT16" s="88">
        <f>'Cal_RIIO-1'!AT79</f>
        <v>1.1191843906943709E-2</v>
      </c>
      <c r="AU16" s="88">
        <f>'Cal_RIIO-1'!AU79</f>
        <v>1.5414146712710948E-2</v>
      </c>
      <c r="AV16" s="88"/>
      <c r="AW16" s="88">
        <f>'Cal_RIIO-1'!AW79</f>
        <v>6.9166590404517942E-3</v>
      </c>
      <c r="AX16" s="88">
        <f>'Cal_RIIO-1'!AX79</f>
        <v>6.9166590404517942E-3</v>
      </c>
      <c r="AY16" s="88"/>
      <c r="AZ16" s="88">
        <f>'Cal_RIIO-1'!AZ79</f>
        <v>1.156045885400946E-2</v>
      </c>
      <c r="BA16" s="88">
        <f>'Cal_RIIO-1'!BA79</f>
        <v>1.1352026066437029E-2</v>
      </c>
      <c r="BB16" s="88"/>
      <c r="BC16" s="88">
        <f>'Cal_RIIO-1'!BC79</f>
        <v>-2.4687651837675384E-3</v>
      </c>
      <c r="BD16" s="88">
        <f>'Cal_RIIO-1'!BD79</f>
        <v>-2.3047429224581409E-3</v>
      </c>
    </row>
    <row r="17" spans="3:72">
      <c r="E17" s="3" t="s">
        <v>226</v>
      </c>
      <c r="H17" s="3" t="s">
        <v>138</v>
      </c>
      <c r="K17" s="3">
        <f t="shared" si="0"/>
        <v>26</v>
      </c>
      <c r="L17" s="3">
        <f t="shared" si="1"/>
        <v>0</v>
      </c>
      <c r="N17" s="15"/>
      <c r="P17" s="15"/>
      <c r="Q17" s="88">
        <f>'Cal_RIIO-1'!Q80</f>
        <v>3.5644395059722986E-2</v>
      </c>
      <c r="R17" s="88">
        <f>'Cal_RIIO-1'!R80</f>
        <v>2.1384311770725712E-2</v>
      </c>
      <c r="S17" s="88">
        <f>'Cal_RIIO-1'!S80</f>
        <v>3.916172561435162E-2</v>
      </c>
      <c r="T17" s="15"/>
      <c r="U17" s="88">
        <f>'Cal_RIIO-1'!U80</f>
        <v>3.9297071032250337E-3</v>
      </c>
      <c r="V17" s="88">
        <f>'Cal_RIIO-1'!V80</f>
        <v>4.4838572203400831E-2</v>
      </c>
      <c r="W17" s="88">
        <f>'Cal_RIIO-1'!W80</f>
        <v>5.4909255925387618E-2</v>
      </c>
      <c r="X17" s="88">
        <f>'Cal_RIIO-1'!X80</f>
        <v>4.9576995705114375E-2</v>
      </c>
      <c r="Y17" s="88">
        <f>'Cal_RIIO-1'!Y80</f>
        <v>6.2970296173244913E-2</v>
      </c>
      <c r="Z17" s="88">
        <f>'Cal_RIIO-1'!Z80</f>
        <v>6.6372292876618277E-2</v>
      </c>
      <c r="AA17" s="88">
        <f>'Cal_RIIO-1'!AA80</f>
        <v>5.6924631162138722E-2</v>
      </c>
      <c r="AB17" s="88">
        <f>'Cal_RIIO-1'!AB80</f>
        <v>4.4063571560442313E-2</v>
      </c>
      <c r="AC17" s="88">
        <f>'Cal_RIIO-1'!AC80</f>
        <v>3.4296427845025845E-2</v>
      </c>
      <c r="AD17" s="88">
        <f>'Cal_RIIO-1'!AD80</f>
        <v>2.7759550408989767E-2</v>
      </c>
      <c r="AE17" s="88">
        <f>'Cal_RIIO-1'!AE80</f>
        <v>2.6252474993796633E-2</v>
      </c>
      <c r="AF17" s="88">
        <f>'Cal_RIIO-1'!AF80</f>
        <v>1.7837874111958772E-2</v>
      </c>
      <c r="AG17" s="88">
        <f>'Cal_RIIO-1'!AG80</f>
        <v>1.3357038428305457E-2</v>
      </c>
      <c r="AH17" s="88">
        <f>'Cal_RIIO-1'!AH80</f>
        <v>2.0400627927559131E-2</v>
      </c>
      <c r="AI17" s="88">
        <f>'Cal_RIIO-1'!AI80</f>
        <v>2.3429245178102867E-2</v>
      </c>
      <c r="AJ17" s="88">
        <f>'Cal_RIIO-1'!AJ80</f>
        <v>2.9030509553773579E-2</v>
      </c>
      <c r="AK17" s="88">
        <f>'Cal_RIIO-1'!AK80</f>
        <v>4.6702267670252692E-2</v>
      </c>
      <c r="AL17" s="88">
        <f>'Cal_RIIO-1'!AL80</f>
        <v>4.3651473622773204E-2</v>
      </c>
      <c r="AM17" s="88">
        <f>'Cal_RIIO-1'!AM80</f>
        <v>5.054734557023377E-2</v>
      </c>
      <c r="AN17" s="88">
        <f>'Cal_RIIO-1'!AN80</f>
        <v>8.9025255874798041E-3</v>
      </c>
      <c r="AO17" s="88">
        <f>'Cal_RIIO-1'!AO80</f>
        <v>5.1728027719421463E-3</v>
      </c>
      <c r="AP17" s="88">
        <f>'Cal_RIIO-1'!AP80</f>
        <v>5.7971998035335421E-3</v>
      </c>
      <c r="AQ17" s="88">
        <f>'Cal_RIIO-1'!AQ80</f>
        <v>2.6552078788303034E-2</v>
      </c>
      <c r="AS17" s="88"/>
      <c r="AT17" s="88">
        <f>'Cal_RIIO-1'!AT80</f>
        <v>2.6127856466578597E-2</v>
      </c>
      <c r="AU17" s="88">
        <f>'Cal_RIIO-1'!AU80</f>
        <v>3.4217604240866346E-2</v>
      </c>
      <c r="AV17" s="88"/>
      <c r="AW17" s="88">
        <f>'Cal_RIIO-1'!AW80</f>
        <v>3.9297071032250337E-3</v>
      </c>
      <c r="AX17" s="88">
        <f>'Cal_RIIO-1'!AX80</f>
        <v>3.9297071032250337E-3</v>
      </c>
      <c r="AY17" s="88"/>
      <c r="AZ17" s="88">
        <f>'Cal_RIIO-1'!AZ80</f>
        <v>5.1744005431421609E-2</v>
      </c>
      <c r="BA17" s="88">
        <f>'Cal_RIIO-1'!BA80</f>
        <v>5.0294644381185472E-2</v>
      </c>
      <c r="BB17" s="88"/>
      <c r="BC17" s="88">
        <f>'Cal_RIIO-1'!BC80</f>
        <v>2.4670929601214597E-2</v>
      </c>
      <c r="BD17" s="88">
        <f>'Cal_RIIO-1'!BD80</f>
        <v>2.535837940573589E-2</v>
      </c>
    </row>
    <row r="18" spans="3:72">
      <c r="AS18" s="3"/>
      <c r="AT18" s="3"/>
      <c r="AU18" s="3"/>
      <c r="AV18" s="3"/>
      <c r="AW18" s="3"/>
      <c r="AX18" s="3"/>
      <c r="AY18" s="3"/>
      <c r="AZ18" s="3"/>
      <c r="BA18" s="3"/>
      <c r="BB18" s="3"/>
      <c r="BC18" s="3"/>
      <c r="BD18" s="3"/>
    </row>
    <row r="19" spans="3:72">
      <c r="C19" s="11" t="s">
        <v>285</v>
      </c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/>
      <c r="T19" s="11"/>
      <c r="U19" s="11"/>
      <c r="V19" s="11"/>
      <c r="W19" s="11"/>
      <c r="X19" s="11"/>
      <c r="Y19" s="11"/>
      <c r="Z19" s="11"/>
      <c r="AA19" s="11"/>
      <c r="AB19" s="11"/>
      <c r="AC19" s="11"/>
      <c r="AD19" s="11"/>
      <c r="AE19" s="11"/>
      <c r="AF19" s="11"/>
      <c r="AG19" s="11"/>
      <c r="AH19" s="11"/>
      <c r="AI19" s="11"/>
      <c r="AJ19" s="11"/>
      <c r="AK19" s="11"/>
      <c r="AL19" s="11"/>
      <c r="AM19" s="11"/>
      <c r="AN19" s="11"/>
      <c r="AO19" s="11"/>
      <c r="AP19" s="11"/>
      <c r="AQ19" s="11"/>
      <c r="AR19" s="11"/>
      <c r="AS19" s="11"/>
      <c r="AT19" s="11"/>
      <c r="AU19" s="11"/>
      <c r="AV19" s="11"/>
      <c r="AW19" s="11"/>
      <c r="AX19" s="11"/>
      <c r="AY19" s="11"/>
      <c r="AZ19" s="11"/>
      <c r="BA19" s="11"/>
      <c r="BB19" s="11"/>
      <c r="BC19" s="11"/>
      <c r="BD19" s="11"/>
      <c r="BE19" s="11"/>
      <c r="BF19" s="11"/>
      <c r="BG19" s="11"/>
      <c r="BH19" s="11"/>
      <c r="BI19" s="11"/>
      <c r="BJ19" s="11"/>
      <c r="BK19" s="11"/>
      <c r="BL19" s="11"/>
      <c r="BM19" s="11"/>
      <c r="BN19" s="11"/>
      <c r="BO19" s="11"/>
      <c r="BP19" s="11"/>
      <c r="BQ19" s="11"/>
      <c r="BR19" s="11"/>
      <c r="BS19" s="11"/>
      <c r="BT19" s="11"/>
    </row>
    <row r="20" spans="3:72">
      <c r="C20" s="27"/>
      <c r="U20" s="37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G20" s="3"/>
    </row>
    <row r="21" spans="3:72">
      <c r="E21" s="3" t="s">
        <v>238</v>
      </c>
      <c r="H21" s="3" t="s">
        <v>138</v>
      </c>
      <c r="K21" s="3">
        <f>COUNTIF(P21:AQ21,"&gt;"&amp;0)</f>
        <v>21</v>
      </c>
      <c r="L21" s="3">
        <f>COUNTIF(P21:AQ21,"&lt;"&amp;0)</f>
        <v>4</v>
      </c>
      <c r="N21" s="15"/>
      <c r="P21" s="15"/>
      <c r="Q21" s="88">
        <f>'Cal_RIIO-2'!Q54</f>
        <v>9.7301602970552101E-3</v>
      </c>
      <c r="R21" s="88">
        <f>'Cal_RIIO-2'!R54</f>
        <v>3.2994986291337582E-3</v>
      </c>
      <c r="S21" s="88">
        <f>'Cal_RIIO-2'!S54</f>
        <v>2.6165396608384644E-3</v>
      </c>
      <c r="T21" s="15"/>
      <c r="U21" s="88">
        <f>'Cal_RIIO-2'!U54</f>
        <v>-1.0256036981359379E-2</v>
      </c>
      <c r="V21" s="88">
        <f>'Cal_RIIO-2'!V54</f>
        <v>3.6643501543020974E-3</v>
      </c>
      <c r="W21" s="88">
        <f>'Cal_RIIO-2'!W54</f>
        <v>9.8880399328597369E-3</v>
      </c>
      <c r="X21" s="88">
        <f>'Cal_RIIO-2'!X54</f>
        <v>7.2727139845798093E-3</v>
      </c>
      <c r="Y21" s="88">
        <f>'Cal_RIIO-2'!Y54</f>
        <v>1.5909190696724432E-2</v>
      </c>
      <c r="Z21" s="88">
        <f>'Cal_RIIO-2'!Z54</f>
        <v>1.6179438487306009E-2</v>
      </c>
      <c r="AA21" s="88">
        <f>'Cal_RIIO-2'!AA54</f>
        <v>2.518757972909403E-2</v>
      </c>
      <c r="AB21" s="88">
        <f>'Cal_RIIO-2'!AB54</f>
        <v>1.6336141336049385E-2</v>
      </c>
      <c r="AC21" s="88">
        <f>'Cal_RIIO-2'!AC54</f>
        <v>2.565002488526975E-2</v>
      </c>
      <c r="AD21" s="88">
        <f>'Cal_RIIO-2'!AD54</f>
        <v>8.1704800068359684E-3</v>
      </c>
      <c r="AE21" s="88">
        <f>'Cal_RIIO-2'!AE54</f>
        <v>6.135472312764175E-7</v>
      </c>
      <c r="AF21" s="88">
        <f>'Cal_RIIO-2'!AF54</f>
        <v>-1.8100256177711292E-6</v>
      </c>
      <c r="AG21" s="88">
        <f>'Cal_RIIO-2'!AG54</f>
        <v>-1.3279424782033089E-3</v>
      </c>
      <c r="AH21" s="88">
        <f>'Cal_RIIO-2'!AH54</f>
        <v>2.62167557985479E-4</v>
      </c>
      <c r="AI21" s="88">
        <f>'Cal_RIIO-2'!AI54</f>
        <v>2.9850726987160994E-3</v>
      </c>
      <c r="AJ21" s="88">
        <f>'Cal_RIIO-2'!AJ54</f>
        <v>2.9093315856859427E-3</v>
      </c>
      <c r="AK21" s="88">
        <f>'Cal_RIIO-2'!AK54</f>
        <v>9.090861933391323E-3</v>
      </c>
      <c r="AL21" s="88">
        <f>'Cal_RIIO-2'!AL54</f>
        <v>1.235329997645798E-2</v>
      </c>
      <c r="AM21" s="88">
        <f>'Cal_RIIO-2'!AM54</f>
        <v>1.1326137492216174E-2</v>
      </c>
      <c r="AN21" s="88">
        <f>'Cal_RIIO-2'!AN54</f>
        <v>-2.7430417560990243E-17</v>
      </c>
      <c r="AO21" s="88">
        <f>'Cal_RIIO-2'!AO54</f>
        <v>0</v>
      </c>
      <c r="AP21" s="88">
        <f>'Cal_RIIO-2'!AP54</f>
        <v>4.6182265312011486E-3</v>
      </c>
      <c r="AQ21" s="88">
        <f>'Cal_RIIO-2'!AQ54</f>
        <v>5.2722905670617073E-3</v>
      </c>
      <c r="AS21" s="88"/>
      <c r="AT21" s="88">
        <f>'Cal_RIIO-2'!AT54</f>
        <v>5.2153995290091446E-3</v>
      </c>
      <c r="AU21" s="88">
        <f>'Cal_RIIO-2'!AU54</f>
        <v>8.0773841814108186E-3</v>
      </c>
      <c r="AV21" s="88"/>
      <c r="AW21" s="88">
        <f>'Cal_RIIO-2'!AW54</f>
        <v>-1.0256036981359379E-2</v>
      </c>
      <c r="AX21" s="88">
        <f>'Cal_RIIO-2'!AX54</f>
        <v>-1.0256036981359379E-2</v>
      </c>
      <c r="AY21" s="88"/>
      <c r="AZ21" s="88">
        <f>'Cal_RIIO-2'!AZ54</f>
        <v>1.5010934900773156E-2</v>
      </c>
      <c r="BA21" s="88">
        <f>'Cal_RIIO-2'!BA54</f>
        <v>1.4163228852218521E-2</v>
      </c>
      <c r="BB21" s="88"/>
      <c r="BC21" s="88">
        <f>'Cal_RIIO-2'!BC54</f>
        <v>3.9756235280687139E-3</v>
      </c>
      <c r="BD21" s="88">
        <f>'Cal_RIIO-2'!BD54</f>
        <v>4.0401505333622825E-3</v>
      </c>
    </row>
    <row r="22" spans="3:72">
      <c r="E22" s="3" t="s">
        <v>239</v>
      </c>
      <c r="H22" s="3" t="s">
        <v>138</v>
      </c>
      <c r="K22" s="3">
        <f t="shared" ref="K22:K25" si="2">COUNTIF(P22:AQ22,"&gt;"&amp;0)</f>
        <v>26</v>
      </c>
      <c r="L22" s="3">
        <f t="shared" ref="L22:L25" si="3">COUNTIF(P22:AQ22,"&lt;"&amp;0)</f>
        <v>0</v>
      </c>
      <c r="N22" s="15"/>
      <c r="P22" s="15"/>
      <c r="Q22" s="88">
        <f>'Cal_RIIO-2'!Q55</f>
        <v>5.6007869771208659E-3</v>
      </c>
      <c r="R22" s="88">
        <f>'Cal_RIIO-2'!R55</f>
        <v>7.8185934995152924E-3</v>
      </c>
      <c r="S22" s="88">
        <f>'Cal_RIIO-2'!S55</f>
        <v>1.6184717497097541E-2</v>
      </c>
      <c r="T22" s="15"/>
      <c r="U22" s="88">
        <f>'Cal_RIIO-2'!U55</f>
        <v>2.4991055691930813E-3</v>
      </c>
      <c r="V22" s="88">
        <f>'Cal_RIIO-2'!V55</f>
        <v>1.099240810880822E-2</v>
      </c>
      <c r="W22" s="88">
        <f>'Cal_RIIO-2'!W55</f>
        <v>8.7772094679033821E-3</v>
      </c>
      <c r="X22" s="88">
        <f>'Cal_RIIO-2'!X55</f>
        <v>9.6137572545344895E-3</v>
      </c>
      <c r="Y22" s="88">
        <f>'Cal_RIIO-2'!Y55</f>
        <v>8.3328210163829651E-3</v>
      </c>
      <c r="Z22" s="88">
        <f>'Cal_RIIO-2'!Z55</f>
        <v>1.3134156138030406E-2</v>
      </c>
      <c r="AA22" s="88">
        <f>'Cal_RIIO-2'!AA55</f>
        <v>7.3879406758192824E-3</v>
      </c>
      <c r="AB22" s="88">
        <f>'Cal_RIIO-2'!AB55</f>
        <v>1.1574054017350805E-2</v>
      </c>
      <c r="AC22" s="88">
        <f>'Cal_RIIO-2'!AC55</f>
        <v>7.7203419243774916E-3</v>
      </c>
      <c r="AD22" s="88">
        <f>'Cal_RIIO-2'!AD55</f>
        <v>2.3707564620149404E-2</v>
      </c>
      <c r="AE22" s="88">
        <f>'Cal_RIIO-2'!AE55</f>
        <v>1.9313141999805942E-2</v>
      </c>
      <c r="AF22" s="88">
        <f>'Cal_RIIO-2'!AF55</f>
        <v>2.1731281375007492E-2</v>
      </c>
      <c r="AG22" s="88">
        <f>'Cal_RIIO-2'!AG55</f>
        <v>3.0583381485341364E-2</v>
      </c>
      <c r="AH22" s="88">
        <f>'Cal_RIIO-2'!AH55</f>
        <v>2.8288477721494922E-2</v>
      </c>
      <c r="AI22" s="88">
        <f>'Cal_RIIO-2'!AI55</f>
        <v>2.3399158535541965E-2</v>
      </c>
      <c r="AJ22" s="88">
        <f>'Cal_RIIO-2'!AJ55</f>
        <v>1.8190473950548351E-2</v>
      </c>
      <c r="AK22" s="88">
        <f>'Cal_RIIO-2'!AK55</f>
        <v>2.0883256320957722E-2</v>
      </c>
      <c r="AL22" s="88">
        <f>'Cal_RIIO-2'!AL55</f>
        <v>1.365951558833031E-2</v>
      </c>
      <c r="AM22" s="88">
        <f>'Cal_RIIO-2'!AM55</f>
        <v>1.8808357971865357E-2</v>
      </c>
      <c r="AN22" s="88">
        <f>'Cal_RIIO-2'!AN55</f>
        <v>1.0705720511292312E-2</v>
      </c>
      <c r="AO22" s="88">
        <f>'Cal_RIIO-2'!AO55</f>
        <v>6.6316484272303158E-3</v>
      </c>
      <c r="AP22" s="88">
        <f>'Cal_RIIO-2'!AP55</f>
        <v>8.5287630949993729E-3</v>
      </c>
      <c r="AQ22" s="88">
        <f>'Cal_RIIO-2'!AQ55</f>
        <v>1.1605855790427187E-2</v>
      </c>
      <c r="AS22" s="88"/>
      <c r="AT22" s="88">
        <f>'Cal_RIIO-2'!AT55</f>
        <v>9.868032657911233E-3</v>
      </c>
      <c r="AU22" s="88">
        <f>'Cal_RIIO-2'!AU55</f>
        <v>7.1646237873560356E-3</v>
      </c>
      <c r="AV22" s="88"/>
      <c r="AW22" s="88">
        <f>'Cal_RIIO-2'!AW55</f>
        <v>2.4991055691930813E-3</v>
      </c>
      <c r="AX22" s="88">
        <f>'Cal_RIIO-2'!AX55</f>
        <v>2.4991055691930813E-3</v>
      </c>
      <c r="AY22" s="88"/>
      <c r="AZ22" s="88">
        <f>'Cal_RIIO-2'!AZ55</f>
        <v>9.691586075400882E-3</v>
      </c>
      <c r="BA22" s="88">
        <f>'Cal_RIIO-2'!BA55</f>
        <v>1.0002884571110591E-2</v>
      </c>
      <c r="BB22" s="88"/>
      <c r="BC22" s="88">
        <f>'Cal_RIIO-2'!BC55</f>
        <v>1.8288328385213715E-2</v>
      </c>
      <c r="BD22" s="88">
        <f>'Cal_RIIO-2'!BD55</f>
        <v>1.870415912598938E-2</v>
      </c>
    </row>
    <row r="23" spans="3:72">
      <c r="E23" s="3" t="s">
        <v>240</v>
      </c>
      <c r="H23" s="3" t="s">
        <v>138</v>
      </c>
      <c r="K23" s="3">
        <f t="shared" si="2"/>
        <v>10</v>
      </c>
      <c r="L23" s="3">
        <f t="shared" si="3"/>
        <v>16</v>
      </c>
      <c r="N23" s="15"/>
      <c r="P23" s="15"/>
      <c r="Q23" s="88">
        <f>'Cal_RIIO-2'!Q56</f>
        <v>-5.097133211284707E-3</v>
      </c>
      <c r="R23" s="88">
        <f>'Cal_RIIO-2'!R56</f>
        <v>-6.7397272791391467E-3</v>
      </c>
      <c r="S23" s="88">
        <f>'Cal_RIIO-2'!S56</f>
        <v>-7.5657485936914202E-4</v>
      </c>
      <c r="T23" s="15"/>
      <c r="U23" s="88">
        <f>'Cal_RIIO-2'!U56</f>
        <v>3.7550520100620363E-3</v>
      </c>
      <c r="V23" s="88">
        <f>'Cal_RIIO-2'!V56</f>
        <v>-3.1244694586638307E-4</v>
      </c>
      <c r="W23" s="88">
        <f>'Cal_RIIO-2'!W56</f>
        <v>-1.678674463493437E-3</v>
      </c>
      <c r="X23" s="88">
        <f>'Cal_RIIO-2'!X56</f>
        <v>-6.5979863014321079E-4</v>
      </c>
      <c r="Y23" s="88">
        <f>'Cal_RIIO-2'!Y56</f>
        <v>3.8840109373538395E-4</v>
      </c>
      <c r="Z23" s="88">
        <f>'Cal_RIIO-2'!Z56</f>
        <v>-1.814876927513082E-4</v>
      </c>
      <c r="AA23" s="88">
        <f>'Cal_RIIO-2'!AA56</f>
        <v>1.315443464198509E-3</v>
      </c>
      <c r="AB23" s="88">
        <f>'Cal_RIIO-2'!AB56</f>
        <v>1.6402449450911843E-3</v>
      </c>
      <c r="AC23" s="88">
        <f>'Cal_RIIO-2'!AC56</f>
        <v>1.6454775788744547E-2</v>
      </c>
      <c r="AD23" s="88">
        <f>'Cal_RIIO-2'!AD56</f>
        <v>-3.4069595083151523E-3</v>
      </c>
      <c r="AE23" s="88">
        <f>'Cal_RIIO-2'!AE56</f>
        <v>1.2864711240916833E-3</v>
      </c>
      <c r="AF23" s="88">
        <f>'Cal_RIIO-2'!AF56</f>
        <v>9.3907274981917463E-4</v>
      </c>
      <c r="AG23" s="88">
        <f>'Cal_RIIO-2'!AG56</f>
        <v>-3.034847101566757E-3</v>
      </c>
      <c r="AH23" s="88">
        <f>'Cal_RIIO-2'!AH56</f>
        <v>-3.1091675376687762E-3</v>
      </c>
      <c r="AI23" s="88">
        <f>'Cal_RIIO-2'!AI56</f>
        <v>4.2846053302366882E-3</v>
      </c>
      <c r="AJ23" s="88">
        <f>'Cal_RIIO-2'!AJ56</f>
        <v>7.3895726362290816E-4</v>
      </c>
      <c r="AK23" s="88">
        <f>'Cal_RIIO-2'!AK56</f>
        <v>-5.859226374741091E-3</v>
      </c>
      <c r="AL23" s="88">
        <f>'Cal_RIIO-2'!AL56</f>
        <v>-8.0868103523754637E-3</v>
      </c>
      <c r="AM23" s="88">
        <f>'Cal_RIIO-2'!AM56</f>
        <v>2.9857623720887902E-3</v>
      </c>
      <c r="AN23" s="88">
        <f>'Cal_RIIO-2'!AN56</f>
        <v>-2.9160106222474364E-3</v>
      </c>
      <c r="AO23" s="88">
        <f>'Cal_RIIO-2'!AO56</f>
        <v>-2.1054460017809382E-3</v>
      </c>
      <c r="AP23" s="88">
        <f>'Cal_RIIO-2'!AP56</f>
        <v>-6.5335782795127436E-3</v>
      </c>
      <c r="AQ23" s="88">
        <f>'Cal_RIIO-2'!AQ56</f>
        <v>-2.6662555248408858E-3</v>
      </c>
      <c r="AS23" s="88"/>
      <c r="AT23" s="88">
        <f>'Cal_RIIO-2'!AT56</f>
        <v>-4.1978117832643319E-3</v>
      </c>
      <c r="AU23" s="88">
        <f>'Cal_RIIO-2'!AU56</f>
        <v>-4.7666410901308597E-3</v>
      </c>
      <c r="AV23" s="88"/>
      <c r="AW23" s="88">
        <f>'Cal_RIIO-2'!AW56</f>
        <v>3.7550520100620363E-3</v>
      </c>
      <c r="AX23" s="88">
        <f>'Cal_RIIO-2'!AX56</f>
        <v>3.7550520100620363E-3</v>
      </c>
      <c r="AY23" s="88"/>
      <c r="AZ23" s="88">
        <f>'Cal_RIIO-2'!AZ56</f>
        <v>2.1208071949394107E-3</v>
      </c>
      <c r="BA23" s="88">
        <f>'Cal_RIIO-2'!BA56</f>
        <v>1.9728081561620225E-3</v>
      </c>
      <c r="BB23" s="88"/>
      <c r="BC23" s="88">
        <f>'Cal_RIIO-2'!BC56</f>
        <v>-1.963102318799286E-3</v>
      </c>
      <c r="BD23" s="88">
        <f>'Cal_RIIO-2'!BD56</f>
        <v>-1.9567165611985432E-3</v>
      </c>
    </row>
    <row r="24" spans="3:72">
      <c r="E24" s="3" t="s">
        <v>241</v>
      </c>
      <c r="H24" s="3" t="s">
        <v>138</v>
      </c>
      <c r="K24" s="3">
        <f t="shared" si="2"/>
        <v>15</v>
      </c>
      <c r="L24" s="3">
        <f t="shared" si="3"/>
        <v>9</v>
      </c>
      <c r="N24" s="15"/>
      <c r="P24" s="15"/>
      <c r="Q24" s="88">
        <f>'Cal_RIIO-2'!Q57</f>
        <v>1.5736781906170668E-2</v>
      </c>
      <c r="R24" s="88">
        <f>'Cal_RIIO-2'!R57</f>
        <v>9.7102558433024028E-3</v>
      </c>
      <c r="S24" s="88">
        <f>'Cal_RIIO-2'!S57</f>
        <v>2.2949162093502291E-2</v>
      </c>
      <c r="T24" s="15"/>
      <c r="U24" s="88">
        <f>'Cal_RIIO-2'!U57</f>
        <v>6.4843678504235575E-3</v>
      </c>
      <c r="V24" s="88">
        <f>'Cal_RIIO-2'!V57</f>
        <v>2.2608429640017309E-2</v>
      </c>
      <c r="W24" s="88">
        <f>'Cal_RIIO-2'!W57</f>
        <v>2.267441219162775E-2</v>
      </c>
      <c r="X24" s="88">
        <f>'Cal_RIIO-2'!X57</f>
        <v>2.2637505866071248E-2</v>
      </c>
      <c r="Y24" s="88">
        <f>'Cal_RIIO-2'!Y57</f>
        <v>2.3057350054348946E-2</v>
      </c>
      <c r="Z24" s="88">
        <f>'Cal_RIIO-2'!Z57</f>
        <v>2.088181506893378E-2</v>
      </c>
      <c r="AA24" s="88">
        <f>'Cal_RIIO-2'!AA57</f>
        <v>2.2198264106236916E-3</v>
      </c>
      <c r="AB24" s="88">
        <f>'Cal_RIIO-2'!AB57</f>
        <v>-7.8131026195434007E-5</v>
      </c>
      <c r="AC24" s="88">
        <f>'Cal_RIIO-2'!AC57</f>
        <v>-3.3077996227361073E-2</v>
      </c>
      <c r="AD24" s="88">
        <f>'Cal_RIIO-2'!AD57</f>
        <v>-1.1837218277209474E-2</v>
      </c>
      <c r="AE24" s="88">
        <f>'Cal_RIIO-2'!AE57</f>
        <v>2.3701604040197366E-3</v>
      </c>
      <c r="AF24" s="88">
        <f>'Cal_RIIO-2'!AF57</f>
        <v>-7.0588449924010813E-3</v>
      </c>
      <c r="AG24" s="88">
        <f>'Cal_RIIO-2'!AG57</f>
        <v>-1.2762593309866279E-2</v>
      </c>
      <c r="AH24" s="88">
        <f>'Cal_RIIO-2'!AH57</f>
        <v>-7.9404850491780234E-3</v>
      </c>
      <c r="AI24" s="88">
        <f>'Cal_RIIO-2'!AI57</f>
        <v>-1.4148343965276212E-2</v>
      </c>
      <c r="AJ24" s="88">
        <f>'Cal_RIIO-2'!AJ57</f>
        <v>-3.1617572121991102E-4</v>
      </c>
      <c r="AK24" s="88">
        <f>'Cal_RIIO-2'!AK57</f>
        <v>9.6950834715514803E-3</v>
      </c>
      <c r="AL24" s="88">
        <f>'Cal_RIIO-2'!AL57</f>
        <v>1.0682873425782325E-2</v>
      </c>
      <c r="AM24" s="88">
        <f>'Cal_RIIO-2'!AM57</f>
        <v>2.3195868438244758E-3</v>
      </c>
      <c r="AN24" s="88">
        <f>'Cal_RIIO-2'!AN57</f>
        <v>0</v>
      </c>
      <c r="AO24" s="88">
        <f>'Cal_RIIO-2'!AO57</f>
        <v>0</v>
      </c>
      <c r="AP24" s="88">
        <f>'Cal_RIIO-2'!AP57</f>
        <v>-5.6156767279590784E-3</v>
      </c>
      <c r="AQ24" s="88">
        <f>'Cal_RIIO-2'!AQ57</f>
        <v>4.3692603967796983E-3</v>
      </c>
      <c r="AS24" s="88"/>
      <c r="AT24" s="88">
        <f>'Cal_RIIO-2'!AT57</f>
        <v>1.6132066614325122E-2</v>
      </c>
      <c r="AU24" s="88">
        <f>'Cal_RIIO-2'!AU57</f>
        <v>1.5884342429837724E-2</v>
      </c>
      <c r="AV24" s="88"/>
      <c r="AW24" s="88">
        <f>'Cal_RIIO-2'!AW57</f>
        <v>6.4843678504235575E-3</v>
      </c>
      <c r="AX24" s="88">
        <f>'Cal_RIIO-2'!AX57</f>
        <v>6.4843678504235575E-3</v>
      </c>
      <c r="AY24" s="88"/>
      <c r="AZ24" s="88">
        <f>'Cal_RIIO-2'!AZ57</f>
        <v>1.0115401497258279E-2</v>
      </c>
      <c r="BA24" s="88">
        <f>'Cal_RIIO-2'!BA57</f>
        <v>9.9330228081323975E-3</v>
      </c>
      <c r="BB24" s="88"/>
      <c r="BC24" s="88">
        <f>'Cal_RIIO-2'!BC57</f>
        <v>-2.1601695357965967E-3</v>
      </c>
      <c r="BD24" s="88">
        <f>'Cal_RIIO-2'!BD57</f>
        <v>-2.0166500571508735E-3</v>
      </c>
    </row>
    <row r="25" spans="3:72">
      <c r="E25" s="3" t="s">
        <v>226</v>
      </c>
      <c r="H25" s="3" t="s">
        <v>138</v>
      </c>
      <c r="K25" s="3">
        <f t="shared" si="2"/>
        <v>26</v>
      </c>
      <c r="L25" s="3">
        <f t="shared" si="3"/>
        <v>0</v>
      </c>
      <c r="N25" s="15"/>
      <c r="P25" s="15"/>
      <c r="Q25" s="88">
        <f>'Cal_RIIO-2'!Q58</f>
        <v>2.5970595969062035E-2</v>
      </c>
      <c r="R25" s="88">
        <f>'Cal_RIIO-2'!R58</f>
        <v>1.4088620692812305E-2</v>
      </c>
      <c r="S25" s="88">
        <f>'Cal_RIIO-2'!S58</f>
        <v>4.0993844392069156E-2</v>
      </c>
      <c r="T25" s="15"/>
      <c r="U25" s="88">
        <f>'Cal_RIIO-2'!U58</f>
        <v>2.4824884483192955E-3</v>
      </c>
      <c r="V25" s="88">
        <f>'Cal_RIIO-2'!V58</f>
        <v>3.6952740957261247E-2</v>
      </c>
      <c r="W25" s="88">
        <f>'Cal_RIIO-2'!W58</f>
        <v>3.9660987128897429E-2</v>
      </c>
      <c r="X25" s="88">
        <f>'Cal_RIIO-2'!X58</f>
        <v>3.8864178475042338E-2</v>
      </c>
      <c r="Y25" s="88">
        <f>'Cal_RIIO-2'!Y58</f>
        <v>4.7687762861191724E-2</v>
      </c>
      <c r="Z25" s="88">
        <f>'Cal_RIIO-2'!Z58</f>
        <v>5.0013922001518885E-2</v>
      </c>
      <c r="AA25" s="88">
        <f>'Cal_RIIO-2'!AA58</f>
        <v>3.6110790279735516E-2</v>
      </c>
      <c r="AB25" s="88">
        <f>'Cal_RIIO-2'!AB58</f>
        <v>2.9472309272295945E-2</v>
      </c>
      <c r="AC25" s="88">
        <f>'Cal_RIIO-2'!AC58</f>
        <v>1.6747146371030721E-2</v>
      </c>
      <c r="AD25" s="88">
        <f>'Cal_RIIO-2'!AD58</f>
        <v>1.6633866841460745E-2</v>
      </c>
      <c r="AE25" s="88">
        <f>'Cal_RIIO-2'!AE58</f>
        <v>2.2970387075148639E-2</v>
      </c>
      <c r="AF25" s="88">
        <f>'Cal_RIIO-2'!AF58</f>
        <v>1.5609699106807812E-2</v>
      </c>
      <c r="AG25" s="88">
        <f>'Cal_RIIO-2'!AG58</f>
        <v>1.3457998595705019E-2</v>
      </c>
      <c r="AH25" s="88">
        <f>'Cal_RIIO-2'!AH58</f>
        <v>1.7500992692633603E-2</v>
      </c>
      <c r="AI25" s="88">
        <f>'Cal_RIIO-2'!AI58</f>
        <v>1.6520492599218544E-2</v>
      </c>
      <c r="AJ25" s="88">
        <f>'Cal_RIIO-2'!AJ58</f>
        <v>2.152258707863729E-2</v>
      </c>
      <c r="AK25" s="88">
        <f>'Cal_RIIO-2'!AK58</f>
        <v>3.3809975351159434E-2</v>
      </c>
      <c r="AL25" s="88">
        <f>'Cal_RIIO-2'!AL58</f>
        <v>2.8608878638195154E-2</v>
      </c>
      <c r="AM25" s="88">
        <f>'Cal_RIIO-2'!AM58</f>
        <v>3.5439844679994802E-2</v>
      </c>
      <c r="AN25" s="88">
        <f>'Cal_RIIO-2'!AN58</f>
        <v>7.7897098890448496E-3</v>
      </c>
      <c r="AO25" s="88">
        <f>'Cal_RIIO-2'!AO58</f>
        <v>4.526202425449378E-3</v>
      </c>
      <c r="AP25" s="88">
        <f>'Cal_RIIO-2'!AP58</f>
        <v>9.9773461872869817E-4</v>
      </c>
      <c r="AQ25" s="88">
        <f>'Cal_RIIO-2'!AQ58</f>
        <v>1.8581151229427707E-2</v>
      </c>
      <c r="AS25" s="88"/>
      <c r="AT25" s="88">
        <f>'Cal_RIIO-2'!AT58</f>
        <v>2.7017687017981167E-2</v>
      </c>
      <c r="AU25" s="88">
        <f>'Cal_RIIO-2'!AU58</f>
        <v>2.6359709308473717E-2</v>
      </c>
      <c r="AV25" s="88"/>
      <c r="AW25" s="88">
        <f>'Cal_RIIO-2'!AW58</f>
        <v>2.4824884483192955E-3</v>
      </c>
      <c r="AX25" s="88">
        <f>'Cal_RIIO-2'!AX58</f>
        <v>2.4824884483192955E-3</v>
      </c>
      <c r="AY25" s="88"/>
      <c r="AZ25" s="88">
        <f>'Cal_RIIO-2'!AZ58</f>
        <v>3.6938729668371723E-2</v>
      </c>
      <c r="BA25" s="88">
        <f>'Cal_RIIO-2'!BA58</f>
        <v>3.6071944387623539E-2</v>
      </c>
      <c r="BB25" s="88"/>
      <c r="BC25" s="88">
        <f>'Cal_RIIO-2'!BC58</f>
        <v>1.8140680058686548E-2</v>
      </c>
      <c r="BD25" s="88">
        <f>'Cal_RIIO-2'!BD58</f>
        <v>1.8770943041002245E-2</v>
      </c>
    </row>
    <row r="27" spans="3:72">
      <c r="C27" s="11" t="s">
        <v>286</v>
      </c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11"/>
      <c r="P27" s="11"/>
      <c r="Q27" s="11"/>
      <c r="R27" s="11"/>
      <c r="S27" s="11"/>
      <c r="T27" s="11"/>
      <c r="U27" s="11"/>
      <c r="V27" s="11"/>
      <c r="W27" s="11"/>
      <c r="X27" s="11"/>
      <c r="Y27" s="11"/>
      <c r="Z27" s="11"/>
      <c r="AA27" s="11"/>
      <c r="AB27" s="11"/>
      <c r="AC27" s="11"/>
      <c r="AD27" s="11"/>
      <c r="AE27" s="11"/>
      <c r="AF27" s="11"/>
      <c r="AG27" s="11"/>
      <c r="AH27" s="11"/>
      <c r="AI27" s="11"/>
      <c r="AJ27" s="11"/>
      <c r="AK27" s="11"/>
      <c r="AL27" s="11"/>
      <c r="AM27" s="11"/>
      <c r="AN27" s="11"/>
      <c r="AO27" s="11"/>
      <c r="AP27" s="11"/>
      <c r="AQ27" s="11"/>
      <c r="AR27" s="11"/>
      <c r="AS27" s="11"/>
      <c r="AT27" s="11"/>
      <c r="AU27" s="11"/>
      <c r="AV27" s="11"/>
      <c r="AW27" s="11"/>
      <c r="AX27" s="11"/>
      <c r="AY27" s="11"/>
      <c r="AZ27" s="11"/>
      <c r="BA27" s="11"/>
      <c r="BB27" s="11"/>
      <c r="BC27" s="11"/>
      <c r="BD27" s="11"/>
      <c r="BE27" s="11"/>
      <c r="BF27" s="11"/>
      <c r="BG27" s="11"/>
      <c r="BH27" s="11"/>
      <c r="BI27" s="11"/>
      <c r="BJ27" s="11"/>
      <c r="BK27" s="11"/>
      <c r="BL27" s="11"/>
      <c r="BM27" s="11"/>
      <c r="BN27" s="11"/>
      <c r="BO27" s="11"/>
      <c r="BP27" s="11"/>
      <c r="BQ27" s="11"/>
      <c r="BR27" s="11"/>
      <c r="BS27" s="11"/>
      <c r="BT27" s="11"/>
    </row>
    <row r="28" spans="3:72">
      <c r="C28" s="27"/>
      <c r="U28" s="37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G28" s="3"/>
    </row>
    <row r="29" spans="3:72">
      <c r="E29" s="3" t="s">
        <v>238</v>
      </c>
      <c r="H29" s="3" t="s">
        <v>138</v>
      </c>
      <c r="K29" s="3">
        <f>COUNTIF(P29:AQ29,"&gt;"&amp;0)</f>
        <v>21</v>
      </c>
      <c r="L29" s="3">
        <f>COUNTIF(P29:AQ29,"&lt;"&amp;0)</f>
        <v>5</v>
      </c>
      <c r="N29" s="15"/>
      <c r="P29" s="15"/>
      <c r="Q29" s="88">
        <f>'Cal_RIIO-2'!Q73</f>
        <v>4.8200707213807027E-3</v>
      </c>
      <c r="R29" s="88">
        <f>'Cal_RIIO-2'!R73</f>
        <v>-2.2301384640769704E-3</v>
      </c>
      <c r="S29" s="88">
        <f>'Cal_RIIO-2'!S73</f>
        <v>-2.6070108895147855E-3</v>
      </c>
      <c r="T29" s="15"/>
      <c r="U29" s="88">
        <f>'Cal_RIIO-2'!U73</f>
        <v>-3.6775499746835166E-3</v>
      </c>
      <c r="V29" s="88">
        <f>'Cal_RIIO-2'!V73</f>
        <v>-1.6639310144524379E-3</v>
      </c>
      <c r="W29" s="88">
        <f>'Cal_RIIO-2'!W73</f>
        <v>3.8069274290253086E-3</v>
      </c>
      <c r="X29" s="88">
        <f>'Cal_RIIO-2'!X73</f>
        <v>1.5760266308591868E-3</v>
      </c>
      <c r="Y29" s="88">
        <f>'Cal_RIIO-2'!Y73</f>
        <v>9.3958536723982786E-3</v>
      </c>
      <c r="Z29" s="88">
        <f>'Cal_RIIO-2'!Z73</f>
        <v>9.2577211156073692E-3</v>
      </c>
      <c r="AA29" s="88">
        <f>'Cal_RIIO-2'!AA73</f>
        <v>1.854686652994075E-2</v>
      </c>
      <c r="AB29" s="88">
        <f>'Cal_RIIO-2'!AB73</f>
        <v>1.0284456992158617E-2</v>
      </c>
      <c r="AC29" s="88">
        <f>'Cal_RIIO-2'!AC73</f>
        <v>1.8878177256268544E-2</v>
      </c>
      <c r="AD29" s="88">
        <f>'Cal_RIIO-2'!AD73</f>
        <v>8.5063479514428889E-3</v>
      </c>
      <c r="AE29" s="88">
        <f>'Cal_RIIO-2'!AE73</f>
        <v>3.0314670382841727E-4</v>
      </c>
      <c r="AF29" s="88">
        <f>'Cal_RIIO-2'!AF73</f>
        <v>3.0300284248981936E-4</v>
      </c>
      <c r="AG29" s="88">
        <f>'Cal_RIIO-2'!AG73</f>
        <v>-1.043045306581152E-3</v>
      </c>
      <c r="AH29" s="88">
        <f>'Cal_RIIO-2'!AH73</f>
        <v>5.4660517076110244E-4</v>
      </c>
      <c r="AI29" s="88">
        <f>'Cal_RIIO-2'!AI73</f>
        <v>3.3085967150863977E-3</v>
      </c>
      <c r="AJ29" s="88">
        <f>'Cal_RIIO-2'!AJ73</f>
        <v>3.2528985879103989E-3</v>
      </c>
      <c r="AK29" s="88">
        <f>'Cal_RIIO-2'!AK73</f>
        <v>9.4335610688854928E-3</v>
      </c>
      <c r="AL29" s="88">
        <f>'Cal_RIIO-2'!AL73</f>
        <v>1.2680746145763915E-2</v>
      </c>
      <c r="AM29" s="88">
        <f>'Cal_RIIO-2'!AM73</f>
        <v>1.163924232728495E-2</v>
      </c>
      <c r="AN29" s="88">
        <f>'Cal_RIIO-2'!AN73</f>
        <v>2.7602748299449008E-4</v>
      </c>
      <c r="AO29" s="88">
        <f>'Cal_RIIO-2'!AO73</f>
        <v>2.8222340244816796E-4</v>
      </c>
      <c r="AP29" s="88">
        <f>'Cal_RIIO-2'!AP73</f>
        <v>5.0196251939034391E-3</v>
      </c>
      <c r="AQ29" s="88">
        <f>'Cal_RIIO-2'!AQ73</f>
        <v>5.5965487625872249E-3</v>
      </c>
      <c r="AS29" s="88"/>
      <c r="AT29" s="88">
        <f>'Cal_RIIO-2'!AT73</f>
        <v>-5.6928774036844243E-6</v>
      </c>
      <c r="AU29" s="88">
        <f>'Cal_RIIO-2'!AU73</f>
        <v>3.053518290799564E-3</v>
      </c>
      <c r="AV29" s="88"/>
      <c r="AW29" s="88">
        <f>'Cal_RIIO-2'!AW73</f>
        <v>-3.6775499746835166E-3</v>
      </c>
      <c r="AX29" s="88">
        <f>'Cal_RIIO-2'!AX73</f>
        <v>-3.6775499746835166E-3</v>
      </c>
      <c r="AY29" s="88"/>
      <c r="AZ29" s="88">
        <f>'Cal_RIIO-2'!AZ73</f>
        <v>8.7602623264757019E-3</v>
      </c>
      <c r="BA29" s="88">
        <f>'Cal_RIIO-2'!BA73</f>
        <v>8.0016132688234213E-3</v>
      </c>
      <c r="BB29" s="88"/>
      <c r="BC29" s="88">
        <f>'Cal_RIIO-2'!BC73</f>
        <v>4.2932519320575393E-3</v>
      </c>
      <c r="BD29" s="88">
        <f>'Cal_RIIO-2'!BD73</f>
        <v>4.3536445676284159E-3</v>
      </c>
    </row>
    <row r="30" spans="3:72">
      <c r="E30" s="3" t="s">
        <v>239</v>
      </c>
      <c r="H30" s="3" t="s">
        <v>138</v>
      </c>
      <c r="K30" s="3">
        <f t="shared" ref="K30:K33" si="4">COUNTIF(P30:AQ30,"&gt;"&amp;0)</f>
        <v>26</v>
      </c>
      <c r="L30" s="3">
        <f t="shared" ref="L30:L33" si="5">COUNTIF(P30:AQ30,"&lt;"&amp;0)</f>
        <v>0</v>
      </c>
      <c r="N30" s="15"/>
      <c r="P30" s="15"/>
      <c r="Q30" s="88">
        <f>'Cal_RIIO-2'!Q74</f>
        <v>5.6007869771208659E-3</v>
      </c>
      <c r="R30" s="88">
        <f>'Cal_RIIO-2'!R74</f>
        <v>7.8185934995152924E-3</v>
      </c>
      <c r="S30" s="88">
        <f>'Cal_RIIO-2'!S74</f>
        <v>1.6184717497097541E-2</v>
      </c>
      <c r="T30" s="15"/>
      <c r="U30" s="88">
        <f>'Cal_RIIO-2'!U74</f>
        <v>2.4991055691930813E-3</v>
      </c>
      <c r="V30" s="88">
        <f>'Cal_RIIO-2'!V74</f>
        <v>1.099240810880822E-2</v>
      </c>
      <c r="W30" s="88">
        <f>'Cal_RIIO-2'!W74</f>
        <v>8.7772094679033821E-3</v>
      </c>
      <c r="X30" s="88">
        <f>'Cal_RIIO-2'!X74</f>
        <v>9.6137572545344895E-3</v>
      </c>
      <c r="Y30" s="88">
        <f>'Cal_RIIO-2'!Y74</f>
        <v>8.3328210163829651E-3</v>
      </c>
      <c r="Z30" s="88">
        <f>'Cal_RIIO-2'!Z74</f>
        <v>1.3134156138030406E-2</v>
      </c>
      <c r="AA30" s="88">
        <f>'Cal_RIIO-2'!AA74</f>
        <v>7.3879406758192824E-3</v>
      </c>
      <c r="AB30" s="88">
        <f>'Cal_RIIO-2'!AB74</f>
        <v>1.1574054017350805E-2</v>
      </c>
      <c r="AC30" s="88">
        <f>'Cal_RIIO-2'!AC74</f>
        <v>7.7203419243774916E-3</v>
      </c>
      <c r="AD30" s="88">
        <f>'Cal_RIIO-2'!AD74</f>
        <v>2.3707564620149404E-2</v>
      </c>
      <c r="AE30" s="88">
        <f>'Cal_RIIO-2'!AE74</f>
        <v>1.9313141999805942E-2</v>
      </c>
      <c r="AF30" s="88">
        <f>'Cal_RIIO-2'!AF74</f>
        <v>2.1731281375007492E-2</v>
      </c>
      <c r="AG30" s="88">
        <f>'Cal_RIIO-2'!AG74</f>
        <v>3.0583381485341364E-2</v>
      </c>
      <c r="AH30" s="88">
        <f>'Cal_RIIO-2'!AH74</f>
        <v>2.8288477721494922E-2</v>
      </c>
      <c r="AI30" s="88">
        <f>'Cal_RIIO-2'!AI74</f>
        <v>2.3399158535541965E-2</v>
      </c>
      <c r="AJ30" s="88">
        <f>'Cal_RIIO-2'!AJ74</f>
        <v>1.8190473950548351E-2</v>
      </c>
      <c r="AK30" s="88">
        <f>'Cal_RIIO-2'!AK74</f>
        <v>2.0883256320957722E-2</v>
      </c>
      <c r="AL30" s="88">
        <f>'Cal_RIIO-2'!AL74</f>
        <v>1.365951558833031E-2</v>
      </c>
      <c r="AM30" s="88">
        <f>'Cal_RIIO-2'!AM74</f>
        <v>1.8808357971865357E-2</v>
      </c>
      <c r="AN30" s="88">
        <f>'Cal_RIIO-2'!AN74</f>
        <v>1.0705720511292312E-2</v>
      </c>
      <c r="AO30" s="88">
        <f>'Cal_RIIO-2'!AO74</f>
        <v>6.6316484272303158E-3</v>
      </c>
      <c r="AP30" s="88">
        <f>'Cal_RIIO-2'!AP74</f>
        <v>8.5287630949993729E-3</v>
      </c>
      <c r="AQ30" s="88">
        <f>'Cal_RIIO-2'!AQ74</f>
        <v>1.1605855790427187E-2</v>
      </c>
      <c r="AS30" s="88"/>
      <c r="AT30" s="88">
        <f>'Cal_RIIO-2'!AT74</f>
        <v>9.868032657911233E-3</v>
      </c>
      <c r="AU30" s="88">
        <f>'Cal_RIIO-2'!AU74</f>
        <v>7.1646237873560356E-3</v>
      </c>
      <c r="AV30" s="88"/>
      <c r="AW30" s="88">
        <f>'Cal_RIIO-2'!AW74</f>
        <v>2.4991055691930813E-3</v>
      </c>
      <c r="AX30" s="88">
        <f>'Cal_RIIO-2'!AX74</f>
        <v>2.4991055691930813E-3</v>
      </c>
      <c r="AY30" s="88"/>
      <c r="AZ30" s="88">
        <f>'Cal_RIIO-2'!AZ74</f>
        <v>9.691586075400882E-3</v>
      </c>
      <c r="BA30" s="88">
        <f>'Cal_RIIO-2'!BA74</f>
        <v>1.0002884571110591E-2</v>
      </c>
      <c r="BB30" s="88"/>
      <c r="BC30" s="88">
        <f>'Cal_RIIO-2'!BC74</f>
        <v>1.8288328385213715E-2</v>
      </c>
      <c r="BD30" s="88">
        <f>'Cal_RIIO-2'!BD74</f>
        <v>1.870415912598938E-2</v>
      </c>
    </row>
    <row r="31" spans="3:72">
      <c r="E31" s="3" t="s">
        <v>240</v>
      </c>
      <c r="H31" s="3" t="s">
        <v>138</v>
      </c>
      <c r="K31" s="3">
        <f t="shared" si="4"/>
        <v>10</v>
      </c>
      <c r="L31" s="3">
        <f t="shared" si="5"/>
        <v>16</v>
      </c>
      <c r="N31" s="15"/>
      <c r="P31" s="15"/>
      <c r="Q31" s="88">
        <f>'Cal_RIIO-2'!Q75</f>
        <v>-5.097133211284707E-3</v>
      </c>
      <c r="R31" s="88">
        <f>'Cal_RIIO-2'!R75</f>
        <v>-6.7397272791391467E-3</v>
      </c>
      <c r="S31" s="88">
        <f>'Cal_RIIO-2'!S75</f>
        <v>-7.5657485936914202E-4</v>
      </c>
      <c r="T31" s="15"/>
      <c r="U31" s="88">
        <f>'Cal_RIIO-2'!U75</f>
        <v>3.7550520100620363E-3</v>
      </c>
      <c r="V31" s="88">
        <f>'Cal_RIIO-2'!V75</f>
        <v>-3.1244694586638307E-4</v>
      </c>
      <c r="W31" s="88">
        <f>'Cal_RIIO-2'!W75</f>
        <v>-1.678674463493437E-3</v>
      </c>
      <c r="X31" s="88">
        <f>'Cal_RIIO-2'!X75</f>
        <v>-6.5979863014321079E-4</v>
      </c>
      <c r="Y31" s="88">
        <f>'Cal_RIIO-2'!Y75</f>
        <v>3.8840109373538395E-4</v>
      </c>
      <c r="Z31" s="88">
        <f>'Cal_RIIO-2'!Z75</f>
        <v>-1.814876927513082E-4</v>
      </c>
      <c r="AA31" s="88">
        <f>'Cal_RIIO-2'!AA75</f>
        <v>1.315443464198509E-3</v>
      </c>
      <c r="AB31" s="88">
        <f>'Cal_RIIO-2'!AB75</f>
        <v>1.6402449450911843E-3</v>
      </c>
      <c r="AC31" s="88">
        <f>'Cal_RIIO-2'!AC75</f>
        <v>1.6454775788744547E-2</v>
      </c>
      <c r="AD31" s="88">
        <f>'Cal_RIIO-2'!AD75</f>
        <v>-3.4069595083151523E-3</v>
      </c>
      <c r="AE31" s="88">
        <f>'Cal_RIIO-2'!AE75</f>
        <v>1.2864711240916833E-3</v>
      </c>
      <c r="AF31" s="88">
        <f>'Cal_RIIO-2'!AF75</f>
        <v>9.3907274981917463E-4</v>
      </c>
      <c r="AG31" s="88">
        <f>'Cal_RIIO-2'!AG75</f>
        <v>-3.034847101566757E-3</v>
      </c>
      <c r="AH31" s="88">
        <f>'Cal_RIIO-2'!AH75</f>
        <v>-3.1091675376687762E-3</v>
      </c>
      <c r="AI31" s="88">
        <f>'Cal_RIIO-2'!AI75</f>
        <v>4.2846053302366882E-3</v>
      </c>
      <c r="AJ31" s="88">
        <f>'Cal_RIIO-2'!AJ75</f>
        <v>7.3895726362290816E-4</v>
      </c>
      <c r="AK31" s="88">
        <f>'Cal_RIIO-2'!AK75</f>
        <v>-5.859226374741091E-3</v>
      </c>
      <c r="AL31" s="88">
        <f>'Cal_RIIO-2'!AL75</f>
        <v>-8.0868103523754637E-3</v>
      </c>
      <c r="AM31" s="88">
        <f>'Cal_RIIO-2'!AM75</f>
        <v>2.9857623720887902E-3</v>
      </c>
      <c r="AN31" s="88">
        <f>'Cal_RIIO-2'!AN75</f>
        <v>-2.9160106222474364E-3</v>
      </c>
      <c r="AO31" s="88">
        <f>'Cal_RIIO-2'!AO75</f>
        <v>-2.1054460017809382E-3</v>
      </c>
      <c r="AP31" s="88">
        <f>'Cal_RIIO-2'!AP75</f>
        <v>-6.5335782795127436E-3</v>
      </c>
      <c r="AQ31" s="88">
        <f>'Cal_RIIO-2'!AQ75</f>
        <v>-2.6662555248408858E-3</v>
      </c>
      <c r="AS31" s="88"/>
      <c r="AT31" s="88">
        <f>'Cal_RIIO-2'!AT75</f>
        <v>-4.1978117832643319E-3</v>
      </c>
      <c r="AU31" s="88">
        <f>'Cal_RIIO-2'!AU75</f>
        <v>-4.7666410901308597E-3</v>
      </c>
      <c r="AV31" s="88"/>
      <c r="AW31" s="88">
        <f>'Cal_RIIO-2'!AW75</f>
        <v>3.7550520100620363E-3</v>
      </c>
      <c r="AX31" s="88">
        <f>'Cal_RIIO-2'!AX75</f>
        <v>3.7550520100620363E-3</v>
      </c>
      <c r="AY31" s="88"/>
      <c r="AZ31" s="88">
        <f>'Cal_RIIO-2'!AZ75</f>
        <v>2.1208071949394107E-3</v>
      </c>
      <c r="BA31" s="88">
        <f>'Cal_RIIO-2'!BA75</f>
        <v>1.9728081561620225E-3</v>
      </c>
      <c r="BB31" s="88"/>
      <c r="BC31" s="88">
        <f>'Cal_RIIO-2'!BC75</f>
        <v>-1.963102318799286E-3</v>
      </c>
      <c r="BD31" s="88">
        <f>'Cal_RIIO-2'!BD75</f>
        <v>-1.9567165611985432E-3</v>
      </c>
    </row>
    <row r="32" spans="3:72">
      <c r="E32" s="3" t="s">
        <v>241</v>
      </c>
      <c r="H32" s="3" t="s">
        <v>138</v>
      </c>
      <c r="K32" s="3">
        <f t="shared" si="4"/>
        <v>15</v>
      </c>
      <c r="L32" s="3">
        <f t="shared" si="5"/>
        <v>9</v>
      </c>
      <c r="N32" s="15"/>
      <c r="P32" s="15"/>
      <c r="Q32" s="88">
        <f>'Cal_RIIO-2'!Q76</f>
        <v>1.5736781906170668E-2</v>
      </c>
      <c r="R32" s="88">
        <f>'Cal_RIIO-2'!R76</f>
        <v>9.7102558433024028E-3</v>
      </c>
      <c r="S32" s="88">
        <f>'Cal_RIIO-2'!S76</f>
        <v>2.2949162093502291E-2</v>
      </c>
      <c r="T32" s="15"/>
      <c r="U32" s="88">
        <f>'Cal_RIIO-2'!U76</f>
        <v>6.4843678504235575E-3</v>
      </c>
      <c r="V32" s="88">
        <f>'Cal_RIIO-2'!V76</f>
        <v>2.2608429640017309E-2</v>
      </c>
      <c r="W32" s="88">
        <f>'Cal_RIIO-2'!W76</f>
        <v>2.267441219162775E-2</v>
      </c>
      <c r="X32" s="88">
        <f>'Cal_RIIO-2'!X76</f>
        <v>2.2637505866071248E-2</v>
      </c>
      <c r="Y32" s="88">
        <f>'Cal_RIIO-2'!Y76</f>
        <v>2.3057350054348946E-2</v>
      </c>
      <c r="Z32" s="88">
        <f>'Cal_RIIO-2'!Z76</f>
        <v>2.088181506893378E-2</v>
      </c>
      <c r="AA32" s="88">
        <f>'Cal_RIIO-2'!AA76</f>
        <v>2.2198264106236916E-3</v>
      </c>
      <c r="AB32" s="88">
        <f>'Cal_RIIO-2'!AB76</f>
        <v>-7.8131026195434007E-5</v>
      </c>
      <c r="AC32" s="88">
        <f>'Cal_RIIO-2'!AC76</f>
        <v>-3.3077996227361073E-2</v>
      </c>
      <c r="AD32" s="88">
        <f>'Cal_RIIO-2'!AD76</f>
        <v>-1.1837218277209474E-2</v>
      </c>
      <c r="AE32" s="88">
        <f>'Cal_RIIO-2'!AE76</f>
        <v>2.3701604040197366E-3</v>
      </c>
      <c r="AF32" s="88">
        <f>'Cal_RIIO-2'!AF76</f>
        <v>-7.0588449924010813E-3</v>
      </c>
      <c r="AG32" s="88">
        <f>'Cal_RIIO-2'!AG76</f>
        <v>-1.2762593309866279E-2</v>
      </c>
      <c r="AH32" s="88">
        <f>'Cal_RIIO-2'!AH76</f>
        <v>-7.9404850491780234E-3</v>
      </c>
      <c r="AI32" s="88">
        <f>'Cal_RIIO-2'!AI76</f>
        <v>-1.4148343965276212E-2</v>
      </c>
      <c r="AJ32" s="88">
        <f>'Cal_RIIO-2'!AJ76</f>
        <v>-3.1617572121991102E-4</v>
      </c>
      <c r="AK32" s="88">
        <f>'Cal_RIIO-2'!AK76</f>
        <v>9.6950834715514803E-3</v>
      </c>
      <c r="AL32" s="88">
        <f>'Cal_RIIO-2'!AL76</f>
        <v>1.0682873425782325E-2</v>
      </c>
      <c r="AM32" s="88">
        <f>'Cal_RIIO-2'!AM76</f>
        <v>2.3195868438244758E-3</v>
      </c>
      <c r="AN32" s="88">
        <f>'Cal_RIIO-2'!AN76</f>
        <v>0</v>
      </c>
      <c r="AO32" s="88">
        <f>'Cal_RIIO-2'!AO76</f>
        <v>0</v>
      </c>
      <c r="AP32" s="88">
        <f>'Cal_RIIO-2'!AP76</f>
        <v>-5.6156767279590784E-3</v>
      </c>
      <c r="AQ32" s="88">
        <f>'Cal_RIIO-2'!AQ76</f>
        <v>4.3692603967796983E-3</v>
      </c>
      <c r="AS32" s="88"/>
      <c r="AT32" s="88">
        <f>'Cal_RIIO-2'!AT76</f>
        <v>1.6132066614325122E-2</v>
      </c>
      <c r="AU32" s="88">
        <f>'Cal_RIIO-2'!AU76</f>
        <v>1.5884342429837724E-2</v>
      </c>
      <c r="AV32" s="88"/>
      <c r="AW32" s="88">
        <f>'Cal_RIIO-2'!AW76</f>
        <v>6.4843678504235575E-3</v>
      </c>
      <c r="AX32" s="88">
        <f>'Cal_RIIO-2'!AX76</f>
        <v>6.4843678504235575E-3</v>
      </c>
      <c r="AY32" s="88"/>
      <c r="AZ32" s="88">
        <f>'Cal_RIIO-2'!AZ76</f>
        <v>1.0115401497258279E-2</v>
      </c>
      <c r="BA32" s="88">
        <f>'Cal_RIIO-2'!BA76</f>
        <v>9.9330228081323975E-3</v>
      </c>
      <c r="BB32" s="88"/>
      <c r="BC32" s="88">
        <f>'Cal_RIIO-2'!BC76</f>
        <v>-2.1601695357965967E-3</v>
      </c>
      <c r="BD32" s="88">
        <f>'Cal_RIIO-2'!BD76</f>
        <v>-2.0166500571508735E-3</v>
      </c>
    </row>
    <row r="33" spans="5:56">
      <c r="E33" s="3" t="s">
        <v>226</v>
      </c>
      <c r="H33" s="3" t="s">
        <v>138</v>
      </c>
      <c r="K33" s="3">
        <f t="shared" si="4"/>
        <v>26</v>
      </c>
      <c r="L33" s="3">
        <f t="shared" si="5"/>
        <v>0</v>
      </c>
      <c r="N33" s="15"/>
      <c r="P33" s="15"/>
      <c r="Q33" s="88">
        <f>'Cal_RIIO-2'!Q77</f>
        <v>2.1060506393387531E-2</v>
      </c>
      <c r="R33" s="88">
        <f>'Cal_RIIO-2'!R77</f>
        <v>8.5589835996015759E-3</v>
      </c>
      <c r="S33" s="88">
        <f>'Cal_RIIO-2'!S77</f>
        <v>3.5770293841715907E-2</v>
      </c>
      <c r="T33" s="15"/>
      <c r="U33" s="88">
        <f>'Cal_RIIO-2'!U77</f>
        <v>9.0609754549951585E-3</v>
      </c>
      <c r="V33" s="88">
        <f>'Cal_RIIO-2'!V77</f>
        <v>3.1624459788506705E-2</v>
      </c>
      <c r="W33" s="88">
        <f>'Cal_RIIO-2'!W77</f>
        <v>3.3579874625063004E-2</v>
      </c>
      <c r="X33" s="88">
        <f>'Cal_RIIO-2'!X77</f>
        <v>3.3167491121321717E-2</v>
      </c>
      <c r="Y33" s="88">
        <f>'Cal_RIIO-2'!Y77</f>
        <v>4.1174425836865577E-2</v>
      </c>
      <c r="Z33" s="88">
        <f>'Cal_RIIO-2'!Z77</f>
        <v>4.3092204629820247E-2</v>
      </c>
      <c r="AA33" s="88">
        <f>'Cal_RIIO-2'!AA77</f>
        <v>2.9470077080582233E-2</v>
      </c>
      <c r="AB33" s="88">
        <f>'Cal_RIIO-2'!AB77</f>
        <v>2.3420624928405173E-2</v>
      </c>
      <c r="AC33" s="88">
        <f>'Cal_RIIO-2'!AC77</f>
        <v>9.9752987420295113E-3</v>
      </c>
      <c r="AD33" s="88">
        <f>'Cal_RIIO-2'!AD77</f>
        <v>1.6969734786067666E-2</v>
      </c>
      <c r="AE33" s="88">
        <f>'Cal_RIIO-2'!AE77</f>
        <v>2.3272920231745778E-2</v>
      </c>
      <c r="AF33" s="88">
        <f>'Cal_RIIO-2'!AF77</f>
        <v>1.5914511974915405E-2</v>
      </c>
      <c r="AG33" s="88">
        <f>'Cal_RIIO-2'!AG77</f>
        <v>1.3742895767327177E-2</v>
      </c>
      <c r="AH33" s="88">
        <f>'Cal_RIIO-2'!AH77</f>
        <v>1.7785430305409224E-2</v>
      </c>
      <c r="AI33" s="88">
        <f>'Cal_RIIO-2'!AI77</f>
        <v>1.684401661558884E-2</v>
      </c>
      <c r="AJ33" s="88">
        <f>'Cal_RIIO-2'!AJ77</f>
        <v>2.1866154080861743E-2</v>
      </c>
      <c r="AK33" s="88">
        <f>'Cal_RIIO-2'!AK77</f>
        <v>3.41526744866536E-2</v>
      </c>
      <c r="AL33" s="88">
        <f>'Cal_RIIO-2'!AL77</f>
        <v>2.8936324807501086E-2</v>
      </c>
      <c r="AM33" s="88">
        <f>'Cal_RIIO-2'!AM77</f>
        <v>3.5752949515063567E-2</v>
      </c>
      <c r="AN33" s="88">
        <f>'Cal_RIIO-2'!AN77</f>
        <v>8.0657373720393662E-3</v>
      </c>
      <c r="AO33" s="88">
        <f>'Cal_RIIO-2'!AO77</f>
        <v>4.8084258278975446E-3</v>
      </c>
      <c r="AP33" s="88">
        <f>'Cal_RIIO-2'!AP77</f>
        <v>1.3991332814309904E-3</v>
      </c>
      <c r="AQ33" s="88">
        <f>'Cal_RIIO-2'!AQ77</f>
        <v>1.8905409424953223E-2</v>
      </c>
      <c r="AS33" s="88"/>
      <c r="AT33" s="88">
        <f>'Cal_RIIO-2'!AT77</f>
        <v>2.1796594611568337E-2</v>
      </c>
      <c r="AU33" s="88">
        <f>'Cal_RIIO-2'!AU77</f>
        <v>2.1335843417862464E-2</v>
      </c>
      <c r="AV33" s="88"/>
      <c r="AW33" s="88">
        <f>'Cal_RIIO-2'!AW77</f>
        <v>9.0609754549951585E-3</v>
      </c>
      <c r="AX33" s="88">
        <f>'Cal_RIIO-2'!AX77</f>
        <v>9.0609754549951585E-3</v>
      </c>
      <c r="AY33" s="88"/>
      <c r="AZ33" s="88">
        <f>'Cal_RIIO-2'!AZ77</f>
        <v>3.0688057094074274E-2</v>
      </c>
      <c r="BA33" s="88">
        <f>'Cal_RIIO-2'!BA77</f>
        <v>2.991032880422843E-2</v>
      </c>
      <c r="BB33" s="88"/>
      <c r="BC33" s="88">
        <f>'Cal_RIIO-2'!BC77</f>
        <v>1.845830846267537E-2</v>
      </c>
      <c r="BD33" s="88">
        <f>'Cal_RIIO-2'!BD77</f>
        <v>1.9084437075268378E-2</v>
      </c>
    </row>
    <row r="112" spans="2:72" ht="15">
      <c r="B112" s="10" t="s">
        <v>264</v>
      </c>
      <c r="C112" s="10"/>
      <c r="D112" s="10"/>
      <c r="E112" s="10"/>
      <c r="F112" s="10"/>
      <c r="G112" s="10"/>
      <c r="H112" s="10"/>
      <c r="I112" s="10"/>
      <c r="J112" s="10"/>
      <c r="K112" s="10"/>
      <c r="L112" s="10"/>
      <c r="M112" s="10"/>
      <c r="N112" s="10"/>
      <c r="O112" s="10"/>
      <c r="P112" s="10"/>
      <c r="Q112" s="10"/>
      <c r="R112" s="10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  <c r="AF112" s="10"/>
      <c r="AG112" s="10"/>
      <c r="AH112" s="10"/>
      <c r="AI112" s="10"/>
      <c r="AJ112" s="10"/>
      <c r="AK112" s="10"/>
      <c r="AL112" s="10"/>
      <c r="AM112" s="10"/>
      <c r="AN112" s="10"/>
      <c r="AO112" s="10"/>
      <c r="AP112" s="10"/>
      <c r="AQ112" s="10"/>
      <c r="AR112" s="10"/>
      <c r="AS112" s="71"/>
      <c r="AT112" s="71"/>
      <c r="AU112" s="71"/>
      <c r="AV112" s="71"/>
      <c r="AW112" s="71"/>
      <c r="AX112" s="71"/>
      <c r="AY112" s="71"/>
      <c r="AZ112" s="71"/>
      <c r="BA112" s="71"/>
      <c r="BB112" s="71"/>
      <c r="BC112" s="71"/>
      <c r="BD112" s="71"/>
      <c r="BE112" s="10"/>
      <c r="BF112" s="10"/>
      <c r="BG112" s="36"/>
      <c r="BH112" s="10"/>
      <c r="BI112" s="10"/>
      <c r="BJ112" s="10"/>
      <c r="BK112" s="10"/>
      <c r="BL112" s="10"/>
      <c r="BM112" s="10"/>
      <c r="BN112" s="10"/>
      <c r="BO112" s="10"/>
      <c r="BP112" s="10"/>
      <c r="BQ112" s="10"/>
      <c r="BR112" s="10"/>
      <c r="BS112" s="10"/>
      <c r="BT112" s="10"/>
    </row>
    <row r="113" spans="8:8">
      <c r="H113" s="74" t="s">
        <v>230</v>
      </c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theme="2"/>
  </sheetPr>
  <dimension ref="A1:BH44"/>
  <sheetViews>
    <sheetView zoomScale="80" zoomScaleNormal="80" workbookViewId="0">
      <pane ySplit="4" topLeftCell="A5" activePane="bottomLeft" state="frozen"/>
      <selection pane="bottomLeft" activeCell="E39" sqref="E39"/>
    </sheetView>
  </sheetViews>
  <sheetFormatPr defaultColWidth="0" defaultRowHeight="12.45"/>
  <cols>
    <col min="1" max="2" width="1.73046875" customWidth="1"/>
    <col min="3" max="3" width="1.73046875" style="3" customWidth="1"/>
    <col min="4" max="4" width="1.73046875" customWidth="1"/>
    <col min="5" max="5" width="30.73046875" customWidth="1"/>
    <col min="6" max="6" width="50.73046875" customWidth="1"/>
    <col min="7" max="9" width="1.73046875" hidden="1" customWidth="1"/>
    <col min="10" max="10" width="1.73046875" style="3" hidden="1" customWidth="1"/>
    <col min="11" max="11" width="1.73046875" hidden="1" customWidth="1"/>
    <col min="12" max="13" width="1.73046875" style="3" hidden="1" customWidth="1"/>
    <col min="14" max="14" width="1.73046875" hidden="1" customWidth="1"/>
    <col min="15" max="15" width="1.59765625" customWidth="1"/>
    <col min="16" max="16" width="5.59765625" customWidth="1"/>
    <col min="17" max="17" width="15.33203125" customWidth="1"/>
    <col min="18" max="18" width="75.19921875" customWidth="1"/>
    <col min="19" max="19" width="9.19921875" customWidth="1"/>
    <col min="20" max="20" width="1.73046875" customWidth="1"/>
    <col min="21" max="60" width="0" hidden="1" customWidth="1"/>
    <col min="61" max="16384" width="9.19921875" hidden="1"/>
  </cols>
  <sheetData>
    <row r="1" spans="1:20" ht="22.75">
      <c r="A1" s="9" t="s">
        <v>59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</row>
    <row r="2" spans="1:20" ht="15">
      <c r="A2" s="10" t="e">
        <f>"["&amp; Cover!#REF! &amp;"] "&amp; Cover!$F$8 &amp;" - Version "&amp; Cover!#REF! &amp;" ("&amp; TEXT(Cover!#REF!, "dd/mm/yy") &amp;")"</f>
        <v>#REF!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</row>
    <row r="3" spans="1:20" ht="15">
      <c r="A3" s="10" t="s">
        <v>81</v>
      </c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</row>
    <row r="4" spans="1:20" ht="15">
      <c r="A4" s="10"/>
      <c r="B4" s="10"/>
      <c r="C4" s="10"/>
      <c r="D4" s="10"/>
      <c r="E4" s="10"/>
      <c r="F4" s="10" t="s">
        <v>83</v>
      </c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40"/>
      <c r="S4" s="10"/>
      <c r="T4" s="10"/>
    </row>
    <row r="6" spans="1:20" ht="15">
      <c r="B6" s="10" t="s">
        <v>38</v>
      </c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</row>
    <row r="7" spans="1:20">
      <c r="B7" s="2"/>
      <c r="C7" s="4"/>
    </row>
    <row r="8" spans="1:20">
      <c r="E8" s="22" t="s">
        <v>5</v>
      </c>
      <c r="F8" s="23" t="s">
        <v>118</v>
      </c>
      <c r="P8" s="31" t="s">
        <v>69</v>
      </c>
      <c r="Q8" s="28"/>
      <c r="R8" s="28"/>
    </row>
    <row r="9" spans="1:20">
      <c r="E9" s="16" t="s">
        <v>8</v>
      </c>
      <c r="F9" s="24" t="str">
        <f ca="1">MID(CELL("filename",A1),FIND("[",CELL("filename",A1))+1,FIND("]", CELL("filename",A1))-FIND("[",CELL("filename",A1))-1)</f>
        <v>Residual Outperformance.xlsx</v>
      </c>
      <c r="P9" s="49">
        <v>1</v>
      </c>
      <c r="Q9" s="48" t="s">
        <v>66</v>
      </c>
      <c r="R9" s="29"/>
    </row>
    <row r="10" spans="1:20">
      <c r="A10" s="3"/>
      <c r="B10" s="3"/>
      <c r="D10" s="3"/>
      <c r="E10" s="25" t="s">
        <v>101</v>
      </c>
      <c r="F10" s="25" t="s">
        <v>60</v>
      </c>
      <c r="G10" s="3"/>
      <c r="H10" s="3"/>
      <c r="I10" s="3"/>
      <c r="K10" s="3"/>
      <c r="N10" s="3"/>
      <c r="O10" s="3"/>
      <c r="P10" s="49">
        <v>2</v>
      </c>
      <c r="Q10" s="48" t="s">
        <v>67</v>
      </c>
      <c r="R10" s="29"/>
      <c r="T10" s="3"/>
    </row>
    <row r="11" spans="1:20">
      <c r="A11" s="3"/>
      <c r="B11" s="3"/>
      <c r="D11" s="3"/>
      <c r="E11" s="3"/>
      <c r="F11" s="3"/>
      <c r="G11" s="3"/>
      <c r="H11" s="3"/>
      <c r="I11" s="3"/>
      <c r="K11" s="3"/>
      <c r="N11" s="3"/>
      <c r="O11" s="3"/>
      <c r="P11" s="49"/>
      <c r="Q11" s="48"/>
      <c r="R11" s="29"/>
      <c r="T11" s="3"/>
    </row>
    <row r="12" spans="1:20" ht="12.75" customHeight="1">
      <c r="E12" s="22" t="s">
        <v>91</v>
      </c>
      <c r="F12" s="133" t="s">
        <v>102</v>
      </c>
      <c r="P12" s="49" t="s">
        <v>92</v>
      </c>
      <c r="Q12" s="48"/>
      <c r="R12" s="29"/>
    </row>
    <row r="13" spans="1:20">
      <c r="D13" s="3"/>
      <c r="E13" s="16"/>
      <c r="F13" s="134"/>
      <c r="P13" s="49" t="s">
        <v>96</v>
      </c>
      <c r="Q13" s="48" t="s">
        <v>99</v>
      </c>
      <c r="R13" s="29"/>
    </row>
    <row r="14" spans="1:20">
      <c r="D14" s="3"/>
      <c r="F14" s="134"/>
      <c r="P14" s="49" t="s">
        <v>94</v>
      </c>
      <c r="Q14" s="48" t="s">
        <v>97</v>
      </c>
      <c r="R14" s="29"/>
    </row>
    <row r="15" spans="1:20">
      <c r="E15" s="25"/>
      <c r="F15" s="134"/>
      <c r="P15" s="49" t="s">
        <v>98</v>
      </c>
      <c r="Q15" s="48" t="s">
        <v>93</v>
      </c>
      <c r="R15" s="29"/>
    </row>
    <row r="16" spans="1:20" s="3" customFormat="1"/>
    <row r="17" spans="1:20" ht="15">
      <c r="B17" s="10" t="s">
        <v>0</v>
      </c>
      <c r="C17" s="10"/>
      <c r="D17" s="10"/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</row>
    <row r="19" spans="1:20">
      <c r="A19" s="3"/>
      <c r="B19" s="3"/>
      <c r="C19" s="11" t="s">
        <v>48</v>
      </c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/>
      <c r="T19" s="11"/>
    </row>
    <row r="20" spans="1:20">
      <c r="A20" s="3"/>
      <c r="B20" s="3"/>
      <c r="D20" s="3"/>
      <c r="E20" s="3"/>
      <c r="F20" s="3"/>
      <c r="G20" s="3"/>
      <c r="H20" s="3"/>
      <c r="I20" s="3"/>
      <c r="K20" s="3"/>
      <c r="N20" s="3"/>
      <c r="O20" s="3"/>
      <c r="P20" s="3"/>
      <c r="Q20" s="3"/>
      <c r="R20" s="3"/>
      <c r="S20" s="3"/>
      <c r="T20" s="3"/>
    </row>
    <row r="21" spans="1:20">
      <c r="E21" s="15"/>
      <c r="F21" s="3" t="s">
        <v>40</v>
      </c>
      <c r="P21" s="31" t="s">
        <v>69</v>
      </c>
      <c r="Q21" s="28"/>
      <c r="R21" s="28"/>
    </row>
    <row r="22" spans="1:20">
      <c r="E22" s="17" t="s">
        <v>1</v>
      </c>
      <c r="F22" s="3" t="s">
        <v>3</v>
      </c>
      <c r="P22" s="49">
        <v>1</v>
      </c>
      <c r="Q22" s="48" t="s">
        <v>95</v>
      </c>
      <c r="R22" s="29"/>
    </row>
    <row r="23" spans="1:20">
      <c r="E23" s="18" t="s">
        <v>1</v>
      </c>
      <c r="F23" s="3" t="s">
        <v>103</v>
      </c>
      <c r="P23" s="49">
        <v>2</v>
      </c>
      <c r="Q23" s="48" t="s">
        <v>90</v>
      </c>
      <c r="R23" s="29"/>
    </row>
    <row r="24" spans="1:20">
      <c r="E24" s="19" t="s">
        <v>1</v>
      </c>
      <c r="F24" s="3" t="s">
        <v>2</v>
      </c>
      <c r="P24" s="49"/>
      <c r="Q24" s="48"/>
      <c r="R24" s="29"/>
    </row>
    <row r="25" spans="1:20">
      <c r="A25" s="3"/>
      <c r="B25" s="3"/>
      <c r="D25" s="3"/>
      <c r="E25" s="20" t="s">
        <v>1</v>
      </c>
      <c r="F25" s="3" t="s">
        <v>46</v>
      </c>
      <c r="G25" s="3"/>
      <c r="H25" s="3"/>
      <c r="I25" s="3"/>
      <c r="K25" s="3"/>
      <c r="N25" s="3"/>
      <c r="O25" s="3"/>
      <c r="P25" s="49"/>
      <c r="Q25" s="48"/>
      <c r="R25" s="29"/>
      <c r="S25" s="3"/>
      <c r="T25" s="3"/>
    </row>
    <row r="26" spans="1:20">
      <c r="E26" s="21" t="s">
        <v>1</v>
      </c>
      <c r="F26" s="3" t="s">
        <v>115</v>
      </c>
      <c r="P26" s="49"/>
      <c r="Q26" s="48"/>
      <c r="R26" s="29"/>
    </row>
    <row r="27" spans="1:20">
      <c r="E27" s="26" t="s">
        <v>1</v>
      </c>
      <c r="F27" s="3" t="s">
        <v>47</v>
      </c>
      <c r="P27" s="49"/>
      <c r="Q27" s="48"/>
      <c r="R27" s="29"/>
    </row>
    <row r="28" spans="1:20">
      <c r="E28" s="14" t="s">
        <v>1</v>
      </c>
      <c r="F28" s="3" t="s">
        <v>41</v>
      </c>
      <c r="P28" s="51"/>
      <c r="Q28" s="50"/>
      <c r="R28" s="30"/>
    </row>
    <row r="29" spans="1:20">
      <c r="E29" s="3"/>
    </row>
    <row r="30" spans="1:20">
      <c r="C30" s="11" t="s">
        <v>49</v>
      </c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11"/>
      <c r="P30" s="11"/>
      <c r="Q30" s="11"/>
      <c r="R30" s="11"/>
      <c r="S30" s="11"/>
      <c r="T30" s="11"/>
    </row>
    <row r="31" spans="1:20">
      <c r="A31" s="3"/>
      <c r="B31" s="3"/>
      <c r="D31" s="3"/>
      <c r="E31" s="3"/>
      <c r="F31" s="3"/>
      <c r="G31" s="3"/>
      <c r="H31" s="3"/>
      <c r="I31" s="3"/>
      <c r="K31" s="3"/>
      <c r="N31" s="3"/>
      <c r="O31" s="3"/>
      <c r="P31" s="3"/>
      <c r="Q31" s="3"/>
      <c r="R31" s="3"/>
      <c r="S31" s="3"/>
      <c r="T31" s="3"/>
    </row>
    <row r="32" spans="1:20">
      <c r="E32" s="1" t="s">
        <v>50</v>
      </c>
      <c r="F32" s="3" t="s">
        <v>42</v>
      </c>
      <c r="P32" s="31" t="s">
        <v>69</v>
      </c>
      <c r="Q32" s="28"/>
      <c r="R32" s="28"/>
    </row>
    <row r="33" spans="1:20">
      <c r="E33" s="5" t="s">
        <v>50</v>
      </c>
      <c r="F33" s="3" t="s">
        <v>39</v>
      </c>
      <c r="P33" s="49">
        <v>1</v>
      </c>
      <c r="Q33" s="48" t="s">
        <v>68</v>
      </c>
      <c r="R33" s="29"/>
    </row>
    <row r="34" spans="1:20">
      <c r="E34" s="6" t="s">
        <v>50</v>
      </c>
      <c r="F34" s="3" t="s">
        <v>43</v>
      </c>
      <c r="P34" s="49"/>
      <c r="Q34" s="48"/>
      <c r="R34" s="29"/>
    </row>
    <row r="35" spans="1:20">
      <c r="E35" s="7" t="s">
        <v>50</v>
      </c>
      <c r="F35" s="3" t="s">
        <v>44</v>
      </c>
      <c r="P35" s="49"/>
      <c r="Q35" s="48"/>
      <c r="R35" s="29"/>
    </row>
    <row r="36" spans="1:20">
      <c r="E36" s="8" t="s">
        <v>50</v>
      </c>
      <c r="F36" s="3" t="s">
        <v>45</v>
      </c>
      <c r="P36" s="51"/>
      <c r="Q36" s="50"/>
      <c r="R36" s="30"/>
    </row>
    <row r="38" spans="1:20">
      <c r="C38" s="11" t="s">
        <v>51</v>
      </c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1"/>
      <c r="P38" s="11"/>
      <c r="Q38" s="11"/>
      <c r="R38" s="11"/>
      <c r="S38" s="11"/>
      <c r="T38" s="11"/>
    </row>
    <row r="39" spans="1:20">
      <c r="A39" s="3"/>
      <c r="B39" s="3"/>
      <c r="D39" s="3"/>
      <c r="E39" s="3"/>
      <c r="F39" s="3"/>
      <c r="G39" s="3"/>
      <c r="H39" s="3"/>
      <c r="I39" s="3"/>
      <c r="K39" s="3"/>
      <c r="N39" s="3"/>
      <c r="O39" s="3"/>
      <c r="P39" s="3"/>
      <c r="Q39" s="3"/>
      <c r="R39" s="3"/>
      <c r="S39" s="3"/>
      <c r="T39" s="3"/>
    </row>
    <row r="40" spans="1:20" ht="22.75">
      <c r="A40" s="3"/>
      <c r="B40" s="3"/>
      <c r="D40" s="3"/>
      <c r="E40" s="9" t="s">
        <v>56</v>
      </c>
      <c r="F40" s="3" t="s">
        <v>55</v>
      </c>
      <c r="G40" s="3"/>
      <c r="H40" s="3"/>
      <c r="I40" s="3"/>
      <c r="K40" s="3"/>
      <c r="N40" s="3"/>
      <c r="O40" s="3"/>
      <c r="P40" s="3"/>
      <c r="Q40" s="3"/>
      <c r="R40" s="3"/>
      <c r="S40" s="3"/>
      <c r="T40" s="3"/>
    </row>
    <row r="41" spans="1:20" ht="15">
      <c r="E41" s="10" t="s">
        <v>56</v>
      </c>
      <c r="F41" t="s">
        <v>52</v>
      </c>
    </row>
    <row r="42" spans="1:20">
      <c r="E42" s="11" t="s">
        <v>56</v>
      </c>
      <c r="F42" t="s">
        <v>53</v>
      </c>
    </row>
    <row r="43" spans="1:20">
      <c r="E43" s="12" t="s">
        <v>56</v>
      </c>
      <c r="F43" t="s">
        <v>54</v>
      </c>
    </row>
    <row r="44" spans="1:20">
      <c r="E44" s="13" t="s">
        <v>56</v>
      </c>
      <c r="F44" s="3" t="s">
        <v>58</v>
      </c>
    </row>
  </sheetData>
  <mergeCells count="1">
    <mergeCell ref="F12:F15"/>
  </mergeCells>
  <conditionalFormatting sqref="R4">
    <cfRule type="cellIs" dxfId="6" priority="1" operator="greaterThan">
      <formula>0</formula>
    </cfRule>
  </conditionalFormatting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tabColor theme="2"/>
  </sheetPr>
  <dimension ref="A1:AQ21"/>
  <sheetViews>
    <sheetView zoomScale="80" zoomScaleNormal="80" workbookViewId="0">
      <pane ySplit="3" topLeftCell="A4" activePane="bottomLeft" state="frozen"/>
      <selection pane="bottomLeft" activeCell="A2" sqref="A2"/>
    </sheetView>
  </sheetViews>
  <sheetFormatPr defaultRowHeight="12.45"/>
  <cols>
    <col min="1" max="4" width="1.73046875" customWidth="1"/>
    <col min="5" max="5" width="12.46484375" style="3" bestFit="1" customWidth="1"/>
    <col min="6" max="6" width="43.19921875" style="3" bestFit="1" customWidth="1"/>
    <col min="7" max="7" width="23" bestFit="1" customWidth="1"/>
    <col min="8" max="8" width="12.46484375" bestFit="1" customWidth="1"/>
    <col min="9" max="9" width="3.19921875" style="3" customWidth="1"/>
    <col min="10" max="10" width="22" bestFit="1" customWidth="1"/>
    <col min="11" max="11" width="19.19921875" bestFit="1" customWidth="1"/>
    <col min="12" max="12" width="21.46484375" bestFit="1" customWidth="1"/>
    <col min="13" max="13" width="19" bestFit="1" customWidth="1"/>
    <col min="14" max="14" width="13.796875" bestFit="1" customWidth="1"/>
  </cols>
  <sheetData>
    <row r="1" spans="1:10" s="9" customFormat="1" ht="22.75">
      <c r="A1" s="9" t="s">
        <v>61</v>
      </c>
    </row>
    <row r="2" spans="1:10" s="10" customFormat="1" ht="15"/>
    <row r="3" spans="1:10" s="10" customFormat="1" ht="15">
      <c r="A3" s="10" t="s">
        <v>82</v>
      </c>
    </row>
    <row r="5" spans="1:10" s="10" customFormat="1" ht="15">
      <c r="A5" s="3"/>
      <c r="B5" s="10" t="s">
        <v>76</v>
      </c>
    </row>
    <row r="6" spans="1:10">
      <c r="C6" s="27" t="s">
        <v>77</v>
      </c>
    </row>
    <row r="8" spans="1:10" s="3" customFormat="1">
      <c r="E8" s="4" t="s">
        <v>78</v>
      </c>
      <c r="F8" s="3" t="s">
        <v>79</v>
      </c>
    </row>
    <row r="9" spans="1:10" s="3" customFormat="1">
      <c r="E9" s="4" t="s">
        <v>78</v>
      </c>
      <c r="F9" s="3" t="s">
        <v>79</v>
      </c>
    </row>
    <row r="10" spans="1:10" s="3" customFormat="1">
      <c r="F10" s="27" t="s">
        <v>80</v>
      </c>
    </row>
    <row r="12" spans="1:10" s="10" customFormat="1" ht="15">
      <c r="A12" s="3"/>
      <c r="B12" s="10" t="s">
        <v>109</v>
      </c>
    </row>
    <row r="13" spans="1:10" s="3" customFormat="1">
      <c r="C13" s="27" t="s">
        <v>114</v>
      </c>
    </row>
    <row r="14" spans="1:10" s="3" customFormat="1"/>
    <row r="15" spans="1:10" s="4" customFormat="1">
      <c r="E15" s="4" t="s">
        <v>113</v>
      </c>
      <c r="F15" s="4" t="s">
        <v>108</v>
      </c>
      <c r="G15" s="4" t="s">
        <v>119</v>
      </c>
      <c r="J15" s="4" t="s">
        <v>304</v>
      </c>
    </row>
    <row r="16" spans="1:10">
      <c r="F16"/>
    </row>
    <row r="17" spans="2:43" s="3" customFormat="1">
      <c r="E17" s="3">
        <v>1</v>
      </c>
      <c r="F17" s="3" t="s">
        <v>110</v>
      </c>
      <c r="G17" s="3" t="s">
        <v>218</v>
      </c>
      <c r="J17" s="3" t="s">
        <v>305</v>
      </c>
    </row>
    <row r="18" spans="2:43" s="3" customFormat="1">
      <c r="E18" s="3">
        <v>2</v>
      </c>
      <c r="F18" s="3" t="s">
        <v>37</v>
      </c>
      <c r="G18" s="3" t="s">
        <v>107</v>
      </c>
      <c r="J18" s="3" t="s">
        <v>306</v>
      </c>
    </row>
    <row r="19" spans="2:43" s="3" customFormat="1">
      <c r="E19" s="3">
        <v>3</v>
      </c>
    </row>
    <row r="20" spans="2:43" s="3" customFormat="1"/>
    <row r="21" spans="2:43" s="3" customFormat="1" ht="15">
      <c r="B21" s="10" t="s">
        <v>264</v>
      </c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  <c r="AD21" s="36"/>
      <c r="AE21" s="10"/>
      <c r="AF21" s="10"/>
      <c r="AG21" s="10"/>
      <c r="AH21" s="10"/>
      <c r="AI21" s="10"/>
      <c r="AJ21" s="10"/>
      <c r="AK21" s="10"/>
      <c r="AL21" s="10"/>
      <c r="AM21" s="10"/>
      <c r="AN21" s="10"/>
      <c r="AO21" s="10"/>
      <c r="AP21" s="10"/>
      <c r="AQ21" s="10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tabColor theme="7"/>
  </sheetPr>
  <dimension ref="A1:BI14"/>
  <sheetViews>
    <sheetView zoomScale="80" zoomScaleNormal="80" workbookViewId="0">
      <pane xSplit="19" ySplit="5" topLeftCell="Y6" activePane="bottomRight" state="frozen"/>
      <selection activeCell="E7" sqref="E7:M7"/>
      <selection pane="topRight" activeCell="E7" sqref="E7:M7"/>
      <selection pane="bottomLeft" activeCell="E7" sqref="E7:M7"/>
      <selection pane="bottomRight" activeCell="M12" sqref="M12"/>
    </sheetView>
  </sheetViews>
  <sheetFormatPr defaultColWidth="0" defaultRowHeight="12.45"/>
  <cols>
    <col min="1" max="4" width="1.73046875" style="3" customWidth="1"/>
    <col min="5" max="5" width="5.73046875" style="3" customWidth="1"/>
    <col min="6" max="6" width="30.59765625" style="3" customWidth="1"/>
    <col min="7" max="9" width="15.59765625" style="3" customWidth="1"/>
    <col min="10" max="11" width="1.73046875" style="3" customWidth="1"/>
    <col min="12" max="12" width="9.19921875" style="3" customWidth="1"/>
    <col min="13" max="13" width="20.73046875" style="3" customWidth="1"/>
    <col min="14" max="14" width="1.73046875" style="3" customWidth="1"/>
    <col min="15" max="16" width="5.73046875" style="3" customWidth="1"/>
    <col min="17" max="17" width="1.73046875" style="3" customWidth="1"/>
    <col min="18" max="18" width="9.19921875" style="3" customWidth="1"/>
    <col min="19" max="19" width="1.73046875" style="3" customWidth="1"/>
    <col min="20" max="37" width="9.19921875" style="3" customWidth="1"/>
    <col min="38" max="38" width="1.59765625" style="3" customWidth="1"/>
    <col min="39" max="44" width="9.19921875" style="3" customWidth="1"/>
    <col min="45" max="45" width="1.73046875" style="3" customWidth="1"/>
    <col min="46" max="46" width="9.19921875" style="3" customWidth="1"/>
    <col min="47" max="47" width="9.19921875" style="37" customWidth="1"/>
    <col min="48" max="48" width="60.796875" style="3" bestFit="1" customWidth="1"/>
    <col min="49" max="60" width="1.73046875" style="3" customWidth="1"/>
    <col min="61" max="61" width="0" style="3" hidden="1" customWidth="1"/>
    <col min="62" max="16384" width="9.19921875" style="3" hidden="1"/>
  </cols>
  <sheetData>
    <row r="1" spans="1:60" ht="22.75">
      <c r="A1" s="9" t="s">
        <v>105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9"/>
      <c r="AD1" s="9"/>
      <c r="AE1" s="9"/>
      <c r="AF1" s="9"/>
      <c r="AG1" s="9"/>
      <c r="AH1" s="9"/>
      <c r="AI1" s="9"/>
      <c r="AJ1" s="9"/>
      <c r="AK1" s="9"/>
      <c r="AL1" s="9"/>
      <c r="AM1" s="9"/>
      <c r="AN1" s="9"/>
      <c r="AO1" s="9"/>
      <c r="AP1" s="9"/>
      <c r="AQ1" s="9"/>
      <c r="AR1" s="9"/>
      <c r="AS1" s="9"/>
      <c r="AT1" s="9"/>
      <c r="AU1" s="35"/>
      <c r="AV1" s="9"/>
      <c r="AW1" s="9"/>
      <c r="AX1" s="9"/>
      <c r="AY1" s="9"/>
      <c r="AZ1" s="9"/>
      <c r="BA1" s="9"/>
      <c r="BB1" s="9"/>
      <c r="BC1" s="9"/>
      <c r="BD1" s="9"/>
      <c r="BE1" s="9"/>
      <c r="BF1" s="9"/>
      <c r="BG1" s="9"/>
      <c r="BH1" s="9"/>
    </row>
    <row r="2" spans="1:60" ht="15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  <c r="AA2" s="10"/>
      <c r="AB2" s="10"/>
      <c r="AC2" s="10"/>
      <c r="AD2" s="10"/>
      <c r="AE2" s="10"/>
      <c r="AF2" s="10"/>
      <c r="AG2" s="10"/>
      <c r="AH2" s="10"/>
      <c r="AI2" s="10"/>
      <c r="AJ2" s="10"/>
      <c r="AK2" s="10"/>
      <c r="AL2" s="10"/>
      <c r="AM2" s="10"/>
      <c r="AN2" s="10"/>
      <c r="AO2" s="10"/>
      <c r="AP2" s="10"/>
      <c r="AQ2" s="10"/>
      <c r="AR2" s="10"/>
      <c r="AS2" s="10"/>
      <c r="AT2" s="10"/>
      <c r="AU2" s="36"/>
      <c r="AV2" s="10"/>
      <c r="AW2" s="10"/>
      <c r="AX2" s="10"/>
      <c r="AY2" s="10"/>
      <c r="AZ2" s="10"/>
      <c r="BA2" s="10"/>
      <c r="BB2" s="10"/>
      <c r="BC2" s="10"/>
      <c r="BD2" s="10"/>
      <c r="BE2" s="10"/>
      <c r="BF2" s="10"/>
      <c r="BG2" s="10"/>
      <c r="BH2" s="10"/>
    </row>
    <row r="3" spans="1:60" ht="15">
      <c r="A3" s="10" t="s">
        <v>62</v>
      </c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36"/>
      <c r="AV3" s="10"/>
      <c r="AW3" s="10"/>
      <c r="AX3" s="10"/>
      <c r="AY3" s="10"/>
      <c r="AZ3" s="10"/>
      <c r="BA3" s="10"/>
      <c r="BB3" s="10"/>
      <c r="BC3" s="10"/>
      <c r="BD3" s="10"/>
      <c r="BE3" s="10"/>
      <c r="BF3" s="10"/>
      <c r="BG3" s="10"/>
      <c r="BH3" s="10"/>
    </row>
    <row r="4" spans="1:60">
      <c r="T4" s="55" t="s">
        <v>84</v>
      </c>
      <c r="U4" s="56"/>
      <c r="V4" s="56"/>
      <c r="W4" s="56"/>
      <c r="X4" s="57"/>
      <c r="Y4" s="55" t="s">
        <v>85</v>
      </c>
      <c r="Z4" s="56"/>
      <c r="AA4" s="56"/>
      <c r="AB4" s="56"/>
      <c r="AC4" s="56"/>
      <c r="AD4" s="56"/>
      <c r="AE4" s="56"/>
      <c r="AF4" s="57"/>
      <c r="AG4" s="55" t="s">
        <v>86</v>
      </c>
      <c r="AH4" s="56"/>
      <c r="AI4" s="56"/>
      <c r="AJ4" s="56"/>
      <c r="AK4" s="57"/>
      <c r="AL4" s="43"/>
      <c r="AM4" s="53" t="s">
        <v>84</v>
      </c>
      <c r="AN4" s="46" t="s">
        <v>85</v>
      </c>
      <c r="AO4" s="54" t="s">
        <v>86</v>
      </c>
      <c r="AP4" s="53" t="s">
        <v>88</v>
      </c>
      <c r="AQ4" s="53" t="s">
        <v>88</v>
      </c>
      <c r="AR4" s="53" t="s">
        <v>88</v>
      </c>
      <c r="AT4" s="58" t="s">
        <v>73</v>
      </c>
      <c r="AU4" s="58"/>
      <c r="AV4" s="58"/>
    </row>
    <row r="5" spans="1:60">
      <c r="A5" s="4"/>
      <c r="B5" s="4"/>
      <c r="C5" s="4"/>
      <c r="D5" s="4"/>
      <c r="E5" s="4" t="s">
        <v>106</v>
      </c>
      <c r="F5" s="4" t="s">
        <v>105</v>
      </c>
      <c r="G5" s="4" t="s">
        <v>100</v>
      </c>
      <c r="H5" s="4"/>
      <c r="I5" s="4"/>
      <c r="J5" s="4"/>
      <c r="K5" s="4"/>
      <c r="L5" s="4" t="s">
        <v>63</v>
      </c>
      <c r="M5" s="4" t="s">
        <v>111</v>
      </c>
      <c r="N5" s="4"/>
      <c r="O5" s="4" t="s">
        <v>70</v>
      </c>
      <c r="P5" s="4" t="s">
        <v>75</v>
      </c>
      <c r="Q5" s="4"/>
      <c r="R5" s="4" t="s">
        <v>64</v>
      </c>
      <c r="S5" s="4"/>
      <c r="T5" s="65" t="s">
        <v>252</v>
      </c>
      <c r="U5" s="65" t="s">
        <v>253</v>
      </c>
      <c r="V5" s="65" t="s">
        <v>254</v>
      </c>
      <c r="W5" s="65" t="s">
        <v>255</v>
      </c>
      <c r="X5" s="65" t="s">
        <v>256</v>
      </c>
      <c r="Y5" s="44" t="s">
        <v>252</v>
      </c>
      <c r="Z5" s="65" t="s">
        <v>253</v>
      </c>
      <c r="AA5" s="65" t="s">
        <v>254</v>
      </c>
      <c r="AB5" s="65" t="s">
        <v>255</v>
      </c>
      <c r="AC5" s="65" t="s">
        <v>256</v>
      </c>
      <c r="AD5" s="65" t="s">
        <v>257</v>
      </c>
      <c r="AE5" s="65" t="s">
        <v>258</v>
      </c>
      <c r="AF5" s="65" t="s">
        <v>259</v>
      </c>
      <c r="AG5" s="65" t="s">
        <v>252</v>
      </c>
      <c r="AH5" s="65" t="s">
        <v>253</v>
      </c>
      <c r="AI5" s="65" t="s">
        <v>254</v>
      </c>
      <c r="AJ5" s="65" t="s">
        <v>255</v>
      </c>
      <c r="AK5" s="65" t="s">
        <v>256</v>
      </c>
      <c r="AL5" s="34"/>
      <c r="AM5" s="44" t="s">
        <v>87</v>
      </c>
      <c r="AN5" s="47" t="s">
        <v>87</v>
      </c>
      <c r="AO5" s="45" t="s">
        <v>87</v>
      </c>
      <c r="AP5" s="44" t="s">
        <v>89</v>
      </c>
      <c r="AQ5" s="44" t="s">
        <v>89</v>
      </c>
      <c r="AR5" s="44" t="s">
        <v>89</v>
      </c>
      <c r="AS5" s="4"/>
      <c r="AT5" s="33" t="s">
        <v>7</v>
      </c>
      <c r="AU5" s="38" t="s">
        <v>6</v>
      </c>
      <c r="AV5" s="32" t="s">
        <v>71</v>
      </c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</row>
    <row r="7" spans="1:60" ht="15">
      <c r="B7" s="10" t="s">
        <v>303</v>
      </c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/>
      <c r="AJ7" s="10"/>
      <c r="AK7" s="10"/>
      <c r="AL7" s="10"/>
      <c r="AM7" s="10"/>
      <c r="AN7" s="10"/>
      <c r="AO7" s="10"/>
      <c r="AP7" s="10"/>
      <c r="AQ7" s="10"/>
      <c r="AR7" s="10"/>
      <c r="AS7" s="10"/>
      <c r="AT7" s="10"/>
      <c r="AU7" s="36"/>
      <c r="AV7" s="10"/>
      <c r="AW7" s="10"/>
      <c r="AX7" s="10"/>
      <c r="AY7" s="10"/>
      <c r="AZ7" s="10"/>
      <c r="BA7" s="10"/>
      <c r="BB7" s="10"/>
      <c r="BC7" s="10"/>
      <c r="BD7" s="10"/>
      <c r="BE7" s="10"/>
      <c r="BF7" s="10"/>
      <c r="BG7" s="10"/>
      <c r="BH7" s="10"/>
    </row>
    <row r="8" spans="1:60">
      <c r="C8" s="27" t="s">
        <v>104</v>
      </c>
    </row>
    <row r="9" spans="1:60" customFormat="1"/>
    <row r="10" spans="1:60">
      <c r="E10" s="3" t="s">
        <v>107</v>
      </c>
      <c r="F10" s="3" t="s">
        <v>119</v>
      </c>
      <c r="L10" s="3" t="s">
        <v>65</v>
      </c>
      <c r="M10" s="52" t="s">
        <v>107</v>
      </c>
      <c r="P10" s="3" t="s">
        <v>72</v>
      </c>
      <c r="R10" s="107">
        <f>IF(M10="All",0,1)</f>
        <v>0</v>
      </c>
      <c r="AM10" s="39"/>
      <c r="AN10" s="39"/>
      <c r="AO10" s="39"/>
      <c r="AP10" s="39"/>
      <c r="AQ10" s="39"/>
      <c r="AR10" s="39"/>
      <c r="AT10" s="3" t="s">
        <v>74</v>
      </c>
      <c r="AU10" s="37">
        <v>43742</v>
      </c>
      <c r="AV10" s="3" t="s">
        <v>112</v>
      </c>
    </row>
    <row r="11" spans="1:60">
      <c r="AU11" s="3"/>
    </row>
    <row r="12" spans="1:60">
      <c r="E12" s="3" t="s">
        <v>107</v>
      </c>
      <c r="F12" s="3" t="s">
        <v>304</v>
      </c>
      <c r="L12" s="3" t="s">
        <v>279</v>
      </c>
      <c r="M12" s="52" t="s">
        <v>305</v>
      </c>
      <c r="AM12" s="39"/>
      <c r="AN12" s="39"/>
      <c r="AO12" s="39"/>
      <c r="AP12" s="39"/>
      <c r="AQ12" s="39"/>
      <c r="AR12" s="39"/>
    </row>
    <row r="13" spans="1:60">
      <c r="AU13" s="3"/>
    </row>
    <row r="14" spans="1:60" ht="15">
      <c r="B14" s="10" t="s">
        <v>264</v>
      </c>
      <c r="C14" s="10"/>
      <c r="D14" s="10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0"/>
      <c r="AI14" s="10"/>
      <c r="AJ14" s="10"/>
      <c r="AK14" s="10"/>
      <c r="AL14" s="10"/>
      <c r="AM14" s="10"/>
      <c r="AN14" s="10"/>
      <c r="AO14" s="10"/>
      <c r="AP14" s="10"/>
      <c r="AQ14" s="10"/>
      <c r="AR14" s="10"/>
      <c r="AS14" s="10"/>
      <c r="AT14" s="10"/>
      <c r="AU14" s="36"/>
      <c r="AV14" s="10"/>
      <c r="AW14" s="10"/>
      <c r="AX14" s="10"/>
      <c r="AY14" s="10"/>
      <c r="AZ14" s="10"/>
      <c r="BA14" s="10"/>
      <c r="BB14" s="10"/>
      <c r="BC14" s="10"/>
      <c r="BD14" s="10"/>
      <c r="BE14" s="10"/>
      <c r="BF14" s="10"/>
      <c r="BG14" s="10"/>
      <c r="BH14" s="10"/>
    </row>
  </sheetData>
  <dataConsolidate/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Lists!$G$17:$G$18</xm:f>
          </x14:formula1>
          <xm:sqref>M10</xm:sqref>
        </x14:dataValidation>
        <x14:dataValidation type="list" allowBlank="1" showInputMessage="1" showErrorMessage="1">
          <x14:formula1>
            <xm:f>Lists!$J$17:$J$18</xm:f>
          </x14:formula1>
          <xm:sqref>M12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tabColor theme="6"/>
  </sheetPr>
  <dimension ref="A1:BJ95"/>
  <sheetViews>
    <sheetView topLeftCell="G1" zoomScale="80" zoomScaleNormal="80" workbookViewId="0">
      <pane ySplit="5" topLeftCell="A50" activePane="bottomLeft" state="frozen"/>
      <selection pane="bottomLeft" activeCell="S80" sqref="S80"/>
    </sheetView>
  </sheetViews>
  <sheetFormatPr defaultColWidth="0" defaultRowHeight="12.45"/>
  <cols>
    <col min="1" max="4" width="1.73046875" style="3" customWidth="1"/>
    <col min="5" max="5" width="13.33203125" style="3" bestFit="1" customWidth="1"/>
    <col min="6" max="6" width="18.59765625" style="3" bestFit="1" customWidth="1"/>
    <col min="7" max="7" width="33.796875" style="3" bestFit="1" customWidth="1"/>
    <col min="8" max="8" width="9.19921875" style="3" bestFit="1" customWidth="1"/>
    <col min="9" max="9" width="13.796875" style="3" customWidth="1"/>
    <col min="10" max="11" width="1.73046875" style="3" customWidth="1"/>
    <col min="12" max="12" width="11.796875" style="3" bestFit="1" customWidth="1"/>
    <col min="13" max="14" width="20.73046875" style="3" customWidth="1"/>
    <col min="15" max="15" width="1.73046875" style="3" customWidth="1"/>
    <col min="16" max="17" width="5.73046875" style="3" customWidth="1"/>
    <col min="18" max="18" width="1.73046875" style="3" customWidth="1"/>
    <col min="19" max="19" width="9.19921875" style="3" customWidth="1"/>
    <col min="20" max="20" width="1.73046875" style="3" customWidth="1"/>
    <col min="21" max="21" width="1.59765625" style="3" customWidth="1"/>
    <col min="22" max="22" width="9.796875" style="3" bestFit="1" customWidth="1"/>
    <col min="23" max="23" width="9.19921875" style="3" customWidth="1"/>
    <col min="24" max="24" width="1.73046875" style="3" customWidth="1"/>
    <col min="25" max="25" width="9.19921875" style="3" customWidth="1"/>
    <col min="26" max="26" width="9.19921875" style="37" customWidth="1"/>
    <col min="27" max="27" width="60.796875" style="3" bestFit="1" customWidth="1"/>
    <col min="28" max="28" width="34" style="3" bestFit="1" customWidth="1"/>
    <col min="29" max="39" width="1.73046875" style="3" customWidth="1"/>
    <col min="40" max="62" width="0" style="3" hidden="1" customWidth="1"/>
    <col min="63" max="16384" width="9.19921875" style="3" hidden="1"/>
  </cols>
  <sheetData>
    <row r="1" spans="1:39" ht="22.75">
      <c r="A1" s="9" t="s">
        <v>246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35"/>
      <c r="AA1" s="9"/>
      <c r="AB1" s="9"/>
      <c r="AC1" s="9"/>
      <c r="AD1" s="9"/>
      <c r="AE1" s="9"/>
      <c r="AF1" s="9"/>
      <c r="AG1" s="9"/>
      <c r="AH1" s="9"/>
      <c r="AI1" s="9"/>
      <c r="AJ1" s="9"/>
      <c r="AK1" s="9"/>
      <c r="AL1" s="9"/>
      <c r="AM1" s="9"/>
    </row>
    <row r="2" spans="1:39" ht="15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36"/>
      <c r="AA2" s="10"/>
      <c r="AB2" s="10"/>
      <c r="AC2" s="10"/>
      <c r="AD2" s="10"/>
      <c r="AE2" s="10"/>
      <c r="AF2" s="10"/>
      <c r="AG2" s="10"/>
      <c r="AH2" s="10"/>
      <c r="AI2" s="10"/>
      <c r="AJ2" s="10"/>
      <c r="AK2" s="10"/>
      <c r="AL2" s="10"/>
      <c r="AM2" s="10"/>
    </row>
    <row r="3" spans="1:39" ht="15">
      <c r="A3" s="10" t="s">
        <v>247</v>
      </c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36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</row>
    <row r="4" spans="1:39">
      <c r="U4" s="43"/>
      <c r="V4" s="53" t="s">
        <v>86</v>
      </c>
      <c r="W4" s="46" t="s">
        <v>88</v>
      </c>
      <c r="Y4" s="58" t="s">
        <v>73</v>
      </c>
      <c r="Z4" s="58"/>
      <c r="AA4" s="58"/>
    </row>
    <row r="5" spans="1:39">
      <c r="A5" s="4"/>
      <c r="B5" s="4"/>
      <c r="C5" s="4"/>
      <c r="D5" s="4"/>
      <c r="E5" s="41" t="s">
        <v>120</v>
      </c>
      <c r="F5" s="41" t="s">
        <v>4</v>
      </c>
      <c r="G5" s="41" t="s">
        <v>121</v>
      </c>
      <c r="H5" s="41" t="s">
        <v>122</v>
      </c>
      <c r="I5" s="41" t="s">
        <v>123</v>
      </c>
      <c r="J5" s="4"/>
      <c r="K5" s="4"/>
      <c r="L5" s="41" t="s">
        <v>63</v>
      </c>
      <c r="M5" s="41" t="s">
        <v>116</v>
      </c>
      <c r="N5" s="41" t="s">
        <v>222</v>
      </c>
      <c r="O5" s="4"/>
      <c r="P5" s="41" t="s">
        <v>70</v>
      </c>
      <c r="Q5" s="41" t="s">
        <v>75</v>
      </c>
      <c r="R5" s="4"/>
      <c r="S5" s="41" t="s">
        <v>64</v>
      </c>
      <c r="T5" s="4"/>
      <c r="U5" s="34"/>
      <c r="V5" s="44" t="s">
        <v>87</v>
      </c>
      <c r="W5" s="47" t="s">
        <v>89</v>
      </c>
      <c r="X5" s="4"/>
      <c r="Y5" s="33" t="s">
        <v>7</v>
      </c>
      <c r="Z5" s="38" t="s">
        <v>6</v>
      </c>
      <c r="AA5" s="32" t="s">
        <v>71</v>
      </c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</row>
    <row r="7" spans="1:39" ht="15">
      <c r="B7" s="10" t="s">
        <v>299</v>
      </c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36"/>
      <c r="AA7" s="10"/>
      <c r="AB7" s="10"/>
      <c r="AC7" s="10"/>
      <c r="AD7" s="10"/>
      <c r="AE7" s="10"/>
      <c r="AF7" s="10"/>
      <c r="AG7" s="10"/>
      <c r="AH7" s="10"/>
      <c r="AI7" s="10"/>
      <c r="AJ7" s="10"/>
      <c r="AK7" s="10"/>
      <c r="AL7" s="10"/>
      <c r="AM7" s="10"/>
    </row>
    <row r="8" spans="1:39">
      <c r="C8" s="27" t="s">
        <v>117</v>
      </c>
    </row>
    <row r="10" spans="1:39">
      <c r="E10" s="80" t="s">
        <v>22</v>
      </c>
      <c r="F10" s="3" t="s">
        <v>23</v>
      </c>
      <c r="G10" s="3" t="s">
        <v>307</v>
      </c>
      <c r="H10" s="4"/>
      <c r="I10" s="113" t="s">
        <v>301</v>
      </c>
      <c r="L10" s="3" t="s">
        <v>138</v>
      </c>
      <c r="N10" s="3" t="str">
        <f t="shared" ref="N10:N41" si="0">E10&amp;G10</f>
        <v>ENWLIncentive strength</v>
      </c>
      <c r="S10" s="15"/>
      <c r="V10" s="118">
        <v>0.3</v>
      </c>
      <c r="W10" s="15"/>
    </row>
    <row r="11" spans="1:39">
      <c r="E11" s="80" t="s">
        <v>24</v>
      </c>
      <c r="F11" s="3" t="s">
        <v>23</v>
      </c>
      <c r="G11" s="3" t="s">
        <v>307</v>
      </c>
      <c r="I11" s="113" t="s">
        <v>301</v>
      </c>
      <c r="L11" s="3" t="s">
        <v>138</v>
      </c>
      <c r="N11" s="3" t="str">
        <f t="shared" si="0"/>
        <v>NPgNIncentive strength</v>
      </c>
      <c r="S11" s="15"/>
      <c r="V11" s="118">
        <v>0.3</v>
      </c>
      <c r="W11" s="15"/>
    </row>
    <row r="12" spans="1:39">
      <c r="E12" s="80" t="s">
        <v>25</v>
      </c>
      <c r="F12" s="3" t="s">
        <v>23</v>
      </c>
      <c r="G12" s="3" t="s">
        <v>307</v>
      </c>
      <c r="I12" s="113" t="s">
        <v>301</v>
      </c>
      <c r="L12" s="3" t="s">
        <v>138</v>
      </c>
      <c r="N12" s="3" t="str">
        <f t="shared" si="0"/>
        <v>NPgYIncentive strength</v>
      </c>
      <c r="S12" s="15"/>
      <c r="V12" s="118">
        <v>0.3</v>
      </c>
      <c r="W12" s="15"/>
    </row>
    <row r="13" spans="1:39">
      <c r="E13" s="80" t="s">
        <v>33</v>
      </c>
      <c r="F13" s="3" t="s">
        <v>23</v>
      </c>
      <c r="G13" s="3" t="s">
        <v>307</v>
      </c>
      <c r="I13" s="113" t="s">
        <v>301</v>
      </c>
      <c r="L13" s="3" t="s">
        <v>138</v>
      </c>
      <c r="N13" s="3" t="str">
        <f t="shared" si="0"/>
        <v>SPDIncentive strength</v>
      </c>
      <c r="S13" s="15"/>
      <c r="V13" s="118">
        <v>0.3</v>
      </c>
      <c r="W13" s="15"/>
    </row>
    <row r="14" spans="1:39">
      <c r="E14" s="80" t="s">
        <v>34</v>
      </c>
      <c r="F14" s="3" t="s">
        <v>23</v>
      </c>
      <c r="G14" s="3" t="s">
        <v>307</v>
      </c>
      <c r="I14" s="113" t="s">
        <v>301</v>
      </c>
      <c r="L14" s="3" t="s">
        <v>138</v>
      </c>
      <c r="N14" s="3" t="str">
        <f t="shared" si="0"/>
        <v>SPMWIncentive strength</v>
      </c>
      <c r="S14" s="15"/>
      <c r="V14" s="118">
        <v>0.3</v>
      </c>
      <c r="W14" s="15"/>
    </row>
    <row r="15" spans="1:39">
      <c r="E15" s="80" t="s">
        <v>35</v>
      </c>
      <c r="F15" s="3" t="s">
        <v>23</v>
      </c>
      <c r="G15" s="3" t="s">
        <v>307</v>
      </c>
      <c r="I15" s="113" t="s">
        <v>301</v>
      </c>
      <c r="L15" s="3" t="s">
        <v>138</v>
      </c>
      <c r="N15" s="3" t="str">
        <f t="shared" si="0"/>
        <v>SSEHIncentive strength</v>
      </c>
      <c r="S15" s="15"/>
      <c r="V15" s="118">
        <v>0.3</v>
      </c>
      <c r="W15" s="15"/>
    </row>
    <row r="16" spans="1:39">
      <c r="E16" s="80" t="s">
        <v>36</v>
      </c>
      <c r="F16" s="3" t="s">
        <v>23</v>
      </c>
      <c r="G16" s="3" t="s">
        <v>307</v>
      </c>
      <c r="I16" s="113" t="s">
        <v>301</v>
      </c>
      <c r="L16" s="3" t="s">
        <v>138</v>
      </c>
      <c r="N16" s="3" t="str">
        <f t="shared" si="0"/>
        <v>SSESIncentive strength</v>
      </c>
      <c r="S16" s="15"/>
      <c r="V16" s="118">
        <v>0.3</v>
      </c>
      <c r="W16" s="15"/>
    </row>
    <row r="17" spans="5:23">
      <c r="E17" s="80" t="s">
        <v>32</v>
      </c>
      <c r="F17" s="3" t="s">
        <v>23</v>
      </c>
      <c r="G17" s="3" t="s">
        <v>307</v>
      </c>
      <c r="I17" s="113" t="s">
        <v>301</v>
      </c>
      <c r="L17" s="3" t="s">
        <v>138</v>
      </c>
      <c r="N17" s="3" t="str">
        <f t="shared" si="0"/>
        <v>EPNIncentive strength</v>
      </c>
      <c r="S17" s="15"/>
      <c r="V17" s="118">
        <v>0.3</v>
      </c>
      <c r="W17" s="15"/>
    </row>
    <row r="18" spans="5:23">
      <c r="E18" s="80" t="s">
        <v>30</v>
      </c>
      <c r="F18" s="3" t="s">
        <v>23</v>
      </c>
      <c r="G18" s="3" t="s">
        <v>307</v>
      </c>
      <c r="I18" s="113" t="s">
        <v>301</v>
      </c>
      <c r="L18" s="3" t="s">
        <v>138</v>
      </c>
      <c r="N18" s="3" t="str">
        <f t="shared" si="0"/>
        <v>LPNIncentive strength</v>
      </c>
      <c r="S18" s="15"/>
      <c r="V18" s="118">
        <v>0.3</v>
      </c>
      <c r="W18" s="15"/>
    </row>
    <row r="19" spans="5:23">
      <c r="E19" s="80" t="s">
        <v>31</v>
      </c>
      <c r="F19" s="3" t="s">
        <v>23</v>
      </c>
      <c r="G19" s="3" t="s">
        <v>307</v>
      </c>
      <c r="I19" s="113" t="s">
        <v>301</v>
      </c>
      <c r="L19" s="3" t="s">
        <v>138</v>
      </c>
      <c r="N19" s="3" t="str">
        <f t="shared" si="0"/>
        <v>SPNIncentive strength</v>
      </c>
      <c r="S19" s="15"/>
      <c r="V19" s="118">
        <v>0.3</v>
      </c>
      <c r="W19" s="15"/>
    </row>
    <row r="20" spans="5:23">
      <c r="E20" s="80" t="s">
        <v>27</v>
      </c>
      <c r="F20" s="3" t="s">
        <v>23</v>
      </c>
      <c r="G20" s="3" t="s">
        <v>307</v>
      </c>
      <c r="I20" s="113" t="s">
        <v>301</v>
      </c>
      <c r="L20" s="3" t="s">
        <v>138</v>
      </c>
      <c r="N20" s="3" t="str">
        <f t="shared" si="0"/>
        <v>EMIDIncentive strength</v>
      </c>
      <c r="S20" s="15"/>
      <c r="V20" s="118">
        <v>0.3</v>
      </c>
      <c r="W20" s="15"/>
    </row>
    <row r="21" spans="5:23">
      <c r="E21" s="80" t="s">
        <v>28</v>
      </c>
      <c r="F21" s="3" t="s">
        <v>23</v>
      </c>
      <c r="G21" s="3" t="s">
        <v>307</v>
      </c>
      <c r="I21" s="113" t="s">
        <v>301</v>
      </c>
      <c r="L21" s="3" t="s">
        <v>138</v>
      </c>
      <c r="N21" s="3" t="str">
        <f t="shared" si="0"/>
        <v>SWALESIncentive strength</v>
      </c>
      <c r="S21" s="15"/>
      <c r="V21" s="118">
        <v>0.3</v>
      </c>
      <c r="W21" s="15"/>
    </row>
    <row r="22" spans="5:23">
      <c r="E22" s="80" t="s">
        <v>29</v>
      </c>
      <c r="F22" s="3" t="s">
        <v>23</v>
      </c>
      <c r="G22" s="3" t="s">
        <v>307</v>
      </c>
      <c r="I22" s="113" t="s">
        <v>301</v>
      </c>
      <c r="L22" s="3" t="s">
        <v>138</v>
      </c>
      <c r="N22" s="3" t="str">
        <f t="shared" si="0"/>
        <v>SWESTIncentive strength</v>
      </c>
      <c r="S22" s="15"/>
      <c r="V22" s="118">
        <v>0.3</v>
      </c>
      <c r="W22" s="15"/>
    </row>
    <row r="23" spans="5:23">
      <c r="E23" s="80" t="s">
        <v>26</v>
      </c>
      <c r="F23" s="3" t="s">
        <v>23</v>
      </c>
      <c r="G23" s="3" t="s">
        <v>307</v>
      </c>
      <c r="I23" s="113" t="s">
        <v>301</v>
      </c>
      <c r="L23" s="3" t="s">
        <v>138</v>
      </c>
      <c r="N23" s="3" t="str">
        <f t="shared" si="0"/>
        <v>WMIDIncentive strength</v>
      </c>
      <c r="S23" s="15"/>
      <c r="V23" s="118">
        <v>0.3</v>
      </c>
      <c r="W23" s="15"/>
    </row>
    <row r="24" spans="5:23">
      <c r="E24" s="3" t="s">
        <v>13</v>
      </c>
      <c r="F24" s="3" t="s">
        <v>14</v>
      </c>
      <c r="G24" s="3" t="s">
        <v>307</v>
      </c>
      <c r="I24" s="113" t="s">
        <v>301</v>
      </c>
      <c r="L24" s="3" t="s">
        <v>138</v>
      </c>
      <c r="N24" s="3" t="str">
        <f t="shared" si="0"/>
        <v>EoEIncentive strength</v>
      </c>
      <c r="S24" s="15"/>
      <c r="V24" s="118">
        <v>0.49199999999999999</v>
      </c>
      <c r="W24" s="15"/>
    </row>
    <row r="25" spans="5:23">
      <c r="E25" s="3" t="s">
        <v>15</v>
      </c>
      <c r="F25" s="3" t="s">
        <v>14</v>
      </c>
      <c r="G25" s="3" t="s">
        <v>307</v>
      </c>
      <c r="I25" s="113" t="s">
        <v>301</v>
      </c>
      <c r="L25" s="3" t="s">
        <v>138</v>
      </c>
      <c r="N25" s="3" t="str">
        <f t="shared" si="0"/>
        <v>LonIncentive strength</v>
      </c>
      <c r="S25" s="15"/>
      <c r="V25" s="118">
        <v>0.49199999999999999</v>
      </c>
      <c r="W25" s="15"/>
    </row>
    <row r="26" spans="5:23">
      <c r="E26" s="3" t="s">
        <v>16</v>
      </c>
      <c r="F26" s="3" t="s">
        <v>14</v>
      </c>
      <c r="G26" s="3" t="s">
        <v>307</v>
      </c>
      <c r="I26" s="113" t="s">
        <v>301</v>
      </c>
      <c r="L26" s="3" t="s">
        <v>138</v>
      </c>
      <c r="N26" s="3" t="str">
        <f t="shared" si="0"/>
        <v>NWIncentive strength</v>
      </c>
      <c r="S26" s="15"/>
      <c r="V26" s="118">
        <v>0.48899999999999999</v>
      </c>
      <c r="W26" s="15"/>
    </row>
    <row r="27" spans="5:23">
      <c r="E27" s="3" t="s">
        <v>17</v>
      </c>
      <c r="F27" s="3" t="s">
        <v>14</v>
      </c>
      <c r="G27" s="3" t="s">
        <v>307</v>
      </c>
      <c r="I27" s="113" t="s">
        <v>301</v>
      </c>
      <c r="L27" s="3" t="s">
        <v>138</v>
      </c>
      <c r="N27" s="3" t="str">
        <f t="shared" si="0"/>
        <v>WMIncentive strength</v>
      </c>
      <c r="S27" s="15"/>
      <c r="V27" s="118">
        <v>0.49399999999999999</v>
      </c>
      <c r="W27" s="15"/>
    </row>
    <row r="28" spans="5:23">
      <c r="E28" s="3" t="s">
        <v>18</v>
      </c>
      <c r="F28" s="3" t="s">
        <v>14</v>
      </c>
      <c r="G28" s="3" t="s">
        <v>307</v>
      </c>
      <c r="I28" s="113" t="s">
        <v>301</v>
      </c>
      <c r="L28" s="3" t="s">
        <v>138</v>
      </c>
      <c r="N28" s="3" t="str">
        <f t="shared" si="0"/>
        <v>NGNIncentive strength</v>
      </c>
      <c r="S28" s="15"/>
      <c r="V28" s="118">
        <v>0.497</v>
      </c>
      <c r="W28" s="15"/>
    </row>
    <row r="29" spans="5:23">
      <c r="E29" s="3" t="s">
        <v>19</v>
      </c>
      <c r="F29" s="3" t="s">
        <v>14</v>
      </c>
      <c r="G29" s="3" t="s">
        <v>307</v>
      </c>
      <c r="I29" s="113" t="s">
        <v>301</v>
      </c>
      <c r="L29" s="3" t="s">
        <v>138</v>
      </c>
      <c r="N29" s="3" t="str">
        <f t="shared" si="0"/>
        <v>ScIncentive strength</v>
      </c>
      <c r="S29" s="15"/>
      <c r="V29" s="118">
        <v>0.46800000000000003</v>
      </c>
      <c r="W29" s="15"/>
    </row>
    <row r="30" spans="5:23">
      <c r="E30" s="3" t="s">
        <v>20</v>
      </c>
      <c r="F30" s="3" t="s">
        <v>14</v>
      </c>
      <c r="G30" s="3" t="s">
        <v>307</v>
      </c>
      <c r="I30" s="113" t="s">
        <v>301</v>
      </c>
      <c r="L30" s="3" t="s">
        <v>138</v>
      </c>
      <c r="N30" s="3" t="str">
        <f t="shared" si="0"/>
        <v>SoIncentive strength</v>
      </c>
      <c r="S30" s="15"/>
      <c r="V30" s="118">
        <v>0.48499999999999999</v>
      </c>
      <c r="W30" s="15"/>
    </row>
    <row r="31" spans="5:23">
      <c r="E31" s="3" t="s">
        <v>21</v>
      </c>
      <c r="F31" s="3" t="s">
        <v>14</v>
      </c>
      <c r="G31" s="3" t="s">
        <v>307</v>
      </c>
      <c r="I31" s="113" t="s">
        <v>301</v>
      </c>
      <c r="L31" s="3" t="s">
        <v>138</v>
      </c>
      <c r="N31" s="3" t="str">
        <f t="shared" si="0"/>
        <v>WWUIncentive strength</v>
      </c>
      <c r="S31" s="15"/>
      <c r="V31" s="119">
        <v>0.496</v>
      </c>
      <c r="W31" s="15"/>
    </row>
    <row r="32" spans="5:23">
      <c r="E32" s="3" t="s">
        <v>126</v>
      </c>
      <c r="F32" s="3" t="s">
        <v>12</v>
      </c>
      <c r="G32" s="3" t="s">
        <v>307</v>
      </c>
      <c r="I32" s="113" t="s">
        <v>301</v>
      </c>
      <c r="L32" s="3" t="s">
        <v>138</v>
      </c>
      <c r="N32" s="3" t="str">
        <f t="shared" si="0"/>
        <v>NGGT (SO)Incentive strength</v>
      </c>
      <c r="S32" s="15"/>
      <c r="V32" s="115">
        <v>0</v>
      </c>
      <c r="W32" s="15"/>
    </row>
    <row r="33" spans="5:26">
      <c r="E33" s="3" t="s">
        <v>127</v>
      </c>
      <c r="F33" s="3" t="s">
        <v>12</v>
      </c>
      <c r="G33" s="3" t="s">
        <v>307</v>
      </c>
      <c r="I33" s="113" t="s">
        <v>301</v>
      </c>
      <c r="L33" s="3" t="s">
        <v>138</v>
      </c>
      <c r="N33" s="3" t="str">
        <f t="shared" si="0"/>
        <v>NGGT (TO)Incentive strength</v>
      </c>
      <c r="S33" s="15"/>
      <c r="V33" s="119">
        <v>0.372</v>
      </c>
      <c r="W33" s="15"/>
    </row>
    <row r="34" spans="5:26">
      <c r="E34" s="3" t="s">
        <v>124</v>
      </c>
      <c r="F34" s="3" t="s">
        <v>9</v>
      </c>
      <c r="G34" s="3" t="s">
        <v>307</v>
      </c>
      <c r="I34" s="113" t="s">
        <v>301</v>
      </c>
      <c r="L34" s="3" t="s">
        <v>138</v>
      </c>
      <c r="N34" s="3" t="str">
        <f t="shared" si="0"/>
        <v>NGET (SO)Incentive strength</v>
      </c>
      <c r="S34" s="15"/>
      <c r="V34" s="115">
        <v>0</v>
      </c>
      <c r="W34" s="15"/>
    </row>
    <row r="35" spans="5:26">
      <c r="E35" s="3" t="s">
        <v>125</v>
      </c>
      <c r="F35" s="3" t="s">
        <v>9</v>
      </c>
      <c r="G35" s="3" t="s">
        <v>307</v>
      </c>
      <c r="I35" s="113" t="s">
        <v>301</v>
      </c>
      <c r="L35" s="3" t="s">
        <v>138</v>
      </c>
      <c r="N35" s="3" t="str">
        <f t="shared" si="0"/>
        <v>NGET (TO)Incentive strength</v>
      </c>
      <c r="S35" s="15"/>
      <c r="V35" s="119">
        <v>0.38800000000000001</v>
      </c>
      <c r="W35" s="15"/>
    </row>
    <row r="36" spans="5:26">
      <c r="E36" s="3" t="s">
        <v>10</v>
      </c>
      <c r="F36" s="3" t="s">
        <v>9</v>
      </c>
      <c r="G36" s="3" t="s">
        <v>307</v>
      </c>
      <c r="I36" s="113" t="s">
        <v>301</v>
      </c>
      <c r="L36" s="3" t="s">
        <v>138</v>
      </c>
      <c r="N36" s="3" t="str">
        <f t="shared" si="0"/>
        <v>SHETIncentive strength</v>
      </c>
      <c r="S36" s="15"/>
      <c r="V36" s="119">
        <v>0.33600000000000002</v>
      </c>
      <c r="W36" s="15"/>
    </row>
    <row r="37" spans="5:26" s="25" customFormat="1">
      <c r="E37" s="25" t="s">
        <v>11</v>
      </c>
      <c r="F37" s="25" t="s">
        <v>9</v>
      </c>
      <c r="G37" s="25" t="s">
        <v>307</v>
      </c>
      <c r="I37" s="124" t="s">
        <v>301</v>
      </c>
      <c r="L37" s="25" t="s">
        <v>138</v>
      </c>
      <c r="N37" s="25" t="str">
        <f t="shared" si="0"/>
        <v>SPTIncentive strength</v>
      </c>
      <c r="S37" s="121"/>
      <c r="V37" s="125">
        <v>0.41699999999999998</v>
      </c>
      <c r="W37" s="121"/>
      <c r="Z37" s="123"/>
    </row>
    <row r="38" spans="5:26">
      <c r="E38" s="80" t="s">
        <v>22</v>
      </c>
      <c r="F38" s="3" t="s">
        <v>23</v>
      </c>
      <c r="G38" s="3" t="s">
        <v>180</v>
      </c>
      <c r="H38" s="4"/>
      <c r="I38" s="4"/>
      <c r="L38" s="3" t="s">
        <v>138</v>
      </c>
      <c r="M38" s="84" t="s">
        <v>248</v>
      </c>
      <c r="N38" s="3" t="str">
        <f t="shared" si="0"/>
        <v>ENWLNotional Gearing</v>
      </c>
      <c r="S38" s="15"/>
      <c r="V38" s="117">
        <v>0.6</v>
      </c>
      <c r="W38" s="15"/>
    </row>
    <row r="39" spans="5:26">
      <c r="E39" s="80" t="s">
        <v>24</v>
      </c>
      <c r="F39" s="3" t="s">
        <v>23</v>
      </c>
      <c r="G39" s="3" t="s">
        <v>180</v>
      </c>
      <c r="L39" s="3" t="s">
        <v>138</v>
      </c>
      <c r="M39" s="84" t="s">
        <v>248</v>
      </c>
      <c r="N39" s="3" t="str">
        <f t="shared" si="0"/>
        <v>NPgNNotional Gearing</v>
      </c>
      <c r="S39" s="15"/>
      <c r="V39" s="117">
        <v>0.6</v>
      </c>
      <c r="W39" s="15"/>
    </row>
    <row r="40" spans="5:26">
      <c r="E40" s="80" t="s">
        <v>25</v>
      </c>
      <c r="F40" s="3" t="s">
        <v>23</v>
      </c>
      <c r="G40" s="3" t="s">
        <v>180</v>
      </c>
      <c r="L40" s="3" t="s">
        <v>138</v>
      </c>
      <c r="M40" s="84" t="s">
        <v>248</v>
      </c>
      <c r="N40" s="3" t="str">
        <f t="shared" si="0"/>
        <v>NPgYNotional Gearing</v>
      </c>
      <c r="S40" s="15"/>
      <c r="V40" s="117">
        <v>0.6</v>
      </c>
      <c r="W40" s="15"/>
    </row>
    <row r="41" spans="5:26">
      <c r="E41" s="80" t="s">
        <v>33</v>
      </c>
      <c r="F41" s="3" t="s">
        <v>23</v>
      </c>
      <c r="G41" s="3" t="s">
        <v>180</v>
      </c>
      <c r="L41" s="3" t="s">
        <v>138</v>
      </c>
      <c r="M41" s="84" t="s">
        <v>248</v>
      </c>
      <c r="N41" s="3" t="str">
        <f t="shared" si="0"/>
        <v>SPDNotional Gearing</v>
      </c>
      <c r="S41" s="15"/>
      <c r="V41" s="117">
        <v>0.6</v>
      </c>
      <c r="W41" s="15"/>
    </row>
    <row r="42" spans="5:26">
      <c r="E42" s="80" t="s">
        <v>34</v>
      </c>
      <c r="F42" s="3" t="s">
        <v>23</v>
      </c>
      <c r="G42" s="3" t="s">
        <v>180</v>
      </c>
      <c r="L42" s="3" t="s">
        <v>138</v>
      </c>
      <c r="M42" s="84" t="s">
        <v>248</v>
      </c>
      <c r="N42" s="3" t="str">
        <f t="shared" ref="N42:N93" si="1">E42&amp;G42</f>
        <v>SPMWNotional Gearing</v>
      </c>
      <c r="S42" s="15"/>
      <c r="V42" s="117">
        <v>0.6</v>
      </c>
      <c r="W42" s="15"/>
    </row>
    <row r="43" spans="5:26">
      <c r="E43" s="80" t="s">
        <v>35</v>
      </c>
      <c r="F43" s="3" t="s">
        <v>23</v>
      </c>
      <c r="G43" s="3" t="s">
        <v>180</v>
      </c>
      <c r="L43" s="3" t="s">
        <v>138</v>
      </c>
      <c r="M43" s="84" t="s">
        <v>248</v>
      </c>
      <c r="N43" s="3" t="str">
        <f t="shared" si="1"/>
        <v>SSEHNotional Gearing</v>
      </c>
      <c r="S43" s="15"/>
      <c r="V43" s="117">
        <v>0.6</v>
      </c>
      <c r="W43" s="15"/>
    </row>
    <row r="44" spans="5:26">
      <c r="E44" s="80" t="s">
        <v>36</v>
      </c>
      <c r="F44" s="3" t="s">
        <v>23</v>
      </c>
      <c r="G44" s="3" t="s">
        <v>180</v>
      </c>
      <c r="L44" s="3" t="s">
        <v>138</v>
      </c>
      <c r="M44" s="84" t="s">
        <v>248</v>
      </c>
      <c r="N44" s="3" t="str">
        <f t="shared" si="1"/>
        <v>SSESNotional Gearing</v>
      </c>
      <c r="S44" s="15"/>
      <c r="V44" s="117">
        <v>0.6</v>
      </c>
      <c r="W44" s="15"/>
    </row>
    <row r="45" spans="5:26">
      <c r="E45" s="80" t="s">
        <v>32</v>
      </c>
      <c r="F45" s="3" t="s">
        <v>23</v>
      </c>
      <c r="G45" s="3" t="s">
        <v>180</v>
      </c>
      <c r="L45" s="3" t="s">
        <v>138</v>
      </c>
      <c r="M45" s="84" t="s">
        <v>248</v>
      </c>
      <c r="N45" s="3" t="str">
        <f t="shared" si="1"/>
        <v>EPNNotional Gearing</v>
      </c>
      <c r="S45" s="15"/>
      <c r="V45" s="117">
        <v>0.6</v>
      </c>
      <c r="W45" s="15"/>
    </row>
    <row r="46" spans="5:26">
      <c r="E46" s="80" t="s">
        <v>30</v>
      </c>
      <c r="F46" s="3" t="s">
        <v>23</v>
      </c>
      <c r="G46" s="3" t="s">
        <v>180</v>
      </c>
      <c r="L46" s="3" t="s">
        <v>138</v>
      </c>
      <c r="M46" s="84" t="s">
        <v>248</v>
      </c>
      <c r="N46" s="3" t="str">
        <f t="shared" si="1"/>
        <v>LPNNotional Gearing</v>
      </c>
      <c r="S46" s="15"/>
      <c r="V46" s="117">
        <v>0.6</v>
      </c>
      <c r="W46" s="15"/>
    </row>
    <row r="47" spans="5:26">
      <c r="E47" s="80" t="s">
        <v>31</v>
      </c>
      <c r="F47" s="3" t="s">
        <v>23</v>
      </c>
      <c r="G47" s="3" t="s">
        <v>180</v>
      </c>
      <c r="L47" s="3" t="s">
        <v>138</v>
      </c>
      <c r="M47" s="84" t="s">
        <v>248</v>
      </c>
      <c r="N47" s="3" t="str">
        <f t="shared" si="1"/>
        <v>SPNNotional Gearing</v>
      </c>
      <c r="S47" s="15"/>
      <c r="V47" s="117">
        <v>0.6</v>
      </c>
      <c r="W47" s="15"/>
    </row>
    <row r="48" spans="5:26">
      <c r="E48" s="80" t="s">
        <v>27</v>
      </c>
      <c r="F48" s="3" t="s">
        <v>23</v>
      </c>
      <c r="G48" s="3" t="s">
        <v>180</v>
      </c>
      <c r="L48" s="3" t="s">
        <v>138</v>
      </c>
      <c r="M48" s="84" t="s">
        <v>248</v>
      </c>
      <c r="N48" s="3" t="str">
        <f t="shared" si="1"/>
        <v>EMIDNotional Gearing</v>
      </c>
      <c r="S48" s="15"/>
      <c r="V48" s="117">
        <v>0.6</v>
      </c>
      <c r="W48" s="15"/>
    </row>
    <row r="49" spans="5:23">
      <c r="E49" s="80" t="s">
        <v>28</v>
      </c>
      <c r="F49" s="3" t="s">
        <v>23</v>
      </c>
      <c r="G49" s="3" t="s">
        <v>180</v>
      </c>
      <c r="L49" s="3" t="s">
        <v>138</v>
      </c>
      <c r="M49" s="84" t="s">
        <v>248</v>
      </c>
      <c r="N49" s="3" t="str">
        <f t="shared" si="1"/>
        <v>SWALESNotional Gearing</v>
      </c>
      <c r="S49" s="15"/>
      <c r="V49" s="117">
        <v>0.6</v>
      </c>
      <c r="W49" s="15"/>
    </row>
    <row r="50" spans="5:23">
      <c r="E50" s="80" t="s">
        <v>29</v>
      </c>
      <c r="F50" s="3" t="s">
        <v>23</v>
      </c>
      <c r="G50" s="3" t="s">
        <v>180</v>
      </c>
      <c r="L50" s="3" t="s">
        <v>138</v>
      </c>
      <c r="M50" s="84" t="s">
        <v>248</v>
      </c>
      <c r="N50" s="3" t="str">
        <f t="shared" si="1"/>
        <v>SWESTNotional Gearing</v>
      </c>
      <c r="S50" s="15"/>
      <c r="V50" s="117">
        <v>0.6</v>
      </c>
      <c r="W50" s="15"/>
    </row>
    <row r="51" spans="5:23">
      <c r="E51" s="80" t="s">
        <v>26</v>
      </c>
      <c r="F51" s="3" t="s">
        <v>23</v>
      </c>
      <c r="G51" s="3" t="s">
        <v>180</v>
      </c>
      <c r="L51" s="3" t="s">
        <v>138</v>
      </c>
      <c r="M51" s="84" t="s">
        <v>248</v>
      </c>
      <c r="N51" s="3" t="str">
        <f t="shared" si="1"/>
        <v>WMIDNotional Gearing</v>
      </c>
      <c r="S51" s="15"/>
      <c r="V51" s="117">
        <v>0.6</v>
      </c>
      <c r="W51" s="15"/>
    </row>
    <row r="52" spans="5:23">
      <c r="E52" s="3" t="s">
        <v>13</v>
      </c>
      <c r="F52" s="3" t="s">
        <v>14</v>
      </c>
      <c r="G52" s="3" t="s">
        <v>180</v>
      </c>
      <c r="L52" s="3" t="s">
        <v>138</v>
      </c>
      <c r="M52" s="84" t="s">
        <v>248</v>
      </c>
      <c r="N52" s="3" t="str">
        <f t="shared" si="1"/>
        <v>EoENotional Gearing</v>
      </c>
      <c r="S52" s="15"/>
      <c r="V52" s="117">
        <v>0.6</v>
      </c>
      <c r="W52" s="15"/>
    </row>
    <row r="53" spans="5:23">
      <c r="E53" s="3" t="s">
        <v>15</v>
      </c>
      <c r="F53" s="3" t="s">
        <v>14</v>
      </c>
      <c r="G53" s="3" t="s">
        <v>180</v>
      </c>
      <c r="L53" s="3" t="s">
        <v>138</v>
      </c>
      <c r="M53" s="84" t="s">
        <v>248</v>
      </c>
      <c r="N53" s="3" t="str">
        <f t="shared" si="1"/>
        <v>LonNotional Gearing</v>
      </c>
      <c r="S53" s="15"/>
      <c r="V53" s="117">
        <v>0.6</v>
      </c>
      <c r="W53" s="15"/>
    </row>
    <row r="54" spans="5:23">
      <c r="E54" s="3" t="s">
        <v>16</v>
      </c>
      <c r="F54" s="3" t="s">
        <v>14</v>
      </c>
      <c r="G54" s="3" t="s">
        <v>180</v>
      </c>
      <c r="L54" s="3" t="s">
        <v>138</v>
      </c>
      <c r="M54" s="84" t="s">
        <v>248</v>
      </c>
      <c r="N54" s="3" t="str">
        <f t="shared" si="1"/>
        <v>NWNotional Gearing</v>
      </c>
      <c r="S54" s="15"/>
      <c r="V54" s="117">
        <v>0.6</v>
      </c>
      <c r="W54" s="15"/>
    </row>
    <row r="55" spans="5:23">
      <c r="E55" s="3" t="s">
        <v>17</v>
      </c>
      <c r="F55" s="3" t="s">
        <v>14</v>
      </c>
      <c r="G55" s="3" t="s">
        <v>180</v>
      </c>
      <c r="L55" s="3" t="s">
        <v>138</v>
      </c>
      <c r="M55" s="84" t="s">
        <v>248</v>
      </c>
      <c r="N55" s="3" t="str">
        <f t="shared" si="1"/>
        <v>WMNotional Gearing</v>
      </c>
      <c r="S55" s="15"/>
      <c r="V55" s="117">
        <v>0.6</v>
      </c>
      <c r="W55" s="15"/>
    </row>
    <row r="56" spans="5:23">
      <c r="E56" s="3" t="s">
        <v>18</v>
      </c>
      <c r="F56" s="3" t="s">
        <v>14</v>
      </c>
      <c r="G56" s="3" t="s">
        <v>180</v>
      </c>
      <c r="L56" s="3" t="s">
        <v>138</v>
      </c>
      <c r="M56" s="84" t="s">
        <v>248</v>
      </c>
      <c r="N56" s="3" t="str">
        <f t="shared" si="1"/>
        <v>NGNNotional Gearing</v>
      </c>
      <c r="S56" s="15"/>
      <c r="V56" s="117">
        <v>0.6</v>
      </c>
      <c r="W56" s="15"/>
    </row>
    <row r="57" spans="5:23">
      <c r="E57" s="3" t="s">
        <v>19</v>
      </c>
      <c r="F57" s="3" t="s">
        <v>14</v>
      </c>
      <c r="G57" s="3" t="s">
        <v>180</v>
      </c>
      <c r="L57" s="3" t="s">
        <v>138</v>
      </c>
      <c r="M57" s="84" t="s">
        <v>248</v>
      </c>
      <c r="N57" s="3" t="str">
        <f t="shared" si="1"/>
        <v>ScNotional Gearing</v>
      </c>
      <c r="S57" s="15"/>
      <c r="V57" s="117">
        <v>0.6</v>
      </c>
      <c r="W57" s="15"/>
    </row>
    <row r="58" spans="5:23">
      <c r="E58" s="3" t="s">
        <v>20</v>
      </c>
      <c r="F58" s="3" t="s">
        <v>14</v>
      </c>
      <c r="G58" s="3" t="s">
        <v>180</v>
      </c>
      <c r="L58" s="3" t="s">
        <v>138</v>
      </c>
      <c r="M58" s="84" t="s">
        <v>248</v>
      </c>
      <c r="N58" s="3" t="str">
        <f t="shared" si="1"/>
        <v>SoNotional Gearing</v>
      </c>
      <c r="S58" s="15"/>
      <c r="V58" s="117">
        <v>0.6</v>
      </c>
      <c r="W58" s="15"/>
    </row>
    <row r="59" spans="5:23">
      <c r="E59" s="3" t="s">
        <v>21</v>
      </c>
      <c r="F59" s="3" t="s">
        <v>14</v>
      </c>
      <c r="G59" s="3" t="s">
        <v>180</v>
      </c>
      <c r="L59" s="3" t="s">
        <v>138</v>
      </c>
      <c r="M59" s="84" t="s">
        <v>248</v>
      </c>
      <c r="N59" s="3" t="str">
        <f t="shared" si="1"/>
        <v>WWUNotional Gearing</v>
      </c>
      <c r="S59" s="15"/>
      <c r="V59" s="116">
        <v>0.6</v>
      </c>
      <c r="W59" s="15"/>
    </row>
    <row r="60" spans="5:23">
      <c r="E60" s="3" t="s">
        <v>126</v>
      </c>
      <c r="F60" s="3" t="s">
        <v>12</v>
      </c>
      <c r="G60" s="3" t="s">
        <v>180</v>
      </c>
      <c r="L60" s="3" t="s">
        <v>138</v>
      </c>
      <c r="M60" s="84" t="s">
        <v>248</v>
      </c>
      <c r="N60" s="3" t="str">
        <f t="shared" si="1"/>
        <v>NGGT (SO)Notional Gearing</v>
      </c>
      <c r="S60" s="15"/>
      <c r="V60" s="83">
        <v>0.6</v>
      </c>
      <c r="W60" s="15"/>
    </row>
    <row r="61" spans="5:23">
      <c r="E61" s="3" t="s">
        <v>127</v>
      </c>
      <c r="F61" s="3" t="s">
        <v>12</v>
      </c>
      <c r="G61" s="3" t="s">
        <v>180</v>
      </c>
      <c r="L61" s="3" t="s">
        <v>138</v>
      </c>
      <c r="M61" s="84" t="s">
        <v>248</v>
      </c>
      <c r="N61" s="3" t="str">
        <f t="shared" si="1"/>
        <v>NGGT (TO)Notional Gearing</v>
      </c>
      <c r="S61" s="15"/>
      <c r="V61" s="116">
        <v>0.6</v>
      </c>
      <c r="W61" s="15"/>
    </row>
    <row r="62" spans="5:23">
      <c r="E62" s="3" t="s">
        <v>124</v>
      </c>
      <c r="F62" s="3" t="s">
        <v>9</v>
      </c>
      <c r="G62" s="3" t="s">
        <v>180</v>
      </c>
      <c r="L62" s="3" t="s">
        <v>138</v>
      </c>
      <c r="M62" s="84" t="s">
        <v>248</v>
      </c>
      <c r="N62" s="3" t="str">
        <f t="shared" si="1"/>
        <v>NGET (SO)Notional Gearing</v>
      </c>
      <c r="S62" s="15"/>
      <c r="V62" s="83">
        <v>0.6</v>
      </c>
      <c r="W62" s="15"/>
    </row>
    <row r="63" spans="5:23">
      <c r="E63" s="3" t="s">
        <v>125</v>
      </c>
      <c r="F63" s="3" t="s">
        <v>9</v>
      </c>
      <c r="G63" s="3" t="s">
        <v>180</v>
      </c>
      <c r="L63" s="3" t="s">
        <v>138</v>
      </c>
      <c r="M63" s="84" t="s">
        <v>248</v>
      </c>
      <c r="N63" s="3" t="str">
        <f t="shared" si="1"/>
        <v>NGET (TO)Notional Gearing</v>
      </c>
      <c r="S63" s="15"/>
      <c r="V63" s="116">
        <v>0.6</v>
      </c>
      <c r="W63" s="15"/>
    </row>
    <row r="64" spans="5:23">
      <c r="E64" s="3" t="s">
        <v>10</v>
      </c>
      <c r="F64" s="3" t="s">
        <v>9</v>
      </c>
      <c r="G64" s="3" t="s">
        <v>180</v>
      </c>
      <c r="L64" s="3" t="s">
        <v>138</v>
      </c>
      <c r="M64" s="84" t="s">
        <v>248</v>
      </c>
      <c r="N64" s="3" t="str">
        <f t="shared" si="1"/>
        <v>SHETNotional Gearing</v>
      </c>
      <c r="S64" s="15"/>
      <c r="V64" s="117">
        <v>0.6</v>
      </c>
      <c r="W64" s="15"/>
    </row>
    <row r="65" spans="5:26" s="25" customFormat="1">
      <c r="E65" s="25" t="s">
        <v>11</v>
      </c>
      <c r="F65" s="25" t="s">
        <v>9</v>
      </c>
      <c r="G65" s="25" t="s">
        <v>180</v>
      </c>
      <c r="L65" s="25" t="s">
        <v>138</v>
      </c>
      <c r="M65" s="120" t="s">
        <v>248</v>
      </c>
      <c r="N65" s="25" t="str">
        <f t="shared" si="1"/>
        <v>SPTNotional Gearing</v>
      </c>
      <c r="S65" s="121"/>
      <c r="V65" s="122">
        <v>0.6</v>
      </c>
      <c r="W65" s="121"/>
      <c r="Z65" s="123"/>
    </row>
    <row r="66" spans="5:26">
      <c r="E66" s="80" t="s">
        <v>22</v>
      </c>
      <c r="F66" s="3" t="s">
        <v>23</v>
      </c>
      <c r="G66" s="3" t="s">
        <v>277</v>
      </c>
      <c r="H66" s="4"/>
      <c r="I66" s="4"/>
      <c r="L66" s="3" t="s">
        <v>279</v>
      </c>
      <c r="M66" s="3" t="s">
        <v>278</v>
      </c>
      <c r="N66" s="3" t="str">
        <f t="shared" si="1"/>
        <v>ENWLRIIO-2 Totex to RAV</v>
      </c>
      <c r="S66" s="15"/>
      <c r="V66" s="106">
        <v>0.13904124535674484</v>
      </c>
      <c r="W66" s="15"/>
      <c r="Z66" s="94"/>
    </row>
    <row r="67" spans="5:26">
      <c r="E67" s="80" t="s">
        <v>24</v>
      </c>
      <c r="F67" s="3" t="s">
        <v>23</v>
      </c>
      <c r="G67" s="3" t="s">
        <v>277</v>
      </c>
      <c r="L67" s="3" t="s">
        <v>279</v>
      </c>
      <c r="M67" s="3" t="s">
        <v>278</v>
      </c>
      <c r="N67" s="3" t="str">
        <f t="shared" si="1"/>
        <v>NPgNRIIO-2 Totex to RAV</v>
      </c>
      <c r="S67" s="15"/>
      <c r="V67" s="106">
        <v>0.13883309998353363</v>
      </c>
      <c r="W67" s="15"/>
      <c r="Z67" s="94"/>
    </row>
    <row r="68" spans="5:26">
      <c r="E68" s="80" t="s">
        <v>25</v>
      </c>
      <c r="F68" s="3" t="s">
        <v>23</v>
      </c>
      <c r="G68" s="3" t="s">
        <v>277</v>
      </c>
      <c r="L68" s="3" t="s">
        <v>279</v>
      </c>
      <c r="M68" s="3" t="s">
        <v>278</v>
      </c>
      <c r="N68" s="3" t="str">
        <f t="shared" si="1"/>
        <v>NPgYRIIO-2 Totex to RAV</v>
      </c>
      <c r="S68" s="15"/>
      <c r="V68" s="106">
        <v>0.13983183129102281</v>
      </c>
      <c r="W68" s="15"/>
      <c r="Z68" s="94"/>
    </row>
    <row r="69" spans="5:26">
      <c r="E69" s="80" t="s">
        <v>33</v>
      </c>
      <c r="F69" s="3" t="s">
        <v>23</v>
      </c>
      <c r="G69" s="3" t="s">
        <v>277</v>
      </c>
      <c r="L69" s="3" t="s">
        <v>279</v>
      </c>
      <c r="M69" s="3" t="s">
        <v>278</v>
      </c>
      <c r="N69" s="3" t="str">
        <f t="shared" si="1"/>
        <v>SPDRIIO-2 Totex to RAV</v>
      </c>
      <c r="S69" s="15"/>
      <c r="V69" s="106">
        <v>0.12353740845263253</v>
      </c>
      <c r="W69" s="15"/>
      <c r="Z69" s="94"/>
    </row>
    <row r="70" spans="5:26">
      <c r="E70" s="80" t="s">
        <v>34</v>
      </c>
      <c r="F70" s="3" t="s">
        <v>23</v>
      </c>
      <c r="G70" s="3" t="s">
        <v>277</v>
      </c>
      <c r="L70" s="3" t="s">
        <v>279</v>
      </c>
      <c r="M70" s="3" t="s">
        <v>278</v>
      </c>
      <c r="N70" s="3" t="str">
        <f t="shared" si="1"/>
        <v>SPMWRIIO-2 Totex to RAV</v>
      </c>
      <c r="S70" s="15"/>
      <c r="V70" s="106">
        <v>0.12720868338584893</v>
      </c>
      <c r="W70" s="15"/>
      <c r="Z70" s="94"/>
    </row>
    <row r="71" spans="5:26">
      <c r="E71" s="80" t="s">
        <v>35</v>
      </c>
      <c r="F71" s="3" t="s">
        <v>23</v>
      </c>
      <c r="G71" s="3" t="s">
        <v>277</v>
      </c>
      <c r="L71" s="3" t="s">
        <v>279</v>
      </c>
      <c r="M71" s="3" t="s">
        <v>278</v>
      </c>
      <c r="N71" s="3" t="str">
        <f t="shared" si="1"/>
        <v>SSEHRIIO-2 Totex to RAV</v>
      </c>
      <c r="S71" s="15"/>
      <c r="V71" s="106">
        <v>0.16940592880729591</v>
      </c>
      <c r="W71" s="15"/>
      <c r="Z71" s="94"/>
    </row>
    <row r="72" spans="5:26">
      <c r="E72" s="80" t="s">
        <v>36</v>
      </c>
      <c r="F72" s="3" t="s">
        <v>23</v>
      </c>
      <c r="G72" s="3" t="s">
        <v>277</v>
      </c>
      <c r="L72" s="3" t="s">
        <v>279</v>
      </c>
      <c r="M72" s="3" t="s">
        <v>278</v>
      </c>
      <c r="N72" s="3" t="str">
        <f t="shared" si="1"/>
        <v>SSESRIIO-2 Totex to RAV</v>
      </c>
      <c r="S72" s="15"/>
      <c r="V72" s="106">
        <v>0.13744290830334602</v>
      </c>
      <c r="W72" s="15"/>
      <c r="Z72" s="94"/>
    </row>
    <row r="73" spans="5:26">
      <c r="E73" s="80" t="s">
        <v>32</v>
      </c>
      <c r="F73" s="3" t="s">
        <v>23</v>
      </c>
      <c r="G73" s="3" t="s">
        <v>277</v>
      </c>
      <c r="L73" s="3" t="s">
        <v>279</v>
      </c>
      <c r="M73" s="3" t="s">
        <v>278</v>
      </c>
      <c r="N73" s="3" t="str">
        <f t="shared" si="1"/>
        <v>EPNRIIO-2 Totex to RAV</v>
      </c>
      <c r="S73" s="15"/>
      <c r="V73" s="106">
        <v>0.1232498914884554</v>
      </c>
      <c r="W73" s="15"/>
      <c r="Z73" s="94"/>
    </row>
    <row r="74" spans="5:26">
      <c r="E74" s="80" t="s">
        <v>30</v>
      </c>
      <c r="F74" s="3" t="s">
        <v>23</v>
      </c>
      <c r="G74" s="3" t="s">
        <v>277</v>
      </c>
      <c r="L74" s="3" t="s">
        <v>279</v>
      </c>
      <c r="M74" s="3" t="s">
        <v>278</v>
      </c>
      <c r="N74" s="3" t="str">
        <f t="shared" si="1"/>
        <v>LPNRIIO-2 Totex to RAV</v>
      </c>
      <c r="S74" s="15"/>
      <c r="V74" s="106">
        <v>0.14100090572379917</v>
      </c>
      <c r="W74" s="15"/>
      <c r="Z74" s="94"/>
    </row>
    <row r="75" spans="5:26">
      <c r="E75" s="80" t="s">
        <v>31</v>
      </c>
      <c r="F75" s="3" t="s">
        <v>23</v>
      </c>
      <c r="G75" s="3" t="s">
        <v>277</v>
      </c>
      <c r="L75" s="3" t="s">
        <v>279</v>
      </c>
      <c r="M75" s="3" t="s">
        <v>278</v>
      </c>
      <c r="N75" s="3" t="str">
        <f t="shared" si="1"/>
        <v>SPNRIIO-2 Totex to RAV</v>
      </c>
      <c r="S75" s="15"/>
      <c r="V75" s="106">
        <v>0.12758887720200937</v>
      </c>
      <c r="W75" s="15"/>
      <c r="Z75" s="94"/>
    </row>
    <row r="76" spans="5:26">
      <c r="E76" s="80" t="s">
        <v>27</v>
      </c>
      <c r="F76" s="3" t="s">
        <v>23</v>
      </c>
      <c r="G76" s="3" t="s">
        <v>277</v>
      </c>
      <c r="L76" s="3" t="s">
        <v>279</v>
      </c>
      <c r="M76" s="3" t="s">
        <v>278</v>
      </c>
      <c r="N76" s="3" t="str">
        <f t="shared" si="1"/>
        <v>EMIDRIIO-2 Totex to RAV</v>
      </c>
      <c r="S76" s="15"/>
      <c r="V76" s="106">
        <v>0.12856595023971984</v>
      </c>
      <c r="W76" s="15"/>
      <c r="Z76" s="94"/>
    </row>
    <row r="77" spans="5:26">
      <c r="E77" s="80" t="s">
        <v>28</v>
      </c>
      <c r="F77" s="3" t="s">
        <v>23</v>
      </c>
      <c r="G77" s="3" t="s">
        <v>277</v>
      </c>
      <c r="L77" s="3" t="s">
        <v>279</v>
      </c>
      <c r="M77" s="3" t="s">
        <v>278</v>
      </c>
      <c r="N77" s="3" t="str">
        <f t="shared" si="1"/>
        <v>SWALESRIIO-2 Totex to RAV</v>
      </c>
      <c r="S77" s="15"/>
      <c r="V77" s="106">
        <v>0.14122184762403556</v>
      </c>
      <c r="W77" s="15"/>
      <c r="Z77" s="94"/>
    </row>
    <row r="78" spans="5:26">
      <c r="E78" s="80" t="s">
        <v>29</v>
      </c>
      <c r="F78" s="3" t="s">
        <v>23</v>
      </c>
      <c r="G78" s="3" t="s">
        <v>277</v>
      </c>
      <c r="L78" s="3" t="s">
        <v>279</v>
      </c>
      <c r="M78" s="3" t="s">
        <v>278</v>
      </c>
      <c r="N78" s="3" t="str">
        <f t="shared" si="1"/>
        <v>SWESTRIIO-2 Totex to RAV</v>
      </c>
      <c r="S78" s="15"/>
      <c r="V78" s="106">
        <v>0.14935510035579228</v>
      </c>
      <c r="W78" s="15"/>
      <c r="Z78" s="3"/>
    </row>
    <row r="79" spans="5:26">
      <c r="E79" s="80" t="s">
        <v>26</v>
      </c>
      <c r="F79" s="3" t="s">
        <v>23</v>
      </c>
      <c r="G79" s="3" t="s">
        <v>277</v>
      </c>
      <c r="L79" s="3" t="s">
        <v>279</v>
      </c>
      <c r="M79" s="3" t="s">
        <v>278</v>
      </c>
      <c r="N79" s="3" t="str">
        <f t="shared" si="1"/>
        <v>WMIDRIIO-2 Totex to RAV</v>
      </c>
      <c r="S79" s="15"/>
      <c r="V79" s="106">
        <v>0.12931074550980706</v>
      </c>
      <c r="W79" s="15"/>
      <c r="Y79" s="4" t="s">
        <v>305</v>
      </c>
      <c r="Z79" s="4" t="s">
        <v>306</v>
      </c>
    </row>
    <row r="80" spans="5:26">
      <c r="E80" s="3" t="s">
        <v>13</v>
      </c>
      <c r="F80" s="3" t="s">
        <v>14</v>
      </c>
      <c r="G80" s="3" t="s">
        <v>277</v>
      </c>
      <c r="L80" s="3" t="s">
        <v>279</v>
      </c>
      <c r="M80" s="3" t="s">
        <v>278</v>
      </c>
      <c r="N80" s="3" t="str">
        <f t="shared" si="1"/>
        <v>EoERIIO-2 Totex to RAV</v>
      </c>
      <c r="S80" s="106" t="str">
        <f>Control!$M$12</f>
        <v>Baseline</v>
      </c>
      <c r="V80" s="106">
        <f t="shared" ref="V80:V93" si="2">IF(S80=$Y$79,Y80,IF(S80=$Z$79,Z80,""))</f>
        <v>8.4000000000000005E-2</v>
      </c>
      <c r="W80" s="15"/>
      <c r="Y80" s="127">
        <v>8.4000000000000005E-2</v>
      </c>
      <c r="Z80" s="127">
        <v>9.4E-2</v>
      </c>
    </row>
    <row r="81" spans="2:43">
      <c r="E81" s="3" t="s">
        <v>15</v>
      </c>
      <c r="F81" s="3" t="s">
        <v>14</v>
      </c>
      <c r="G81" s="3" t="s">
        <v>277</v>
      </c>
      <c r="L81" s="3" t="s">
        <v>279</v>
      </c>
      <c r="M81" s="3" t="s">
        <v>278</v>
      </c>
      <c r="N81" s="3" t="str">
        <f t="shared" si="1"/>
        <v>LonRIIO-2 Totex to RAV</v>
      </c>
      <c r="S81" s="106" t="str">
        <f>Control!$M$12</f>
        <v>Baseline</v>
      </c>
      <c r="V81" s="106">
        <f t="shared" si="2"/>
        <v>9.0999999999999998E-2</v>
      </c>
      <c r="W81" s="15"/>
      <c r="Y81" s="127">
        <v>9.0999999999999998E-2</v>
      </c>
      <c r="Z81" s="127">
        <v>0.108</v>
      </c>
    </row>
    <row r="82" spans="2:43">
      <c r="E82" s="3" t="s">
        <v>16</v>
      </c>
      <c r="F82" s="3" t="s">
        <v>14</v>
      </c>
      <c r="G82" s="3" t="s">
        <v>277</v>
      </c>
      <c r="L82" s="3" t="s">
        <v>279</v>
      </c>
      <c r="M82" s="3" t="s">
        <v>278</v>
      </c>
      <c r="N82" s="3" t="str">
        <f t="shared" si="1"/>
        <v>NWRIIO-2 Totex to RAV</v>
      </c>
      <c r="S82" s="106" t="str">
        <f>Control!$M$12</f>
        <v>Baseline</v>
      </c>
      <c r="V82" s="106">
        <f t="shared" si="2"/>
        <v>8.7999999999999995E-2</v>
      </c>
      <c r="W82" s="15"/>
      <c r="Y82" s="127">
        <v>8.7999999999999995E-2</v>
      </c>
      <c r="Z82" s="127">
        <v>0.111</v>
      </c>
    </row>
    <row r="83" spans="2:43">
      <c r="E83" s="3" t="s">
        <v>17</v>
      </c>
      <c r="F83" s="3" t="s">
        <v>14</v>
      </c>
      <c r="G83" s="3" t="s">
        <v>277</v>
      </c>
      <c r="L83" s="3" t="s">
        <v>279</v>
      </c>
      <c r="M83" s="3" t="s">
        <v>278</v>
      </c>
      <c r="N83" s="3" t="str">
        <f t="shared" si="1"/>
        <v>WMRIIO-2 Totex to RAV</v>
      </c>
      <c r="S83" s="106" t="str">
        <f>Control!$M$12</f>
        <v>Baseline</v>
      </c>
      <c r="V83" s="106">
        <f t="shared" si="2"/>
        <v>9.2999999999999999E-2</v>
      </c>
      <c r="W83" s="15"/>
      <c r="Y83" s="127">
        <v>9.2999999999999999E-2</v>
      </c>
      <c r="Z83" s="127">
        <v>0.10299999999999999</v>
      </c>
    </row>
    <row r="84" spans="2:43">
      <c r="E84" s="3" t="s">
        <v>18</v>
      </c>
      <c r="F84" s="3" t="s">
        <v>14</v>
      </c>
      <c r="G84" s="3" t="s">
        <v>277</v>
      </c>
      <c r="L84" s="3" t="s">
        <v>279</v>
      </c>
      <c r="M84" s="3" t="s">
        <v>278</v>
      </c>
      <c r="N84" s="3" t="str">
        <f t="shared" si="1"/>
        <v>NGNRIIO-2 Totex to RAV</v>
      </c>
      <c r="S84" s="106" t="str">
        <f>Control!$M$12</f>
        <v>Baseline</v>
      </c>
      <c r="V84" s="106">
        <f t="shared" si="2"/>
        <v>9.9000000000000005E-2</v>
      </c>
      <c r="W84" s="15"/>
      <c r="Y84" s="127">
        <v>9.9000000000000005E-2</v>
      </c>
      <c r="Z84" s="127">
        <v>0.107</v>
      </c>
    </row>
    <row r="85" spans="2:43">
      <c r="E85" s="3" t="s">
        <v>19</v>
      </c>
      <c r="F85" s="3" t="s">
        <v>14</v>
      </c>
      <c r="G85" s="3" t="s">
        <v>277</v>
      </c>
      <c r="L85" s="3" t="s">
        <v>279</v>
      </c>
      <c r="M85" s="3" t="s">
        <v>278</v>
      </c>
      <c r="N85" s="3" t="str">
        <f t="shared" si="1"/>
        <v>ScRIIO-2 Totex to RAV</v>
      </c>
      <c r="S85" s="106" t="str">
        <f>Control!$M$12</f>
        <v>Baseline</v>
      </c>
      <c r="V85" s="106">
        <f t="shared" si="2"/>
        <v>9.2999999999999999E-2</v>
      </c>
      <c r="W85" s="15"/>
      <c r="Y85" s="127">
        <v>9.2999999999999999E-2</v>
      </c>
      <c r="Z85" s="127">
        <v>0.11899999999999999</v>
      </c>
    </row>
    <row r="86" spans="2:43">
      <c r="E86" s="3" t="s">
        <v>20</v>
      </c>
      <c r="F86" s="3" t="s">
        <v>14</v>
      </c>
      <c r="G86" s="3" t="s">
        <v>277</v>
      </c>
      <c r="L86" s="3" t="s">
        <v>279</v>
      </c>
      <c r="M86" s="3" t="s">
        <v>278</v>
      </c>
      <c r="N86" s="3" t="str">
        <f t="shared" si="1"/>
        <v>SoRIIO-2 Totex to RAV</v>
      </c>
      <c r="S86" s="106" t="str">
        <f>Control!$M$12</f>
        <v>Baseline</v>
      </c>
      <c r="V86" s="106">
        <f t="shared" si="2"/>
        <v>8.6999999999999994E-2</v>
      </c>
      <c r="W86" s="15"/>
      <c r="Y86" s="127">
        <v>8.6999999999999994E-2</v>
      </c>
      <c r="Z86" s="127">
        <v>0.104</v>
      </c>
    </row>
    <row r="87" spans="2:43">
      <c r="E87" s="3" t="s">
        <v>21</v>
      </c>
      <c r="F87" s="3" t="s">
        <v>14</v>
      </c>
      <c r="G87" s="3" t="s">
        <v>277</v>
      </c>
      <c r="L87" s="3" t="s">
        <v>279</v>
      </c>
      <c r="M87" s="3" t="s">
        <v>278</v>
      </c>
      <c r="N87" s="3" t="str">
        <f t="shared" si="1"/>
        <v>WWURIIO-2 Totex to RAV</v>
      </c>
      <c r="S87" s="106" t="str">
        <f>Control!$M$12</f>
        <v>Baseline</v>
      </c>
      <c r="V87" s="106">
        <f t="shared" si="2"/>
        <v>8.8999999999999996E-2</v>
      </c>
      <c r="W87" s="15"/>
      <c r="Y87" s="127">
        <v>8.8999999999999996E-2</v>
      </c>
      <c r="Z87" s="127">
        <v>0.11600000000000001</v>
      </c>
    </row>
    <row r="88" spans="2:43">
      <c r="E88" s="3" t="s">
        <v>126</v>
      </c>
      <c r="F88" s="3" t="s">
        <v>12</v>
      </c>
      <c r="G88" s="3" t="s">
        <v>277</v>
      </c>
      <c r="L88" s="3" t="s">
        <v>279</v>
      </c>
      <c r="M88" s="3" t="s">
        <v>278</v>
      </c>
      <c r="N88" s="3" t="str">
        <f t="shared" si="1"/>
        <v>NGGT (SO)RIIO-2 Totex to RAV</v>
      </c>
      <c r="S88" s="106" t="str">
        <f>Control!$M$12</f>
        <v>Baseline</v>
      </c>
      <c r="V88" s="106">
        <f t="shared" si="2"/>
        <v>1</v>
      </c>
      <c r="W88" s="15"/>
      <c r="Y88" s="127">
        <v>1</v>
      </c>
      <c r="Z88" s="127">
        <v>1</v>
      </c>
    </row>
    <row r="89" spans="2:43">
      <c r="E89" s="3" t="s">
        <v>127</v>
      </c>
      <c r="F89" s="3" t="s">
        <v>12</v>
      </c>
      <c r="G89" s="3" t="s">
        <v>277</v>
      </c>
      <c r="L89" s="3" t="s">
        <v>279</v>
      </c>
      <c r="M89" s="3" t="s">
        <v>278</v>
      </c>
      <c r="N89" s="3" t="str">
        <f t="shared" si="1"/>
        <v>NGGT (TO)RIIO-2 Totex to RAV</v>
      </c>
      <c r="S89" s="106" t="str">
        <f>Control!$M$12</f>
        <v>Baseline</v>
      </c>
      <c r="V89" s="106">
        <f t="shared" si="2"/>
        <v>7.2999999999999995E-2</v>
      </c>
      <c r="W89" s="15"/>
      <c r="Y89" s="127">
        <v>7.2999999999999995E-2</v>
      </c>
      <c r="Z89" s="127">
        <v>8.4000000000000005E-2</v>
      </c>
    </row>
    <row r="90" spans="2:43">
      <c r="E90" s="3" t="s">
        <v>124</v>
      </c>
      <c r="F90" s="3" t="s">
        <v>9</v>
      </c>
      <c r="G90" s="3" t="s">
        <v>277</v>
      </c>
      <c r="L90" s="3" t="s">
        <v>279</v>
      </c>
      <c r="M90" s="3" t="s">
        <v>278</v>
      </c>
      <c r="N90" s="3" t="str">
        <f t="shared" si="1"/>
        <v>NGET (SO)RIIO-2 Totex to RAV</v>
      </c>
      <c r="S90" s="106" t="str">
        <f>Control!$M$12</f>
        <v>Baseline</v>
      </c>
      <c r="V90" s="106">
        <f t="shared" si="2"/>
        <v>0.68899999999999995</v>
      </c>
      <c r="W90" s="15"/>
      <c r="Y90" s="127">
        <v>0.68899999999999995</v>
      </c>
      <c r="Z90" s="127">
        <v>0.81100000000000005</v>
      </c>
    </row>
    <row r="91" spans="2:43">
      <c r="E91" s="3" t="s">
        <v>125</v>
      </c>
      <c r="F91" s="3" t="s">
        <v>9</v>
      </c>
      <c r="G91" s="3" t="s">
        <v>277</v>
      </c>
      <c r="L91" s="3" t="s">
        <v>279</v>
      </c>
      <c r="M91" s="3" t="s">
        <v>278</v>
      </c>
      <c r="N91" s="3" t="str">
        <f t="shared" si="1"/>
        <v>NGET (TO)RIIO-2 Totex to RAV</v>
      </c>
      <c r="S91" s="106" t="str">
        <f>Control!$M$12</f>
        <v>Baseline</v>
      </c>
      <c r="V91" s="106">
        <f t="shared" si="2"/>
        <v>6.2E-2</v>
      </c>
      <c r="W91" s="15"/>
      <c r="Y91" s="127">
        <v>6.2E-2</v>
      </c>
      <c r="Z91" s="127">
        <v>7.9000000000000001E-2</v>
      </c>
    </row>
    <row r="92" spans="2:43">
      <c r="E92" s="3" t="s">
        <v>10</v>
      </c>
      <c r="F92" s="3" t="s">
        <v>9</v>
      </c>
      <c r="G92" s="3" t="s">
        <v>277</v>
      </c>
      <c r="L92" s="3" t="s">
        <v>279</v>
      </c>
      <c r="M92" s="3" t="s">
        <v>278</v>
      </c>
      <c r="N92" s="3" t="str">
        <f t="shared" si="1"/>
        <v>SHETRIIO-2 Totex to RAV</v>
      </c>
      <c r="S92" s="106" t="str">
        <f>Control!$M$12</f>
        <v>Baseline</v>
      </c>
      <c r="V92" s="106">
        <f t="shared" si="2"/>
        <v>8.6999999999999994E-2</v>
      </c>
      <c r="W92" s="15"/>
      <c r="Y92" s="127">
        <v>8.6999999999999994E-2</v>
      </c>
      <c r="Z92" s="127">
        <v>0.11899999999999999</v>
      </c>
    </row>
    <row r="93" spans="2:43" s="25" customFormat="1">
      <c r="E93" s="25" t="s">
        <v>11</v>
      </c>
      <c r="F93" s="25" t="s">
        <v>9</v>
      </c>
      <c r="G93" s="25" t="s">
        <v>277</v>
      </c>
      <c r="L93" s="25" t="s">
        <v>279</v>
      </c>
      <c r="M93" s="25" t="s">
        <v>278</v>
      </c>
      <c r="N93" s="25" t="str">
        <f t="shared" si="1"/>
        <v>SPTRIIO-2 Totex to RAV</v>
      </c>
      <c r="S93" s="126" t="str">
        <f>Control!$M$12</f>
        <v>Baseline</v>
      </c>
      <c r="V93" s="126">
        <f t="shared" si="2"/>
        <v>7.8E-2</v>
      </c>
      <c r="W93" s="121"/>
      <c r="Y93" s="128">
        <v>7.8E-2</v>
      </c>
      <c r="Z93" s="128">
        <v>0.113</v>
      </c>
    </row>
    <row r="95" spans="2:43" ht="15">
      <c r="B95" s="10" t="s">
        <v>264</v>
      </c>
      <c r="C95" s="10"/>
      <c r="D95" s="10"/>
      <c r="E95" s="10"/>
      <c r="F95" s="10"/>
      <c r="G95" s="10"/>
      <c r="H95" s="10"/>
      <c r="I95" s="10"/>
      <c r="J95" s="10"/>
      <c r="K95" s="10"/>
      <c r="L95" s="10"/>
      <c r="M95" s="10"/>
      <c r="N95" s="10"/>
      <c r="O95" s="10"/>
      <c r="P95" s="10"/>
      <c r="Q95" s="10"/>
      <c r="R95" s="10"/>
      <c r="S95" s="10"/>
      <c r="T95" s="10"/>
      <c r="U95" s="10"/>
      <c r="V95" s="10"/>
      <c r="W95" s="10"/>
      <c r="X95" s="10"/>
      <c r="Y95" s="10"/>
      <c r="Z95" s="10"/>
      <c r="AA95" s="10"/>
      <c r="AB95" s="10"/>
      <c r="AC95" s="10"/>
      <c r="AD95" s="36"/>
      <c r="AE95" s="10"/>
      <c r="AF95" s="10"/>
      <c r="AG95" s="10"/>
      <c r="AH95" s="10"/>
      <c r="AI95" s="10"/>
      <c r="AJ95" s="10"/>
      <c r="AK95" s="10"/>
      <c r="AL95" s="10"/>
      <c r="AM95" s="10"/>
      <c r="AN95" s="10"/>
      <c r="AO95" s="10"/>
      <c r="AP95" s="10"/>
      <c r="AQ95" s="10"/>
    </row>
  </sheetData>
  <conditionalFormatting sqref="S42:S43">
    <cfRule type="cellIs" dxfId="5" priority="9" operator="greaterThan">
      <formula>0</formula>
    </cfRule>
  </conditionalFormatting>
  <conditionalFormatting sqref="S45">
    <cfRule type="cellIs" dxfId="4" priority="7" operator="greaterThan">
      <formula>0</formula>
    </cfRule>
  </conditionalFormatting>
  <hyperlinks>
    <hyperlink ref="M38" r:id="rId1"/>
    <hyperlink ref="M39" r:id="rId2"/>
    <hyperlink ref="M40" r:id="rId3"/>
    <hyperlink ref="M41" r:id="rId4"/>
    <hyperlink ref="M42" r:id="rId5"/>
    <hyperlink ref="M43" r:id="rId6"/>
    <hyperlink ref="M44" r:id="rId7"/>
    <hyperlink ref="M45:M65" r:id="rId8" display="Page 8 "/>
  </hyperlinks>
  <pageMargins left="0.7" right="0.7" top="0.75" bottom="0.75" header="0.3" footer="0.3"/>
  <pageSetup paperSize="9" orientation="portrait" r:id="rId9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BJ95"/>
  <sheetViews>
    <sheetView zoomScale="80" zoomScaleNormal="80" workbookViewId="0">
      <pane ySplit="5" topLeftCell="A12" activePane="bottomLeft" state="frozen"/>
      <selection pane="bottomLeft" activeCell="I14" sqref="I14"/>
    </sheetView>
  </sheetViews>
  <sheetFormatPr defaultColWidth="0" defaultRowHeight="12.45"/>
  <cols>
    <col min="1" max="4" width="1.73046875" style="3" customWidth="1"/>
    <col min="5" max="5" width="13.33203125" style="3" bestFit="1" customWidth="1"/>
    <col min="6" max="6" width="18.59765625" style="3" bestFit="1" customWidth="1"/>
    <col min="7" max="7" width="33.796875" style="3" bestFit="1" customWidth="1"/>
    <col min="8" max="8" width="1.73046875" style="3" customWidth="1"/>
    <col min="9" max="9" width="12.73046875" style="3" customWidth="1"/>
    <col min="10" max="19" width="1.73046875" style="3" customWidth="1"/>
    <col min="20" max="62" width="0" style="3" hidden="1" customWidth="1"/>
    <col min="63" max="16384" width="9.19921875" style="3" hidden="1"/>
  </cols>
  <sheetData>
    <row r="1" spans="1:19" ht="22.75">
      <c r="A1" s="9" t="s">
        <v>246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</row>
    <row r="2" spans="1:19" ht="15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</row>
    <row r="3" spans="1:19" ht="15">
      <c r="A3" s="10" t="s">
        <v>247</v>
      </c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</row>
    <row r="5" spans="1:19">
      <c r="A5" s="4"/>
      <c r="B5" s="4"/>
      <c r="C5" s="4"/>
      <c r="D5" s="4"/>
      <c r="E5" s="41" t="s">
        <v>120</v>
      </c>
      <c r="F5" s="41" t="s">
        <v>4</v>
      </c>
      <c r="G5" s="41" t="s">
        <v>121</v>
      </c>
      <c r="H5" s="4"/>
      <c r="I5" s="4" t="s">
        <v>300</v>
      </c>
      <c r="J5" s="4"/>
      <c r="K5" s="4"/>
      <c r="L5" s="4"/>
      <c r="M5" s="4"/>
      <c r="N5" s="4"/>
      <c r="O5" s="4"/>
      <c r="P5" s="4"/>
      <c r="Q5" s="4"/>
      <c r="R5" s="4"/>
      <c r="S5" s="4"/>
    </row>
    <row r="7" spans="1:19" ht="15">
      <c r="B7" s="10" t="s">
        <v>302</v>
      </c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</row>
    <row r="8" spans="1:19">
      <c r="C8" s="27"/>
      <c r="G8" s="74" t="s">
        <v>213</v>
      </c>
      <c r="I8" s="63">
        <v>1</v>
      </c>
    </row>
    <row r="9" spans="1:19">
      <c r="G9" s="74" t="s">
        <v>214</v>
      </c>
      <c r="I9" s="63">
        <v>1</v>
      </c>
    </row>
    <row r="10" spans="1:19">
      <c r="E10" s="80"/>
      <c r="G10" s="74" t="s">
        <v>129</v>
      </c>
      <c r="I10" s="63">
        <v>1</v>
      </c>
    </row>
    <row r="11" spans="1:19">
      <c r="E11" s="80"/>
      <c r="G11" s="74" t="s">
        <v>133</v>
      </c>
      <c r="I11" s="63">
        <v>1</v>
      </c>
    </row>
    <row r="12" spans="1:19">
      <c r="E12" s="80"/>
      <c r="G12" s="74" t="s">
        <v>133</v>
      </c>
      <c r="I12" s="63">
        <v>1</v>
      </c>
    </row>
    <row r="13" spans="1:19">
      <c r="E13" s="80"/>
      <c r="G13" s="74" t="s">
        <v>136</v>
      </c>
      <c r="I13" s="63">
        <v>1</v>
      </c>
    </row>
    <row r="14" spans="1:19">
      <c r="E14" s="80"/>
      <c r="G14" s="111" t="s">
        <v>139</v>
      </c>
      <c r="I14" s="114">
        <v>1</v>
      </c>
    </row>
    <row r="15" spans="1:19">
      <c r="E15" s="80"/>
      <c r="G15" s="111" t="s">
        <v>142</v>
      </c>
      <c r="I15" s="114">
        <v>1</v>
      </c>
    </row>
    <row r="16" spans="1:19">
      <c r="E16" s="80"/>
      <c r="G16" s="111" t="s">
        <v>144</v>
      </c>
      <c r="I16" s="114">
        <v>1</v>
      </c>
    </row>
    <row r="17" spans="5:9">
      <c r="E17" s="80"/>
      <c r="G17" s="111" t="s">
        <v>146</v>
      </c>
      <c r="I17" s="114">
        <v>1</v>
      </c>
    </row>
    <row r="18" spans="5:9">
      <c r="E18" s="80"/>
      <c r="G18" s="111" t="s">
        <v>148</v>
      </c>
      <c r="I18" s="114">
        <v>1</v>
      </c>
    </row>
    <row r="19" spans="5:9">
      <c r="E19" s="80"/>
      <c r="G19" s="111" t="s">
        <v>150</v>
      </c>
      <c r="I19" s="114">
        <v>1</v>
      </c>
    </row>
    <row r="20" spans="5:9">
      <c r="E20" s="80"/>
      <c r="G20" s="112" t="s">
        <v>152</v>
      </c>
      <c r="I20" s="63">
        <v>1</v>
      </c>
    </row>
    <row r="21" spans="5:9">
      <c r="E21" s="80"/>
      <c r="G21" s="112" t="s">
        <v>156</v>
      </c>
      <c r="I21" s="63">
        <v>1</v>
      </c>
    </row>
    <row r="22" spans="5:9">
      <c r="E22" s="80"/>
      <c r="G22" s="112" t="s">
        <v>158</v>
      </c>
      <c r="I22" s="63">
        <v>1</v>
      </c>
    </row>
    <row r="23" spans="5:9">
      <c r="E23" s="80"/>
      <c r="G23" s="112" t="s">
        <v>160</v>
      </c>
      <c r="I23" s="63">
        <v>1</v>
      </c>
    </row>
    <row r="24" spans="5:9">
      <c r="G24" s="112" t="s">
        <v>165</v>
      </c>
      <c r="I24" s="63">
        <v>1</v>
      </c>
    </row>
    <row r="25" spans="5:9">
      <c r="G25" s="112" t="s">
        <v>176</v>
      </c>
      <c r="I25" s="63">
        <v>1</v>
      </c>
    </row>
    <row r="26" spans="5:9">
      <c r="G26" s="112" t="s">
        <v>178</v>
      </c>
      <c r="I26" s="63">
        <v>1</v>
      </c>
    </row>
    <row r="27" spans="5:9">
      <c r="G27" s="112" t="s">
        <v>180</v>
      </c>
      <c r="I27" s="63">
        <v>1</v>
      </c>
    </row>
    <row r="28" spans="5:9">
      <c r="G28" s="112" t="s">
        <v>182</v>
      </c>
      <c r="I28" s="63">
        <v>1</v>
      </c>
    </row>
    <row r="29" spans="5:9">
      <c r="G29" s="112" t="s">
        <v>184</v>
      </c>
      <c r="I29" s="63">
        <v>1</v>
      </c>
    </row>
    <row r="30" spans="5:9">
      <c r="G30" s="112" t="s">
        <v>162</v>
      </c>
      <c r="I30" s="63">
        <v>1</v>
      </c>
    </row>
    <row r="31" spans="5:9">
      <c r="G31" s="111" t="s">
        <v>168</v>
      </c>
      <c r="I31" s="114">
        <v>1</v>
      </c>
    </row>
    <row r="32" spans="5:9">
      <c r="G32" s="112" t="s">
        <v>170</v>
      </c>
      <c r="I32" s="63">
        <v>1</v>
      </c>
    </row>
    <row r="33" spans="5:9">
      <c r="G33" s="111" t="s">
        <v>172</v>
      </c>
      <c r="I33" s="114">
        <v>1</v>
      </c>
    </row>
    <row r="34" spans="5:9">
      <c r="G34" s="112" t="s">
        <v>174</v>
      </c>
      <c r="I34" s="63">
        <v>1</v>
      </c>
    </row>
    <row r="35" spans="5:9">
      <c r="G35" s="111" t="s">
        <v>187</v>
      </c>
      <c r="I35" s="114">
        <v>1</v>
      </c>
    </row>
    <row r="36" spans="5:9">
      <c r="G36" s="111" t="s">
        <v>189</v>
      </c>
      <c r="I36" s="114">
        <v>1</v>
      </c>
    </row>
    <row r="37" spans="5:9">
      <c r="G37" s="111" t="s">
        <v>191</v>
      </c>
      <c r="I37" s="114">
        <v>1</v>
      </c>
    </row>
    <row r="38" spans="5:9">
      <c r="E38" s="80"/>
      <c r="G38" s="111" t="s">
        <v>193</v>
      </c>
      <c r="I38" s="114">
        <v>1</v>
      </c>
    </row>
    <row r="39" spans="5:9">
      <c r="E39" s="80"/>
      <c r="G39" s="111" t="s">
        <v>195</v>
      </c>
      <c r="I39" s="114">
        <v>1</v>
      </c>
    </row>
    <row r="40" spans="5:9">
      <c r="E40" s="80"/>
      <c r="G40" s="112" t="s">
        <v>198</v>
      </c>
      <c r="I40" s="63">
        <v>1</v>
      </c>
    </row>
    <row r="41" spans="5:9">
      <c r="E41" s="80"/>
      <c r="G41" s="112" t="s">
        <v>199</v>
      </c>
      <c r="I41" s="63">
        <v>1</v>
      </c>
    </row>
    <row r="42" spans="5:9">
      <c r="E42" s="80"/>
      <c r="G42" s="112" t="s">
        <v>199</v>
      </c>
      <c r="I42" s="63">
        <v>1</v>
      </c>
    </row>
    <row r="43" spans="5:9">
      <c r="E43" s="80"/>
      <c r="G43" s="112" t="s">
        <v>200</v>
      </c>
      <c r="I43" s="63">
        <v>1</v>
      </c>
    </row>
    <row r="44" spans="5:9">
      <c r="E44" s="80"/>
      <c r="G44" s="112" t="s">
        <v>201</v>
      </c>
      <c r="I44" s="63">
        <v>1</v>
      </c>
    </row>
    <row r="45" spans="5:9">
      <c r="E45" s="80"/>
      <c r="G45" s="112" t="s">
        <v>201</v>
      </c>
      <c r="I45" s="63">
        <v>1</v>
      </c>
    </row>
    <row r="46" spans="5:9">
      <c r="E46" s="80"/>
      <c r="G46" s="111" t="s">
        <v>142</v>
      </c>
      <c r="I46" s="114">
        <v>1</v>
      </c>
    </row>
    <row r="47" spans="5:9">
      <c r="E47" s="80"/>
      <c r="G47" s="111" t="s">
        <v>203</v>
      </c>
      <c r="I47" s="114">
        <v>1</v>
      </c>
    </row>
    <row r="48" spans="5:9">
      <c r="E48" s="80"/>
      <c r="G48" s="111" t="s">
        <v>205</v>
      </c>
      <c r="I48" s="114">
        <v>1</v>
      </c>
    </row>
    <row r="49" spans="5:9">
      <c r="E49" s="80"/>
      <c r="G49" s="111" t="s">
        <v>207</v>
      </c>
      <c r="I49" s="114">
        <v>1</v>
      </c>
    </row>
    <row r="50" spans="5:9">
      <c r="E50" s="80"/>
      <c r="G50" s="111" t="s">
        <v>209</v>
      </c>
      <c r="I50" s="114">
        <v>1</v>
      </c>
    </row>
    <row r="51" spans="5:9">
      <c r="E51" s="80"/>
      <c r="G51" s="112" t="s">
        <v>199</v>
      </c>
      <c r="I51" s="63">
        <v>1</v>
      </c>
    </row>
    <row r="52" spans="5:9">
      <c r="G52" s="112" t="s">
        <v>201</v>
      </c>
      <c r="I52" s="63">
        <v>1</v>
      </c>
    </row>
    <row r="53" spans="5:9">
      <c r="G53" s="111" t="s">
        <v>191</v>
      </c>
      <c r="I53" s="114">
        <v>1</v>
      </c>
    </row>
    <row r="54" spans="5:9">
      <c r="G54" s="112" t="s">
        <v>215</v>
      </c>
      <c r="I54" s="63">
        <v>1</v>
      </c>
    </row>
    <row r="55" spans="5:9">
      <c r="G55" s="112" t="s">
        <v>216</v>
      </c>
      <c r="I55" s="63">
        <v>1</v>
      </c>
    </row>
    <row r="56" spans="5:9">
      <c r="G56" s="112" t="s">
        <v>216</v>
      </c>
      <c r="I56" s="63">
        <v>1</v>
      </c>
    </row>
    <row r="57" spans="5:9">
      <c r="G57" s="112" t="s">
        <v>214</v>
      </c>
      <c r="I57" s="63">
        <v>1</v>
      </c>
    </row>
    <row r="58" spans="5:9">
      <c r="G58" s="69"/>
    </row>
    <row r="59" spans="5:9">
      <c r="G59" s="69"/>
    </row>
    <row r="60" spans="5:9">
      <c r="G60" s="69"/>
    </row>
    <row r="61" spans="5:9">
      <c r="G61" s="69"/>
    </row>
    <row r="62" spans="5:9">
      <c r="G62" s="69"/>
    </row>
    <row r="66" spans="5:5">
      <c r="E66" s="80"/>
    </row>
    <row r="67" spans="5:5">
      <c r="E67" s="80"/>
    </row>
    <row r="68" spans="5:5">
      <c r="E68" s="80"/>
    </row>
    <row r="69" spans="5:5">
      <c r="E69" s="80"/>
    </row>
    <row r="70" spans="5:5">
      <c r="E70" s="80"/>
    </row>
    <row r="71" spans="5:5">
      <c r="E71" s="80"/>
    </row>
    <row r="72" spans="5:5">
      <c r="E72" s="80"/>
    </row>
    <row r="73" spans="5:5">
      <c r="E73" s="80"/>
    </row>
    <row r="74" spans="5:5">
      <c r="E74" s="80"/>
    </row>
    <row r="75" spans="5:5">
      <c r="E75" s="80"/>
    </row>
    <row r="76" spans="5:5">
      <c r="E76" s="80"/>
    </row>
    <row r="77" spans="5:5">
      <c r="E77" s="80"/>
    </row>
    <row r="78" spans="5:5">
      <c r="E78" s="80"/>
    </row>
    <row r="79" spans="5:5">
      <c r="E79" s="80"/>
    </row>
    <row r="95" spans="2:23" ht="15">
      <c r="B95" s="10" t="s">
        <v>264</v>
      </c>
      <c r="C95" s="10"/>
      <c r="D95" s="10"/>
      <c r="E95" s="10"/>
      <c r="F95" s="10"/>
      <c r="G95" s="10"/>
      <c r="H95" s="10"/>
      <c r="I95" s="10"/>
      <c r="J95" s="36"/>
      <c r="K95" s="10"/>
      <c r="L95" s="10"/>
      <c r="M95" s="10"/>
      <c r="N95" s="10"/>
      <c r="O95" s="10"/>
      <c r="P95" s="10"/>
      <c r="Q95" s="10"/>
      <c r="R95" s="10"/>
      <c r="S95" s="10"/>
      <c r="T95" s="10"/>
      <c r="U95" s="10"/>
      <c r="V95" s="10"/>
      <c r="W95" s="10"/>
    </row>
  </sheetData>
  <dataValidations count="1">
    <dataValidation type="list" allowBlank="1" showInputMessage="1" showErrorMessage="1" sqref="I14:I19 I31 I33 I35:I39 I46:I50 I53">
      <formula1>"0,1"</formula1>
    </dataValidation>
  </dataValidation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tabColor theme="6"/>
  </sheetPr>
  <dimension ref="A1:BR729"/>
  <sheetViews>
    <sheetView zoomScale="80" zoomScaleNormal="80" workbookViewId="0">
      <pane xSplit="6" ySplit="5" topLeftCell="G651" activePane="bottomRight" state="frozen"/>
      <selection pane="topRight" activeCell="G1" sqref="G1"/>
      <selection pane="bottomLeft" activeCell="A6" sqref="A6"/>
      <selection pane="bottomRight" activeCell="H682" sqref="H682"/>
    </sheetView>
  </sheetViews>
  <sheetFormatPr defaultColWidth="0" defaultRowHeight="12.45"/>
  <cols>
    <col min="1" max="4" width="1.73046875" style="3" customWidth="1"/>
    <col min="5" max="5" width="13.33203125" style="3" bestFit="1" customWidth="1"/>
    <col min="6" max="6" width="6.59765625" style="3" customWidth="1"/>
    <col min="7" max="7" width="33.796875" style="3" bestFit="1" customWidth="1"/>
    <col min="8" max="8" width="9.19921875" style="3" bestFit="1" customWidth="1"/>
    <col min="9" max="9" width="86.19921875" style="3" bestFit="1" customWidth="1"/>
    <col min="10" max="11" width="1.73046875" style="3" customWidth="1"/>
    <col min="12" max="12" width="11.796875" style="3" customWidth="1"/>
    <col min="13" max="13" width="119.46484375" style="3" bestFit="1" customWidth="1"/>
    <col min="14" max="14" width="1.73046875" style="3" customWidth="1"/>
    <col min="15" max="16" width="5.73046875" style="3" customWidth="1"/>
    <col min="17" max="17" width="1.73046875" style="3" customWidth="1"/>
    <col min="18" max="18" width="9.19921875" style="3" customWidth="1"/>
    <col min="19" max="19" width="1.73046875" style="3" customWidth="1"/>
    <col min="20" max="24" width="9.19921875" style="3" hidden="1" customWidth="1"/>
    <col min="25" max="28" width="9.19921875" style="3" customWidth="1"/>
    <col min="29" max="29" width="11.19921875" style="3" customWidth="1"/>
    <col min="30" max="32" width="9.19921875" style="3" customWidth="1"/>
    <col min="33" max="37" width="9.19921875" style="3" hidden="1" customWidth="1"/>
    <col min="38" max="38" width="1.59765625" style="3" customWidth="1"/>
    <col min="39" max="42" width="16.19921875" style="3" customWidth="1"/>
    <col min="43" max="52" width="17.59765625" style="3" customWidth="1"/>
    <col min="53" max="53" width="9.19921875" style="3" customWidth="1"/>
    <col min="54" max="54" width="1.73046875" style="3" customWidth="1"/>
    <col min="55" max="55" width="9.19921875" style="3" customWidth="1"/>
    <col min="56" max="56" width="9.19921875" style="37" customWidth="1"/>
    <col min="57" max="57" width="60.796875" style="3" bestFit="1" customWidth="1"/>
    <col min="58" max="69" width="1.73046875" style="3" customWidth="1"/>
    <col min="70" max="70" width="0" style="3" hidden="1" customWidth="1"/>
    <col min="71" max="16384" width="9.19921875" style="3" hidden="1"/>
  </cols>
  <sheetData>
    <row r="1" spans="1:69" ht="22.75">
      <c r="A1" s="9" t="s">
        <v>221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9"/>
      <c r="AD1" s="9"/>
      <c r="AE1" s="9"/>
      <c r="AF1" s="9"/>
      <c r="AG1" s="9"/>
      <c r="AH1" s="9"/>
      <c r="AI1" s="9"/>
      <c r="AJ1" s="9"/>
      <c r="AK1" s="9"/>
      <c r="AL1" s="9"/>
      <c r="AM1" s="9"/>
      <c r="AN1" s="9"/>
      <c r="AO1" s="9"/>
      <c r="AP1" s="9"/>
      <c r="AQ1" s="9"/>
      <c r="AR1" s="9"/>
      <c r="AS1" s="9"/>
      <c r="AT1" s="9"/>
      <c r="AU1" s="9"/>
      <c r="AV1" s="9"/>
      <c r="AW1" s="9"/>
      <c r="AX1" s="9"/>
      <c r="AY1" s="9"/>
      <c r="AZ1" s="9"/>
      <c r="BA1" s="9"/>
      <c r="BB1" s="9"/>
      <c r="BC1" s="9"/>
      <c r="BD1" s="35"/>
      <c r="BE1" s="9"/>
      <c r="BF1" s="9"/>
      <c r="BG1" s="9"/>
      <c r="BH1" s="9"/>
      <c r="BI1" s="9"/>
      <c r="BJ1" s="9"/>
      <c r="BK1" s="9"/>
      <c r="BL1" s="9"/>
      <c r="BM1" s="9"/>
      <c r="BN1" s="9"/>
      <c r="BO1" s="9"/>
      <c r="BP1" s="9"/>
      <c r="BQ1" s="9"/>
    </row>
    <row r="2" spans="1:69" ht="15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  <c r="AA2" s="10"/>
      <c r="AB2" s="10"/>
      <c r="AC2" s="10"/>
      <c r="AD2" s="10"/>
      <c r="AE2" s="10"/>
      <c r="AF2" s="10"/>
      <c r="AG2" s="10"/>
      <c r="AH2" s="10"/>
      <c r="AI2" s="10"/>
      <c r="AJ2" s="10"/>
      <c r="AK2" s="10"/>
      <c r="AL2" s="10"/>
      <c r="AM2" s="10"/>
      <c r="AN2" s="10"/>
      <c r="AO2" s="10"/>
      <c r="AP2" s="10"/>
      <c r="AQ2" s="10"/>
      <c r="AR2" s="10"/>
      <c r="AS2" s="10"/>
      <c r="AT2" s="10"/>
      <c r="AU2" s="10"/>
      <c r="AV2" s="10"/>
      <c r="AW2" s="10"/>
      <c r="AX2" s="10"/>
      <c r="AY2" s="10"/>
      <c r="AZ2" s="10"/>
      <c r="BA2" s="10"/>
      <c r="BB2" s="10"/>
      <c r="BC2" s="10"/>
      <c r="BD2" s="36"/>
      <c r="BE2" s="10"/>
      <c r="BF2" s="10"/>
      <c r="BG2" s="10"/>
      <c r="BH2" s="10"/>
      <c r="BI2" s="10"/>
      <c r="BJ2" s="10"/>
      <c r="BK2" s="10"/>
      <c r="BL2" s="10"/>
      <c r="BM2" s="10"/>
      <c r="BN2" s="10"/>
      <c r="BO2" s="10"/>
      <c r="BP2" s="10"/>
      <c r="BQ2" s="10"/>
    </row>
    <row r="3" spans="1:69" ht="15">
      <c r="A3" s="10" t="s">
        <v>57</v>
      </c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 t="s">
        <v>107</v>
      </c>
      <c r="AR3" s="10" t="s">
        <v>107</v>
      </c>
      <c r="AS3" s="10" t="s">
        <v>185</v>
      </c>
      <c r="AT3" s="10" t="s">
        <v>185</v>
      </c>
      <c r="AU3" s="10" t="s">
        <v>212</v>
      </c>
      <c r="AV3" s="10" t="s">
        <v>212</v>
      </c>
      <c r="AW3" s="10" t="s">
        <v>197</v>
      </c>
      <c r="AX3" s="10" t="s">
        <v>197</v>
      </c>
      <c r="AY3" s="10" t="s">
        <v>128</v>
      </c>
      <c r="AZ3" s="10" t="s">
        <v>128</v>
      </c>
      <c r="BA3" s="10"/>
      <c r="BB3" s="10"/>
      <c r="BC3" s="10"/>
      <c r="BD3" s="36"/>
      <c r="BE3" s="10"/>
      <c r="BF3" s="10"/>
      <c r="BG3" s="10"/>
      <c r="BH3" s="10"/>
      <c r="BI3" s="10"/>
      <c r="BJ3" s="10"/>
      <c r="BK3" s="10"/>
      <c r="BL3" s="10"/>
      <c r="BM3" s="10"/>
      <c r="BN3" s="10"/>
      <c r="BO3" s="10"/>
      <c r="BP3" s="10"/>
      <c r="BQ3" s="10"/>
    </row>
    <row r="4" spans="1:69">
      <c r="T4" s="55" t="s">
        <v>84</v>
      </c>
      <c r="U4" s="56"/>
      <c r="V4" s="56"/>
      <c r="W4" s="56"/>
      <c r="X4" s="57"/>
      <c r="Y4" s="55" t="s">
        <v>85</v>
      </c>
      <c r="Z4" s="56"/>
      <c r="AA4" s="56"/>
      <c r="AB4" s="56"/>
      <c r="AC4" s="56"/>
      <c r="AD4" s="56"/>
      <c r="AE4" s="56"/>
      <c r="AF4" s="57"/>
      <c r="AG4" s="55" t="s">
        <v>86</v>
      </c>
      <c r="AH4" s="56"/>
      <c r="AI4" s="56"/>
      <c r="AJ4" s="56"/>
      <c r="AK4" s="57"/>
      <c r="AL4" s="43"/>
      <c r="AM4" s="42" t="s">
        <v>219</v>
      </c>
      <c r="AN4" s="46" t="s">
        <v>220</v>
      </c>
      <c r="AO4" s="53" t="s">
        <v>268</v>
      </c>
      <c r="AP4" s="53" t="s">
        <v>269</v>
      </c>
      <c r="AQ4" s="42" t="s">
        <v>270</v>
      </c>
      <c r="AR4" s="42" t="s">
        <v>271</v>
      </c>
      <c r="AS4" s="53" t="s">
        <v>270</v>
      </c>
      <c r="AT4" s="53" t="s">
        <v>271</v>
      </c>
      <c r="AU4" s="53" t="s">
        <v>270</v>
      </c>
      <c r="AV4" s="53" t="s">
        <v>271</v>
      </c>
      <c r="AW4" s="53" t="s">
        <v>270</v>
      </c>
      <c r="AX4" s="53" t="s">
        <v>271</v>
      </c>
      <c r="AY4" s="53" t="s">
        <v>270</v>
      </c>
      <c r="AZ4" s="53" t="s">
        <v>271</v>
      </c>
      <c r="BA4" s="46" t="s">
        <v>88</v>
      </c>
      <c r="BC4" s="58" t="s">
        <v>73</v>
      </c>
      <c r="BD4" s="58"/>
      <c r="BE4" s="58"/>
    </row>
    <row r="5" spans="1:69">
      <c r="A5" s="4"/>
      <c r="B5" s="4"/>
      <c r="C5" s="4"/>
      <c r="D5" s="4"/>
      <c r="E5" s="41" t="s">
        <v>120</v>
      </c>
      <c r="F5" s="41" t="s">
        <v>4</v>
      </c>
      <c r="G5" s="41" t="s">
        <v>121</v>
      </c>
      <c r="H5" s="41" t="s">
        <v>122</v>
      </c>
      <c r="I5" s="110" t="s">
        <v>123</v>
      </c>
      <c r="J5" s="41"/>
      <c r="K5" s="41"/>
      <c r="L5" s="41" t="s">
        <v>63</v>
      </c>
      <c r="M5" s="41" t="s">
        <v>222</v>
      </c>
      <c r="N5" s="59"/>
      <c r="O5" s="41" t="s">
        <v>70</v>
      </c>
      <c r="P5" s="41" t="s">
        <v>75</v>
      </c>
      <c r="Q5" s="41"/>
      <c r="R5" s="41" t="s">
        <v>64</v>
      </c>
      <c r="S5" s="32"/>
      <c r="T5" s="65" t="s">
        <v>252</v>
      </c>
      <c r="U5" s="65" t="s">
        <v>253</v>
      </c>
      <c r="V5" s="65" t="s">
        <v>254</v>
      </c>
      <c r="W5" s="65" t="s">
        <v>255</v>
      </c>
      <c r="X5" s="65" t="s">
        <v>256</v>
      </c>
      <c r="Y5" s="44" t="s">
        <v>252</v>
      </c>
      <c r="Z5" s="65" t="s">
        <v>253</v>
      </c>
      <c r="AA5" s="65" t="s">
        <v>254</v>
      </c>
      <c r="AB5" s="65" t="s">
        <v>255</v>
      </c>
      <c r="AC5" s="65" t="s">
        <v>256</v>
      </c>
      <c r="AD5" s="65" t="s">
        <v>257</v>
      </c>
      <c r="AE5" s="65" t="s">
        <v>258</v>
      </c>
      <c r="AF5" s="65" t="s">
        <v>259</v>
      </c>
      <c r="AG5" s="65" t="s">
        <v>252</v>
      </c>
      <c r="AH5" s="65" t="s">
        <v>253</v>
      </c>
      <c r="AI5" s="65" t="s">
        <v>254</v>
      </c>
      <c r="AJ5" s="65" t="s">
        <v>255</v>
      </c>
      <c r="AK5" s="65" t="s">
        <v>256</v>
      </c>
      <c r="AL5" s="66"/>
      <c r="AM5" s="44" t="s">
        <v>87</v>
      </c>
      <c r="AN5" s="47" t="s">
        <v>87</v>
      </c>
      <c r="AO5" s="44" t="s">
        <v>89</v>
      </c>
      <c r="AP5" s="44"/>
      <c r="AQ5" s="44" t="s">
        <v>89</v>
      </c>
      <c r="AR5" s="44" t="s">
        <v>89</v>
      </c>
      <c r="AS5" s="44"/>
      <c r="AT5" s="44"/>
      <c r="AU5" s="44"/>
      <c r="AV5" s="44"/>
      <c r="AW5" s="44"/>
      <c r="AX5" s="44"/>
      <c r="AY5" s="44"/>
      <c r="AZ5" s="44"/>
      <c r="BA5" s="47" t="s">
        <v>89</v>
      </c>
      <c r="BB5" s="4"/>
      <c r="BC5" s="33" t="s">
        <v>7</v>
      </c>
      <c r="BD5" s="38" t="s">
        <v>6</v>
      </c>
      <c r="BE5" s="32" t="s">
        <v>71</v>
      </c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</row>
    <row r="6" spans="1:69">
      <c r="E6" s="3" t="s">
        <v>22</v>
      </c>
      <c r="F6" s="3" t="s">
        <v>128</v>
      </c>
      <c r="G6" s="3" t="s">
        <v>129</v>
      </c>
      <c r="H6" s="3" t="s">
        <v>130</v>
      </c>
      <c r="I6" s="69" t="s">
        <v>131</v>
      </c>
      <c r="L6" s="3" t="s">
        <v>132</v>
      </c>
      <c r="M6" s="3" t="str">
        <f t="shared" ref="M6:M69" si="0">E6&amp;G6&amp;I6</f>
        <v>ENWLTotex actualLatest Totex actuals/forecast</v>
      </c>
      <c r="R6" s="15"/>
      <c r="T6" s="15"/>
      <c r="U6" s="15"/>
      <c r="V6" s="15"/>
      <c r="W6" s="15"/>
      <c r="X6" s="15"/>
      <c r="Y6" s="89">
        <v>230.51575897944159</v>
      </c>
      <c r="Z6" s="89">
        <v>195.38435697647421</v>
      </c>
      <c r="AA6" s="89">
        <v>226.61766945875928</v>
      </c>
      <c r="AB6" s="89">
        <v>232.6781483405228</v>
      </c>
      <c r="AC6" s="89">
        <v>220.10723503762634</v>
      </c>
      <c r="AD6" s="89">
        <v>211.11833753861197</v>
      </c>
      <c r="AE6" s="89">
        <v>213.63960381115967</v>
      </c>
      <c r="AF6" s="89">
        <v>193.27041172423409</v>
      </c>
      <c r="AG6" s="15"/>
      <c r="AH6" s="15"/>
      <c r="AI6" s="15"/>
      <c r="AJ6" s="15"/>
      <c r="AK6" s="15"/>
      <c r="AL6"/>
      <c r="AM6" s="19">
        <f t="shared" ref="AM6:AM69" si="1">IF(OR($L6="%", $L6="annual real %"),AVERAGE($Y6:$AF6),SUM($Y6:$AF6))</f>
        <v>1723.3315218668299</v>
      </c>
      <c r="AN6" s="19">
        <f>IF(OR($L6="%", $L6="annual real %"),AVERAGE($Y6:$AB6),SUM($Y6:$AB6))</f>
        <v>885.19593375519776</v>
      </c>
      <c r="AO6" s="19">
        <f>IF(G6="Totex allowance",1,0)</f>
        <v>0</v>
      </c>
      <c r="AP6" s="19" t="str">
        <f>F6</f>
        <v>ED1</v>
      </c>
      <c r="AQ6" s="19">
        <f>SUM(AS6,AU6,AW6,AY6)</f>
        <v>1728.4740769772452</v>
      </c>
      <c r="AR6" s="19">
        <f>SUM(AT6,AV6,AX6,AZ6)</f>
        <v>887.39211106988409</v>
      </c>
      <c r="AS6" s="19">
        <f>IF(AS$3=$AP6,SUMPRODUCT($Y6:$AF6,Inp_RPEs!$S$9:$Z$9),0)</f>
        <v>0</v>
      </c>
      <c r="AT6" s="19">
        <f>IF(AT$3=$AP6,SUMPRODUCT($Y6:$AD6,Inp_RPEs!$S$9:$X$9),0)</f>
        <v>0</v>
      </c>
      <c r="AU6" s="19">
        <f>IF(AU$3=$AP6,SUMPRODUCT($Y6:$AF6,Inp_RPEs!$S$10:$Z$10),0)</f>
        <v>0</v>
      </c>
      <c r="AV6" s="19">
        <f>IF(AV$3=$AP6,SUMPRODUCT($Y6:$AD6,Inp_RPEs!$S$10:$X$10),0)</f>
        <v>0</v>
      </c>
      <c r="AW6" s="19">
        <f>IF(AW$3=$AP6,SUMPRODUCT($Y6:$AF6,Inp_RPEs!$S$11:$Z$11),0)</f>
        <v>0</v>
      </c>
      <c r="AX6" s="19">
        <f>IF(AX$3=$AP6,SUMPRODUCT($Y6:$AD6,Inp_RPEs!$S$11:$X$11),0)</f>
        <v>0</v>
      </c>
      <c r="AY6" s="19">
        <f>IF(AY$3=$AP6,SUMPRODUCT($Y6:$AF6,Inp_RPEs!$S$12:$Z$12),0)</f>
        <v>1728.4740769772452</v>
      </c>
      <c r="AZ6" s="19">
        <f>IF(AZ$3=$AP6,SUMPRODUCT($Y6:$AB6,Inp_RPEs!$S$12:$V$12),0)</f>
        <v>887.39211106988409</v>
      </c>
      <c r="BA6" s="15"/>
    </row>
    <row r="7" spans="1:69">
      <c r="E7" s="3" t="s">
        <v>22</v>
      </c>
      <c r="F7" s="3" t="s">
        <v>128</v>
      </c>
      <c r="G7" s="3" t="s">
        <v>133</v>
      </c>
      <c r="H7" s="3" t="s">
        <v>130</v>
      </c>
      <c r="I7" s="69" t="s">
        <v>134</v>
      </c>
      <c r="L7" s="3" t="s">
        <v>132</v>
      </c>
      <c r="M7" s="3" t="str">
        <f t="shared" si="0"/>
        <v>ENWLTotex allowanceTotex allowance 
   including allowed adjustments and uncertainty mechanisms</v>
      </c>
      <c r="R7" s="15"/>
      <c r="T7" s="15"/>
      <c r="U7" s="15"/>
      <c r="V7" s="15"/>
      <c r="W7" s="15"/>
      <c r="X7" s="15"/>
      <c r="Y7" s="89">
        <v>236.30140140083267</v>
      </c>
      <c r="Z7" s="89">
        <v>225.83472325588991</v>
      </c>
      <c r="AA7" s="89">
        <v>227.58411349207501</v>
      </c>
      <c r="AB7" s="89">
        <v>229.81262874202218</v>
      </c>
      <c r="AC7" s="89">
        <v>235.18393301521039</v>
      </c>
      <c r="AD7" s="89">
        <v>235.38292539345593</v>
      </c>
      <c r="AE7" s="89">
        <v>233.13167296980978</v>
      </c>
      <c r="AF7" s="89">
        <v>224.85919985456172</v>
      </c>
      <c r="AG7" s="15"/>
      <c r="AH7" s="15"/>
      <c r="AI7" s="15"/>
      <c r="AJ7" s="15"/>
      <c r="AK7" s="15"/>
      <c r="AL7"/>
      <c r="AM7" s="19">
        <f t="shared" si="1"/>
        <v>1848.0905981238575</v>
      </c>
      <c r="AN7" s="19">
        <f t="shared" ref="AN7:AN70" si="2">IF(OR($L7="%", $L7="annual real %"),AVERAGE($Y7:$AB7),SUM($Y7:$AB7))</f>
        <v>919.53286689081972</v>
      </c>
      <c r="AO7" s="19">
        <f t="shared" ref="AO7:AO70" si="3">IF(G7="Totex allowance",1,0)</f>
        <v>1</v>
      </c>
      <c r="AP7" s="19" t="str">
        <f t="shared" ref="AP7:AP70" si="4">F7</f>
        <v>ED1</v>
      </c>
      <c r="AQ7" s="19">
        <f t="shared" ref="AQ7:AQ70" si="5">SUM(AS7,AU7,AW7,AY7)</f>
        <v>1853.6411028405516</v>
      </c>
      <c r="AR7" s="19">
        <f t="shared" ref="AR7:AR70" si="6">SUM(AT7,AV7,AX7,AZ7)</f>
        <v>921.81912424686698</v>
      </c>
      <c r="AS7" s="19">
        <f>IF(AS$3=$AP7,SUMPRODUCT($Y7:$AF7,Inp_RPEs!$S$9:$Z$9),0)</f>
        <v>0</v>
      </c>
      <c r="AT7" s="19">
        <f>IF(AT$3=$AP7,SUMPRODUCT($Y7:$AD7,Inp_RPEs!$S$9:$X$9),0)</f>
        <v>0</v>
      </c>
      <c r="AU7" s="19">
        <f>IF(AU$3=$AP7,SUMPRODUCT($Y7:$AF7,Inp_RPEs!$S$10:$Z$10),0)</f>
        <v>0</v>
      </c>
      <c r="AV7" s="19">
        <f>IF(AV$3=$AP7,SUMPRODUCT($Y7:$AD7,Inp_RPEs!$S$10:$X$10),0)</f>
        <v>0</v>
      </c>
      <c r="AW7" s="19">
        <f>IF(AW$3=$AP7,SUMPRODUCT($Y7:$AF7,Inp_RPEs!$S$11:$Z$11),0)</f>
        <v>0</v>
      </c>
      <c r="AX7" s="19">
        <f>IF(AX$3=$AP7,SUMPRODUCT($Y7:$AD7,Inp_RPEs!$S$11:$X$11),0)</f>
        <v>0</v>
      </c>
      <c r="AY7" s="19">
        <f>IF(AY$3=$AP7,SUMPRODUCT($Y7:$AF7,Inp_RPEs!$S$12:$Z$12),0)</f>
        <v>1853.6411028405516</v>
      </c>
      <c r="AZ7" s="19">
        <f>IF(AZ$3=$AP7,SUMPRODUCT($Y7:$AB7,Inp_RPEs!$S$12:$V$12),0)</f>
        <v>921.81912424686698</v>
      </c>
      <c r="BA7" s="15"/>
    </row>
    <row r="8" spans="1:69">
      <c r="E8" s="3" t="s">
        <v>22</v>
      </c>
      <c r="F8" s="3" t="s">
        <v>128</v>
      </c>
      <c r="G8" s="3" t="s">
        <v>133</v>
      </c>
      <c r="H8" s="3" t="s">
        <v>130</v>
      </c>
      <c r="I8" s="69" t="s">
        <v>135</v>
      </c>
      <c r="L8" s="3" t="s">
        <v>132</v>
      </c>
      <c r="M8" s="3" t="str">
        <f t="shared" si="0"/>
        <v>ENWLTotex allowanceTotal enduring value adjustments</v>
      </c>
      <c r="R8" s="15"/>
      <c r="T8" s="15"/>
      <c r="U8" s="15"/>
      <c r="V8" s="15"/>
      <c r="W8" s="15"/>
      <c r="X8" s="15"/>
      <c r="Y8" s="18">
        <v>-2.0572240698349455</v>
      </c>
      <c r="Z8" s="18">
        <v>-19.290029546775365</v>
      </c>
      <c r="AA8" s="18">
        <v>3.3416232633125187</v>
      </c>
      <c r="AB8" s="18">
        <v>29.972886870789846</v>
      </c>
      <c r="AC8" s="18">
        <v>-3.5111889929218014</v>
      </c>
      <c r="AD8" s="18">
        <v>1.4696727914583614</v>
      </c>
      <c r="AE8" s="18">
        <v>-1.0303272085416386</v>
      </c>
      <c r="AF8" s="18">
        <v>1.3696727914583617</v>
      </c>
      <c r="AG8" s="15"/>
      <c r="AH8" s="15"/>
      <c r="AI8" s="15"/>
      <c r="AJ8" s="15"/>
      <c r="AK8" s="15"/>
      <c r="AL8"/>
      <c r="AM8" s="19">
        <f t="shared" si="1"/>
        <v>10.265085898945339</v>
      </c>
      <c r="AN8" s="19">
        <f t="shared" si="2"/>
        <v>11.967256517492057</v>
      </c>
      <c r="AO8" s="19">
        <f t="shared" si="3"/>
        <v>1</v>
      </c>
      <c r="AP8" s="19" t="str">
        <f t="shared" si="4"/>
        <v>ED1</v>
      </c>
      <c r="AQ8" s="19">
        <f t="shared" si="5"/>
        <v>10.314595249349184</v>
      </c>
      <c r="AR8" s="19">
        <f t="shared" si="6"/>
        <v>12.022749670261732</v>
      </c>
      <c r="AS8" s="19">
        <f>IF(AS$3=$AP8,SUMPRODUCT($Y8:$AF8,Inp_RPEs!$S$9:$Z$9),0)</f>
        <v>0</v>
      </c>
      <c r="AT8" s="19">
        <f>IF(AT$3=$AP8,SUMPRODUCT($Y8:$AD8,Inp_RPEs!$S$9:$X$9),0)</f>
        <v>0</v>
      </c>
      <c r="AU8" s="19">
        <f>IF(AU$3=$AP8,SUMPRODUCT($Y8:$AF8,Inp_RPEs!$S$10:$Z$10),0)</f>
        <v>0</v>
      </c>
      <c r="AV8" s="19">
        <f>IF(AV$3=$AP8,SUMPRODUCT($Y8:$AD8,Inp_RPEs!$S$10:$X$10),0)</f>
        <v>0</v>
      </c>
      <c r="AW8" s="19">
        <f>IF(AW$3=$AP8,SUMPRODUCT($Y8:$AF8,Inp_RPEs!$S$11:$Z$11),0)</f>
        <v>0</v>
      </c>
      <c r="AX8" s="19">
        <f>IF(AX$3=$AP8,SUMPRODUCT($Y8:$AD8,Inp_RPEs!$S$11:$X$11),0)</f>
        <v>0</v>
      </c>
      <c r="AY8" s="19">
        <f>IF(AY$3=$AP8,SUMPRODUCT($Y8:$AF8,Inp_RPEs!$S$12:$Z$12),0)</f>
        <v>10.314595249349184</v>
      </c>
      <c r="AZ8" s="19">
        <f>IF(AZ$3=$AP8,SUMPRODUCT($Y8:$AB8,Inp_RPEs!$S$12:$V$12),0)</f>
        <v>12.022749670261732</v>
      </c>
      <c r="BA8" s="15"/>
    </row>
    <row r="9" spans="1:69">
      <c r="E9" s="3" t="s">
        <v>22</v>
      </c>
      <c r="F9" s="3" t="s">
        <v>128</v>
      </c>
      <c r="G9" s="3" t="s">
        <v>136</v>
      </c>
      <c r="H9" s="3" t="s">
        <v>130</v>
      </c>
      <c r="I9" s="69" t="s">
        <v>137</v>
      </c>
      <c r="L9" s="3" t="s">
        <v>138</v>
      </c>
      <c r="M9" s="3" t="str">
        <f t="shared" si="0"/>
        <v>ENWLSharing factorFunding Adjustment Rate (often referred to as 'sharing factor')</v>
      </c>
      <c r="R9" s="15"/>
      <c r="T9" s="15"/>
      <c r="U9" s="15"/>
      <c r="V9" s="15"/>
      <c r="W9" s="15"/>
      <c r="X9" s="15"/>
      <c r="Y9" s="18">
        <v>0.41890000000000005</v>
      </c>
      <c r="Z9" s="18">
        <v>0.41890000000000005</v>
      </c>
      <c r="AA9" s="18">
        <v>0.41890000000000005</v>
      </c>
      <c r="AB9" s="18">
        <v>0.41890000000000005</v>
      </c>
      <c r="AC9" s="18">
        <v>0.41890000000000005</v>
      </c>
      <c r="AD9" s="18">
        <v>0.41890000000000005</v>
      </c>
      <c r="AE9" s="18">
        <v>0.41890000000000005</v>
      </c>
      <c r="AF9" s="18">
        <v>0.41890000000000005</v>
      </c>
      <c r="AG9" s="15"/>
      <c r="AH9" s="15"/>
      <c r="AI9" s="15"/>
      <c r="AJ9" s="15"/>
      <c r="AK9" s="15"/>
      <c r="AL9"/>
      <c r="AM9" s="19">
        <f t="shared" si="1"/>
        <v>0.41889999999999994</v>
      </c>
      <c r="AN9" s="19">
        <f t="shared" si="2"/>
        <v>0.41890000000000005</v>
      </c>
      <c r="AO9" s="19">
        <f t="shared" si="3"/>
        <v>0</v>
      </c>
      <c r="AP9" s="19" t="str">
        <f t="shared" si="4"/>
        <v>ED1</v>
      </c>
      <c r="AQ9" s="19">
        <f t="shared" si="5"/>
        <v>3.3612977621700559</v>
      </c>
      <c r="AR9" s="19">
        <f t="shared" si="6"/>
        <v>1.6798073660282484</v>
      </c>
      <c r="AS9" s="19">
        <f>IF(AS$3=$AP9,SUMPRODUCT($Y9:$AF9,Inp_RPEs!$S$9:$Z$9),0)</f>
        <v>0</v>
      </c>
      <c r="AT9" s="19">
        <f>IF(AT$3=$AP9,SUMPRODUCT($Y9:$AD9,Inp_RPEs!$S$9:$X$9),0)</f>
        <v>0</v>
      </c>
      <c r="AU9" s="19">
        <f>IF(AU$3=$AP9,SUMPRODUCT($Y9:$AF9,Inp_RPEs!$S$10:$Z$10),0)</f>
        <v>0</v>
      </c>
      <c r="AV9" s="19">
        <f>IF(AV$3=$AP9,SUMPRODUCT($Y9:$AD9,Inp_RPEs!$S$10:$X$10),0)</f>
        <v>0</v>
      </c>
      <c r="AW9" s="19">
        <f>IF(AW$3=$AP9,SUMPRODUCT($Y9:$AF9,Inp_RPEs!$S$11:$Z$11),0)</f>
        <v>0</v>
      </c>
      <c r="AX9" s="19">
        <f>IF(AX$3=$AP9,SUMPRODUCT($Y9:$AD9,Inp_RPEs!$S$11:$X$11),0)</f>
        <v>0</v>
      </c>
      <c r="AY9" s="19">
        <f>IF(AY$3=$AP9,SUMPRODUCT($Y9:$AF9,Inp_RPEs!$S$12:$Z$12),0)</f>
        <v>3.3612977621700559</v>
      </c>
      <c r="AZ9" s="19">
        <f>IF(AZ$3=$AP9,SUMPRODUCT($Y9:$AB9,Inp_RPEs!$S$12:$V$12),0)</f>
        <v>1.6798073660282484</v>
      </c>
      <c r="BA9" s="15"/>
    </row>
    <row r="10" spans="1:69">
      <c r="E10" s="3" t="s">
        <v>22</v>
      </c>
      <c r="F10" s="3" t="s">
        <v>128</v>
      </c>
      <c r="G10" s="3" t="s">
        <v>139</v>
      </c>
      <c r="H10" s="3" t="s">
        <v>140</v>
      </c>
      <c r="I10" s="69" t="s">
        <v>141</v>
      </c>
      <c r="L10" s="3" t="s">
        <v>132</v>
      </c>
      <c r="M10" s="3" t="str">
        <f t="shared" si="0"/>
        <v>ENWLIQIPost tax</v>
      </c>
      <c r="R10" s="15"/>
      <c r="T10" s="15"/>
      <c r="U10" s="15"/>
      <c r="V10" s="15"/>
      <c r="W10" s="15"/>
      <c r="X10" s="15"/>
      <c r="Y10" s="18">
        <v>1.5575632164737283</v>
      </c>
      <c r="Z10" s="18">
        <v>1.4734141240658321</v>
      </c>
      <c r="AA10" s="18">
        <v>1.4689588897025405</v>
      </c>
      <c r="AB10" s="18">
        <v>1.4707200530126929</v>
      </c>
      <c r="AC10" s="18">
        <v>1.4674716260161711</v>
      </c>
      <c r="AD10" s="18">
        <v>1.4486206224386007</v>
      </c>
      <c r="AE10" s="18">
        <v>1.4956798325868756</v>
      </c>
      <c r="AF10" s="18">
        <v>1.4397148718051931</v>
      </c>
      <c r="AG10" s="15"/>
      <c r="AH10" s="15"/>
      <c r="AI10" s="15"/>
      <c r="AJ10" s="15"/>
      <c r="AK10" s="15"/>
      <c r="AL10"/>
      <c r="AM10" s="19">
        <f t="shared" si="1"/>
        <v>11.822143236101635</v>
      </c>
      <c r="AN10" s="19">
        <f t="shared" si="2"/>
        <v>5.9706562832547938</v>
      </c>
      <c r="AO10" s="19">
        <f t="shared" si="3"/>
        <v>0</v>
      </c>
      <c r="AP10" s="19" t="str">
        <f t="shared" si="4"/>
        <v>ED1</v>
      </c>
      <c r="AQ10" s="19">
        <f t="shared" si="5"/>
        <v>11.857470049164892</v>
      </c>
      <c r="AR10" s="19">
        <f t="shared" si="6"/>
        <v>5.9854128073643125</v>
      </c>
      <c r="AS10" s="19">
        <f>IF(AS$3=$AP10,SUMPRODUCT($Y10:$AF10,Inp_RPEs!$S$9:$Z$9),0)</f>
        <v>0</v>
      </c>
      <c r="AT10" s="19">
        <f>IF(AT$3=$AP10,SUMPRODUCT($Y10:$AD10,Inp_RPEs!$S$9:$X$9),0)</f>
        <v>0</v>
      </c>
      <c r="AU10" s="19">
        <f>IF(AU$3=$AP10,SUMPRODUCT($Y10:$AF10,Inp_RPEs!$S$10:$Z$10),0)</f>
        <v>0</v>
      </c>
      <c r="AV10" s="19">
        <f>IF(AV$3=$AP10,SUMPRODUCT($Y10:$AD10,Inp_RPEs!$S$10:$X$10),0)</f>
        <v>0</v>
      </c>
      <c r="AW10" s="19">
        <f>IF(AW$3=$AP10,SUMPRODUCT($Y10:$AF10,Inp_RPEs!$S$11:$Z$11),0)</f>
        <v>0</v>
      </c>
      <c r="AX10" s="19">
        <f>IF(AX$3=$AP10,SUMPRODUCT($Y10:$AD10,Inp_RPEs!$S$11:$X$11),0)</f>
        <v>0</v>
      </c>
      <c r="AY10" s="19">
        <f>IF(AY$3=$AP10,SUMPRODUCT($Y10:$AF10,Inp_RPEs!$S$12:$Z$12),0)</f>
        <v>11.857470049164892</v>
      </c>
      <c r="AZ10" s="19">
        <f>IF(AZ$3=$AP10,SUMPRODUCT($Y10:$AB10,Inp_RPEs!$S$12:$V$12),0)</f>
        <v>5.9854128073643125</v>
      </c>
      <c r="BA10" s="15"/>
    </row>
    <row r="11" spans="1:69">
      <c r="E11" s="3" t="s">
        <v>22</v>
      </c>
      <c r="F11" s="3" t="s">
        <v>128</v>
      </c>
      <c r="G11" s="3" t="s">
        <v>142</v>
      </c>
      <c r="H11" s="3" t="s">
        <v>140</v>
      </c>
      <c r="I11" s="3" t="s">
        <v>143</v>
      </c>
      <c r="L11" s="3" t="s">
        <v>132</v>
      </c>
      <c r="M11" s="3" t="str">
        <f t="shared" si="0"/>
        <v>ENWLBMCSBroad measure of customer service</v>
      </c>
      <c r="R11" s="15"/>
      <c r="T11" s="15"/>
      <c r="U11" s="15"/>
      <c r="V11" s="15"/>
      <c r="W11" s="15"/>
      <c r="X11" s="15"/>
      <c r="Y11" s="18">
        <v>-0.16757789992992769</v>
      </c>
      <c r="Z11" s="18">
        <v>0.53897653577326798</v>
      </c>
      <c r="AA11" s="18">
        <v>1.488500730055704</v>
      </c>
      <c r="AB11" s="18">
        <v>2.0084328121430457</v>
      </c>
      <c r="AC11" s="18">
        <v>2.6688650000000016</v>
      </c>
      <c r="AD11" s="18">
        <v>3.2253800000000017</v>
      </c>
      <c r="AE11" s="18">
        <v>3.2253800000000017</v>
      </c>
      <c r="AF11" s="18">
        <v>3.2253800000000017</v>
      </c>
      <c r="AG11" s="15"/>
      <c r="AH11" s="15"/>
      <c r="AI11" s="15"/>
      <c r="AJ11" s="15"/>
      <c r="AK11" s="15"/>
      <c r="AL11"/>
      <c r="AM11" s="19">
        <f t="shared" si="1"/>
        <v>16.213337178042096</v>
      </c>
      <c r="AN11" s="19">
        <f t="shared" si="2"/>
        <v>3.8683321780420901</v>
      </c>
      <c r="AO11" s="19">
        <f t="shared" si="3"/>
        <v>0</v>
      </c>
      <c r="AP11" s="19" t="str">
        <f t="shared" si="4"/>
        <v>ED1</v>
      </c>
      <c r="AQ11" s="19">
        <f t="shared" si="5"/>
        <v>16.270795262958089</v>
      </c>
      <c r="AR11" s="19">
        <f t="shared" si="6"/>
        <v>3.8823926920446263</v>
      </c>
      <c r="AS11" s="19">
        <f>IF(AS$3=$AP11,SUMPRODUCT($Y11:$AF11,Inp_RPEs!$S$9:$Z$9),0)</f>
        <v>0</v>
      </c>
      <c r="AT11" s="19">
        <f>IF(AT$3=$AP11,SUMPRODUCT($Y11:$AD11,Inp_RPEs!$S$9:$X$9),0)</f>
        <v>0</v>
      </c>
      <c r="AU11" s="19">
        <f>IF(AU$3=$AP11,SUMPRODUCT($Y11:$AF11,Inp_RPEs!$S$10:$Z$10),0)</f>
        <v>0</v>
      </c>
      <c r="AV11" s="19">
        <f>IF(AV$3=$AP11,SUMPRODUCT($Y11:$AD11,Inp_RPEs!$S$10:$X$10),0)</f>
        <v>0</v>
      </c>
      <c r="AW11" s="19">
        <f>IF(AW$3=$AP11,SUMPRODUCT($Y11:$AF11,Inp_RPEs!$S$11:$Z$11),0)</f>
        <v>0</v>
      </c>
      <c r="AX11" s="19">
        <f>IF(AX$3=$AP11,SUMPRODUCT($Y11:$AD11,Inp_RPEs!$S$11:$X$11),0)</f>
        <v>0</v>
      </c>
      <c r="AY11" s="19">
        <f>IF(AY$3=$AP11,SUMPRODUCT($Y11:$AF11,Inp_RPEs!$S$12:$Z$12),0)</f>
        <v>16.270795262958089</v>
      </c>
      <c r="AZ11" s="19">
        <f>IF(AZ$3=$AP11,SUMPRODUCT($Y11:$AB11,Inp_RPEs!$S$12:$V$12),0)</f>
        <v>3.8823926920446263</v>
      </c>
      <c r="BA11" s="15"/>
    </row>
    <row r="12" spans="1:69">
      <c r="E12" s="3" t="s">
        <v>22</v>
      </c>
      <c r="F12" s="3" t="s">
        <v>128</v>
      </c>
      <c r="G12" s="3" t="s">
        <v>144</v>
      </c>
      <c r="H12" s="3" t="s">
        <v>140</v>
      </c>
      <c r="I12" s="3" t="s">
        <v>145</v>
      </c>
      <c r="L12" s="3" t="s">
        <v>132</v>
      </c>
      <c r="M12" s="3" t="str">
        <f t="shared" si="0"/>
        <v>ENWLIISInterruptions-related quality of service</v>
      </c>
      <c r="R12" s="15"/>
      <c r="T12" s="15"/>
      <c r="U12" s="15"/>
      <c r="V12" s="15"/>
      <c r="W12" s="15"/>
      <c r="X12" s="15"/>
      <c r="Y12" s="18">
        <v>10.34034375787944</v>
      </c>
      <c r="Z12" s="18">
        <v>9.5641450189688388</v>
      </c>
      <c r="AA12" s="18">
        <v>7.8348821283906913</v>
      </c>
      <c r="AB12" s="18">
        <v>8.170861298432003</v>
      </c>
      <c r="AC12" s="18">
        <v>11.287999999999998</v>
      </c>
      <c r="AD12" s="18">
        <v>11.287999999999998</v>
      </c>
      <c r="AE12" s="18">
        <v>11.287999999999998</v>
      </c>
      <c r="AF12" s="18">
        <v>11.287999999999998</v>
      </c>
      <c r="AG12" s="15"/>
      <c r="AH12" s="15"/>
      <c r="AI12" s="15"/>
      <c r="AJ12" s="15"/>
      <c r="AK12" s="15"/>
      <c r="AL12"/>
      <c r="AM12" s="19">
        <f t="shared" si="1"/>
        <v>81.062232203670959</v>
      </c>
      <c r="AN12" s="19">
        <f t="shared" si="2"/>
        <v>35.910232203670972</v>
      </c>
      <c r="AO12" s="19">
        <f t="shared" si="3"/>
        <v>0</v>
      </c>
      <c r="AP12" s="19" t="str">
        <f t="shared" si="4"/>
        <v>ED1</v>
      </c>
      <c r="AQ12" s="19">
        <f t="shared" si="5"/>
        <v>81.305885531364865</v>
      </c>
      <c r="AR12" s="19">
        <f t="shared" si="6"/>
        <v>35.995158408784981</v>
      </c>
      <c r="AS12" s="19">
        <f>IF(AS$3=$AP12,SUMPRODUCT($Y12:$AF12,Inp_RPEs!$S$9:$Z$9),0)</f>
        <v>0</v>
      </c>
      <c r="AT12" s="19">
        <f>IF(AT$3=$AP12,SUMPRODUCT($Y12:$AD12,Inp_RPEs!$S$9:$X$9),0)</f>
        <v>0</v>
      </c>
      <c r="AU12" s="19">
        <f>IF(AU$3=$AP12,SUMPRODUCT($Y12:$AF12,Inp_RPEs!$S$10:$Z$10),0)</f>
        <v>0</v>
      </c>
      <c r="AV12" s="19">
        <f>IF(AV$3=$AP12,SUMPRODUCT($Y12:$AD12,Inp_RPEs!$S$10:$X$10),0)</f>
        <v>0</v>
      </c>
      <c r="AW12" s="19">
        <f>IF(AW$3=$AP12,SUMPRODUCT($Y12:$AF12,Inp_RPEs!$S$11:$Z$11),0)</f>
        <v>0</v>
      </c>
      <c r="AX12" s="19">
        <f>IF(AX$3=$AP12,SUMPRODUCT($Y12:$AD12,Inp_RPEs!$S$11:$X$11),0)</f>
        <v>0</v>
      </c>
      <c r="AY12" s="19">
        <f>IF(AY$3=$AP12,SUMPRODUCT($Y12:$AF12,Inp_RPEs!$S$12:$Z$12),0)</f>
        <v>81.305885531364865</v>
      </c>
      <c r="AZ12" s="19">
        <f>IF(AZ$3=$AP12,SUMPRODUCT($Y12:$AB12,Inp_RPEs!$S$12:$V$12),0)</f>
        <v>35.995158408784981</v>
      </c>
      <c r="BA12" s="15"/>
    </row>
    <row r="13" spans="1:69">
      <c r="E13" s="3" t="s">
        <v>22</v>
      </c>
      <c r="F13" s="3" t="s">
        <v>128</v>
      </c>
      <c r="G13" s="3" t="s">
        <v>146</v>
      </c>
      <c r="H13" s="3" t="s">
        <v>140</v>
      </c>
      <c r="I13" s="3" t="s">
        <v>147</v>
      </c>
      <c r="L13" s="3" t="s">
        <v>132</v>
      </c>
      <c r="M13" s="3" t="str">
        <f t="shared" si="0"/>
        <v>ENWLICEIncentive on connections engagement</v>
      </c>
      <c r="R13" s="15"/>
      <c r="T13" s="15"/>
      <c r="U13" s="15"/>
      <c r="V13" s="15"/>
      <c r="W13" s="15"/>
      <c r="X13" s="15"/>
      <c r="Y13" s="18">
        <v>0</v>
      </c>
      <c r="Z13" s="18">
        <v>0</v>
      </c>
      <c r="AA13" s="18">
        <v>0</v>
      </c>
      <c r="AB13" s="18">
        <v>0</v>
      </c>
      <c r="AC13" s="18">
        <v>0</v>
      </c>
      <c r="AD13" s="18">
        <v>0</v>
      </c>
      <c r="AE13" s="18">
        <v>0</v>
      </c>
      <c r="AF13" s="18">
        <v>0</v>
      </c>
      <c r="AG13" s="15"/>
      <c r="AH13" s="15"/>
      <c r="AI13" s="15"/>
      <c r="AJ13" s="15"/>
      <c r="AK13" s="15"/>
      <c r="AL13"/>
      <c r="AM13" s="19">
        <f t="shared" si="1"/>
        <v>0</v>
      </c>
      <c r="AN13" s="19">
        <f t="shared" si="2"/>
        <v>0</v>
      </c>
      <c r="AO13" s="19">
        <f t="shared" si="3"/>
        <v>0</v>
      </c>
      <c r="AP13" s="19" t="str">
        <f t="shared" si="4"/>
        <v>ED1</v>
      </c>
      <c r="AQ13" s="19">
        <f t="shared" si="5"/>
        <v>0</v>
      </c>
      <c r="AR13" s="19">
        <f t="shared" si="6"/>
        <v>0</v>
      </c>
      <c r="AS13" s="19">
        <f>IF(AS$3=$AP13,SUMPRODUCT($Y13:$AF13,Inp_RPEs!$S$9:$Z$9),0)</f>
        <v>0</v>
      </c>
      <c r="AT13" s="19">
        <f>IF(AT$3=$AP13,SUMPRODUCT($Y13:$AD13,Inp_RPEs!$S$9:$X$9),0)</f>
        <v>0</v>
      </c>
      <c r="AU13" s="19">
        <f>IF(AU$3=$AP13,SUMPRODUCT($Y13:$AF13,Inp_RPEs!$S$10:$Z$10),0)</f>
        <v>0</v>
      </c>
      <c r="AV13" s="19">
        <f>IF(AV$3=$AP13,SUMPRODUCT($Y13:$AD13,Inp_RPEs!$S$10:$X$10),0)</f>
        <v>0</v>
      </c>
      <c r="AW13" s="19">
        <f>IF(AW$3=$AP13,SUMPRODUCT($Y13:$AF13,Inp_RPEs!$S$11:$Z$11),0)</f>
        <v>0</v>
      </c>
      <c r="AX13" s="19">
        <f>IF(AX$3=$AP13,SUMPRODUCT($Y13:$AD13,Inp_RPEs!$S$11:$X$11),0)</f>
        <v>0</v>
      </c>
      <c r="AY13" s="19">
        <f>IF(AY$3=$AP13,SUMPRODUCT($Y13:$AF13,Inp_RPEs!$S$12:$Z$12),0)</f>
        <v>0</v>
      </c>
      <c r="AZ13" s="19">
        <f>IF(AZ$3=$AP13,SUMPRODUCT($Y13:$AB13,Inp_RPEs!$S$12:$V$12),0)</f>
        <v>0</v>
      </c>
      <c r="BA13" s="15"/>
    </row>
    <row r="14" spans="1:69">
      <c r="E14" s="3" t="s">
        <v>22</v>
      </c>
      <c r="F14" s="3" t="s">
        <v>128</v>
      </c>
      <c r="G14" s="3" t="s">
        <v>148</v>
      </c>
      <c r="H14" s="3" t="s">
        <v>140</v>
      </c>
      <c r="I14" s="3" t="s">
        <v>149</v>
      </c>
      <c r="L14" s="3" t="s">
        <v>132</v>
      </c>
      <c r="M14" s="3" t="str">
        <f t="shared" si="0"/>
        <v>ENWLTTCTime to Connect Incentive</v>
      </c>
      <c r="R14" s="15"/>
      <c r="T14" s="15"/>
      <c r="U14" s="15"/>
      <c r="V14" s="15"/>
      <c r="W14" s="15"/>
      <c r="X14" s="15"/>
      <c r="Y14" s="18">
        <v>0.97199999999999998</v>
      </c>
      <c r="Z14" s="18">
        <v>0.97199999999999998</v>
      </c>
      <c r="AA14" s="18">
        <v>0.97199999999999998</v>
      </c>
      <c r="AB14" s="18">
        <v>0.97632899999999989</v>
      </c>
      <c r="AC14" s="18">
        <v>0.99533599999999978</v>
      </c>
      <c r="AD14" s="18">
        <v>0.99599999999999989</v>
      </c>
      <c r="AE14" s="18">
        <v>0.99599999999999989</v>
      </c>
      <c r="AF14" s="18">
        <v>0.99599999999999989</v>
      </c>
      <c r="AG14" s="15"/>
      <c r="AH14" s="15"/>
      <c r="AI14" s="15"/>
      <c r="AJ14" s="15"/>
      <c r="AK14" s="15"/>
      <c r="AL14"/>
      <c r="AM14" s="19">
        <f t="shared" si="1"/>
        <v>7.8756649999999979</v>
      </c>
      <c r="AN14" s="19">
        <f t="shared" si="2"/>
        <v>3.8923289999999997</v>
      </c>
      <c r="AO14" s="19">
        <f t="shared" si="3"/>
        <v>0</v>
      </c>
      <c r="AP14" s="19" t="str">
        <f t="shared" si="4"/>
        <v>ED1</v>
      </c>
      <c r="AQ14" s="19">
        <f t="shared" si="5"/>
        <v>7.8994458341183122</v>
      </c>
      <c r="AR14" s="19">
        <f t="shared" si="6"/>
        <v>3.9021068339954201</v>
      </c>
      <c r="AS14" s="19">
        <f>IF(AS$3=$AP14,SUMPRODUCT($Y14:$AF14,Inp_RPEs!$S$9:$Z$9),0)</f>
        <v>0</v>
      </c>
      <c r="AT14" s="19">
        <f>IF(AT$3=$AP14,SUMPRODUCT($Y14:$AD14,Inp_RPEs!$S$9:$X$9),0)</f>
        <v>0</v>
      </c>
      <c r="AU14" s="19">
        <f>IF(AU$3=$AP14,SUMPRODUCT($Y14:$AF14,Inp_RPEs!$S$10:$Z$10),0)</f>
        <v>0</v>
      </c>
      <c r="AV14" s="19">
        <f>IF(AV$3=$AP14,SUMPRODUCT($Y14:$AD14,Inp_RPEs!$S$10:$X$10),0)</f>
        <v>0</v>
      </c>
      <c r="AW14" s="19">
        <f>IF(AW$3=$AP14,SUMPRODUCT($Y14:$AF14,Inp_RPEs!$S$11:$Z$11),0)</f>
        <v>0</v>
      </c>
      <c r="AX14" s="19">
        <f>IF(AX$3=$AP14,SUMPRODUCT($Y14:$AD14,Inp_RPEs!$S$11:$X$11),0)</f>
        <v>0</v>
      </c>
      <c r="AY14" s="19">
        <f>IF(AY$3=$AP14,SUMPRODUCT($Y14:$AF14,Inp_RPEs!$S$12:$Z$12),0)</f>
        <v>7.8994458341183122</v>
      </c>
      <c r="AZ14" s="19">
        <f>IF(AZ$3=$AP14,SUMPRODUCT($Y14:$AB14,Inp_RPEs!$S$12:$V$12),0)</f>
        <v>3.9021068339954201</v>
      </c>
      <c r="BA14" s="15"/>
    </row>
    <row r="15" spans="1:69">
      <c r="E15" s="3" t="s">
        <v>22</v>
      </c>
      <c r="F15" s="3" t="s">
        <v>128</v>
      </c>
      <c r="G15" s="3" t="s">
        <v>150</v>
      </c>
      <c r="H15" s="3" t="s">
        <v>140</v>
      </c>
      <c r="I15" s="3" t="s">
        <v>151</v>
      </c>
      <c r="L15" s="3" t="s">
        <v>132</v>
      </c>
      <c r="M15" s="3" t="str">
        <f t="shared" si="0"/>
        <v>ENWLLossesLosses discretionary reward scheme</v>
      </c>
      <c r="R15" s="15"/>
      <c r="T15" s="15"/>
      <c r="U15" s="15"/>
      <c r="V15" s="15"/>
      <c r="W15" s="15"/>
      <c r="X15" s="15"/>
      <c r="Y15" s="18">
        <v>0</v>
      </c>
      <c r="Z15" s="18">
        <v>0.56294999999999995</v>
      </c>
      <c r="AA15" s="18">
        <v>0</v>
      </c>
      <c r="AB15" s="18">
        <v>0</v>
      </c>
      <c r="AC15" s="18">
        <v>0</v>
      </c>
      <c r="AD15" s="18">
        <v>0</v>
      </c>
      <c r="AE15" s="18">
        <v>0</v>
      </c>
      <c r="AF15" s="18">
        <v>0</v>
      </c>
      <c r="AG15" s="15"/>
      <c r="AH15" s="15"/>
      <c r="AI15" s="15"/>
      <c r="AJ15" s="15"/>
      <c r="AK15" s="15"/>
      <c r="AM15" s="19">
        <f t="shared" si="1"/>
        <v>0.56294999999999995</v>
      </c>
      <c r="AN15" s="19">
        <f t="shared" si="2"/>
        <v>0.56294999999999995</v>
      </c>
      <c r="AO15" s="19">
        <f t="shared" si="3"/>
        <v>0</v>
      </c>
      <c r="AP15" s="19" t="str">
        <f t="shared" si="4"/>
        <v>ED1</v>
      </c>
      <c r="AQ15" s="19">
        <f t="shared" si="5"/>
        <v>0.5647604892528022</v>
      </c>
      <c r="AR15" s="19">
        <f t="shared" si="6"/>
        <v>0.5647604892528022</v>
      </c>
      <c r="AS15" s="19">
        <f>IF(AS$3=$AP15,SUMPRODUCT($Y15:$AF15,Inp_RPEs!$S$9:$Z$9),0)</f>
        <v>0</v>
      </c>
      <c r="AT15" s="19">
        <f>IF(AT$3=$AP15,SUMPRODUCT($Y15:$AD15,Inp_RPEs!$S$9:$X$9),0)</f>
        <v>0</v>
      </c>
      <c r="AU15" s="19">
        <f>IF(AU$3=$AP15,SUMPRODUCT($Y15:$AF15,Inp_RPEs!$S$10:$Z$10),0)</f>
        <v>0</v>
      </c>
      <c r="AV15" s="19">
        <f>IF(AV$3=$AP15,SUMPRODUCT($Y15:$AD15,Inp_RPEs!$S$10:$X$10),0)</f>
        <v>0</v>
      </c>
      <c r="AW15" s="19">
        <f>IF(AW$3=$AP15,SUMPRODUCT($Y15:$AF15,Inp_RPEs!$S$11:$Z$11),0)</f>
        <v>0</v>
      </c>
      <c r="AX15" s="19">
        <f>IF(AX$3=$AP15,SUMPRODUCT($Y15:$AD15,Inp_RPEs!$S$11:$X$11),0)</f>
        <v>0</v>
      </c>
      <c r="AY15" s="19">
        <f>IF(AY$3=$AP15,SUMPRODUCT($Y15:$AF15,Inp_RPEs!$S$12:$Z$12),0)</f>
        <v>0.5647604892528022</v>
      </c>
      <c r="AZ15" s="19">
        <f>IF(AZ$3=$AP15,SUMPRODUCT($Y15:$AB15,Inp_RPEs!$S$12:$V$12),0)</f>
        <v>0.5647604892528022</v>
      </c>
      <c r="BA15" s="15"/>
    </row>
    <row r="16" spans="1:69">
      <c r="E16" s="3" t="s">
        <v>22</v>
      </c>
      <c r="F16" s="3" t="s">
        <v>128</v>
      </c>
      <c r="G16" s="3" t="s">
        <v>152</v>
      </c>
      <c r="H16" s="3" t="s">
        <v>153</v>
      </c>
      <c r="I16" s="3" t="s">
        <v>154</v>
      </c>
      <c r="L16" s="3" t="s">
        <v>155</v>
      </c>
      <c r="M16" s="3" t="str">
        <f t="shared" si="0"/>
        <v>ENWLNetwork Innovation AllowanceEligible NIA expenditure and Bid Preparation costs</v>
      </c>
      <c r="R16" s="15"/>
      <c r="T16" s="15"/>
      <c r="U16" s="15"/>
      <c r="V16" s="15"/>
      <c r="W16" s="15"/>
      <c r="X16" s="15"/>
      <c r="Y16" s="18">
        <v>2.7865334844130447</v>
      </c>
      <c r="Z16" s="18">
        <v>3.1833136338685937</v>
      </c>
      <c r="AA16" s="18">
        <v>3.0467877464257791</v>
      </c>
      <c r="AB16" s="18">
        <v>3.1306140699999996</v>
      </c>
      <c r="AC16" s="18">
        <v>3.2619724149775475</v>
      </c>
      <c r="AD16" s="18">
        <v>3.3310199384677395</v>
      </c>
      <c r="AE16" s="18">
        <v>3.4004741929859859</v>
      </c>
      <c r="AF16" s="18">
        <v>3.4716963664293088</v>
      </c>
      <c r="AG16" s="15"/>
      <c r="AH16" s="15"/>
      <c r="AI16" s="15"/>
      <c r="AJ16" s="15"/>
      <c r="AK16" s="15"/>
      <c r="AM16" s="19">
        <f t="shared" si="1"/>
        <v>25.612411847567998</v>
      </c>
      <c r="AN16" s="19">
        <f t="shared" si="2"/>
        <v>12.147248934707417</v>
      </c>
      <c r="AO16" s="19">
        <f t="shared" si="3"/>
        <v>0</v>
      </c>
      <c r="AP16" s="19" t="str">
        <f t="shared" si="4"/>
        <v>ED1</v>
      </c>
      <c r="AQ16" s="19">
        <f t="shared" si="5"/>
        <v>25.691135272729994</v>
      </c>
      <c r="AR16" s="19">
        <f t="shared" si="6"/>
        <v>12.178636991242824</v>
      </c>
      <c r="AS16" s="19">
        <f>IF(AS$3=$AP16,SUMPRODUCT($Y16:$AF16,Inp_RPEs!$S$9:$Z$9),0)</f>
        <v>0</v>
      </c>
      <c r="AT16" s="19">
        <f>IF(AT$3=$AP16,SUMPRODUCT($Y16:$AD16,Inp_RPEs!$S$9:$X$9),0)</f>
        <v>0</v>
      </c>
      <c r="AU16" s="19">
        <f>IF(AU$3=$AP16,SUMPRODUCT($Y16:$AF16,Inp_RPEs!$S$10:$Z$10),0)</f>
        <v>0</v>
      </c>
      <c r="AV16" s="19">
        <f>IF(AV$3=$AP16,SUMPRODUCT($Y16:$AD16,Inp_RPEs!$S$10:$X$10),0)</f>
        <v>0</v>
      </c>
      <c r="AW16" s="19">
        <f>IF(AW$3=$AP16,SUMPRODUCT($Y16:$AF16,Inp_RPEs!$S$11:$Z$11),0)</f>
        <v>0</v>
      </c>
      <c r="AX16" s="19">
        <f>IF(AX$3=$AP16,SUMPRODUCT($Y16:$AD16,Inp_RPEs!$S$11:$X$11),0)</f>
        <v>0</v>
      </c>
      <c r="AY16" s="19">
        <f>IF(AY$3=$AP16,SUMPRODUCT($Y16:$AF16,Inp_RPEs!$S$12:$Z$12),0)</f>
        <v>25.691135272729994</v>
      </c>
      <c r="AZ16" s="19">
        <f>IF(AZ$3=$AP16,SUMPRODUCT($Y16:$AB16,Inp_RPEs!$S$12:$V$12),0)</f>
        <v>12.178636991242824</v>
      </c>
      <c r="BA16" s="15"/>
    </row>
    <row r="17" spans="5:53">
      <c r="E17" s="3" t="s">
        <v>22</v>
      </c>
      <c r="F17" s="3" t="s">
        <v>128</v>
      </c>
      <c r="G17" s="3" t="s">
        <v>156</v>
      </c>
      <c r="H17" s="3" t="s">
        <v>153</v>
      </c>
      <c r="I17" s="3" t="s">
        <v>157</v>
      </c>
      <c r="L17" s="3" t="s">
        <v>155</v>
      </c>
      <c r="M17" s="3" t="str">
        <f t="shared" si="0"/>
        <v>ENWLLow Carbon Networks FundLow Carbon Networks Fund revenue adjustment</v>
      </c>
      <c r="R17" s="15"/>
      <c r="T17" s="15"/>
      <c r="U17" s="15"/>
      <c r="V17" s="15"/>
      <c r="W17" s="15"/>
      <c r="X17" s="15"/>
      <c r="Y17" s="18">
        <v>1.6461309099999999</v>
      </c>
      <c r="Z17" s="18">
        <v>8.7207129999999994E-2</v>
      </c>
      <c r="AA17" s="18">
        <v>0.25213538000000002</v>
      </c>
      <c r="AB17" s="18">
        <v>0.68253417000000005</v>
      </c>
      <c r="AC17" s="18">
        <v>9.3236239999999998E-2</v>
      </c>
      <c r="AD17" s="18">
        <v>0</v>
      </c>
      <c r="AE17" s="18">
        <v>0</v>
      </c>
      <c r="AF17" s="18">
        <v>0</v>
      </c>
      <c r="AG17" s="15"/>
      <c r="AH17" s="15"/>
      <c r="AI17" s="15"/>
      <c r="AJ17" s="15"/>
      <c r="AK17" s="15"/>
      <c r="AM17" s="19">
        <f t="shared" si="1"/>
        <v>2.7612438300000002</v>
      </c>
      <c r="AN17" s="19">
        <f t="shared" si="2"/>
        <v>2.6680075900000002</v>
      </c>
      <c r="AO17" s="19">
        <f t="shared" si="3"/>
        <v>0</v>
      </c>
      <c r="AP17" s="19" t="str">
        <f t="shared" si="4"/>
        <v>ED1</v>
      </c>
      <c r="AQ17" s="19">
        <f t="shared" si="5"/>
        <v>2.7648035896124208</v>
      </c>
      <c r="AR17" s="19">
        <f t="shared" si="6"/>
        <v>2.6712395873849366</v>
      </c>
      <c r="AS17" s="19">
        <f>IF(AS$3=$AP17,SUMPRODUCT($Y17:$AF17,Inp_RPEs!$S$9:$Z$9),0)</f>
        <v>0</v>
      </c>
      <c r="AT17" s="19">
        <f>IF(AT$3=$AP17,SUMPRODUCT($Y17:$AD17,Inp_RPEs!$S$9:$X$9),0)</f>
        <v>0</v>
      </c>
      <c r="AU17" s="19">
        <f>IF(AU$3=$AP17,SUMPRODUCT($Y17:$AF17,Inp_RPEs!$S$10:$Z$10),0)</f>
        <v>0</v>
      </c>
      <c r="AV17" s="19">
        <f>IF(AV$3=$AP17,SUMPRODUCT($Y17:$AD17,Inp_RPEs!$S$10:$X$10),0)</f>
        <v>0</v>
      </c>
      <c r="AW17" s="19">
        <f>IF(AW$3=$AP17,SUMPRODUCT($Y17:$AF17,Inp_RPEs!$S$11:$Z$11),0)</f>
        <v>0</v>
      </c>
      <c r="AX17" s="19">
        <f>IF(AX$3=$AP17,SUMPRODUCT($Y17:$AD17,Inp_RPEs!$S$11:$X$11),0)</f>
        <v>0</v>
      </c>
      <c r="AY17" s="19">
        <f>IF(AY$3=$AP17,SUMPRODUCT($Y17:$AF17,Inp_RPEs!$S$12:$Z$12),0)</f>
        <v>2.7648035896124208</v>
      </c>
      <c r="AZ17" s="19">
        <f>IF(AZ$3=$AP17,SUMPRODUCT($Y17:$AB17,Inp_RPEs!$S$12:$V$12),0)</f>
        <v>2.6712395873849366</v>
      </c>
      <c r="BA17" s="15"/>
    </row>
    <row r="18" spans="5:53">
      <c r="E18" s="3" t="s">
        <v>22</v>
      </c>
      <c r="F18" s="3" t="s">
        <v>128</v>
      </c>
      <c r="G18" s="3" t="s">
        <v>158</v>
      </c>
      <c r="H18" s="3" t="s">
        <v>153</v>
      </c>
      <c r="I18" s="3" t="s">
        <v>159</v>
      </c>
      <c r="L18" s="3" t="s">
        <v>155</v>
      </c>
      <c r="M18" s="3" t="str">
        <f t="shared" si="0"/>
        <v>ENWLNIC AwardAwarded NIC funding actually spent or forecast to be spent</v>
      </c>
      <c r="R18" s="15"/>
      <c r="T18" s="15"/>
      <c r="U18" s="15"/>
      <c r="V18" s="15"/>
      <c r="W18" s="15"/>
      <c r="X18" s="15"/>
      <c r="Y18" s="18">
        <v>0.11430751049999997</v>
      </c>
      <c r="Z18" s="18">
        <v>1.6093514906274384</v>
      </c>
      <c r="AA18" s="18">
        <v>0.88143785241718042</v>
      </c>
      <c r="AB18" s="18">
        <v>0.89991596159999998</v>
      </c>
      <c r="AC18" s="18">
        <v>0.65331769288792119</v>
      </c>
      <c r="AD18" s="18">
        <v>1.7684122331883527E-7</v>
      </c>
      <c r="AE18" s="18">
        <v>1.9014749394480832E-7</v>
      </c>
      <c r="AF18" s="18">
        <v>2.5548177381330291E-7</v>
      </c>
      <c r="AG18" s="15"/>
      <c r="AH18" s="15"/>
      <c r="AI18" s="15"/>
      <c r="AJ18" s="15"/>
      <c r="AK18" s="15"/>
      <c r="AM18" s="19">
        <f t="shared" si="1"/>
        <v>4.158331130503031</v>
      </c>
      <c r="AN18" s="19">
        <f t="shared" si="2"/>
        <v>3.5050128151446187</v>
      </c>
      <c r="AO18" s="19">
        <f t="shared" si="3"/>
        <v>0</v>
      </c>
      <c r="AP18" s="19" t="str">
        <f t="shared" si="4"/>
        <v>ED1</v>
      </c>
      <c r="AQ18" s="19">
        <f t="shared" si="5"/>
        <v>4.1720425528634957</v>
      </c>
      <c r="AR18" s="19">
        <f t="shared" si="6"/>
        <v>3.5164275654567674</v>
      </c>
      <c r="AS18" s="19">
        <f>IF(AS$3=$AP18,SUMPRODUCT($Y18:$AF18,Inp_RPEs!$S$9:$Z$9),0)</f>
        <v>0</v>
      </c>
      <c r="AT18" s="19">
        <f>IF(AT$3=$AP18,SUMPRODUCT($Y18:$AD18,Inp_RPEs!$S$9:$X$9),0)</f>
        <v>0</v>
      </c>
      <c r="AU18" s="19">
        <f>IF(AU$3=$AP18,SUMPRODUCT($Y18:$AF18,Inp_RPEs!$S$10:$Z$10),0)</f>
        <v>0</v>
      </c>
      <c r="AV18" s="19">
        <f>IF(AV$3=$AP18,SUMPRODUCT($Y18:$AD18,Inp_RPEs!$S$10:$X$10),0)</f>
        <v>0</v>
      </c>
      <c r="AW18" s="19">
        <f>IF(AW$3=$AP18,SUMPRODUCT($Y18:$AF18,Inp_RPEs!$S$11:$Z$11),0)</f>
        <v>0</v>
      </c>
      <c r="AX18" s="19">
        <f>IF(AX$3=$AP18,SUMPRODUCT($Y18:$AD18,Inp_RPEs!$S$11:$X$11),0)</f>
        <v>0</v>
      </c>
      <c r="AY18" s="19">
        <f>IF(AY$3=$AP18,SUMPRODUCT($Y18:$AF18,Inp_RPEs!$S$12:$Z$12),0)</f>
        <v>4.1720425528634957</v>
      </c>
      <c r="AZ18" s="19">
        <f>IF(AZ$3=$AP18,SUMPRODUCT($Y18:$AB18,Inp_RPEs!$S$12:$V$12),0)</f>
        <v>3.5164275654567674</v>
      </c>
      <c r="BA18" s="15"/>
    </row>
    <row r="19" spans="5:53">
      <c r="E19" s="3" t="s">
        <v>22</v>
      </c>
      <c r="F19" s="3" t="s">
        <v>128</v>
      </c>
      <c r="G19" s="3" t="s">
        <v>160</v>
      </c>
      <c r="H19" s="3" t="s">
        <v>153</v>
      </c>
      <c r="I19" s="3" t="s">
        <v>161</v>
      </c>
      <c r="L19" s="3" t="s">
        <v>132</v>
      </c>
      <c r="M19" s="3" t="str">
        <f t="shared" si="0"/>
        <v>ENWLInnovation RORE deductionNetwork innovation</v>
      </c>
      <c r="R19" s="15"/>
      <c r="T19" s="15"/>
      <c r="U19" s="15"/>
      <c r="V19" s="15"/>
      <c r="W19" s="15"/>
      <c r="X19" s="15"/>
      <c r="Y19" s="18">
        <v>-1.3063495693826608</v>
      </c>
      <c r="Z19" s="18">
        <v>0.41286523660227348</v>
      </c>
      <c r="AA19" s="18">
        <v>0.36997308480846214</v>
      </c>
      <c r="AB19" s="18">
        <v>0.37822474733259687</v>
      </c>
      <c r="AC19" s="18">
        <v>0.39135855449117557</v>
      </c>
      <c r="AD19" s="18">
        <v>0.37623605217371342</v>
      </c>
      <c r="AE19" s="18">
        <v>0.3456975717077484</v>
      </c>
      <c r="AF19" s="18">
        <v>0.3089915892577153</v>
      </c>
      <c r="AG19" s="15"/>
      <c r="AH19" s="15"/>
      <c r="AI19" s="15"/>
      <c r="AJ19" s="15"/>
      <c r="AK19" s="15"/>
      <c r="AM19" s="19">
        <f t="shared" si="1"/>
        <v>1.2769972669910243</v>
      </c>
      <c r="AN19" s="19">
        <f t="shared" si="2"/>
        <v>-0.1452865006393283</v>
      </c>
      <c r="AO19" s="19">
        <f t="shared" si="3"/>
        <v>0</v>
      </c>
      <c r="AP19" s="19" t="str">
        <f t="shared" si="4"/>
        <v>ED1</v>
      </c>
      <c r="AQ19" s="19">
        <f t="shared" si="5"/>
        <v>1.2862203900970224</v>
      </c>
      <c r="AR19" s="19">
        <f t="shared" si="6"/>
        <v>-0.14106326701614497</v>
      </c>
      <c r="AS19" s="19">
        <f>IF(AS$3=$AP19,SUMPRODUCT($Y19:$AF19,Inp_RPEs!$S$9:$Z$9),0)</f>
        <v>0</v>
      </c>
      <c r="AT19" s="19">
        <f>IF(AT$3=$AP19,SUMPRODUCT($Y19:$AD19,Inp_RPEs!$S$9:$X$9),0)</f>
        <v>0</v>
      </c>
      <c r="AU19" s="19">
        <f>IF(AU$3=$AP19,SUMPRODUCT($Y19:$AF19,Inp_RPEs!$S$10:$Z$10),0)</f>
        <v>0</v>
      </c>
      <c r="AV19" s="19">
        <f>IF(AV$3=$AP19,SUMPRODUCT($Y19:$AD19,Inp_RPEs!$S$10:$X$10),0)</f>
        <v>0</v>
      </c>
      <c r="AW19" s="19">
        <f>IF(AW$3=$AP19,SUMPRODUCT($Y19:$AF19,Inp_RPEs!$S$11:$Z$11),0)</f>
        <v>0</v>
      </c>
      <c r="AX19" s="19">
        <f>IF(AX$3=$AP19,SUMPRODUCT($Y19:$AD19,Inp_RPEs!$S$11:$X$11),0)</f>
        <v>0</v>
      </c>
      <c r="AY19" s="19">
        <f>IF(AY$3=$AP19,SUMPRODUCT($Y19:$AF19,Inp_RPEs!$S$12:$Z$12),0)</f>
        <v>1.2862203900970224</v>
      </c>
      <c r="AZ19" s="19">
        <f>IF(AZ$3=$AP19,SUMPRODUCT($Y19:$AB19,Inp_RPEs!$S$12:$V$12),0)</f>
        <v>-0.14106326701614497</v>
      </c>
      <c r="BA19" s="15"/>
    </row>
    <row r="20" spans="5:53">
      <c r="E20" s="3" t="s">
        <v>22</v>
      </c>
      <c r="F20" s="3" t="s">
        <v>128</v>
      </c>
      <c r="G20" s="3" t="s">
        <v>162</v>
      </c>
      <c r="H20" s="3" t="s">
        <v>163</v>
      </c>
      <c r="I20" s="3" t="s">
        <v>164</v>
      </c>
      <c r="L20" s="3" t="s">
        <v>132</v>
      </c>
      <c r="M20" s="3" t="str">
        <f t="shared" si="0"/>
        <v>ENWLFines and PenaltiesPost-tax total fines and penalties (including GS payments)</v>
      </c>
      <c r="R20" s="15"/>
      <c r="T20" s="15"/>
      <c r="U20" s="15"/>
      <c r="V20" s="15"/>
      <c r="W20" s="15"/>
      <c r="X20" s="15"/>
      <c r="Y20" s="18">
        <v>0.69588892419865789</v>
      </c>
      <c r="Z20" s="18">
        <v>0.51938958111891576</v>
      </c>
      <c r="AA20" s="18">
        <v>0.46891735744278712</v>
      </c>
      <c r="AB20" s="18">
        <v>0.57177923614793091</v>
      </c>
      <c r="AC20" s="18">
        <v>0.62965354552726305</v>
      </c>
      <c r="AD20" s="18">
        <v>0.66292686747157492</v>
      </c>
      <c r="AE20" s="18">
        <v>0.67993070493956609</v>
      </c>
      <c r="AF20" s="18">
        <v>0.67598979207374943</v>
      </c>
      <c r="AG20" s="15"/>
      <c r="AH20" s="15"/>
      <c r="AI20" s="15"/>
      <c r="AJ20" s="15"/>
      <c r="AK20" s="15"/>
      <c r="AM20" s="19">
        <f t="shared" si="1"/>
        <v>4.9044760089204447</v>
      </c>
      <c r="AN20" s="19">
        <f t="shared" si="2"/>
        <v>2.2559750989082916</v>
      </c>
      <c r="AO20" s="19">
        <f t="shared" si="3"/>
        <v>0</v>
      </c>
      <c r="AP20" s="19" t="str">
        <f t="shared" si="4"/>
        <v>ED1</v>
      </c>
      <c r="AQ20" s="19">
        <f t="shared" si="5"/>
        <v>4.9189741112258583</v>
      </c>
      <c r="AR20" s="19">
        <f t="shared" si="6"/>
        <v>2.2611626739148818</v>
      </c>
      <c r="AS20" s="19">
        <f>IF(AS$3=$AP20,SUMPRODUCT($Y20:$AF20,Inp_RPEs!$S$9:$Z$9),0)</f>
        <v>0</v>
      </c>
      <c r="AT20" s="19">
        <f>IF(AT$3=$AP20,SUMPRODUCT($Y20:$AD20,Inp_RPEs!$S$9:$X$9),0)</f>
        <v>0</v>
      </c>
      <c r="AU20" s="19">
        <f>IF(AU$3=$AP20,SUMPRODUCT($Y20:$AF20,Inp_RPEs!$S$10:$Z$10),0)</f>
        <v>0</v>
      </c>
      <c r="AV20" s="19">
        <f>IF(AV$3=$AP20,SUMPRODUCT($Y20:$AD20,Inp_RPEs!$S$10:$X$10),0)</f>
        <v>0</v>
      </c>
      <c r="AW20" s="19">
        <f>IF(AW$3=$AP20,SUMPRODUCT($Y20:$AF20,Inp_RPEs!$S$11:$Z$11),0)</f>
        <v>0</v>
      </c>
      <c r="AX20" s="19">
        <f>IF(AX$3=$AP20,SUMPRODUCT($Y20:$AD20,Inp_RPEs!$S$11:$X$11),0)</f>
        <v>0</v>
      </c>
      <c r="AY20" s="19">
        <f>IF(AY$3=$AP20,SUMPRODUCT($Y20:$AF20,Inp_RPEs!$S$12:$Z$12),0)</f>
        <v>4.9189741112258583</v>
      </c>
      <c r="AZ20" s="19">
        <f>IF(AZ$3=$AP20,SUMPRODUCT($Y20:$AB20,Inp_RPEs!$S$12:$V$12),0)</f>
        <v>2.2611626739148818</v>
      </c>
      <c r="BA20" s="15"/>
    </row>
    <row r="21" spans="5:53">
      <c r="E21" s="3" t="s">
        <v>22</v>
      </c>
      <c r="F21" s="3" t="s">
        <v>128</v>
      </c>
      <c r="G21" s="3" t="s">
        <v>165</v>
      </c>
      <c r="H21" s="3" t="s">
        <v>166</v>
      </c>
      <c r="I21" s="3" t="s">
        <v>167</v>
      </c>
      <c r="L21" s="3" t="s">
        <v>155</v>
      </c>
      <c r="M21" s="3" t="str">
        <f t="shared" si="0"/>
        <v>ENWLActual GearingTotal Adjustments to be applied for performance assessment (at actual gearing)</v>
      </c>
      <c r="R21" s="15"/>
      <c r="T21" s="15"/>
      <c r="U21" s="15"/>
      <c r="V21" s="15"/>
      <c r="W21" s="15"/>
      <c r="X21" s="15"/>
      <c r="Y21" s="18">
        <v>4.641074356093891</v>
      </c>
      <c r="Z21" s="18">
        <v>15.403115154479003</v>
      </c>
      <c r="AA21" s="18">
        <v>27.045173311074088</v>
      </c>
      <c r="AB21" s="18">
        <v>18.737064959999994</v>
      </c>
      <c r="AC21" s="18">
        <v>16.566264565395777</v>
      </c>
      <c r="AD21" s="18">
        <v>21.810909997924792</v>
      </c>
      <c r="AE21" s="18">
        <v>24.211554585866903</v>
      </c>
      <c r="AF21" s="18">
        <v>24.722716824705348</v>
      </c>
      <c r="AG21" s="15"/>
      <c r="AH21" s="15"/>
      <c r="AI21" s="15"/>
      <c r="AJ21" s="15"/>
      <c r="AK21" s="15"/>
      <c r="AM21" s="19">
        <f t="shared" si="1"/>
        <v>153.1378737555398</v>
      </c>
      <c r="AN21" s="19">
        <f t="shared" si="2"/>
        <v>65.826427781646984</v>
      </c>
      <c r="AO21" s="19">
        <f t="shared" si="3"/>
        <v>0</v>
      </c>
      <c r="AP21" s="19" t="str">
        <f t="shared" si="4"/>
        <v>ED1</v>
      </c>
      <c r="AQ21" s="19">
        <f t="shared" si="5"/>
        <v>153.65434598066008</v>
      </c>
      <c r="AR21" s="19">
        <f t="shared" si="6"/>
        <v>66.035965771567817</v>
      </c>
      <c r="AS21" s="19">
        <f>IF(AS$3=$AP21,SUMPRODUCT($Y21:$AF21,Inp_RPEs!$S$9:$Z$9),0)</f>
        <v>0</v>
      </c>
      <c r="AT21" s="19">
        <f>IF(AT$3=$AP21,SUMPRODUCT($Y21:$AD21,Inp_RPEs!$S$9:$X$9),0)</f>
        <v>0</v>
      </c>
      <c r="AU21" s="19">
        <f>IF(AU$3=$AP21,SUMPRODUCT($Y21:$AF21,Inp_RPEs!$S$10:$Z$10),0)</f>
        <v>0</v>
      </c>
      <c r="AV21" s="19">
        <f>IF(AV$3=$AP21,SUMPRODUCT($Y21:$AD21,Inp_RPEs!$S$10:$X$10),0)</f>
        <v>0</v>
      </c>
      <c r="AW21" s="19">
        <f>IF(AW$3=$AP21,SUMPRODUCT($Y21:$AF21,Inp_RPEs!$S$11:$Z$11),0)</f>
        <v>0</v>
      </c>
      <c r="AX21" s="19">
        <f>IF(AX$3=$AP21,SUMPRODUCT($Y21:$AD21,Inp_RPEs!$S$11:$X$11),0)</f>
        <v>0</v>
      </c>
      <c r="AY21" s="19">
        <f>IF(AY$3=$AP21,SUMPRODUCT($Y21:$AF21,Inp_RPEs!$S$12:$Z$12),0)</f>
        <v>153.65434598066008</v>
      </c>
      <c r="AZ21" s="19">
        <f>IF(AZ$3=$AP21,SUMPRODUCT($Y21:$AB21,Inp_RPEs!$S$12:$V$12),0)</f>
        <v>66.035965771567817</v>
      </c>
      <c r="BA21" s="15"/>
    </row>
    <row r="22" spans="5:53">
      <c r="E22" s="3" t="s">
        <v>22</v>
      </c>
      <c r="F22" s="3" t="s">
        <v>128</v>
      </c>
      <c r="G22" s="3" t="s">
        <v>168</v>
      </c>
      <c r="H22" s="3" t="s">
        <v>166</v>
      </c>
      <c r="I22" s="3" t="s">
        <v>169</v>
      </c>
      <c r="L22" s="3" t="s">
        <v>132</v>
      </c>
      <c r="M22" s="3" t="str">
        <f t="shared" si="0"/>
        <v>ENWLDebt performance (notional)Debt performance - at notional gearing</v>
      </c>
      <c r="R22" s="15"/>
      <c r="T22" s="15"/>
      <c r="U22" s="15"/>
      <c r="V22" s="15"/>
      <c r="W22" s="15"/>
      <c r="X22" s="15"/>
      <c r="Y22" s="18">
        <v>-10.203525887646935</v>
      </c>
      <c r="Z22" s="18">
        <v>-8.963334551523511</v>
      </c>
      <c r="AA22" s="18">
        <v>-3.6829426141830002</v>
      </c>
      <c r="AB22" s="18">
        <v>-5.5817851374481453</v>
      </c>
      <c r="AC22" s="18">
        <v>-5.2996109376594713</v>
      </c>
      <c r="AD22" s="18">
        <v>-7.6916428668644752</v>
      </c>
      <c r="AE22" s="18">
        <v>-8.5452619302330817</v>
      </c>
      <c r="AF22" s="18">
        <v>-8.717939445222191</v>
      </c>
      <c r="AG22" s="15"/>
      <c r="AH22" s="15"/>
      <c r="AI22" s="15"/>
      <c r="AJ22" s="15"/>
      <c r="AK22" s="15"/>
      <c r="AM22" s="19">
        <f t="shared" si="1"/>
        <v>-58.686043370780816</v>
      </c>
      <c r="AN22" s="19">
        <f t="shared" si="2"/>
        <v>-28.431588190801591</v>
      </c>
      <c r="AO22" s="19">
        <f t="shared" si="3"/>
        <v>0</v>
      </c>
      <c r="AP22" s="19" t="str">
        <f t="shared" si="4"/>
        <v>ED1</v>
      </c>
      <c r="AQ22" s="19">
        <f t="shared" si="5"/>
        <v>-58.851724133123454</v>
      </c>
      <c r="AR22" s="19">
        <f t="shared" si="6"/>
        <v>-28.490912587624649</v>
      </c>
      <c r="AS22" s="19">
        <f>IF(AS$3=$AP22,SUMPRODUCT($Y22:$AF22,Inp_RPEs!$S$9:$Z$9),0)</f>
        <v>0</v>
      </c>
      <c r="AT22" s="19">
        <f>IF(AT$3=$AP22,SUMPRODUCT($Y22:$AD22,Inp_RPEs!$S$9:$X$9),0)</f>
        <v>0</v>
      </c>
      <c r="AU22" s="19">
        <f>IF(AU$3=$AP22,SUMPRODUCT($Y22:$AF22,Inp_RPEs!$S$10:$Z$10),0)</f>
        <v>0</v>
      </c>
      <c r="AV22" s="19">
        <f>IF(AV$3=$AP22,SUMPRODUCT($Y22:$AD22,Inp_RPEs!$S$10:$X$10),0)</f>
        <v>0</v>
      </c>
      <c r="AW22" s="19">
        <f>IF(AW$3=$AP22,SUMPRODUCT($Y22:$AF22,Inp_RPEs!$S$11:$Z$11),0)</f>
        <v>0</v>
      </c>
      <c r="AX22" s="19">
        <f>IF(AX$3=$AP22,SUMPRODUCT($Y22:$AD22,Inp_RPEs!$S$11:$X$11),0)</f>
        <v>0</v>
      </c>
      <c r="AY22" s="19">
        <f>IF(AY$3=$AP22,SUMPRODUCT($Y22:$AF22,Inp_RPEs!$S$12:$Z$12),0)</f>
        <v>-58.851724133123454</v>
      </c>
      <c r="AZ22" s="19">
        <f>IF(AZ$3=$AP22,SUMPRODUCT($Y22:$AB22,Inp_RPEs!$S$12:$V$12),0)</f>
        <v>-28.490912587624649</v>
      </c>
      <c r="BA22" s="15"/>
    </row>
    <row r="23" spans="5:53">
      <c r="E23" s="3" t="s">
        <v>22</v>
      </c>
      <c r="F23" s="3" t="s">
        <v>128</v>
      </c>
      <c r="G23" s="3" t="s">
        <v>170</v>
      </c>
      <c r="H23" s="3" t="s">
        <v>166</v>
      </c>
      <c r="I23" s="3" t="s">
        <v>171</v>
      </c>
      <c r="L23" s="3" t="s">
        <v>132</v>
      </c>
      <c r="M23" s="3" t="str">
        <f t="shared" si="0"/>
        <v>ENWLDebt performance impact (actual)Debt performance - impact of actual gearing</v>
      </c>
      <c r="R23" s="15"/>
      <c r="T23" s="15"/>
      <c r="U23" s="15"/>
      <c r="V23" s="15"/>
      <c r="W23" s="15"/>
      <c r="X23" s="15"/>
      <c r="Y23" s="18">
        <v>1.639239038629376</v>
      </c>
      <c r="Z23" s="18">
        <v>1.4685821501876299</v>
      </c>
      <c r="AA23" s="18">
        <v>0.97577078144077967</v>
      </c>
      <c r="AB23" s="18">
        <v>0.69201349943073565</v>
      </c>
      <c r="AC23" s="18">
        <v>0.67907268640242857</v>
      </c>
      <c r="AD23" s="18">
        <v>1.0146672150498728</v>
      </c>
      <c r="AE23" s="18">
        <v>1.2062181205992091</v>
      </c>
      <c r="AF23" s="18">
        <v>1.2862922806218053</v>
      </c>
      <c r="AG23" s="15"/>
      <c r="AH23" s="15"/>
      <c r="AI23" s="15"/>
      <c r="AJ23" s="15"/>
      <c r="AK23" s="15"/>
      <c r="AM23" s="19">
        <f t="shared" si="1"/>
        <v>8.9618557723618366</v>
      </c>
      <c r="AN23" s="19">
        <f t="shared" si="2"/>
        <v>4.7756054696885215</v>
      </c>
      <c r="AO23" s="19">
        <f t="shared" si="3"/>
        <v>0</v>
      </c>
      <c r="AP23" s="19" t="str">
        <f t="shared" si="4"/>
        <v>ED1</v>
      </c>
      <c r="AQ23" s="19">
        <f t="shared" si="5"/>
        <v>8.9868252862635938</v>
      </c>
      <c r="AR23" s="19">
        <f t="shared" si="6"/>
        <v>4.7858586595084542</v>
      </c>
      <c r="AS23" s="19">
        <f>IF(AS$3=$AP23,SUMPRODUCT($Y23:$AF23,Inp_RPEs!$S$9:$Z$9),0)</f>
        <v>0</v>
      </c>
      <c r="AT23" s="19">
        <f>IF(AT$3=$AP23,SUMPRODUCT($Y23:$AD23,Inp_RPEs!$S$9:$X$9),0)</f>
        <v>0</v>
      </c>
      <c r="AU23" s="19">
        <f>IF(AU$3=$AP23,SUMPRODUCT($Y23:$AF23,Inp_RPEs!$S$10:$Z$10),0)</f>
        <v>0</v>
      </c>
      <c r="AV23" s="19">
        <f>IF(AV$3=$AP23,SUMPRODUCT($Y23:$AD23,Inp_RPEs!$S$10:$X$10),0)</f>
        <v>0</v>
      </c>
      <c r="AW23" s="19">
        <f>IF(AW$3=$AP23,SUMPRODUCT($Y23:$AF23,Inp_RPEs!$S$11:$Z$11),0)</f>
        <v>0</v>
      </c>
      <c r="AX23" s="19">
        <f>IF(AX$3=$AP23,SUMPRODUCT($Y23:$AD23,Inp_RPEs!$S$11:$X$11),0)</f>
        <v>0</v>
      </c>
      <c r="AY23" s="19">
        <f>IF(AY$3=$AP23,SUMPRODUCT($Y23:$AF23,Inp_RPEs!$S$12:$Z$12),0)</f>
        <v>8.9868252862635938</v>
      </c>
      <c r="AZ23" s="19">
        <f>IF(AZ$3=$AP23,SUMPRODUCT($Y23:$AB23,Inp_RPEs!$S$12:$V$12),0)</f>
        <v>4.7858586595084542</v>
      </c>
      <c r="BA23" s="15"/>
    </row>
    <row r="24" spans="5:53">
      <c r="E24" s="3" t="s">
        <v>22</v>
      </c>
      <c r="F24" s="3" t="s">
        <v>128</v>
      </c>
      <c r="G24" s="3" t="s">
        <v>172</v>
      </c>
      <c r="H24" s="3" t="s">
        <v>166</v>
      </c>
      <c r="I24" s="3" t="s">
        <v>173</v>
      </c>
      <c r="L24" s="3" t="s">
        <v>132</v>
      </c>
      <c r="M24" s="3" t="str">
        <f t="shared" si="0"/>
        <v>ENWLTax performance (notional)Tax performance - at notional gearing</v>
      </c>
      <c r="R24" s="15"/>
      <c r="T24" s="15"/>
      <c r="U24" s="15"/>
      <c r="V24" s="15"/>
      <c r="W24" s="15"/>
      <c r="X24" s="15"/>
      <c r="Y24" s="18">
        <v>-5.8265026232859274</v>
      </c>
      <c r="Z24" s="18">
        <v>-2.2679359575274112</v>
      </c>
      <c r="AA24" s="18">
        <v>3.8356495415068643</v>
      </c>
      <c r="AB24" s="18">
        <v>-2.6657398430896424</v>
      </c>
      <c r="AC24" s="18">
        <v>-6.8873680957368304</v>
      </c>
      <c r="AD24" s="18">
        <v>-3.5632018307429636</v>
      </c>
      <c r="AE24" s="18">
        <v>-1.4276371903931278</v>
      </c>
      <c r="AF24" s="18">
        <v>1.9118610669017744</v>
      </c>
      <c r="AG24" s="15"/>
      <c r="AH24" s="15"/>
      <c r="AI24" s="15"/>
      <c r="AJ24" s="15"/>
      <c r="AK24" s="15"/>
      <c r="AM24" s="19">
        <f t="shared" si="1"/>
        <v>-16.890874932367264</v>
      </c>
      <c r="AN24" s="19">
        <f t="shared" si="2"/>
        <v>-6.9245288823961175</v>
      </c>
      <c r="AO24" s="19">
        <f t="shared" si="3"/>
        <v>0</v>
      </c>
      <c r="AP24" s="19" t="str">
        <f t="shared" si="4"/>
        <v>ED1</v>
      </c>
      <c r="AQ24" s="19">
        <f t="shared" si="5"/>
        <v>-16.927908827962035</v>
      </c>
      <c r="AR24" s="19">
        <f t="shared" si="6"/>
        <v>-6.926527133254277</v>
      </c>
      <c r="AS24" s="19">
        <f>IF(AS$3=$AP24,SUMPRODUCT($Y24:$AF24,Inp_RPEs!$S$9:$Z$9),0)</f>
        <v>0</v>
      </c>
      <c r="AT24" s="19">
        <f>IF(AT$3=$AP24,SUMPRODUCT($Y24:$AD24,Inp_RPEs!$S$9:$X$9),0)</f>
        <v>0</v>
      </c>
      <c r="AU24" s="19">
        <f>IF(AU$3=$AP24,SUMPRODUCT($Y24:$AF24,Inp_RPEs!$S$10:$Z$10),0)</f>
        <v>0</v>
      </c>
      <c r="AV24" s="19">
        <f>IF(AV$3=$AP24,SUMPRODUCT($Y24:$AD24,Inp_RPEs!$S$10:$X$10),0)</f>
        <v>0</v>
      </c>
      <c r="AW24" s="19">
        <f>IF(AW$3=$AP24,SUMPRODUCT($Y24:$AF24,Inp_RPEs!$S$11:$Z$11),0)</f>
        <v>0</v>
      </c>
      <c r="AX24" s="19">
        <f>IF(AX$3=$AP24,SUMPRODUCT($Y24:$AD24,Inp_RPEs!$S$11:$X$11),0)</f>
        <v>0</v>
      </c>
      <c r="AY24" s="19">
        <f>IF(AY$3=$AP24,SUMPRODUCT($Y24:$AF24,Inp_RPEs!$S$12:$Z$12),0)</f>
        <v>-16.927908827962035</v>
      </c>
      <c r="AZ24" s="19">
        <f>IF(AZ$3=$AP24,SUMPRODUCT($Y24:$AB24,Inp_RPEs!$S$12:$V$12),0)</f>
        <v>-6.926527133254277</v>
      </c>
      <c r="BA24" s="15"/>
    </row>
    <row r="25" spans="5:53">
      <c r="E25" s="3" t="s">
        <v>22</v>
      </c>
      <c r="F25" s="3" t="s">
        <v>128</v>
      </c>
      <c r="G25" s="3" t="s">
        <v>174</v>
      </c>
      <c r="H25" s="3" t="s">
        <v>166</v>
      </c>
      <c r="I25" s="3" t="s">
        <v>175</v>
      </c>
      <c r="L25" s="3" t="s">
        <v>132</v>
      </c>
      <c r="M25" s="3" t="str">
        <f t="shared" si="0"/>
        <v>ENWLTax performance impact (actual)Tax performance - impact of actual gearing</v>
      </c>
      <c r="R25" s="15"/>
      <c r="T25" s="15"/>
      <c r="U25" s="15"/>
      <c r="V25" s="15"/>
      <c r="W25" s="15"/>
      <c r="X25" s="15"/>
      <c r="Y25" s="18">
        <v>0.19757810049889191</v>
      </c>
      <c r="Z25" s="18">
        <v>0.48868174087303995</v>
      </c>
      <c r="AA25" s="18">
        <v>0.83054820431256871</v>
      </c>
      <c r="AB25" s="18">
        <v>0.38667612524591322</v>
      </c>
      <c r="AC25" s="18">
        <v>0.36473070409952979</v>
      </c>
      <c r="AD25" s="18">
        <v>0.52270600028982761</v>
      </c>
      <c r="AE25" s="18">
        <v>0.65277654605776858</v>
      </c>
      <c r="AF25" s="18">
        <v>0.73362308509518481</v>
      </c>
      <c r="AG25" s="15"/>
      <c r="AH25" s="15"/>
      <c r="AI25" s="15"/>
      <c r="AJ25" s="15"/>
      <c r="AK25" s="15"/>
      <c r="AM25" s="19">
        <f t="shared" si="1"/>
        <v>4.177320506472725</v>
      </c>
      <c r="AN25" s="19">
        <f t="shared" si="2"/>
        <v>1.9034841709304138</v>
      </c>
      <c r="AO25" s="19">
        <f t="shared" si="3"/>
        <v>0</v>
      </c>
      <c r="AP25" s="19" t="str">
        <f t="shared" si="4"/>
        <v>ED1</v>
      </c>
      <c r="AQ25" s="19">
        <f t="shared" si="5"/>
        <v>4.191124488630285</v>
      </c>
      <c r="AR25" s="19">
        <f t="shared" si="6"/>
        <v>1.9092947198234844</v>
      </c>
      <c r="AS25" s="19">
        <f>IF(AS$3=$AP25,SUMPRODUCT($Y25:$AF25,Inp_RPEs!$S$9:$Z$9),0)</f>
        <v>0</v>
      </c>
      <c r="AT25" s="19">
        <f>IF(AT$3=$AP25,SUMPRODUCT($Y25:$AD25,Inp_RPEs!$S$9:$X$9),0)</f>
        <v>0</v>
      </c>
      <c r="AU25" s="19">
        <f>IF(AU$3=$AP25,SUMPRODUCT($Y25:$AF25,Inp_RPEs!$S$10:$Z$10),0)</f>
        <v>0</v>
      </c>
      <c r="AV25" s="19">
        <f>IF(AV$3=$AP25,SUMPRODUCT($Y25:$AD25,Inp_RPEs!$S$10:$X$10),0)</f>
        <v>0</v>
      </c>
      <c r="AW25" s="19">
        <f>IF(AW$3=$AP25,SUMPRODUCT($Y25:$AF25,Inp_RPEs!$S$11:$Z$11),0)</f>
        <v>0</v>
      </c>
      <c r="AX25" s="19">
        <f>IF(AX$3=$AP25,SUMPRODUCT($Y25:$AD25,Inp_RPEs!$S$11:$X$11),0)</f>
        <v>0</v>
      </c>
      <c r="AY25" s="19">
        <f>IF(AY$3=$AP25,SUMPRODUCT($Y25:$AF25,Inp_RPEs!$S$12:$Z$12),0)</f>
        <v>4.191124488630285</v>
      </c>
      <c r="AZ25" s="19">
        <f>IF(AZ$3=$AP25,SUMPRODUCT($Y25:$AB25,Inp_RPEs!$S$12:$V$12),0)</f>
        <v>1.9092947198234844</v>
      </c>
      <c r="BA25" s="15"/>
    </row>
    <row r="26" spans="5:53">
      <c r="E26" s="3" t="s">
        <v>22</v>
      </c>
      <c r="F26" s="3" t="s">
        <v>128</v>
      </c>
      <c r="G26" s="3" t="s">
        <v>176</v>
      </c>
      <c r="H26" s="3" t="s">
        <v>176</v>
      </c>
      <c r="I26" s="3" t="s">
        <v>177</v>
      </c>
      <c r="L26" s="3" t="s">
        <v>132</v>
      </c>
      <c r="M26" s="3" t="str">
        <f t="shared" si="0"/>
        <v>ENWLRAVNPV-neutral RAV return base</v>
      </c>
      <c r="R26" s="15"/>
      <c r="T26" s="15"/>
      <c r="U26" s="15"/>
      <c r="V26" s="15"/>
      <c r="W26" s="15"/>
      <c r="X26" s="15"/>
      <c r="Y26" s="89">
        <v>1504.7319852022115</v>
      </c>
      <c r="Z26" s="89">
        <v>1512.6872728314947</v>
      </c>
      <c r="AA26" s="89">
        <v>1520.8658380370459</v>
      </c>
      <c r="AB26" s="89">
        <v>1533.6098699154661</v>
      </c>
      <c r="AC26" s="89">
        <v>1549.7734917149564</v>
      </c>
      <c r="AD26" s="89">
        <v>1570.5538137808289</v>
      </c>
      <c r="AE26" s="89">
        <v>1591.7769136387633</v>
      </c>
      <c r="AF26" s="89">
        <v>1610.3915400571848</v>
      </c>
      <c r="AG26" s="15"/>
      <c r="AH26" s="15"/>
      <c r="AI26" s="15"/>
      <c r="AJ26" s="15"/>
      <c r="AK26" s="15"/>
      <c r="AM26" s="19">
        <f t="shared" si="1"/>
        <v>12394.390725177951</v>
      </c>
      <c r="AN26" s="19">
        <f t="shared" si="2"/>
        <v>6071.8949659862183</v>
      </c>
      <c r="AO26" s="19">
        <f t="shared" si="3"/>
        <v>0</v>
      </c>
      <c r="AP26" s="19" t="str">
        <f t="shared" si="4"/>
        <v>ED1</v>
      </c>
      <c r="AQ26" s="19">
        <f t="shared" si="5"/>
        <v>12431.913907575918</v>
      </c>
      <c r="AR26" s="19">
        <f t="shared" si="6"/>
        <v>6087.1920773490128</v>
      </c>
      <c r="AS26" s="19">
        <f>IF(AS$3=$AP26,SUMPRODUCT($Y26:$AF26,Inp_RPEs!$S$9:$Z$9),0)</f>
        <v>0</v>
      </c>
      <c r="AT26" s="19">
        <f>IF(AT$3=$AP26,SUMPRODUCT($Y26:$AD26,Inp_RPEs!$S$9:$X$9),0)</f>
        <v>0</v>
      </c>
      <c r="AU26" s="19">
        <f>IF(AU$3=$AP26,SUMPRODUCT($Y26:$AF26,Inp_RPEs!$S$10:$Z$10),0)</f>
        <v>0</v>
      </c>
      <c r="AV26" s="19">
        <f>IF(AV$3=$AP26,SUMPRODUCT($Y26:$AD26,Inp_RPEs!$S$10:$X$10),0)</f>
        <v>0</v>
      </c>
      <c r="AW26" s="19">
        <f>IF(AW$3=$AP26,SUMPRODUCT($Y26:$AF26,Inp_RPEs!$S$11:$Z$11),0)</f>
        <v>0</v>
      </c>
      <c r="AX26" s="19">
        <f>IF(AX$3=$AP26,SUMPRODUCT($Y26:$AD26,Inp_RPEs!$S$11:$X$11),0)</f>
        <v>0</v>
      </c>
      <c r="AY26" s="19">
        <f>IF(AY$3=$AP26,SUMPRODUCT($Y26:$AF26,Inp_RPEs!$S$12:$Z$12),0)</f>
        <v>12431.913907575918</v>
      </c>
      <c r="AZ26" s="19">
        <f>IF(AZ$3=$AP26,SUMPRODUCT($Y26:$AB26,Inp_RPEs!$S$12:$V$12),0)</f>
        <v>6087.1920773490128</v>
      </c>
      <c r="BA26" s="15"/>
    </row>
    <row r="27" spans="5:53">
      <c r="E27" s="3" t="s">
        <v>22</v>
      </c>
      <c r="F27" s="3" t="s">
        <v>128</v>
      </c>
      <c r="G27" s="3" t="s">
        <v>178</v>
      </c>
      <c r="H27" s="3" t="s">
        <v>176</v>
      </c>
      <c r="I27" s="3" t="s">
        <v>179</v>
      </c>
      <c r="L27" s="3" t="s">
        <v>132</v>
      </c>
      <c r="M27" s="3" t="str">
        <f t="shared" si="0"/>
        <v>ENWLDepreciationTotal Depreciation</v>
      </c>
      <c r="R27" s="15"/>
      <c r="T27" s="15"/>
      <c r="U27" s="15"/>
      <c r="V27" s="15"/>
      <c r="W27" s="15"/>
      <c r="X27" s="15"/>
      <c r="Y27" s="89">
        <v>-147.68400444649504</v>
      </c>
      <c r="Z27" s="89">
        <v>-149.12134795861814</v>
      </c>
      <c r="AA27" s="89">
        <v>-140.90258119702111</v>
      </c>
      <c r="AB27" s="89">
        <v>-139.15946753813668</v>
      </c>
      <c r="AC27" s="89">
        <v>-136.26195366627675</v>
      </c>
      <c r="AD27" s="89">
        <v>-133.79126370503536</v>
      </c>
      <c r="AE27" s="89">
        <v>-131.77069387471983</v>
      </c>
      <c r="AF27" s="89">
        <v>-129.97760511613632</v>
      </c>
      <c r="AG27" s="15"/>
      <c r="AH27" s="15"/>
      <c r="AI27" s="15"/>
      <c r="AJ27" s="15"/>
      <c r="AK27" s="15"/>
      <c r="AM27" s="19">
        <f t="shared" si="1"/>
        <v>-1108.6689175024394</v>
      </c>
      <c r="AN27" s="19">
        <f t="shared" si="2"/>
        <v>-576.867401140271</v>
      </c>
      <c r="AO27" s="19">
        <f t="shared" si="3"/>
        <v>0</v>
      </c>
      <c r="AP27" s="19" t="str">
        <f t="shared" si="4"/>
        <v>ED1</v>
      </c>
      <c r="AQ27" s="19">
        <f t="shared" si="5"/>
        <v>-1111.9725411118095</v>
      </c>
      <c r="AR27" s="19">
        <f t="shared" si="6"/>
        <v>-578.30153226922437</v>
      </c>
      <c r="AS27" s="19">
        <f>IF(AS$3=$AP27,SUMPRODUCT($Y27:$AF27,Inp_RPEs!$S$9:$Z$9),0)</f>
        <v>0</v>
      </c>
      <c r="AT27" s="19">
        <f>IF(AT$3=$AP27,SUMPRODUCT($Y27:$AD27,Inp_RPEs!$S$9:$X$9),0)</f>
        <v>0</v>
      </c>
      <c r="AU27" s="19">
        <f>IF(AU$3=$AP27,SUMPRODUCT($Y27:$AF27,Inp_RPEs!$S$10:$Z$10),0)</f>
        <v>0</v>
      </c>
      <c r="AV27" s="19">
        <f>IF(AV$3=$AP27,SUMPRODUCT($Y27:$AD27,Inp_RPEs!$S$10:$X$10),0)</f>
        <v>0</v>
      </c>
      <c r="AW27" s="19">
        <f>IF(AW$3=$AP27,SUMPRODUCT($Y27:$AF27,Inp_RPEs!$S$11:$Z$11),0)</f>
        <v>0</v>
      </c>
      <c r="AX27" s="19">
        <f>IF(AX$3=$AP27,SUMPRODUCT($Y27:$AD27,Inp_RPEs!$S$11:$X$11),0)</f>
        <v>0</v>
      </c>
      <c r="AY27" s="19">
        <f>IF(AY$3=$AP27,SUMPRODUCT($Y27:$AF27,Inp_RPEs!$S$12:$Z$12),0)</f>
        <v>-1111.9725411118095</v>
      </c>
      <c r="AZ27" s="19">
        <f>IF(AZ$3=$AP27,SUMPRODUCT($Y27:$AB27,Inp_RPEs!$S$12:$V$12),0)</f>
        <v>-578.30153226922437</v>
      </c>
      <c r="BA27" s="15"/>
    </row>
    <row r="28" spans="5:53">
      <c r="E28" s="3" t="s">
        <v>22</v>
      </c>
      <c r="F28" s="3" t="s">
        <v>128</v>
      </c>
      <c r="G28" s="3" t="s">
        <v>180</v>
      </c>
      <c r="H28" s="3" t="s">
        <v>176</v>
      </c>
      <c r="I28" s="3" t="s">
        <v>181</v>
      </c>
      <c r="L28" s="3" t="s">
        <v>138</v>
      </c>
      <c r="M28" s="3" t="str">
        <f t="shared" si="0"/>
        <v>ENWLNotional GearingNotional gearing</v>
      </c>
      <c r="R28" s="15"/>
      <c r="T28" s="15"/>
      <c r="U28" s="15"/>
      <c r="V28" s="15"/>
      <c r="W28" s="15"/>
      <c r="X28" s="15"/>
      <c r="Y28" s="18">
        <v>0.65</v>
      </c>
      <c r="Z28" s="18">
        <v>0.65</v>
      </c>
      <c r="AA28" s="18">
        <v>0.65</v>
      </c>
      <c r="AB28" s="18">
        <v>0.65</v>
      </c>
      <c r="AC28" s="18">
        <v>0.65</v>
      </c>
      <c r="AD28" s="18">
        <v>0.65</v>
      </c>
      <c r="AE28" s="18">
        <v>0.65</v>
      </c>
      <c r="AF28" s="18">
        <v>0.65</v>
      </c>
      <c r="AG28" s="15"/>
      <c r="AH28" s="15"/>
      <c r="AI28" s="15"/>
      <c r="AJ28" s="15"/>
      <c r="AK28" s="15"/>
      <c r="AM28" s="19">
        <f t="shared" si="1"/>
        <v>0.65</v>
      </c>
      <c r="AN28" s="19">
        <f t="shared" si="2"/>
        <v>0.65</v>
      </c>
      <c r="AO28" s="19">
        <f t="shared" si="3"/>
        <v>0</v>
      </c>
      <c r="AP28" s="19" t="str">
        <f t="shared" si="4"/>
        <v>ED1</v>
      </c>
      <c r="AQ28" s="19">
        <f t="shared" si="5"/>
        <v>5.215668525687601</v>
      </c>
      <c r="AR28" s="19">
        <f t="shared" si="6"/>
        <v>2.6065284982534287</v>
      </c>
      <c r="AS28" s="19">
        <f>IF(AS$3=$AP28,SUMPRODUCT($Y28:$AF28,Inp_RPEs!$S$9:$Z$9),0)</f>
        <v>0</v>
      </c>
      <c r="AT28" s="19">
        <f>IF(AT$3=$AP28,SUMPRODUCT($Y28:$AD28,Inp_RPEs!$S$9:$X$9),0)</f>
        <v>0</v>
      </c>
      <c r="AU28" s="19">
        <f>IF(AU$3=$AP28,SUMPRODUCT($Y28:$AF28,Inp_RPEs!$S$10:$Z$10),0)</f>
        <v>0</v>
      </c>
      <c r="AV28" s="19">
        <f>IF(AV$3=$AP28,SUMPRODUCT($Y28:$AD28,Inp_RPEs!$S$10:$X$10),0)</f>
        <v>0</v>
      </c>
      <c r="AW28" s="19">
        <f>IF(AW$3=$AP28,SUMPRODUCT($Y28:$AF28,Inp_RPEs!$S$11:$Z$11),0)</f>
        <v>0</v>
      </c>
      <c r="AX28" s="19">
        <f>IF(AX$3=$AP28,SUMPRODUCT($Y28:$AD28,Inp_RPEs!$S$11:$X$11),0)</f>
        <v>0</v>
      </c>
      <c r="AY28" s="19">
        <f>IF(AY$3=$AP28,SUMPRODUCT($Y28:$AF28,Inp_RPEs!$S$12:$Z$12),0)</f>
        <v>5.215668525687601</v>
      </c>
      <c r="AZ28" s="19">
        <f>IF(AZ$3=$AP28,SUMPRODUCT($Y28:$AB28,Inp_RPEs!$S$12:$V$12),0)</f>
        <v>2.6065284982534287</v>
      </c>
      <c r="BA28" s="15"/>
    </row>
    <row r="29" spans="5:53">
      <c r="E29" s="3" t="s">
        <v>22</v>
      </c>
      <c r="F29" s="3" t="s">
        <v>128</v>
      </c>
      <c r="G29" s="3" t="s">
        <v>182</v>
      </c>
      <c r="H29" s="3" t="s">
        <v>176</v>
      </c>
      <c r="I29" s="3" t="s">
        <v>182</v>
      </c>
      <c r="L29" s="3" t="s">
        <v>183</v>
      </c>
      <c r="M29" s="3" t="str">
        <f t="shared" si="0"/>
        <v>ENWLCost of debtCost of debt</v>
      </c>
      <c r="R29" s="15"/>
      <c r="T29" s="15"/>
      <c r="U29" s="15"/>
      <c r="V29" s="15"/>
      <c r="W29" s="15"/>
      <c r="X29" s="15"/>
      <c r="Y29" s="18">
        <v>2.5499999999999998E-2</v>
      </c>
      <c r="Z29" s="18">
        <v>2.4199999999999999E-2</v>
      </c>
      <c r="AA29" s="18">
        <v>2.29E-2</v>
      </c>
      <c r="AB29" s="18">
        <v>2.0899999999999998E-2</v>
      </c>
      <c r="AC29" s="18">
        <v>1.9400000000000001E-2</v>
      </c>
      <c r="AD29" s="18">
        <v>1.8200000000000001E-2</v>
      </c>
      <c r="AE29" s="18">
        <v>1.72E-2</v>
      </c>
      <c r="AF29" s="18">
        <v>1.6299999999999999E-2</v>
      </c>
      <c r="AG29" s="15"/>
      <c r="AH29" s="15"/>
      <c r="AI29" s="15"/>
      <c r="AJ29" s="15"/>
      <c r="AK29" s="15"/>
      <c r="AM29" s="19">
        <f t="shared" si="1"/>
        <v>2.0575E-2</v>
      </c>
      <c r="AN29" s="19">
        <f t="shared" si="2"/>
        <v>2.3375E-2</v>
      </c>
      <c r="AO29" s="19">
        <f t="shared" si="3"/>
        <v>0</v>
      </c>
      <c r="AP29" s="19" t="str">
        <f t="shared" si="4"/>
        <v>ED1</v>
      </c>
      <c r="AQ29" s="19">
        <f t="shared" si="5"/>
        <v>0.16507657086246333</v>
      </c>
      <c r="AR29" s="19">
        <f t="shared" si="6"/>
        <v>9.3726626266090393E-2</v>
      </c>
      <c r="AS29" s="19">
        <f>IF(AS$3=$AP29,SUMPRODUCT($Y29:$AF29,Inp_RPEs!$S$9:$Z$9),0)</f>
        <v>0</v>
      </c>
      <c r="AT29" s="19">
        <f>IF(AT$3=$AP29,SUMPRODUCT($Y29:$AD29,Inp_RPEs!$S$9:$X$9),0)</f>
        <v>0</v>
      </c>
      <c r="AU29" s="19">
        <f>IF(AU$3=$AP29,SUMPRODUCT($Y29:$AF29,Inp_RPEs!$S$10:$Z$10),0)</f>
        <v>0</v>
      </c>
      <c r="AV29" s="19">
        <f>IF(AV$3=$AP29,SUMPRODUCT($Y29:$AD29,Inp_RPEs!$S$10:$X$10),0)</f>
        <v>0</v>
      </c>
      <c r="AW29" s="19">
        <f>IF(AW$3=$AP29,SUMPRODUCT($Y29:$AF29,Inp_RPEs!$S$11:$Z$11),0)</f>
        <v>0</v>
      </c>
      <c r="AX29" s="19">
        <f>IF(AX$3=$AP29,SUMPRODUCT($Y29:$AD29,Inp_RPEs!$S$11:$X$11),0)</f>
        <v>0</v>
      </c>
      <c r="AY29" s="19">
        <f>IF(AY$3=$AP29,SUMPRODUCT($Y29:$AF29,Inp_RPEs!$S$12:$Z$12),0)</f>
        <v>0.16507657086246333</v>
      </c>
      <c r="AZ29" s="19">
        <f>IF(AZ$3=$AP29,SUMPRODUCT($Y29:$AB29,Inp_RPEs!$S$12:$V$12),0)</f>
        <v>9.3726626266090393E-2</v>
      </c>
      <c r="BA29" s="15"/>
    </row>
    <row r="30" spans="5:53">
      <c r="E30" s="3" t="s">
        <v>22</v>
      </c>
      <c r="F30" s="3" t="s">
        <v>128</v>
      </c>
      <c r="G30" s="3" t="s">
        <v>184</v>
      </c>
      <c r="H30" s="3" t="s">
        <v>176</v>
      </c>
      <c r="I30" s="3" t="s">
        <v>184</v>
      </c>
      <c r="L30" s="3" t="s">
        <v>183</v>
      </c>
      <c r="M30" s="3" t="str">
        <f t="shared" si="0"/>
        <v>ENWLCost of equityCost of equity</v>
      </c>
      <c r="R30" s="15"/>
      <c r="T30" s="15"/>
      <c r="U30" s="15"/>
      <c r="V30" s="15"/>
      <c r="W30" s="15"/>
      <c r="X30" s="15"/>
      <c r="Y30" s="18">
        <v>0.06</v>
      </c>
      <c r="Z30" s="18">
        <v>0.06</v>
      </c>
      <c r="AA30" s="18">
        <v>0.06</v>
      </c>
      <c r="AB30" s="18">
        <v>0.06</v>
      </c>
      <c r="AC30" s="18">
        <v>0.06</v>
      </c>
      <c r="AD30" s="18">
        <v>0.06</v>
      </c>
      <c r="AE30" s="18">
        <v>0.06</v>
      </c>
      <c r="AF30" s="18">
        <v>0.06</v>
      </c>
      <c r="AG30" s="15"/>
      <c r="AH30" s="15"/>
      <c r="AI30" s="15"/>
      <c r="AJ30" s="15"/>
      <c r="AK30" s="15"/>
      <c r="AM30" s="19">
        <f t="shared" si="1"/>
        <v>0.06</v>
      </c>
      <c r="AN30" s="19">
        <f t="shared" si="2"/>
        <v>0.06</v>
      </c>
      <c r="AO30" s="19">
        <f t="shared" si="3"/>
        <v>0</v>
      </c>
      <c r="AP30" s="19" t="str">
        <f t="shared" si="4"/>
        <v>ED1</v>
      </c>
      <c r="AQ30" s="19">
        <f t="shared" si="5"/>
        <v>0.48144632544808619</v>
      </c>
      <c r="AR30" s="19">
        <f t="shared" si="6"/>
        <v>0.24060263060800879</v>
      </c>
      <c r="AS30" s="19">
        <f>IF(AS$3=$AP30,SUMPRODUCT($Y30:$AF30,Inp_RPEs!$S$9:$Z$9),0)</f>
        <v>0</v>
      </c>
      <c r="AT30" s="19">
        <f>IF(AT$3=$AP30,SUMPRODUCT($Y30:$AD30,Inp_RPEs!$S$9:$X$9),0)</f>
        <v>0</v>
      </c>
      <c r="AU30" s="19">
        <f>IF(AU$3=$AP30,SUMPRODUCT($Y30:$AF30,Inp_RPEs!$S$10:$Z$10),0)</f>
        <v>0</v>
      </c>
      <c r="AV30" s="19">
        <f>IF(AV$3=$AP30,SUMPRODUCT($Y30:$AD30,Inp_RPEs!$S$10:$X$10),0)</f>
        <v>0</v>
      </c>
      <c r="AW30" s="19">
        <f>IF(AW$3=$AP30,SUMPRODUCT($Y30:$AF30,Inp_RPEs!$S$11:$Z$11),0)</f>
        <v>0</v>
      </c>
      <c r="AX30" s="19">
        <f>IF(AX$3=$AP30,SUMPRODUCT($Y30:$AD30,Inp_RPEs!$S$11:$X$11),0)</f>
        <v>0</v>
      </c>
      <c r="AY30" s="19">
        <f>IF(AY$3=$AP30,SUMPRODUCT($Y30:$AF30,Inp_RPEs!$S$12:$Z$12),0)</f>
        <v>0.48144632544808619</v>
      </c>
      <c r="AZ30" s="19">
        <f>IF(AZ$3=$AP30,SUMPRODUCT($Y30:$AB30,Inp_RPEs!$S$12:$V$12),0)</f>
        <v>0.24060263060800879</v>
      </c>
      <c r="BA30" s="15"/>
    </row>
    <row r="31" spans="5:53">
      <c r="E31" s="3" t="s">
        <v>24</v>
      </c>
      <c r="F31" s="3" t="s">
        <v>128</v>
      </c>
      <c r="G31" s="3" t="s">
        <v>129</v>
      </c>
      <c r="H31" s="3" t="s">
        <v>130</v>
      </c>
      <c r="I31" s="69" t="s">
        <v>131</v>
      </c>
      <c r="L31" s="3" t="s">
        <v>132</v>
      </c>
      <c r="M31" s="3" t="str">
        <f t="shared" si="0"/>
        <v>NPgNTotex actualLatest Totex actuals/forecast</v>
      </c>
      <c r="R31" s="15"/>
      <c r="T31" s="15"/>
      <c r="U31" s="15"/>
      <c r="V31" s="15"/>
      <c r="W31" s="15"/>
      <c r="X31" s="15"/>
      <c r="Y31" s="89">
        <v>177.83195627138136</v>
      </c>
      <c r="Z31" s="89">
        <v>174.15283990946992</v>
      </c>
      <c r="AA31" s="89">
        <v>157.29648484430089</v>
      </c>
      <c r="AB31" s="89">
        <v>161.50055592418477</v>
      </c>
      <c r="AC31" s="89">
        <v>162.90192974315403</v>
      </c>
      <c r="AD31" s="89">
        <v>155.46734091113666</v>
      </c>
      <c r="AE31" s="89">
        <v>163.75484759870113</v>
      </c>
      <c r="AF31" s="89">
        <v>147.81268929278329</v>
      </c>
      <c r="AG31" s="15"/>
      <c r="AH31" s="15"/>
      <c r="AI31" s="15"/>
      <c r="AJ31" s="15"/>
      <c r="AK31" s="15"/>
      <c r="AM31" s="19">
        <f t="shared" si="1"/>
        <v>1300.7186444951121</v>
      </c>
      <c r="AN31" s="19">
        <f t="shared" si="2"/>
        <v>670.78183694933693</v>
      </c>
      <c r="AO31" s="19">
        <f t="shared" si="3"/>
        <v>0</v>
      </c>
      <c r="AP31" s="19" t="str">
        <f t="shared" si="4"/>
        <v>ED1</v>
      </c>
      <c r="AQ31" s="19">
        <f t="shared" si="5"/>
        <v>1304.5778037001439</v>
      </c>
      <c r="AR31" s="19">
        <f t="shared" si="6"/>
        <v>672.42651934561377</v>
      </c>
      <c r="AS31" s="19">
        <f>IF(AS$3=$AP31,SUMPRODUCT($Y31:$AF31,Inp_RPEs!$S$9:$Z$9),0)</f>
        <v>0</v>
      </c>
      <c r="AT31" s="19">
        <f>IF(AT$3=$AP31,SUMPRODUCT($Y31:$AD31,Inp_RPEs!$S$9:$X$9),0)</f>
        <v>0</v>
      </c>
      <c r="AU31" s="19">
        <f>IF(AU$3=$AP31,SUMPRODUCT($Y31:$AF31,Inp_RPEs!$S$10:$Z$10),0)</f>
        <v>0</v>
      </c>
      <c r="AV31" s="19">
        <f>IF(AV$3=$AP31,SUMPRODUCT($Y31:$AD31,Inp_RPEs!$S$10:$X$10),0)</f>
        <v>0</v>
      </c>
      <c r="AW31" s="19">
        <f>IF(AW$3=$AP31,SUMPRODUCT($Y31:$AF31,Inp_RPEs!$S$11:$Z$11),0)</f>
        <v>0</v>
      </c>
      <c r="AX31" s="19">
        <f>IF(AX$3=$AP31,SUMPRODUCT($Y31:$AD31,Inp_RPEs!$S$11:$X$11),0)</f>
        <v>0</v>
      </c>
      <c r="AY31" s="19">
        <f>IF(AY$3=$AP31,SUMPRODUCT($Y31:$AF31,Inp_RPEs!$S$12:$Z$12),0)</f>
        <v>1304.5778037001439</v>
      </c>
      <c r="AZ31" s="19">
        <f>IF(AZ$3=$AP31,SUMPRODUCT($Y31:$AB31,Inp_RPEs!$S$12:$V$12),0)</f>
        <v>672.42651934561377</v>
      </c>
      <c r="BA31" s="15"/>
    </row>
    <row r="32" spans="5:53">
      <c r="E32" s="3" t="s">
        <v>24</v>
      </c>
      <c r="F32" s="3" t="s">
        <v>128</v>
      </c>
      <c r="G32" s="3" t="s">
        <v>133</v>
      </c>
      <c r="H32" s="3" t="s">
        <v>130</v>
      </c>
      <c r="I32" s="3" t="s">
        <v>134</v>
      </c>
      <c r="L32" s="3" t="s">
        <v>132</v>
      </c>
      <c r="M32" s="3" t="str">
        <f t="shared" si="0"/>
        <v>NPgNTotex allowanceTotex allowance 
   including allowed adjustments and uncertainty mechanisms</v>
      </c>
      <c r="R32" s="15"/>
      <c r="T32" s="15"/>
      <c r="U32" s="15"/>
      <c r="V32" s="15"/>
      <c r="W32" s="15"/>
      <c r="X32" s="15"/>
      <c r="Y32" s="89">
        <v>183.11895831163321</v>
      </c>
      <c r="Z32" s="89">
        <v>179.73922747348246</v>
      </c>
      <c r="AA32" s="89">
        <v>167.89972125660103</v>
      </c>
      <c r="AB32" s="89">
        <v>164.88292644662317</v>
      </c>
      <c r="AC32" s="89">
        <v>162.36727752019846</v>
      </c>
      <c r="AD32" s="89">
        <v>149.762461672402</v>
      </c>
      <c r="AE32" s="89">
        <v>139.50175305142017</v>
      </c>
      <c r="AF32" s="89">
        <v>136.77428008052772</v>
      </c>
      <c r="AG32" s="15"/>
      <c r="AH32" s="15"/>
      <c r="AI32" s="15"/>
      <c r="AJ32" s="15"/>
      <c r="AK32" s="15"/>
      <c r="AM32" s="19">
        <f t="shared" si="1"/>
        <v>1284.0466058128879</v>
      </c>
      <c r="AN32" s="19">
        <f t="shared" si="2"/>
        <v>695.64083348833981</v>
      </c>
      <c r="AO32" s="19">
        <f t="shared" si="3"/>
        <v>1</v>
      </c>
      <c r="AP32" s="19" t="str">
        <f t="shared" si="4"/>
        <v>ED1</v>
      </c>
      <c r="AQ32" s="19">
        <f t="shared" si="5"/>
        <v>1287.8258248167185</v>
      </c>
      <c r="AR32" s="19">
        <f t="shared" si="6"/>
        <v>697.35157368391197</v>
      </c>
      <c r="AS32" s="19">
        <f>IF(AS$3=$AP32,SUMPRODUCT($Y32:$AF32,Inp_RPEs!$S$9:$Z$9),0)</f>
        <v>0</v>
      </c>
      <c r="AT32" s="19">
        <f>IF(AT$3=$AP32,SUMPRODUCT($Y32:$AD32,Inp_RPEs!$S$9:$X$9),0)</f>
        <v>0</v>
      </c>
      <c r="AU32" s="19">
        <f>IF(AU$3=$AP32,SUMPRODUCT($Y32:$AF32,Inp_RPEs!$S$10:$Z$10),0)</f>
        <v>0</v>
      </c>
      <c r="AV32" s="19">
        <f>IF(AV$3=$AP32,SUMPRODUCT($Y32:$AD32,Inp_RPEs!$S$10:$X$10),0)</f>
        <v>0</v>
      </c>
      <c r="AW32" s="19">
        <f>IF(AW$3=$AP32,SUMPRODUCT($Y32:$AF32,Inp_RPEs!$S$11:$Z$11),0)</f>
        <v>0</v>
      </c>
      <c r="AX32" s="19">
        <f>IF(AX$3=$AP32,SUMPRODUCT($Y32:$AD32,Inp_RPEs!$S$11:$X$11),0)</f>
        <v>0</v>
      </c>
      <c r="AY32" s="19">
        <f>IF(AY$3=$AP32,SUMPRODUCT($Y32:$AF32,Inp_RPEs!$S$12:$Z$12),0)</f>
        <v>1287.8258248167185</v>
      </c>
      <c r="AZ32" s="19">
        <f>IF(AZ$3=$AP32,SUMPRODUCT($Y32:$AB32,Inp_RPEs!$S$12:$V$12),0)</f>
        <v>697.35157368391197</v>
      </c>
      <c r="BA32" s="15"/>
    </row>
    <row r="33" spans="5:53">
      <c r="E33" s="3" t="s">
        <v>24</v>
      </c>
      <c r="F33" s="3" t="s">
        <v>128</v>
      </c>
      <c r="G33" s="3" t="s">
        <v>133</v>
      </c>
      <c r="H33" s="3" t="s">
        <v>130</v>
      </c>
      <c r="I33" s="3" t="s">
        <v>135</v>
      </c>
      <c r="L33" s="3" t="s">
        <v>132</v>
      </c>
      <c r="M33" s="3" t="str">
        <f t="shared" si="0"/>
        <v>NPgNTotex allowanceTotal enduring value adjustments</v>
      </c>
      <c r="R33" s="15"/>
      <c r="T33" s="15"/>
      <c r="U33" s="15"/>
      <c r="V33" s="15"/>
      <c r="W33" s="15"/>
      <c r="X33" s="15"/>
      <c r="Y33" s="18">
        <v>-9.4703912053884043</v>
      </c>
      <c r="Z33" s="18">
        <v>-4.9996696893550006</v>
      </c>
      <c r="AA33" s="18">
        <v>-8.9703688675441455</v>
      </c>
      <c r="AB33" s="18">
        <v>-8.3893793644608277</v>
      </c>
      <c r="AC33" s="18">
        <v>5.3806568679911972</v>
      </c>
      <c r="AD33" s="18">
        <v>10.936855155388864</v>
      </c>
      <c r="AE33" s="18">
        <v>17.989708162348602</v>
      </c>
      <c r="AF33" s="18">
        <v>14.202292004174103</v>
      </c>
      <c r="AG33" s="15"/>
      <c r="AH33" s="15"/>
      <c r="AI33" s="15"/>
      <c r="AJ33" s="15"/>
      <c r="AK33" s="15"/>
      <c r="AM33" s="19">
        <f t="shared" si="1"/>
        <v>16.679703063154388</v>
      </c>
      <c r="AN33" s="19">
        <f t="shared" si="2"/>
        <v>-31.82980912674838</v>
      </c>
      <c r="AO33" s="19">
        <f t="shared" si="3"/>
        <v>1</v>
      </c>
      <c r="AP33" s="19" t="str">
        <f t="shared" si="4"/>
        <v>ED1</v>
      </c>
      <c r="AQ33" s="19">
        <f t="shared" si="5"/>
        <v>16.775050175296201</v>
      </c>
      <c r="AR33" s="19">
        <f t="shared" si="6"/>
        <v>-31.904992119311949</v>
      </c>
      <c r="AS33" s="19">
        <f>IF(AS$3=$AP33,SUMPRODUCT($Y33:$AF33,Inp_RPEs!$S$9:$Z$9),0)</f>
        <v>0</v>
      </c>
      <c r="AT33" s="19">
        <f>IF(AT$3=$AP33,SUMPRODUCT($Y33:$AD33,Inp_RPEs!$S$9:$X$9),0)</f>
        <v>0</v>
      </c>
      <c r="AU33" s="19">
        <f>IF(AU$3=$AP33,SUMPRODUCT($Y33:$AF33,Inp_RPEs!$S$10:$Z$10),0)</f>
        <v>0</v>
      </c>
      <c r="AV33" s="19">
        <f>IF(AV$3=$AP33,SUMPRODUCT($Y33:$AD33,Inp_RPEs!$S$10:$X$10),0)</f>
        <v>0</v>
      </c>
      <c r="AW33" s="19">
        <f>IF(AW$3=$AP33,SUMPRODUCT($Y33:$AF33,Inp_RPEs!$S$11:$Z$11),0)</f>
        <v>0</v>
      </c>
      <c r="AX33" s="19">
        <f>IF(AX$3=$AP33,SUMPRODUCT($Y33:$AD33,Inp_RPEs!$S$11:$X$11),0)</f>
        <v>0</v>
      </c>
      <c r="AY33" s="19">
        <f>IF(AY$3=$AP33,SUMPRODUCT($Y33:$AF33,Inp_RPEs!$S$12:$Z$12),0)</f>
        <v>16.775050175296201</v>
      </c>
      <c r="AZ33" s="19">
        <f>IF(AZ$3=$AP33,SUMPRODUCT($Y33:$AB33,Inp_RPEs!$S$12:$V$12),0)</f>
        <v>-31.904992119311949</v>
      </c>
      <c r="BA33" s="15"/>
    </row>
    <row r="34" spans="5:53">
      <c r="E34" s="3" t="s">
        <v>24</v>
      </c>
      <c r="F34" s="3" t="s">
        <v>128</v>
      </c>
      <c r="G34" s="3" t="s">
        <v>136</v>
      </c>
      <c r="H34" s="3" t="s">
        <v>130</v>
      </c>
      <c r="I34" s="3" t="s">
        <v>137</v>
      </c>
      <c r="L34" s="3" t="s">
        <v>138</v>
      </c>
      <c r="M34" s="3" t="str">
        <f t="shared" si="0"/>
        <v>NPgNSharing factorFunding Adjustment Rate (often referred to as 'sharing factor')</v>
      </c>
      <c r="R34" s="15"/>
      <c r="T34" s="15"/>
      <c r="U34" s="15"/>
      <c r="V34" s="15"/>
      <c r="W34" s="15"/>
      <c r="X34" s="15"/>
      <c r="Y34" s="18">
        <v>0.44156296542217133</v>
      </c>
      <c r="Z34" s="18">
        <v>0.44156296542217133</v>
      </c>
      <c r="AA34" s="18">
        <v>0.44156296542217133</v>
      </c>
      <c r="AB34" s="18">
        <v>0.44156296542217133</v>
      </c>
      <c r="AC34" s="18">
        <v>0.44156296542217133</v>
      </c>
      <c r="AD34" s="18">
        <v>0.44156296542217133</v>
      </c>
      <c r="AE34" s="18">
        <v>0.44156296542217133</v>
      </c>
      <c r="AF34" s="18">
        <v>0.44156296542217133</v>
      </c>
      <c r="AG34" s="15"/>
      <c r="AH34" s="15"/>
      <c r="AI34" s="15"/>
      <c r="AJ34" s="15"/>
      <c r="AK34" s="15"/>
      <c r="AM34" s="19">
        <f t="shared" si="1"/>
        <v>0.44156296542217133</v>
      </c>
      <c r="AN34" s="19">
        <f t="shared" si="2"/>
        <v>0.44156296542217133</v>
      </c>
      <c r="AO34" s="19">
        <f t="shared" si="3"/>
        <v>0</v>
      </c>
      <c r="AP34" s="19" t="str">
        <f t="shared" si="4"/>
        <v>ED1</v>
      </c>
      <c r="AQ34" s="19">
        <f t="shared" si="5"/>
        <v>3.5431477859410778</v>
      </c>
      <c r="AR34" s="19">
        <f t="shared" si="6"/>
        <v>1.7706868509941271</v>
      </c>
      <c r="AS34" s="19">
        <f>IF(AS$3=$AP34,SUMPRODUCT($Y34:$AF34,Inp_RPEs!$S$9:$Z$9),0)</f>
        <v>0</v>
      </c>
      <c r="AT34" s="19">
        <f>IF(AT$3=$AP34,SUMPRODUCT($Y34:$AD34,Inp_RPEs!$S$9:$X$9),0)</f>
        <v>0</v>
      </c>
      <c r="AU34" s="19">
        <f>IF(AU$3=$AP34,SUMPRODUCT($Y34:$AF34,Inp_RPEs!$S$10:$Z$10),0)</f>
        <v>0</v>
      </c>
      <c r="AV34" s="19">
        <f>IF(AV$3=$AP34,SUMPRODUCT($Y34:$AD34,Inp_RPEs!$S$10:$X$10),0)</f>
        <v>0</v>
      </c>
      <c r="AW34" s="19">
        <f>IF(AW$3=$AP34,SUMPRODUCT($Y34:$AF34,Inp_RPEs!$S$11:$Z$11),0)</f>
        <v>0</v>
      </c>
      <c r="AX34" s="19">
        <f>IF(AX$3=$AP34,SUMPRODUCT($Y34:$AD34,Inp_RPEs!$S$11:$X$11),0)</f>
        <v>0</v>
      </c>
      <c r="AY34" s="19">
        <f>IF(AY$3=$AP34,SUMPRODUCT($Y34:$AF34,Inp_RPEs!$S$12:$Z$12),0)</f>
        <v>3.5431477859410778</v>
      </c>
      <c r="AZ34" s="19">
        <f>IF(AZ$3=$AP34,SUMPRODUCT($Y34:$AB34,Inp_RPEs!$S$12:$V$12),0)</f>
        <v>1.7706868509941271</v>
      </c>
      <c r="BA34" s="15"/>
    </row>
    <row r="35" spans="5:53">
      <c r="E35" s="3" t="s">
        <v>24</v>
      </c>
      <c r="F35" s="3" t="s">
        <v>128</v>
      </c>
      <c r="G35" s="3" t="s">
        <v>139</v>
      </c>
      <c r="H35" s="3" t="s">
        <v>140</v>
      </c>
      <c r="I35" s="3" t="s">
        <v>141</v>
      </c>
      <c r="L35" s="3" t="s">
        <v>132</v>
      </c>
      <c r="M35" s="3" t="str">
        <f t="shared" si="0"/>
        <v>NPgNIQIPost tax</v>
      </c>
      <c r="R35" s="15"/>
      <c r="T35" s="15"/>
      <c r="U35" s="15"/>
      <c r="V35" s="15"/>
      <c r="W35" s="15"/>
      <c r="X35" s="15"/>
      <c r="Y35" s="18">
        <v>-0.65871781800535345</v>
      </c>
      <c r="Z35" s="18">
        <v>-0.63543772576063684</v>
      </c>
      <c r="AA35" s="18">
        <v>-0.58907862874233818</v>
      </c>
      <c r="AB35" s="18">
        <v>-0.58178188190178026</v>
      </c>
      <c r="AC35" s="18">
        <v>-0.56823918867341305</v>
      </c>
      <c r="AD35" s="18">
        <v>-0.51933170333654122</v>
      </c>
      <c r="AE35" s="18">
        <v>-0.47962665852661612</v>
      </c>
      <c r="AF35" s="18">
        <v>-0.4656874701170608</v>
      </c>
      <c r="AG35" s="15"/>
      <c r="AH35" s="15"/>
      <c r="AI35" s="15"/>
      <c r="AJ35" s="15"/>
      <c r="AK35" s="15"/>
      <c r="AM35" s="19">
        <f t="shared" si="1"/>
        <v>-4.4979010750637398</v>
      </c>
      <c r="AN35" s="19">
        <f t="shared" si="2"/>
        <v>-2.4650160544101087</v>
      </c>
      <c r="AO35" s="19">
        <f t="shared" si="3"/>
        <v>0</v>
      </c>
      <c r="AP35" s="19" t="str">
        <f t="shared" si="4"/>
        <v>ED1</v>
      </c>
      <c r="AQ35" s="19">
        <f t="shared" si="5"/>
        <v>-4.5110733878902227</v>
      </c>
      <c r="AR35" s="19">
        <f t="shared" si="6"/>
        <v>-2.4710419730599407</v>
      </c>
      <c r="AS35" s="19">
        <f>IF(AS$3=$AP35,SUMPRODUCT($Y35:$AF35,Inp_RPEs!$S$9:$Z$9),0)</f>
        <v>0</v>
      </c>
      <c r="AT35" s="19">
        <f>IF(AT$3=$AP35,SUMPRODUCT($Y35:$AD35,Inp_RPEs!$S$9:$X$9),0)</f>
        <v>0</v>
      </c>
      <c r="AU35" s="19">
        <f>IF(AU$3=$AP35,SUMPRODUCT($Y35:$AF35,Inp_RPEs!$S$10:$Z$10),0)</f>
        <v>0</v>
      </c>
      <c r="AV35" s="19">
        <f>IF(AV$3=$AP35,SUMPRODUCT($Y35:$AD35,Inp_RPEs!$S$10:$X$10),0)</f>
        <v>0</v>
      </c>
      <c r="AW35" s="19">
        <f>IF(AW$3=$AP35,SUMPRODUCT($Y35:$AF35,Inp_RPEs!$S$11:$Z$11),0)</f>
        <v>0</v>
      </c>
      <c r="AX35" s="19">
        <f>IF(AX$3=$AP35,SUMPRODUCT($Y35:$AD35,Inp_RPEs!$S$11:$X$11),0)</f>
        <v>0</v>
      </c>
      <c r="AY35" s="19">
        <f>IF(AY$3=$AP35,SUMPRODUCT($Y35:$AF35,Inp_RPEs!$S$12:$Z$12),0)</f>
        <v>-4.5110733878902227</v>
      </c>
      <c r="AZ35" s="19">
        <f>IF(AZ$3=$AP35,SUMPRODUCT($Y35:$AB35,Inp_RPEs!$S$12:$V$12),0)</f>
        <v>-2.4710419730599407</v>
      </c>
      <c r="BA35" s="15"/>
    </row>
    <row r="36" spans="5:53">
      <c r="E36" s="3" t="s">
        <v>24</v>
      </c>
      <c r="F36" s="3" t="s">
        <v>128</v>
      </c>
      <c r="G36" s="3" t="s">
        <v>142</v>
      </c>
      <c r="H36" s="3" t="s">
        <v>140</v>
      </c>
      <c r="I36" s="3" t="s">
        <v>143</v>
      </c>
      <c r="L36" s="3" t="s">
        <v>132</v>
      </c>
      <c r="M36" s="3" t="str">
        <f t="shared" si="0"/>
        <v>NPgNBMCSBroad measure of customer service</v>
      </c>
      <c r="R36" s="15"/>
      <c r="T36" s="15"/>
      <c r="U36" s="15"/>
      <c r="V36" s="15"/>
      <c r="W36" s="15"/>
      <c r="X36" s="15"/>
      <c r="Y36" s="18">
        <v>0.97674594335115539</v>
      </c>
      <c r="Z36" s="18">
        <v>1.6263829867298503</v>
      </c>
      <c r="AA36" s="18">
        <v>1.8585919621036557</v>
      </c>
      <c r="AB36" s="18">
        <v>1.8533023118615572</v>
      </c>
      <c r="AC36" s="18">
        <v>2.6247919999999998</v>
      </c>
      <c r="AD36" s="18">
        <v>2.6393999999999997</v>
      </c>
      <c r="AE36" s="18">
        <v>2.7306999999999997</v>
      </c>
      <c r="AF36" s="18">
        <v>2.7306999999999997</v>
      </c>
      <c r="AG36" s="15"/>
      <c r="AH36" s="15"/>
      <c r="AI36" s="15"/>
      <c r="AJ36" s="15"/>
      <c r="AK36" s="15"/>
      <c r="AM36" s="19">
        <f t="shared" si="1"/>
        <v>17.040615204046219</v>
      </c>
      <c r="AN36" s="19">
        <f t="shared" si="2"/>
        <v>6.3150232040462191</v>
      </c>
      <c r="AO36" s="19">
        <f t="shared" si="3"/>
        <v>0</v>
      </c>
      <c r="AP36" s="19" t="str">
        <f t="shared" si="4"/>
        <v>ED1</v>
      </c>
      <c r="AQ36" s="19">
        <f t="shared" si="5"/>
        <v>17.096400942201683</v>
      </c>
      <c r="AR36" s="19">
        <f t="shared" si="6"/>
        <v>6.3331042479217858</v>
      </c>
      <c r="AS36" s="19">
        <f>IF(AS$3=$AP36,SUMPRODUCT($Y36:$AF36,Inp_RPEs!$S$9:$Z$9),0)</f>
        <v>0</v>
      </c>
      <c r="AT36" s="19">
        <f>IF(AT$3=$AP36,SUMPRODUCT($Y36:$AD36,Inp_RPEs!$S$9:$X$9),0)</f>
        <v>0</v>
      </c>
      <c r="AU36" s="19">
        <f>IF(AU$3=$AP36,SUMPRODUCT($Y36:$AF36,Inp_RPEs!$S$10:$Z$10),0)</f>
        <v>0</v>
      </c>
      <c r="AV36" s="19">
        <f>IF(AV$3=$AP36,SUMPRODUCT($Y36:$AD36,Inp_RPEs!$S$10:$X$10),0)</f>
        <v>0</v>
      </c>
      <c r="AW36" s="19">
        <f>IF(AW$3=$AP36,SUMPRODUCT($Y36:$AF36,Inp_RPEs!$S$11:$Z$11),0)</f>
        <v>0</v>
      </c>
      <c r="AX36" s="19">
        <f>IF(AX$3=$AP36,SUMPRODUCT($Y36:$AD36,Inp_RPEs!$S$11:$X$11),0)</f>
        <v>0</v>
      </c>
      <c r="AY36" s="19">
        <f>IF(AY$3=$AP36,SUMPRODUCT($Y36:$AF36,Inp_RPEs!$S$12:$Z$12),0)</f>
        <v>17.096400942201683</v>
      </c>
      <c r="AZ36" s="19">
        <f>IF(AZ$3=$AP36,SUMPRODUCT($Y36:$AB36,Inp_RPEs!$S$12:$V$12),0)</f>
        <v>6.3331042479217858</v>
      </c>
      <c r="BA36" s="15"/>
    </row>
    <row r="37" spans="5:53">
      <c r="E37" s="3" t="s">
        <v>24</v>
      </c>
      <c r="F37" s="3" t="s">
        <v>128</v>
      </c>
      <c r="G37" s="3" t="s">
        <v>144</v>
      </c>
      <c r="H37" s="3" t="s">
        <v>140</v>
      </c>
      <c r="I37" s="3" t="s">
        <v>145</v>
      </c>
      <c r="L37" s="3" t="s">
        <v>132</v>
      </c>
      <c r="M37" s="3" t="str">
        <f t="shared" si="0"/>
        <v>NPgNIISInterruptions-related quality of service</v>
      </c>
      <c r="R37" s="15"/>
      <c r="T37" s="15"/>
      <c r="U37" s="15"/>
      <c r="V37" s="15"/>
      <c r="W37" s="15"/>
      <c r="X37" s="15"/>
      <c r="Y37" s="18">
        <v>6.0496742952869536</v>
      </c>
      <c r="Z37" s="18">
        <v>7.7553440431650298</v>
      </c>
      <c r="AA37" s="18">
        <v>7.1655573520760774</v>
      </c>
      <c r="AB37" s="18">
        <v>4.8052708268808972</v>
      </c>
      <c r="AC37" s="18">
        <v>7.6776311978700216</v>
      </c>
      <c r="AD37" s="18">
        <v>7.7033071768737482</v>
      </c>
      <c r="AE37" s="18">
        <v>7.8783287046219774</v>
      </c>
      <c r="AF37" s="18">
        <v>8.2999999999999989</v>
      </c>
      <c r="AG37" s="15"/>
      <c r="AH37" s="15"/>
      <c r="AI37" s="15"/>
      <c r="AJ37" s="15"/>
      <c r="AK37" s="15"/>
      <c r="AM37" s="19">
        <f t="shared" si="1"/>
        <v>57.335113596774704</v>
      </c>
      <c r="AN37" s="19">
        <f t="shared" si="2"/>
        <v>25.775846517408958</v>
      </c>
      <c r="AO37" s="19">
        <f t="shared" si="3"/>
        <v>0</v>
      </c>
      <c r="AP37" s="19" t="str">
        <f t="shared" si="4"/>
        <v>ED1</v>
      </c>
      <c r="AQ37" s="19">
        <f t="shared" si="5"/>
        <v>57.511852634676465</v>
      </c>
      <c r="AR37" s="19">
        <f t="shared" si="6"/>
        <v>25.841642260346198</v>
      </c>
      <c r="AS37" s="19">
        <f>IF(AS$3=$AP37,SUMPRODUCT($Y37:$AF37,Inp_RPEs!$S$9:$Z$9),0)</f>
        <v>0</v>
      </c>
      <c r="AT37" s="19">
        <f>IF(AT$3=$AP37,SUMPRODUCT($Y37:$AD37,Inp_RPEs!$S$9:$X$9),0)</f>
        <v>0</v>
      </c>
      <c r="AU37" s="19">
        <f>IF(AU$3=$AP37,SUMPRODUCT($Y37:$AF37,Inp_RPEs!$S$10:$Z$10),0)</f>
        <v>0</v>
      </c>
      <c r="AV37" s="19">
        <f>IF(AV$3=$AP37,SUMPRODUCT($Y37:$AD37,Inp_RPEs!$S$10:$X$10),0)</f>
        <v>0</v>
      </c>
      <c r="AW37" s="19">
        <f>IF(AW$3=$AP37,SUMPRODUCT($Y37:$AF37,Inp_RPEs!$S$11:$Z$11),0)</f>
        <v>0</v>
      </c>
      <c r="AX37" s="19">
        <f>IF(AX$3=$AP37,SUMPRODUCT($Y37:$AD37,Inp_RPEs!$S$11:$X$11),0)</f>
        <v>0</v>
      </c>
      <c r="AY37" s="19">
        <f>IF(AY$3=$AP37,SUMPRODUCT($Y37:$AF37,Inp_RPEs!$S$12:$Z$12),0)</f>
        <v>57.511852634676465</v>
      </c>
      <c r="AZ37" s="19">
        <f>IF(AZ$3=$AP37,SUMPRODUCT($Y37:$AB37,Inp_RPEs!$S$12:$V$12),0)</f>
        <v>25.841642260346198</v>
      </c>
      <c r="BA37" s="15"/>
    </row>
    <row r="38" spans="5:53">
      <c r="E38" s="3" t="s">
        <v>24</v>
      </c>
      <c r="F38" s="3" t="s">
        <v>128</v>
      </c>
      <c r="G38" s="3" t="s">
        <v>146</v>
      </c>
      <c r="H38" s="3" t="s">
        <v>140</v>
      </c>
      <c r="I38" s="3" t="s">
        <v>147</v>
      </c>
      <c r="L38" s="3" t="s">
        <v>132</v>
      </c>
      <c r="M38" s="3" t="str">
        <f t="shared" si="0"/>
        <v>NPgNICEIncentive on connections engagement</v>
      </c>
      <c r="R38" s="15"/>
      <c r="T38" s="15"/>
      <c r="U38" s="15"/>
      <c r="V38" s="15"/>
      <c r="W38" s="15"/>
      <c r="X38" s="15"/>
      <c r="Y38" s="18">
        <v>0</v>
      </c>
      <c r="Z38" s="18">
        <v>0</v>
      </c>
      <c r="AA38" s="18">
        <v>0</v>
      </c>
      <c r="AB38" s="18">
        <v>0</v>
      </c>
      <c r="AC38" s="18">
        <v>0</v>
      </c>
      <c r="AD38" s="18">
        <v>0</v>
      </c>
      <c r="AE38" s="18">
        <v>0</v>
      </c>
      <c r="AF38" s="18">
        <v>0</v>
      </c>
      <c r="AG38" s="15"/>
      <c r="AH38" s="15"/>
      <c r="AI38" s="15"/>
      <c r="AJ38" s="15"/>
      <c r="AK38" s="15"/>
      <c r="AM38" s="19">
        <f t="shared" si="1"/>
        <v>0</v>
      </c>
      <c r="AN38" s="19">
        <f t="shared" si="2"/>
        <v>0</v>
      </c>
      <c r="AO38" s="19">
        <f t="shared" si="3"/>
        <v>0</v>
      </c>
      <c r="AP38" s="19" t="str">
        <f t="shared" si="4"/>
        <v>ED1</v>
      </c>
      <c r="AQ38" s="19">
        <f t="shared" si="5"/>
        <v>0</v>
      </c>
      <c r="AR38" s="19">
        <f t="shared" si="6"/>
        <v>0</v>
      </c>
      <c r="AS38" s="19">
        <f>IF(AS$3=$AP38,SUMPRODUCT($Y38:$AF38,Inp_RPEs!$S$9:$Z$9),0)</f>
        <v>0</v>
      </c>
      <c r="AT38" s="19">
        <f>IF(AT$3=$AP38,SUMPRODUCT($Y38:$AD38,Inp_RPEs!$S$9:$X$9),0)</f>
        <v>0</v>
      </c>
      <c r="AU38" s="19">
        <f>IF(AU$3=$AP38,SUMPRODUCT($Y38:$AF38,Inp_RPEs!$S$10:$Z$10),0)</f>
        <v>0</v>
      </c>
      <c r="AV38" s="19">
        <f>IF(AV$3=$AP38,SUMPRODUCT($Y38:$AD38,Inp_RPEs!$S$10:$X$10),0)</f>
        <v>0</v>
      </c>
      <c r="AW38" s="19">
        <f>IF(AW$3=$AP38,SUMPRODUCT($Y38:$AF38,Inp_RPEs!$S$11:$Z$11),0)</f>
        <v>0</v>
      </c>
      <c r="AX38" s="19">
        <f>IF(AX$3=$AP38,SUMPRODUCT($Y38:$AD38,Inp_RPEs!$S$11:$X$11),0)</f>
        <v>0</v>
      </c>
      <c r="AY38" s="19">
        <f>IF(AY$3=$AP38,SUMPRODUCT($Y38:$AF38,Inp_RPEs!$S$12:$Z$12),0)</f>
        <v>0</v>
      </c>
      <c r="AZ38" s="19">
        <f>IF(AZ$3=$AP38,SUMPRODUCT($Y38:$AB38,Inp_RPEs!$S$12:$V$12),0)</f>
        <v>0</v>
      </c>
      <c r="BA38" s="15"/>
    </row>
    <row r="39" spans="5:53">
      <c r="E39" s="3" t="s">
        <v>24</v>
      </c>
      <c r="F39" s="3" t="s">
        <v>128</v>
      </c>
      <c r="G39" s="3" t="s">
        <v>148</v>
      </c>
      <c r="H39" s="3" t="s">
        <v>140</v>
      </c>
      <c r="I39" s="3" t="s">
        <v>149</v>
      </c>
      <c r="L39" s="3" t="s">
        <v>132</v>
      </c>
      <c r="M39" s="3" t="str">
        <f t="shared" si="0"/>
        <v>NPgNTTCTime to Connect Incentive</v>
      </c>
      <c r="R39" s="15"/>
      <c r="T39" s="15"/>
      <c r="U39" s="15"/>
      <c r="V39" s="15"/>
      <c r="W39" s="15"/>
      <c r="X39" s="15"/>
      <c r="Y39" s="18">
        <v>0.44569441301727608</v>
      </c>
      <c r="Z39" s="18">
        <v>0.32400000000000007</v>
      </c>
      <c r="AA39" s="18">
        <v>2.3166000000000068E-2</v>
      </c>
      <c r="AB39" s="18">
        <v>0.25331599999999999</v>
      </c>
      <c r="AC39" s="18">
        <v>0.32792360654553337</v>
      </c>
      <c r="AD39" s="18">
        <v>0.32792360654553337</v>
      </c>
      <c r="AE39" s="18">
        <v>0.32792360654553337</v>
      </c>
      <c r="AF39" s="18">
        <v>0.32792360654553337</v>
      </c>
      <c r="AG39" s="15"/>
      <c r="AH39" s="15"/>
      <c r="AI39" s="15"/>
      <c r="AJ39" s="15"/>
      <c r="AK39" s="15"/>
      <c r="AM39" s="19">
        <f t="shared" si="1"/>
        <v>2.3578708391994097</v>
      </c>
      <c r="AN39" s="19">
        <f t="shared" si="2"/>
        <v>1.0461764130172762</v>
      </c>
      <c r="AO39" s="19">
        <f t="shared" si="3"/>
        <v>0</v>
      </c>
      <c r="AP39" s="19" t="str">
        <f t="shared" si="4"/>
        <v>ED1</v>
      </c>
      <c r="AQ39" s="19">
        <f t="shared" si="5"/>
        <v>2.3644054295568342</v>
      </c>
      <c r="AR39" s="19">
        <f t="shared" si="6"/>
        <v>1.0480998791283336</v>
      </c>
      <c r="AS39" s="19">
        <f>IF(AS$3=$AP39,SUMPRODUCT($Y39:$AF39,Inp_RPEs!$S$9:$Z$9),0)</f>
        <v>0</v>
      </c>
      <c r="AT39" s="19">
        <f>IF(AT$3=$AP39,SUMPRODUCT($Y39:$AD39,Inp_RPEs!$S$9:$X$9),0)</f>
        <v>0</v>
      </c>
      <c r="AU39" s="19">
        <f>IF(AU$3=$AP39,SUMPRODUCT($Y39:$AF39,Inp_RPEs!$S$10:$Z$10),0)</f>
        <v>0</v>
      </c>
      <c r="AV39" s="19">
        <f>IF(AV$3=$AP39,SUMPRODUCT($Y39:$AD39,Inp_RPEs!$S$10:$X$10),0)</f>
        <v>0</v>
      </c>
      <c r="AW39" s="19">
        <f>IF(AW$3=$AP39,SUMPRODUCT($Y39:$AF39,Inp_RPEs!$S$11:$Z$11),0)</f>
        <v>0</v>
      </c>
      <c r="AX39" s="19">
        <f>IF(AX$3=$AP39,SUMPRODUCT($Y39:$AD39,Inp_RPEs!$S$11:$X$11),0)</f>
        <v>0</v>
      </c>
      <c r="AY39" s="19">
        <f>IF(AY$3=$AP39,SUMPRODUCT($Y39:$AF39,Inp_RPEs!$S$12:$Z$12),0)</f>
        <v>2.3644054295568342</v>
      </c>
      <c r="AZ39" s="19">
        <f>IF(AZ$3=$AP39,SUMPRODUCT($Y39:$AB39,Inp_RPEs!$S$12:$V$12),0)</f>
        <v>1.0480998791283336</v>
      </c>
      <c r="BA39" s="15"/>
    </row>
    <row r="40" spans="5:53">
      <c r="E40" s="3" t="s">
        <v>24</v>
      </c>
      <c r="F40" s="3" t="s">
        <v>128</v>
      </c>
      <c r="G40" s="3" t="s">
        <v>150</v>
      </c>
      <c r="H40" s="3" t="s">
        <v>140</v>
      </c>
      <c r="I40" s="3" t="s">
        <v>151</v>
      </c>
      <c r="L40" s="3" t="s">
        <v>132</v>
      </c>
      <c r="M40" s="3" t="str">
        <f t="shared" si="0"/>
        <v>NPgNLossesLosses discretionary reward scheme</v>
      </c>
      <c r="R40" s="15"/>
      <c r="T40" s="15"/>
      <c r="U40" s="15"/>
      <c r="V40" s="15"/>
      <c r="W40" s="15"/>
      <c r="X40" s="15"/>
      <c r="Y40" s="18">
        <v>0</v>
      </c>
      <c r="Z40" s="18">
        <v>0.14174999999999999</v>
      </c>
      <c r="AA40" s="18">
        <v>0</v>
      </c>
      <c r="AB40" s="18">
        <v>0</v>
      </c>
      <c r="AC40" s="18">
        <v>0</v>
      </c>
      <c r="AD40" s="18">
        <v>0</v>
      </c>
      <c r="AE40" s="18">
        <v>0</v>
      </c>
      <c r="AF40" s="18">
        <v>0</v>
      </c>
      <c r="AG40" s="15"/>
      <c r="AH40" s="15"/>
      <c r="AI40" s="15"/>
      <c r="AJ40" s="15"/>
      <c r="AK40" s="15"/>
      <c r="AM40" s="19">
        <f t="shared" si="1"/>
        <v>0.14174999999999999</v>
      </c>
      <c r="AN40" s="19">
        <f t="shared" si="2"/>
        <v>0.14174999999999999</v>
      </c>
      <c r="AO40" s="19">
        <f t="shared" si="3"/>
        <v>0</v>
      </c>
      <c r="AP40" s="19" t="str">
        <f t="shared" si="4"/>
        <v>ED1</v>
      </c>
      <c r="AQ40" s="19">
        <f t="shared" si="5"/>
        <v>0.1422058785888351</v>
      </c>
      <c r="AR40" s="19">
        <f t="shared" si="6"/>
        <v>0.1422058785888351</v>
      </c>
      <c r="AS40" s="19">
        <f>IF(AS$3=$AP40,SUMPRODUCT($Y40:$AF40,Inp_RPEs!$S$9:$Z$9),0)</f>
        <v>0</v>
      </c>
      <c r="AT40" s="19">
        <f>IF(AT$3=$AP40,SUMPRODUCT($Y40:$AD40,Inp_RPEs!$S$9:$X$9),0)</f>
        <v>0</v>
      </c>
      <c r="AU40" s="19">
        <f>IF(AU$3=$AP40,SUMPRODUCT($Y40:$AF40,Inp_RPEs!$S$10:$Z$10),0)</f>
        <v>0</v>
      </c>
      <c r="AV40" s="19">
        <f>IF(AV$3=$AP40,SUMPRODUCT($Y40:$AD40,Inp_RPEs!$S$10:$X$10),0)</f>
        <v>0</v>
      </c>
      <c r="AW40" s="19">
        <f>IF(AW$3=$AP40,SUMPRODUCT($Y40:$AF40,Inp_RPEs!$S$11:$Z$11),0)</f>
        <v>0</v>
      </c>
      <c r="AX40" s="19">
        <f>IF(AX$3=$AP40,SUMPRODUCT($Y40:$AD40,Inp_RPEs!$S$11:$X$11),0)</f>
        <v>0</v>
      </c>
      <c r="AY40" s="19">
        <f>IF(AY$3=$AP40,SUMPRODUCT($Y40:$AF40,Inp_RPEs!$S$12:$Z$12),0)</f>
        <v>0.1422058785888351</v>
      </c>
      <c r="AZ40" s="19">
        <f>IF(AZ$3=$AP40,SUMPRODUCT($Y40:$AB40,Inp_RPEs!$S$12:$V$12),0)</f>
        <v>0.1422058785888351</v>
      </c>
      <c r="BA40" s="15"/>
    </row>
    <row r="41" spans="5:53">
      <c r="E41" s="3" t="s">
        <v>24</v>
      </c>
      <c r="F41" s="3" t="s">
        <v>128</v>
      </c>
      <c r="G41" s="3" t="s">
        <v>152</v>
      </c>
      <c r="H41" s="3" t="s">
        <v>153</v>
      </c>
      <c r="I41" s="3" t="s">
        <v>154</v>
      </c>
      <c r="L41" s="3" t="s">
        <v>155</v>
      </c>
      <c r="M41" s="3" t="str">
        <f t="shared" si="0"/>
        <v>NPgNNetwork Innovation AllowanceEligible NIA expenditure and Bid Preparation costs</v>
      </c>
      <c r="R41" s="15"/>
      <c r="T41" s="15"/>
      <c r="U41" s="15"/>
      <c r="V41" s="15"/>
      <c r="W41" s="15"/>
      <c r="X41" s="15"/>
      <c r="Y41" s="18">
        <v>0.63252474530166247</v>
      </c>
      <c r="Z41" s="18">
        <v>0.61656409110861088</v>
      </c>
      <c r="AA41" s="18">
        <v>1.7778434784095811</v>
      </c>
      <c r="AB41" s="18">
        <v>1.8460414006661143</v>
      </c>
      <c r="AC41" s="18">
        <v>1.8960751343406914</v>
      </c>
      <c r="AD41" s="18">
        <v>1.9184714453511471</v>
      </c>
      <c r="AE41" s="18">
        <v>1.9410712702626229</v>
      </c>
      <c r="AF41" s="18">
        <v>2.0287900449583698</v>
      </c>
      <c r="AG41" s="15"/>
      <c r="AH41" s="15"/>
      <c r="AI41" s="15"/>
      <c r="AJ41" s="15"/>
      <c r="AK41" s="15"/>
      <c r="AM41" s="19">
        <f t="shared" si="1"/>
        <v>12.657381610398801</v>
      </c>
      <c r="AN41" s="19">
        <f t="shared" si="2"/>
        <v>4.8729737154859691</v>
      </c>
      <c r="AO41" s="19">
        <f t="shared" si="3"/>
        <v>0</v>
      </c>
      <c r="AP41" s="19" t="str">
        <f t="shared" si="4"/>
        <v>ED1</v>
      </c>
      <c r="AQ41" s="19">
        <f t="shared" si="5"/>
        <v>12.699340767689343</v>
      </c>
      <c r="AR41" s="19">
        <f t="shared" si="6"/>
        <v>4.8875676028848645</v>
      </c>
      <c r="AS41" s="19">
        <f>IF(AS$3=$AP41,SUMPRODUCT($Y41:$AF41,Inp_RPEs!$S$9:$Z$9),0)</f>
        <v>0</v>
      </c>
      <c r="AT41" s="19">
        <f>IF(AT$3=$AP41,SUMPRODUCT($Y41:$AD41,Inp_RPEs!$S$9:$X$9),0)</f>
        <v>0</v>
      </c>
      <c r="AU41" s="19">
        <f>IF(AU$3=$AP41,SUMPRODUCT($Y41:$AF41,Inp_RPEs!$S$10:$Z$10),0)</f>
        <v>0</v>
      </c>
      <c r="AV41" s="19">
        <f>IF(AV$3=$AP41,SUMPRODUCT($Y41:$AD41,Inp_RPEs!$S$10:$X$10),0)</f>
        <v>0</v>
      </c>
      <c r="AW41" s="19">
        <f>IF(AW$3=$AP41,SUMPRODUCT($Y41:$AF41,Inp_RPEs!$S$11:$Z$11),0)</f>
        <v>0</v>
      </c>
      <c r="AX41" s="19">
        <f>IF(AX$3=$AP41,SUMPRODUCT($Y41:$AD41,Inp_RPEs!$S$11:$X$11),0)</f>
        <v>0</v>
      </c>
      <c r="AY41" s="19">
        <f>IF(AY$3=$AP41,SUMPRODUCT($Y41:$AF41,Inp_RPEs!$S$12:$Z$12),0)</f>
        <v>12.699340767689343</v>
      </c>
      <c r="AZ41" s="19">
        <f>IF(AZ$3=$AP41,SUMPRODUCT($Y41:$AB41,Inp_RPEs!$S$12:$V$12),0)</f>
        <v>4.8875676028848645</v>
      </c>
      <c r="BA41" s="15"/>
    </row>
    <row r="42" spans="5:53">
      <c r="E42" s="3" t="s">
        <v>24</v>
      </c>
      <c r="F42" s="3" t="s">
        <v>128</v>
      </c>
      <c r="G42" s="3" t="s">
        <v>156</v>
      </c>
      <c r="H42" s="3" t="s">
        <v>153</v>
      </c>
      <c r="I42" s="3" t="s">
        <v>157</v>
      </c>
      <c r="L42" s="3" t="s">
        <v>155</v>
      </c>
      <c r="M42" s="3" t="str">
        <f t="shared" si="0"/>
        <v>NPgNLow Carbon Networks FundLow Carbon Networks Fund revenue adjustment</v>
      </c>
      <c r="R42" s="15"/>
      <c r="T42" s="15"/>
      <c r="U42" s="15"/>
      <c r="V42" s="15"/>
      <c r="W42" s="15"/>
      <c r="X42" s="15"/>
      <c r="Y42" s="18">
        <v>1.1010599400000001</v>
      </c>
      <c r="Z42" s="18">
        <v>5.8397959999999992E-2</v>
      </c>
      <c r="AA42" s="18">
        <v>0.16904193000000001</v>
      </c>
      <c r="AB42" s="18">
        <v>0.45848116</v>
      </c>
      <c r="AC42" s="18">
        <v>6.2660850000000004E-2</v>
      </c>
      <c r="AD42" s="18">
        <v>0</v>
      </c>
      <c r="AE42" s="18">
        <v>0</v>
      </c>
      <c r="AF42" s="18">
        <v>0</v>
      </c>
      <c r="AG42" s="15"/>
      <c r="AH42" s="15"/>
      <c r="AI42" s="15"/>
      <c r="AJ42" s="15"/>
      <c r="AK42" s="15"/>
      <c r="AM42" s="19">
        <f t="shared" si="1"/>
        <v>1.8496418400000003</v>
      </c>
      <c r="AN42" s="19">
        <f t="shared" si="2"/>
        <v>1.7869809900000002</v>
      </c>
      <c r="AO42" s="19">
        <f t="shared" si="3"/>
        <v>0</v>
      </c>
      <c r="AP42" s="19" t="str">
        <f t="shared" si="4"/>
        <v>ED1</v>
      </c>
      <c r="AQ42" s="19">
        <f t="shared" si="5"/>
        <v>1.8520323825733254</v>
      </c>
      <c r="AR42" s="19">
        <f t="shared" si="6"/>
        <v>1.789151254924076</v>
      </c>
      <c r="AS42" s="19">
        <f>IF(AS$3=$AP42,SUMPRODUCT($Y42:$AF42,Inp_RPEs!$S$9:$Z$9),0)</f>
        <v>0</v>
      </c>
      <c r="AT42" s="19">
        <f>IF(AT$3=$AP42,SUMPRODUCT($Y42:$AD42,Inp_RPEs!$S$9:$X$9),0)</f>
        <v>0</v>
      </c>
      <c r="AU42" s="19">
        <f>IF(AU$3=$AP42,SUMPRODUCT($Y42:$AF42,Inp_RPEs!$S$10:$Z$10),0)</f>
        <v>0</v>
      </c>
      <c r="AV42" s="19">
        <f>IF(AV$3=$AP42,SUMPRODUCT($Y42:$AD42,Inp_RPEs!$S$10:$X$10),0)</f>
        <v>0</v>
      </c>
      <c r="AW42" s="19">
        <f>IF(AW$3=$AP42,SUMPRODUCT($Y42:$AF42,Inp_RPEs!$S$11:$Z$11),0)</f>
        <v>0</v>
      </c>
      <c r="AX42" s="19">
        <f>IF(AX$3=$AP42,SUMPRODUCT($Y42:$AD42,Inp_RPEs!$S$11:$X$11),0)</f>
        <v>0</v>
      </c>
      <c r="AY42" s="19">
        <f>IF(AY$3=$AP42,SUMPRODUCT($Y42:$AF42,Inp_RPEs!$S$12:$Z$12),0)</f>
        <v>1.8520323825733254</v>
      </c>
      <c r="AZ42" s="19">
        <f>IF(AZ$3=$AP42,SUMPRODUCT($Y42:$AB42,Inp_RPEs!$S$12:$V$12),0)</f>
        <v>1.789151254924076</v>
      </c>
      <c r="BA42" s="15"/>
    </row>
    <row r="43" spans="5:53">
      <c r="E43" s="3" t="s">
        <v>24</v>
      </c>
      <c r="F43" s="3" t="s">
        <v>128</v>
      </c>
      <c r="G43" s="3" t="s">
        <v>158</v>
      </c>
      <c r="H43" s="3" t="s">
        <v>153</v>
      </c>
      <c r="I43" s="3" t="s">
        <v>159</v>
      </c>
      <c r="L43" s="3" t="s">
        <v>155</v>
      </c>
      <c r="M43" s="3" t="str">
        <f t="shared" si="0"/>
        <v>NPgNNIC AwardAwarded NIC funding actually spent or forecast to be spent</v>
      </c>
      <c r="R43" s="15"/>
      <c r="T43" s="15"/>
      <c r="U43" s="15"/>
      <c r="V43" s="15"/>
      <c r="W43" s="15"/>
      <c r="X43" s="15"/>
      <c r="Y43" s="18"/>
      <c r="Z43" s="18"/>
      <c r="AA43" s="18"/>
      <c r="AB43" s="18"/>
      <c r="AC43" s="18"/>
      <c r="AD43" s="18"/>
      <c r="AE43" s="18"/>
      <c r="AF43" s="18"/>
      <c r="AG43" s="15"/>
      <c r="AH43" s="15"/>
      <c r="AI43" s="15"/>
      <c r="AJ43" s="15"/>
      <c r="AK43" s="15"/>
      <c r="AM43" s="19">
        <f t="shared" si="1"/>
        <v>0</v>
      </c>
      <c r="AN43" s="19">
        <f t="shared" si="2"/>
        <v>0</v>
      </c>
      <c r="AO43" s="19">
        <f t="shared" si="3"/>
        <v>0</v>
      </c>
      <c r="AP43" s="19" t="str">
        <f t="shared" si="4"/>
        <v>ED1</v>
      </c>
      <c r="AQ43" s="19">
        <f t="shared" si="5"/>
        <v>0</v>
      </c>
      <c r="AR43" s="19">
        <f t="shared" si="6"/>
        <v>0</v>
      </c>
      <c r="AS43" s="19">
        <f>IF(AS$3=$AP43,SUMPRODUCT($Y43:$AF43,Inp_RPEs!$S$9:$Z$9),0)</f>
        <v>0</v>
      </c>
      <c r="AT43" s="19">
        <f>IF(AT$3=$AP43,SUMPRODUCT($Y43:$AD43,Inp_RPEs!$S$9:$X$9),0)</f>
        <v>0</v>
      </c>
      <c r="AU43" s="19">
        <f>IF(AU$3=$AP43,SUMPRODUCT($Y43:$AF43,Inp_RPEs!$S$10:$Z$10),0)</f>
        <v>0</v>
      </c>
      <c r="AV43" s="19">
        <f>IF(AV$3=$AP43,SUMPRODUCT($Y43:$AD43,Inp_RPEs!$S$10:$X$10),0)</f>
        <v>0</v>
      </c>
      <c r="AW43" s="19">
        <f>IF(AW$3=$AP43,SUMPRODUCT($Y43:$AF43,Inp_RPEs!$S$11:$Z$11),0)</f>
        <v>0</v>
      </c>
      <c r="AX43" s="19">
        <f>IF(AX$3=$AP43,SUMPRODUCT($Y43:$AD43,Inp_RPEs!$S$11:$X$11),0)</f>
        <v>0</v>
      </c>
      <c r="AY43" s="19">
        <f>IF(AY$3=$AP43,SUMPRODUCT($Y43:$AF43,Inp_RPEs!$S$12:$Z$12),0)</f>
        <v>0</v>
      </c>
      <c r="AZ43" s="19">
        <f>IF(AZ$3=$AP43,SUMPRODUCT($Y43:$AB43,Inp_RPEs!$S$12:$V$12),0)</f>
        <v>0</v>
      </c>
      <c r="BA43" s="15"/>
    </row>
    <row r="44" spans="5:53">
      <c r="E44" s="3" t="s">
        <v>24</v>
      </c>
      <c r="F44" s="3" t="s">
        <v>128</v>
      </c>
      <c r="G44" s="3" t="s">
        <v>160</v>
      </c>
      <c r="H44" s="3" t="s">
        <v>153</v>
      </c>
      <c r="I44" s="3" t="s">
        <v>161</v>
      </c>
      <c r="L44" s="3" t="s">
        <v>132</v>
      </c>
      <c r="M44" s="3" t="str">
        <f t="shared" si="0"/>
        <v>NPgNInnovation RORE deductionNetwork innovation</v>
      </c>
      <c r="R44" s="15"/>
      <c r="T44" s="15"/>
      <c r="U44" s="15"/>
      <c r="V44" s="15"/>
      <c r="W44" s="15"/>
      <c r="X44" s="15"/>
      <c r="Y44" s="18">
        <v>5.9654320019690739E-2</v>
      </c>
      <c r="Z44" s="18">
        <v>5.6929197482187929E-2</v>
      </c>
      <c r="AA44" s="18">
        <v>0.15823251890809434</v>
      </c>
      <c r="AB44" s="18">
        <v>0.15943078900277491</v>
      </c>
      <c r="AC44" s="18">
        <v>0.15956334477783884</v>
      </c>
      <c r="AD44" s="18">
        <v>0.15708887978057248</v>
      </c>
      <c r="AE44" s="18">
        <v>0.15427265782340019</v>
      </c>
      <c r="AF44" s="18">
        <v>0.15643403291702099</v>
      </c>
      <c r="AG44" s="15"/>
      <c r="AH44" s="15"/>
      <c r="AI44" s="15"/>
      <c r="AJ44" s="15"/>
      <c r="AK44" s="15"/>
      <c r="AM44" s="19">
        <f t="shared" si="1"/>
        <v>1.0616057407115804</v>
      </c>
      <c r="AN44" s="19">
        <f t="shared" si="2"/>
        <v>0.43424682541274789</v>
      </c>
      <c r="AO44" s="19">
        <f t="shared" si="3"/>
        <v>0</v>
      </c>
      <c r="AP44" s="19" t="str">
        <f t="shared" si="4"/>
        <v>ED1</v>
      </c>
      <c r="AQ44" s="19">
        <f t="shared" si="5"/>
        <v>1.0650988447059222</v>
      </c>
      <c r="AR44" s="19">
        <f t="shared" si="6"/>
        <v>0.43553451490828066</v>
      </c>
      <c r="AS44" s="19">
        <f>IF(AS$3=$AP44,SUMPRODUCT($Y44:$AF44,Inp_RPEs!$S$9:$Z$9),0)</f>
        <v>0</v>
      </c>
      <c r="AT44" s="19">
        <f>IF(AT$3=$AP44,SUMPRODUCT($Y44:$AD44,Inp_RPEs!$S$9:$X$9),0)</f>
        <v>0</v>
      </c>
      <c r="AU44" s="19">
        <f>IF(AU$3=$AP44,SUMPRODUCT($Y44:$AF44,Inp_RPEs!$S$10:$Z$10),0)</f>
        <v>0</v>
      </c>
      <c r="AV44" s="19">
        <f>IF(AV$3=$AP44,SUMPRODUCT($Y44:$AD44,Inp_RPEs!$S$10:$X$10),0)</f>
        <v>0</v>
      </c>
      <c r="AW44" s="19">
        <f>IF(AW$3=$AP44,SUMPRODUCT($Y44:$AF44,Inp_RPEs!$S$11:$Z$11),0)</f>
        <v>0</v>
      </c>
      <c r="AX44" s="19">
        <f>IF(AX$3=$AP44,SUMPRODUCT($Y44:$AD44,Inp_RPEs!$S$11:$X$11),0)</f>
        <v>0</v>
      </c>
      <c r="AY44" s="19">
        <f>IF(AY$3=$AP44,SUMPRODUCT($Y44:$AF44,Inp_RPEs!$S$12:$Z$12),0)</f>
        <v>1.0650988447059222</v>
      </c>
      <c r="AZ44" s="19">
        <f>IF(AZ$3=$AP44,SUMPRODUCT($Y44:$AB44,Inp_RPEs!$S$12:$V$12),0)</f>
        <v>0.43553451490828066</v>
      </c>
      <c r="BA44" s="15"/>
    </row>
    <row r="45" spans="5:53">
      <c r="E45" s="3" t="s">
        <v>24</v>
      </c>
      <c r="F45" s="3" t="s">
        <v>128</v>
      </c>
      <c r="G45" s="3" t="s">
        <v>162</v>
      </c>
      <c r="H45" s="3" t="s">
        <v>163</v>
      </c>
      <c r="I45" s="3" t="s">
        <v>164</v>
      </c>
      <c r="L45" s="3" t="s">
        <v>132</v>
      </c>
      <c r="M45" s="3" t="str">
        <f t="shared" si="0"/>
        <v>NPgNFines and PenaltiesPost-tax total fines and penalties (including GS payments)</v>
      </c>
      <c r="R45" s="15"/>
      <c r="T45" s="15"/>
      <c r="U45" s="15"/>
      <c r="V45" s="15"/>
      <c r="W45" s="15"/>
      <c r="X45" s="15"/>
      <c r="Y45" s="18">
        <v>0.2976853859763407</v>
      </c>
      <c r="Z45" s="18">
        <v>0.2239074670178722</v>
      </c>
      <c r="AA45" s="18">
        <v>0.24615244154408025</v>
      </c>
      <c r="AB45" s="18">
        <v>0.2340713198488924</v>
      </c>
      <c r="AC45" s="18">
        <v>0.2280841119112228</v>
      </c>
      <c r="AD45" s="18">
        <v>0.22740532072796552</v>
      </c>
      <c r="AE45" s="18">
        <v>0.2207282899567731</v>
      </c>
      <c r="AF45" s="18">
        <v>0.2141433809912909</v>
      </c>
      <c r="AG45" s="15"/>
      <c r="AH45" s="15"/>
      <c r="AI45" s="15"/>
      <c r="AJ45" s="15"/>
      <c r="AK45" s="15"/>
      <c r="AM45" s="19">
        <f t="shared" si="1"/>
        <v>1.8921777179744379</v>
      </c>
      <c r="AN45" s="19">
        <f t="shared" si="2"/>
        <v>1.0018166143871854</v>
      </c>
      <c r="AO45" s="19">
        <f t="shared" si="3"/>
        <v>0</v>
      </c>
      <c r="AP45" s="19" t="str">
        <f t="shared" si="4"/>
        <v>ED1</v>
      </c>
      <c r="AQ45" s="19">
        <f t="shared" si="5"/>
        <v>1.8976555319709147</v>
      </c>
      <c r="AR45" s="19">
        <f t="shared" si="6"/>
        <v>1.0041644572632367</v>
      </c>
      <c r="AS45" s="19">
        <f>IF(AS$3=$AP45,SUMPRODUCT($Y45:$AF45,Inp_RPEs!$S$9:$Z$9),0)</f>
        <v>0</v>
      </c>
      <c r="AT45" s="19">
        <f>IF(AT$3=$AP45,SUMPRODUCT($Y45:$AD45,Inp_RPEs!$S$9:$X$9),0)</f>
        <v>0</v>
      </c>
      <c r="AU45" s="19">
        <f>IF(AU$3=$AP45,SUMPRODUCT($Y45:$AF45,Inp_RPEs!$S$10:$Z$10),0)</f>
        <v>0</v>
      </c>
      <c r="AV45" s="19">
        <f>IF(AV$3=$AP45,SUMPRODUCT($Y45:$AD45,Inp_RPEs!$S$10:$X$10),0)</f>
        <v>0</v>
      </c>
      <c r="AW45" s="19">
        <f>IF(AW$3=$AP45,SUMPRODUCT($Y45:$AF45,Inp_RPEs!$S$11:$Z$11),0)</f>
        <v>0</v>
      </c>
      <c r="AX45" s="19">
        <f>IF(AX$3=$AP45,SUMPRODUCT($Y45:$AD45,Inp_RPEs!$S$11:$X$11),0)</f>
        <v>0</v>
      </c>
      <c r="AY45" s="19">
        <f>IF(AY$3=$AP45,SUMPRODUCT($Y45:$AF45,Inp_RPEs!$S$12:$Z$12),0)</f>
        <v>1.8976555319709147</v>
      </c>
      <c r="AZ45" s="19">
        <f>IF(AZ$3=$AP45,SUMPRODUCT($Y45:$AB45,Inp_RPEs!$S$12:$V$12),0)</f>
        <v>1.0041644572632367</v>
      </c>
      <c r="BA45" s="15"/>
    </row>
    <row r="46" spans="5:53">
      <c r="E46" s="3" t="s">
        <v>24</v>
      </c>
      <c r="F46" s="3" t="s">
        <v>128</v>
      </c>
      <c r="G46" s="3" t="s">
        <v>165</v>
      </c>
      <c r="H46" s="3" t="s">
        <v>166</v>
      </c>
      <c r="I46" s="3" t="s">
        <v>167</v>
      </c>
      <c r="L46" s="3" t="s">
        <v>155</v>
      </c>
      <c r="M46" s="3" t="str">
        <f t="shared" si="0"/>
        <v>NPgNActual GearingTotal Adjustments to be applied for performance assessment (at actual gearing)</v>
      </c>
      <c r="R46" s="15"/>
      <c r="T46" s="15"/>
      <c r="U46" s="15"/>
      <c r="V46" s="15"/>
      <c r="W46" s="15"/>
      <c r="X46" s="15"/>
      <c r="Y46" s="18">
        <v>0.373</v>
      </c>
      <c r="Z46" s="18">
        <v>0.25</v>
      </c>
      <c r="AA46" s="18">
        <v>0.252</v>
      </c>
      <c r="AB46" s="18">
        <v>0.255</v>
      </c>
      <c r="AC46" s="18">
        <v>0.22</v>
      </c>
      <c r="AD46" s="18">
        <v>0.08</v>
      </c>
      <c r="AE46" s="18">
        <v>0.09</v>
      </c>
      <c r="AF46" s="18">
        <v>0.09</v>
      </c>
      <c r="AG46" s="15"/>
      <c r="AH46" s="15"/>
      <c r="AI46" s="15"/>
      <c r="AJ46" s="15"/>
      <c r="AK46" s="15"/>
      <c r="AM46" s="19">
        <f t="shared" si="1"/>
        <v>1.61</v>
      </c>
      <c r="AN46" s="19">
        <f t="shared" si="2"/>
        <v>1.1299999999999999</v>
      </c>
      <c r="AO46" s="19">
        <f t="shared" si="3"/>
        <v>0</v>
      </c>
      <c r="AP46" s="19" t="str">
        <f t="shared" si="4"/>
        <v>ED1</v>
      </c>
      <c r="AQ46" s="19">
        <f t="shared" si="5"/>
        <v>1.6141979866601703</v>
      </c>
      <c r="AR46" s="19">
        <f t="shared" si="6"/>
        <v>1.1325105969800153</v>
      </c>
      <c r="AS46" s="19">
        <f>IF(AS$3=$AP46,SUMPRODUCT($Y46:$AF46,Inp_RPEs!$S$9:$Z$9),0)</f>
        <v>0</v>
      </c>
      <c r="AT46" s="19">
        <f>IF(AT$3=$AP46,SUMPRODUCT($Y46:$AD46,Inp_RPEs!$S$9:$X$9),0)</f>
        <v>0</v>
      </c>
      <c r="AU46" s="19">
        <f>IF(AU$3=$AP46,SUMPRODUCT($Y46:$AF46,Inp_RPEs!$S$10:$Z$10),0)</f>
        <v>0</v>
      </c>
      <c r="AV46" s="19">
        <f>IF(AV$3=$AP46,SUMPRODUCT($Y46:$AD46,Inp_RPEs!$S$10:$X$10),0)</f>
        <v>0</v>
      </c>
      <c r="AW46" s="19">
        <f>IF(AW$3=$AP46,SUMPRODUCT($Y46:$AF46,Inp_RPEs!$S$11:$Z$11),0)</f>
        <v>0</v>
      </c>
      <c r="AX46" s="19">
        <f>IF(AX$3=$AP46,SUMPRODUCT($Y46:$AD46,Inp_RPEs!$S$11:$X$11),0)</f>
        <v>0</v>
      </c>
      <c r="AY46" s="19">
        <f>IF(AY$3=$AP46,SUMPRODUCT($Y46:$AF46,Inp_RPEs!$S$12:$Z$12),0)</f>
        <v>1.6141979866601703</v>
      </c>
      <c r="AZ46" s="19">
        <f>IF(AZ$3=$AP46,SUMPRODUCT($Y46:$AB46,Inp_RPEs!$S$12:$V$12),0)</f>
        <v>1.1325105969800153</v>
      </c>
      <c r="BA46" s="15"/>
    </row>
    <row r="47" spans="5:53">
      <c r="E47" s="3" t="s">
        <v>24</v>
      </c>
      <c r="F47" s="3" t="s">
        <v>128</v>
      </c>
      <c r="G47" s="3" t="s">
        <v>168</v>
      </c>
      <c r="H47" s="3" t="s">
        <v>166</v>
      </c>
      <c r="I47" s="3" t="s">
        <v>169</v>
      </c>
      <c r="L47" s="3" t="s">
        <v>132</v>
      </c>
      <c r="M47" s="3" t="str">
        <f t="shared" si="0"/>
        <v>NPgNDebt performance (notional)Debt performance - at notional gearing</v>
      </c>
      <c r="R47" s="15"/>
      <c r="T47" s="15"/>
      <c r="U47" s="15"/>
      <c r="V47" s="15"/>
      <c r="W47" s="15"/>
      <c r="X47" s="15"/>
      <c r="Y47" s="18">
        <v>-7.2118874535047857</v>
      </c>
      <c r="Z47" s="18">
        <v>-2.0007992550984759</v>
      </c>
      <c r="AA47" s="18">
        <v>7.1397767078599053</v>
      </c>
      <c r="AB47" s="18">
        <v>3.7452307055956835</v>
      </c>
      <c r="AC47" s="18">
        <v>-0.14969793405040593</v>
      </c>
      <c r="AD47" s="18">
        <v>2.2229103438184117</v>
      </c>
      <c r="AE47" s="18">
        <v>4.7380952770383491</v>
      </c>
      <c r="AF47" s="18">
        <v>0.39872553782409681</v>
      </c>
      <c r="AG47" s="15"/>
      <c r="AH47" s="15"/>
      <c r="AI47" s="15"/>
      <c r="AJ47" s="15"/>
      <c r="AK47" s="15"/>
      <c r="AM47" s="19">
        <f t="shared" si="1"/>
        <v>8.8823539294827807</v>
      </c>
      <c r="AN47" s="19">
        <f t="shared" si="2"/>
        <v>1.6723207048523276</v>
      </c>
      <c r="AO47" s="19">
        <f t="shared" si="3"/>
        <v>0</v>
      </c>
      <c r="AP47" s="19" t="str">
        <f t="shared" si="4"/>
        <v>ED1</v>
      </c>
      <c r="AQ47" s="19">
        <f t="shared" si="5"/>
        <v>8.9409945967213513</v>
      </c>
      <c r="AR47" s="19">
        <f t="shared" si="6"/>
        <v>1.7056152561392044</v>
      </c>
      <c r="AS47" s="19">
        <f>IF(AS$3=$AP47,SUMPRODUCT($Y47:$AF47,Inp_RPEs!$S$9:$Z$9),0)</f>
        <v>0</v>
      </c>
      <c r="AT47" s="19">
        <f>IF(AT$3=$AP47,SUMPRODUCT($Y47:$AD47,Inp_RPEs!$S$9:$X$9),0)</f>
        <v>0</v>
      </c>
      <c r="AU47" s="19">
        <f>IF(AU$3=$AP47,SUMPRODUCT($Y47:$AF47,Inp_RPEs!$S$10:$Z$10),0)</f>
        <v>0</v>
      </c>
      <c r="AV47" s="19">
        <f>IF(AV$3=$AP47,SUMPRODUCT($Y47:$AD47,Inp_RPEs!$S$10:$X$10),0)</f>
        <v>0</v>
      </c>
      <c r="AW47" s="19">
        <f>IF(AW$3=$AP47,SUMPRODUCT($Y47:$AF47,Inp_RPEs!$S$11:$Z$11),0)</f>
        <v>0</v>
      </c>
      <c r="AX47" s="19">
        <f>IF(AX$3=$AP47,SUMPRODUCT($Y47:$AD47,Inp_RPEs!$S$11:$X$11),0)</f>
        <v>0</v>
      </c>
      <c r="AY47" s="19">
        <f>IF(AY$3=$AP47,SUMPRODUCT($Y47:$AF47,Inp_RPEs!$S$12:$Z$12),0)</f>
        <v>8.9409945967213513</v>
      </c>
      <c r="AZ47" s="19">
        <f>IF(AZ$3=$AP47,SUMPRODUCT($Y47:$AB47,Inp_RPEs!$S$12:$V$12),0)</f>
        <v>1.7056152561392044</v>
      </c>
      <c r="BA47" s="15"/>
    </row>
    <row r="48" spans="5:53">
      <c r="E48" s="3" t="s">
        <v>24</v>
      </c>
      <c r="F48" s="3" t="s">
        <v>128</v>
      </c>
      <c r="G48" s="3" t="s">
        <v>170</v>
      </c>
      <c r="H48" s="3" t="s">
        <v>166</v>
      </c>
      <c r="I48" s="3" t="s">
        <v>171</v>
      </c>
      <c r="L48" s="3" t="s">
        <v>132</v>
      </c>
      <c r="M48" s="3" t="str">
        <f t="shared" si="0"/>
        <v>NPgNDebt performance impact (actual)Debt performance - impact of actual gearing</v>
      </c>
      <c r="R48" s="15"/>
      <c r="T48" s="15"/>
      <c r="U48" s="15"/>
      <c r="V48" s="15"/>
      <c r="W48" s="15"/>
      <c r="X48" s="15"/>
      <c r="Y48" s="18">
        <v>4.1047684441872274</v>
      </c>
      <c r="Z48" s="18">
        <v>2.8514522985007518</v>
      </c>
      <c r="AA48" s="18">
        <v>0.32154321897519922</v>
      </c>
      <c r="AB48" s="18">
        <v>1.0734274239500352</v>
      </c>
      <c r="AC48" s="18">
        <v>1.9532989768480895</v>
      </c>
      <c r="AD48" s="18">
        <v>1.4117066742924629</v>
      </c>
      <c r="AE48" s="18">
        <v>0.59767040090895907</v>
      </c>
      <c r="AF48" s="18">
        <v>1.6967300469730828</v>
      </c>
      <c r="AG48" s="15"/>
      <c r="AH48" s="15"/>
      <c r="AI48" s="15"/>
      <c r="AJ48" s="15"/>
      <c r="AK48" s="15"/>
      <c r="AM48" s="19">
        <f t="shared" si="1"/>
        <v>14.010597484635806</v>
      </c>
      <c r="AN48" s="19">
        <f t="shared" si="2"/>
        <v>8.3511913856132125</v>
      </c>
      <c r="AO48" s="19">
        <f t="shared" si="3"/>
        <v>0</v>
      </c>
      <c r="AP48" s="19" t="str">
        <f t="shared" si="4"/>
        <v>ED1</v>
      </c>
      <c r="AQ48" s="19">
        <f t="shared" si="5"/>
        <v>14.043733533612675</v>
      </c>
      <c r="AR48" s="19">
        <f t="shared" si="6"/>
        <v>8.3644323857415479</v>
      </c>
      <c r="AS48" s="19">
        <f>IF(AS$3=$AP48,SUMPRODUCT($Y48:$AF48,Inp_RPEs!$S$9:$Z$9),0)</f>
        <v>0</v>
      </c>
      <c r="AT48" s="19">
        <f>IF(AT$3=$AP48,SUMPRODUCT($Y48:$AD48,Inp_RPEs!$S$9:$X$9),0)</f>
        <v>0</v>
      </c>
      <c r="AU48" s="19">
        <f>IF(AU$3=$AP48,SUMPRODUCT($Y48:$AF48,Inp_RPEs!$S$10:$Z$10),0)</f>
        <v>0</v>
      </c>
      <c r="AV48" s="19">
        <f>IF(AV$3=$AP48,SUMPRODUCT($Y48:$AD48,Inp_RPEs!$S$10:$X$10),0)</f>
        <v>0</v>
      </c>
      <c r="AW48" s="19">
        <f>IF(AW$3=$AP48,SUMPRODUCT($Y48:$AF48,Inp_RPEs!$S$11:$Z$11),0)</f>
        <v>0</v>
      </c>
      <c r="AX48" s="19">
        <f>IF(AX$3=$AP48,SUMPRODUCT($Y48:$AD48,Inp_RPEs!$S$11:$X$11),0)</f>
        <v>0</v>
      </c>
      <c r="AY48" s="19">
        <f>IF(AY$3=$AP48,SUMPRODUCT($Y48:$AF48,Inp_RPEs!$S$12:$Z$12),0)</f>
        <v>14.043733533612675</v>
      </c>
      <c r="AZ48" s="19">
        <f>IF(AZ$3=$AP48,SUMPRODUCT($Y48:$AB48,Inp_RPEs!$S$12:$V$12),0)</f>
        <v>8.3644323857415479</v>
      </c>
      <c r="BA48" s="15"/>
    </row>
    <row r="49" spans="5:53">
      <c r="E49" s="3" t="s">
        <v>24</v>
      </c>
      <c r="F49" s="3" t="s">
        <v>128</v>
      </c>
      <c r="G49" s="3" t="s">
        <v>172</v>
      </c>
      <c r="H49" s="3" t="s">
        <v>166</v>
      </c>
      <c r="I49" s="3" t="s">
        <v>173</v>
      </c>
      <c r="L49" s="3" t="s">
        <v>132</v>
      </c>
      <c r="M49" s="3" t="str">
        <f t="shared" si="0"/>
        <v>NPgNTax performance (notional)Tax performance - at notional gearing</v>
      </c>
      <c r="R49" s="15"/>
      <c r="T49" s="15"/>
      <c r="U49" s="15"/>
      <c r="V49" s="15"/>
      <c r="W49" s="15"/>
      <c r="X49" s="15"/>
      <c r="Y49" s="18">
        <v>-1.8913677341981137</v>
      </c>
      <c r="Z49" s="18">
        <v>0.423214161415785</v>
      </c>
      <c r="AA49" s="18">
        <v>3.2598831662352801</v>
      </c>
      <c r="AB49" s="18">
        <v>1.213649492399675</v>
      </c>
      <c r="AC49" s="18">
        <v>-0.65986352034249462</v>
      </c>
      <c r="AD49" s="18">
        <v>0.54719870589918052</v>
      </c>
      <c r="AE49" s="18">
        <v>0.90841994979675955</v>
      </c>
      <c r="AF49" s="18">
        <v>1.0200128306399336</v>
      </c>
      <c r="AG49" s="15"/>
      <c r="AH49" s="15"/>
      <c r="AI49" s="15"/>
      <c r="AJ49" s="15"/>
      <c r="AK49" s="15"/>
      <c r="AM49" s="19">
        <f t="shared" si="1"/>
        <v>4.8211470518460064</v>
      </c>
      <c r="AN49" s="19">
        <f t="shared" si="2"/>
        <v>3.0053790858526264</v>
      </c>
      <c r="AO49" s="19">
        <f t="shared" si="3"/>
        <v>0</v>
      </c>
      <c r="AP49" s="19" t="str">
        <f t="shared" si="4"/>
        <v>ED1</v>
      </c>
      <c r="AQ49" s="19">
        <f t="shared" si="5"/>
        <v>4.8450015056660565</v>
      </c>
      <c r="AR49" s="19">
        <f t="shared" si="6"/>
        <v>3.0228503977406511</v>
      </c>
      <c r="AS49" s="19">
        <f>IF(AS$3=$AP49,SUMPRODUCT($Y49:$AF49,Inp_RPEs!$S$9:$Z$9),0)</f>
        <v>0</v>
      </c>
      <c r="AT49" s="19">
        <f>IF(AT$3=$AP49,SUMPRODUCT($Y49:$AD49,Inp_RPEs!$S$9:$X$9),0)</f>
        <v>0</v>
      </c>
      <c r="AU49" s="19">
        <f>IF(AU$3=$AP49,SUMPRODUCT($Y49:$AF49,Inp_RPEs!$S$10:$Z$10),0)</f>
        <v>0</v>
      </c>
      <c r="AV49" s="19">
        <f>IF(AV$3=$AP49,SUMPRODUCT($Y49:$AD49,Inp_RPEs!$S$10:$X$10),0)</f>
        <v>0</v>
      </c>
      <c r="AW49" s="19">
        <f>IF(AW$3=$AP49,SUMPRODUCT($Y49:$AF49,Inp_RPEs!$S$11:$Z$11),0)</f>
        <v>0</v>
      </c>
      <c r="AX49" s="19">
        <f>IF(AX$3=$AP49,SUMPRODUCT($Y49:$AD49,Inp_RPEs!$S$11:$X$11),0)</f>
        <v>0</v>
      </c>
      <c r="AY49" s="19">
        <f>IF(AY$3=$AP49,SUMPRODUCT($Y49:$AF49,Inp_RPEs!$S$12:$Z$12),0)</f>
        <v>4.8450015056660565</v>
      </c>
      <c r="AZ49" s="19">
        <f>IF(AZ$3=$AP49,SUMPRODUCT($Y49:$AB49,Inp_RPEs!$S$12:$V$12),0)</f>
        <v>3.0228503977406511</v>
      </c>
      <c r="BA49" s="15"/>
    </row>
    <row r="50" spans="5:53">
      <c r="E50" s="3" t="s">
        <v>24</v>
      </c>
      <c r="F50" s="3" t="s">
        <v>128</v>
      </c>
      <c r="G50" s="3" t="s">
        <v>174</v>
      </c>
      <c r="H50" s="3" t="s">
        <v>166</v>
      </c>
      <c r="I50" s="3" t="s">
        <v>175</v>
      </c>
      <c r="L50" s="3" t="s">
        <v>132</v>
      </c>
      <c r="M50" s="3" t="str">
        <f t="shared" si="0"/>
        <v>NPgNTax performance impact (actual)Tax performance - impact of actual gearing</v>
      </c>
      <c r="R50" s="15"/>
      <c r="T50" s="15"/>
      <c r="U50" s="15"/>
      <c r="V50" s="15"/>
      <c r="W50" s="15"/>
      <c r="X50" s="15"/>
      <c r="Y50" s="18">
        <v>0</v>
      </c>
      <c r="Z50" s="18">
        <v>0</v>
      </c>
      <c r="AA50" s="18">
        <v>0</v>
      </c>
      <c r="AB50" s="18">
        <v>0</v>
      </c>
      <c r="AC50" s="18">
        <v>0</v>
      </c>
      <c r="AD50" s="18">
        <v>0</v>
      </c>
      <c r="AE50" s="18">
        <v>0</v>
      </c>
      <c r="AF50" s="18">
        <v>0</v>
      </c>
      <c r="AG50" s="15"/>
      <c r="AH50" s="15"/>
      <c r="AI50" s="15"/>
      <c r="AJ50" s="15"/>
      <c r="AK50" s="15"/>
      <c r="AM50" s="19">
        <f t="shared" si="1"/>
        <v>0</v>
      </c>
      <c r="AN50" s="19">
        <f t="shared" si="2"/>
        <v>0</v>
      </c>
      <c r="AO50" s="19">
        <f t="shared" si="3"/>
        <v>0</v>
      </c>
      <c r="AP50" s="19" t="str">
        <f t="shared" si="4"/>
        <v>ED1</v>
      </c>
      <c r="AQ50" s="19">
        <f t="shared" si="5"/>
        <v>0</v>
      </c>
      <c r="AR50" s="19">
        <f t="shared" si="6"/>
        <v>0</v>
      </c>
      <c r="AS50" s="19">
        <f>IF(AS$3=$AP50,SUMPRODUCT($Y50:$AF50,Inp_RPEs!$S$9:$Z$9),0)</f>
        <v>0</v>
      </c>
      <c r="AT50" s="19">
        <f>IF(AT$3=$AP50,SUMPRODUCT($Y50:$AD50,Inp_RPEs!$S$9:$X$9),0)</f>
        <v>0</v>
      </c>
      <c r="AU50" s="19">
        <f>IF(AU$3=$AP50,SUMPRODUCT($Y50:$AF50,Inp_RPEs!$S$10:$Z$10),0)</f>
        <v>0</v>
      </c>
      <c r="AV50" s="19">
        <f>IF(AV$3=$AP50,SUMPRODUCT($Y50:$AD50,Inp_RPEs!$S$10:$X$10),0)</f>
        <v>0</v>
      </c>
      <c r="AW50" s="19">
        <f>IF(AW$3=$AP50,SUMPRODUCT($Y50:$AF50,Inp_RPEs!$S$11:$Z$11),0)</f>
        <v>0</v>
      </c>
      <c r="AX50" s="19">
        <f>IF(AX$3=$AP50,SUMPRODUCT($Y50:$AD50,Inp_RPEs!$S$11:$X$11),0)</f>
        <v>0</v>
      </c>
      <c r="AY50" s="19">
        <f>IF(AY$3=$AP50,SUMPRODUCT($Y50:$AF50,Inp_RPEs!$S$12:$Z$12),0)</f>
        <v>0</v>
      </c>
      <c r="AZ50" s="19">
        <f>IF(AZ$3=$AP50,SUMPRODUCT($Y50:$AB50,Inp_RPEs!$S$12:$V$12),0)</f>
        <v>0</v>
      </c>
      <c r="BA50" s="15"/>
    </row>
    <row r="51" spans="5:53">
      <c r="E51" s="3" t="s">
        <v>24</v>
      </c>
      <c r="F51" s="3" t="s">
        <v>128</v>
      </c>
      <c r="G51" s="3" t="s">
        <v>176</v>
      </c>
      <c r="H51" s="3" t="s">
        <v>176</v>
      </c>
      <c r="I51" s="3" t="s">
        <v>177</v>
      </c>
      <c r="L51" s="3" t="s">
        <v>132</v>
      </c>
      <c r="M51" s="3" t="str">
        <f t="shared" si="0"/>
        <v>NPgNRAVNPV-neutral RAV return base</v>
      </c>
      <c r="R51" s="15"/>
      <c r="T51" s="15"/>
      <c r="U51" s="15"/>
      <c r="V51" s="15"/>
      <c r="W51" s="15"/>
      <c r="X51" s="15"/>
      <c r="Y51" s="89">
        <v>1120.8259001358283</v>
      </c>
      <c r="Z51" s="89">
        <v>1143.6526876981557</v>
      </c>
      <c r="AA51" s="89">
        <v>1158.7804375292308</v>
      </c>
      <c r="AB51" s="89">
        <v>1168.401077143867</v>
      </c>
      <c r="AC51" s="89">
        <v>1177.9586167518883</v>
      </c>
      <c r="AD51" s="89">
        <v>1189.1613484911175</v>
      </c>
      <c r="AE51" s="89">
        <v>1200.8253044913808</v>
      </c>
      <c r="AF51" s="89">
        <v>1209.3321840717215</v>
      </c>
      <c r="AG51" s="15"/>
      <c r="AH51" s="15"/>
      <c r="AI51" s="15"/>
      <c r="AJ51" s="15"/>
      <c r="AK51" s="15"/>
      <c r="AM51" s="19">
        <f t="shared" si="1"/>
        <v>9368.9375563131889</v>
      </c>
      <c r="AN51" s="19">
        <f t="shared" si="2"/>
        <v>4591.6601025070813</v>
      </c>
      <c r="AO51" s="19">
        <f t="shared" si="3"/>
        <v>0</v>
      </c>
      <c r="AP51" s="19" t="str">
        <f t="shared" si="4"/>
        <v>ED1</v>
      </c>
      <c r="AQ51" s="19">
        <f t="shared" si="5"/>
        <v>9397.3630576788</v>
      </c>
      <c r="AR51" s="19">
        <f t="shared" si="6"/>
        <v>4603.2915858002161</v>
      </c>
      <c r="AS51" s="19">
        <f>IF(AS$3=$AP51,SUMPRODUCT($Y51:$AF51,Inp_RPEs!$S$9:$Z$9),0)</f>
        <v>0</v>
      </c>
      <c r="AT51" s="19">
        <f>IF(AT$3=$AP51,SUMPRODUCT($Y51:$AD51,Inp_RPEs!$S$9:$X$9),0)</f>
        <v>0</v>
      </c>
      <c r="AU51" s="19">
        <f>IF(AU$3=$AP51,SUMPRODUCT($Y51:$AF51,Inp_RPEs!$S$10:$Z$10),0)</f>
        <v>0</v>
      </c>
      <c r="AV51" s="19">
        <f>IF(AV$3=$AP51,SUMPRODUCT($Y51:$AD51,Inp_RPEs!$S$10:$X$10),0)</f>
        <v>0</v>
      </c>
      <c r="AW51" s="19">
        <f>IF(AW$3=$AP51,SUMPRODUCT($Y51:$AF51,Inp_RPEs!$S$11:$Z$11),0)</f>
        <v>0</v>
      </c>
      <c r="AX51" s="19">
        <f>IF(AX$3=$AP51,SUMPRODUCT($Y51:$AD51,Inp_RPEs!$S$11:$X$11),0)</f>
        <v>0</v>
      </c>
      <c r="AY51" s="19">
        <f>IF(AY$3=$AP51,SUMPRODUCT($Y51:$AF51,Inp_RPEs!$S$12:$Z$12),0)</f>
        <v>9397.3630576788</v>
      </c>
      <c r="AZ51" s="19">
        <f>IF(AZ$3=$AP51,SUMPRODUCT($Y51:$AB51,Inp_RPEs!$S$12:$V$12),0)</f>
        <v>4603.2915858002161</v>
      </c>
      <c r="BA51" s="15"/>
    </row>
    <row r="52" spans="5:53">
      <c r="E52" s="3" t="s">
        <v>24</v>
      </c>
      <c r="F52" s="3" t="s">
        <v>128</v>
      </c>
      <c r="G52" s="3" t="s">
        <v>178</v>
      </c>
      <c r="H52" s="3" t="s">
        <v>176</v>
      </c>
      <c r="I52" s="3" t="s">
        <v>179</v>
      </c>
      <c r="L52" s="3" t="s">
        <v>132</v>
      </c>
      <c r="M52" s="3" t="str">
        <f t="shared" si="0"/>
        <v>NPgNDepreciationTotal Depreciation</v>
      </c>
      <c r="R52" s="15"/>
      <c r="T52" s="15"/>
      <c r="U52" s="15"/>
      <c r="V52" s="15"/>
      <c r="W52" s="15"/>
      <c r="X52" s="15"/>
      <c r="Y52" s="89">
        <v>-101.5224819015324</v>
      </c>
      <c r="Z52" s="89">
        <v>-103.76864301895114</v>
      </c>
      <c r="AA52" s="89">
        <v>-105.04032809070381</v>
      </c>
      <c r="AB52" s="89">
        <v>-105.75700729982071</v>
      </c>
      <c r="AC52" s="89">
        <v>-105.89943378817736</v>
      </c>
      <c r="AD52" s="89">
        <v>-96.624774990876475</v>
      </c>
      <c r="AE52" s="89">
        <v>-95.747568909195024</v>
      </c>
      <c r="AF52" s="89">
        <v>-94.125837109156976</v>
      </c>
      <c r="AG52" s="15"/>
      <c r="AH52" s="15"/>
      <c r="AI52" s="15"/>
      <c r="AJ52" s="15"/>
      <c r="AK52" s="15"/>
      <c r="AM52" s="19">
        <f t="shared" si="1"/>
        <v>-808.48607510841407</v>
      </c>
      <c r="AN52" s="19">
        <f t="shared" si="2"/>
        <v>-416.08846031100808</v>
      </c>
      <c r="AO52" s="19">
        <f t="shared" si="3"/>
        <v>0</v>
      </c>
      <c r="AP52" s="19" t="str">
        <f t="shared" si="4"/>
        <v>ED1</v>
      </c>
      <c r="AQ52" s="19">
        <f t="shared" si="5"/>
        <v>-810.91966017514699</v>
      </c>
      <c r="AR52" s="19">
        <f t="shared" si="6"/>
        <v>-417.14261269914431</v>
      </c>
      <c r="AS52" s="19">
        <f>IF(AS$3=$AP52,SUMPRODUCT($Y52:$AF52,Inp_RPEs!$S$9:$Z$9),0)</f>
        <v>0</v>
      </c>
      <c r="AT52" s="19">
        <f>IF(AT$3=$AP52,SUMPRODUCT($Y52:$AD52,Inp_RPEs!$S$9:$X$9),0)</f>
        <v>0</v>
      </c>
      <c r="AU52" s="19">
        <f>IF(AU$3=$AP52,SUMPRODUCT($Y52:$AF52,Inp_RPEs!$S$10:$Z$10),0)</f>
        <v>0</v>
      </c>
      <c r="AV52" s="19">
        <f>IF(AV$3=$AP52,SUMPRODUCT($Y52:$AD52,Inp_RPEs!$S$10:$X$10),0)</f>
        <v>0</v>
      </c>
      <c r="AW52" s="19">
        <f>IF(AW$3=$AP52,SUMPRODUCT($Y52:$AF52,Inp_RPEs!$S$11:$Z$11),0)</f>
        <v>0</v>
      </c>
      <c r="AX52" s="19">
        <f>IF(AX$3=$AP52,SUMPRODUCT($Y52:$AD52,Inp_RPEs!$S$11:$X$11),0)</f>
        <v>0</v>
      </c>
      <c r="AY52" s="19">
        <f>IF(AY$3=$AP52,SUMPRODUCT($Y52:$AF52,Inp_RPEs!$S$12:$Z$12),0)</f>
        <v>-810.91966017514699</v>
      </c>
      <c r="AZ52" s="19">
        <f>IF(AZ$3=$AP52,SUMPRODUCT($Y52:$AB52,Inp_RPEs!$S$12:$V$12),0)</f>
        <v>-417.14261269914431</v>
      </c>
      <c r="BA52" s="15"/>
    </row>
    <row r="53" spans="5:53">
      <c r="E53" s="3" t="s">
        <v>24</v>
      </c>
      <c r="F53" s="3" t="s">
        <v>128</v>
      </c>
      <c r="G53" s="3" t="s">
        <v>180</v>
      </c>
      <c r="H53" s="3" t="s">
        <v>176</v>
      </c>
      <c r="I53" s="3" t="s">
        <v>181</v>
      </c>
      <c r="L53" s="3" t="s">
        <v>138</v>
      </c>
      <c r="M53" s="3" t="str">
        <f t="shared" si="0"/>
        <v>NPgNNotional GearingNotional gearing</v>
      </c>
      <c r="R53" s="15"/>
      <c r="T53" s="15"/>
      <c r="U53" s="15"/>
      <c r="V53" s="15"/>
      <c r="W53" s="15"/>
      <c r="X53" s="15"/>
      <c r="Y53" s="18">
        <v>0.65</v>
      </c>
      <c r="Z53" s="18">
        <v>0.65</v>
      </c>
      <c r="AA53" s="18">
        <v>0.65</v>
      </c>
      <c r="AB53" s="18">
        <v>0.65</v>
      </c>
      <c r="AC53" s="18">
        <v>0.65</v>
      </c>
      <c r="AD53" s="18">
        <v>0.65</v>
      </c>
      <c r="AE53" s="18">
        <v>0.65</v>
      </c>
      <c r="AF53" s="18">
        <v>0.65</v>
      </c>
      <c r="AG53" s="15"/>
      <c r="AH53" s="15"/>
      <c r="AI53" s="15"/>
      <c r="AJ53" s="15"/>
      <c r="AK53" s="15"/>
      <c r="AM53" s="19">
        <f t="shared" si="1"/>
        <v>0.65</v>
      </c>
      <c r="AN53" s="19">
        <f t="shared" si="2"/>
        <v>0.65</v>
      </c>
      <c r="AO53" s="19">
        <f t="shared" si="3"/>
        <v>0</v>
      </c>
      <c r="AP53" s="19" t="str">
        <f t="shared" si="4"/>
        <v>ED1</v>
      </c>
      <c r="AQ53" s="19">
        <f t="shared" si="5"/>
        <v>5.215668525687601</v>
      </c>
      <c r="AR53" s="19">
        <f t="shared" si="6"/>
        <v>2.6065284982534287</v>
      </c>
      <c r="AS53" s="19">
        <f>IF(AS$3=$AP53,SUMPRODUCT($Y53:$AF53,Inp_RPEs!$S$9:$Z$9),0)</f>
        <v>0</v>
      </c>
      <c r="AT53" s="19">
        <f>IF(AT$3=$AP53,SUMPRODUCT($Y53:$AD53,Inp_RPEs!$S$9:$X$9),0)</f>
        <v>0</v>
      </c>
      <c r="AU53" s="19">
        <f>IF(AU$3=$AP53,SUMPRODUCT($Y53:$AF53,Inp_RPEs!$S$10:$Z$10),0)</f>
        <v>0</v>
      </c>
      <c r="AV53" s="19">
        <f>IF(AV$3=$AP53,SUMPRODUCT($Y53:$AD53,Inp_RPEs!$S$10:$X$10),0)</f>
        <v>0</v>
      </c>
      <c r="AW53" s="19">
        <f>IF(AW$3=$AP53,SUMPRODUCT($Y53:$AF53,Inp_RPEs!$S$11:$Z$11),0)</f>
        <v>0</v>
      </c>
      <c r="AX53" s="19">
        <f>IF(AX$3=$AP53,SUMPRODUCT($Y53:$AD53,Inp_RPEs!$S$11:$X$11),0)</f>
        <v>0</v>
      </c>
      <c r="AY53" s="19">
        <f>IF(AY$3=$AP53,SUMPRODUCT($Y53:$AF53,Inp_RPEs!$S$12:$Z$12),0)</f>
        <v>5.215668525687601</v>
      </c>
      <c r="AZ53" s="19">
        <f>IF(AZ$3=$AP53,SUMPRODUCT($Y53:$AB53,Inp_RPEs!$S$12:$V$12),0)</f>
        <v>2.6065284982534287</v>
      </c>
      <c r="BA53" s="15"/>
    </row>
    <row r="54" spans="5:53">
      <c r="E54" s="3" t="s">
        <v>24</v>
      </c>
      <c r="F54" s="3" t="s">
        <v>128</v>
      </c>
      <c r="G54" s="3" t="s">
        <v>182</v>
      </c>
      <c r="H54" s="3" t="s">
        <v>176</v>
      </c>
      <c r="I54" s="3" t="s">
        <v>182</v>
      </c>
      <c r="L54" s="3" t="s">
        <v>183</v>
      </c>
      <c r="M54" s="3" t="str">
        <f t="shared" si="0"/>
        <v>NPgNCost of debtCost of debt</v>
      </c>
      <c r="R54" s="15"/>
      <c r="T54" s="15"/>
      <c r="U54" s="15"/>
      <c r="V54" s="15"/>
      <c r="W54" s="15"/>
      <c r="X54" s="15"/>
      <c r="Y54" s="18">
        <v>2.5499999999999998E-2</v>
      </c>
      <c r="Z54" s="18">
        <v>2.4199999999999999E-2</v>
      </c>
      <c r="AA54" s="18">
        <v>2.29E-2</v>
      </c>
      <c r="AB54" s="18">
        <v>2.0899999999999998E-2</v>
      </c>
      <c r="AC54" s="18">
        <v>1.9400000000000001E-2</v>
      </c>
      <c r="AD54" s="18">
        <v>1.8200000000000001E-2</v>
      </c>
      <c r="AE54" s="18">
        <v>1.72E-2</v>
      </c>
      <c r="AF54" s="18">
        <v>1.6299999999999999E-2</v>
      </c>
      <c r="AG54" s="15"/>
      <c r="AH54" s="15"/>
      <c r="AI54" s="15"/>
      <c r="AJ54" s="15"/>
      <c r="AK54" s="15"/>
      <c r="AM54" s="19">
        <f t="shared" si="1"/>
        <v>2.0575E-2</v>
      </c>
      <c r="AN54" s="19">
        <f t="shared" si="2"/>
        <v>2.3375E-2</v>
      </c>
      <c r="AO54" s="19">
        <f t="shared" si="3"/>
        <v>0</v>
      </c>
      <c r="AP54" s="19" t="str">
        <f t="shared" si="4"/>
        <v>ED1</v>
      </c>
      <c r="AQ54" s="19">
        <f t="shared" si="5"/>
        <v>0.16507657086246333</v>
      </c>
      <c r="AR54" s="19">
        <f t="shared" si="6"/>
        <v>9.3726626266090393E-2</v>
      </c>
      <c r="AS54" s="19">
        <f>IF(AS$3=$AP54,SUMPRODUCT($Y54:$AF54,Inp_RPEs!$S$9:$Z$9),0)</f>
        <v>0</v>
      </c>
      <c r="AT54" s="19">
        <f>IF(AT$3=$AP54,SUMPRODUCT($Y54:$AD54,Inp_RPEs!$S$9:$X$9),0)</f>
        <v>0</v>
      </c>
      <c r="AU54" s="19">
        <f>IF(AU$3=$AP54,SUMPRODUCT($Y54:$AF54,Inp_RPEs!$S$10:$Z$10),0)</f>
        <v>0</v>
      </c>
      <c r="AV54" s="19">
        <f>IF(AV$3=$AP54,SUMPRODUCT($Y54:$AD54,Inp_RPEs!$S$10:$X$10),0)</f>
        <v>0</v>
      </c>
      <c r="AW54" s="19">
        <f>IF(AW$3=$AP54,SUMPRODUCT($Y54:$AF54,Inp_RPEs!$S$11:$Z$11),0)</f>
        <v>0</v>
      </c>
      <c r="AX54" s="19">
        <f>IF(AX$3=$AP54,SUMPRODUCT($Y54:$AD54,Inp_RPEs!$S$11:$X$11),0)</f>
        <v>0</v>
      </c>
      <c r="AY54" s="19">
        <f>IF(AY$3=$AP54,SUMPRODUCT($Y54:$AF54,Inp_RPEs!$S$12:$Z$12),0)</f>
        <v>0.16507657086246333</v>
      </c>
      <c r="AZ54" s="19">
        <f>IF(AZ$3=$AP54,SUMPRODUCT($Y54:$AB54,Inp_RPEs!$S$12:$V$12),0)</f>
        <v>9.3726626266090393E-2</v>
      </c>
      <c r="BA54" s="15"/>
    </row>
    <row r="55" spans="5:53">
      <c r="E55" s="3" t="s">
        <v>24</v>
      </c>
      <c r="F55" s="3" t="s">
        <v>128</v>
      </c>
      <c r="G55" s="3" t="s">
        <v>184</v>
      </c>
      <c r="H55" s="3" t="s">
        <v>176</v>
      </c>
      <c r="I55" s="3" t="s">
        <v>184</v>
      </c>
      <c r="L55" s="3" t="s">
        <v>183</v>
      </c>
      <c r="M55" s="3" t="str">
        <f t="shared" si="0"/>
        <v>NPgNCost of equityCost of equity</v>
      </c>
      <c r="R55" s="15"/>
      <c r="T55" s="15"/>
      <c r="U55" s="15"/>
      <c r="V55" s="15"/>
      <c r="W55" s="15"/>
      <c r="X55" s="15"/>
      <c r="Y55" s="18">
        <v>0.06</v>
      </c>
      <c r="Z55" s="18">
        <v>0.06</v>
      </c>
      <c r="AA55" s="18">
        <v>0.06</v>
      </c>
      <c r="AB55" s="18">
        <v>0.06</v>
      </c>
      <c r="AC55" s="18">
        <v>0.06</v>
      </c>
      <c r="AD55" s="18">
        <v>0.06</v>
      </c>
      <c r="AE55" s="18">
        <v>0.06</v>
      </c>
      <c r="AF55" s="18">
        <v>0.06</v>
      </c>
      <c r="AG55" s="15"/>
      <c r="AH55" s="15"/>
      <c r="AI55" s="15"/>
      <c r="AJ55" s="15"/>
      <c r="AK55" s="15"/>
      <c r="AM55" s="19">
        <f t="shared" si="1"/>
        <v>0.06</v>
      </c>
      <c r="AN55" s="19">
        <f t="shared" si="2"/>
        <v>0.06</v>
      </c>
      <c r="AO55" s="19">
        <f t="shared" si="3"/>
        <v>0</v>
      </c>
      <c r="AP55" s="19" t="str">
        <f t="shared" si="4"/>
        <v>ED1</v>
      </c>
      <c r="AQ55" s="19">
        <f t="shared" si="5"/>
        <v>0.48144632544808619</v>
      </c>
      <c r="AR55" s="19">
        <f t="shared" si="6"/>
        <v>0.24060263060800879</v>
      </c>
      <c r="AS55" s="19">
        <f>IF(AS$3=$AP55,SUMPRODUCT($Y55:$AF55,Inp_RPEs!$S$9:$Z$9),0)</f>
        <v>0</v>
      </c>
      <c r="AT55" s="19">
        <f>IF(AT$3=$AP55,SUMPRODUCT($Y55:$AD55,Inp_RPEs!$S$9:$X$9),0)</f>
        <v>0</v>
      </c>
      <c r="AU55" s="19">
        <f>IF(AU$3=$AP55,SUMPRODUCT($Y55:$AF55,Inp_RPEs!$S$10:$Z$10),0)</f>
        <v>0</v>
      </c>
      <c r="AV55" s="19">
        <f>IF(AV$3=$AP55,SUMPRODUCT($Y55:$AD55,Inp_RPEs!$S$10:$X$10),0)</f>
        <v>0</v>
      </c>
      <c r="AW55" s="19">
        <f>IF(AW$3=$AP55,SUMPRODUCT($Y55:$AF55,Inp_RPEs!$S$11:$Z$11),0)</f>
        <v>0</v>
      </c>
      <c r="AX55" s="19">
        <f>IF(AX$3=$AP55,SUMPRODUCT($Y55:$AD55,Inp_RPEs!$S$11:$X$11),0)</f>
        <v>0</v>
      </c>
      <c r="AY55" s="19">
        <f>IF(AY$3=$AP55,SUMPRODUCT($Y55:$AF55,Inp_RPEs!$S$12:$Z$12),0)</f>
        <v>0.48144632544808619</v>
      </c>
      <c r="AZ55" s="19">
        <f>IF(AZ$3=$AP55,SUMPRODUCT($Y55:$AB55,Inp_RPEs!$S$12:$V$12),0)</f>
        <v>0.24060263060800879</v>
      </c>
      <c r="BA55" s="15"/>
    </row>
    <row r="56" spans="5:53">
      <c r="E56" s="3" t="s">
        <v>25</v>
      </c>
      <c r="F56" s="3" t="s">
        <v>128</v>
      </c>
      <c r="G56" s="3" t="s">
        <v>129</v>
      </c>
      <c r="H56" s="3" t="s">
        <v>130</v>
      </c>
      <c r="I56" s="3" t="s">
        <v>131</v>
      </c>
      <c r="L56" s="3" t="s">
        <v>132</v>
      </c>
      <c r="M56" s="3" t="str">
        <f t="shared" si="0"/>
        <v>NPgYTotex actualLatest Totex actuals/forecast</v>
      </c>
      <c r="R56" s="15"/>
      <c r="T56" s="15"/>
      <c r="U56" s="15"/>
      <c r="V56" s="15"/>
      <c r="W56" s="15"/>
      <c r="X56" s="15"/>
      <c r="Y56" s="89">
        <v>235.3383709957013</v>
      </c>
      <c r="Z56" s="89">
        <v>202.96731004074195</v>
      </c>
      <c r="AA56" s="89">
        <v>196.7173054206101</v>
      </c>
      <c r="AB56" s="89">
        <v>206.94819634935783</v>
      </c>
      <c r="AC56" s="89">
        <v>221.23205150612006</v>
      </c>
      <c r="AD56" s="89">
        <v>218.42625423733881</v>
      </c>
      <c r="AE56" s="89">
        <v>227.73756568378127</v>
      </c>
      <c r="AF56" s="89">
        <v>229.87592772351428</v>
      </c>
      <c r="AG56" s="15"/>
      <c r="AH56" s="15"/>
      <c r="AI56" s="15"/>
      <c r="AJ56" s="15"/>
      <c r="AK56" s="15"/>
      <c r="AM56" s="19">
        <f t="shared" si="1"/>
        <v>1739.2429819571655</v>
      </c>
      <c r="AN56" s="19">
        <f t="shared" si="2"/>
        <v>841.97118280641121</v>
      </c>
      <c r="AO56" s="19">
        <f t="shared" si="3"/>
        <v>0</v>
      </c>
      <c r="AP56" s="19" t="str">
        <f t="shared" si="4"/>
        <v>ED1</v>
      </c>
      <c r="AQ56" s="19">
        <f t="shared" si="5"/>
        <v>1744.4212699232085</v>
      </c>
      <c r="AR56" s="19">
        <f t="shared" si="6"/>
        <v>843.99520582624382</v>
      </c>
      <c r="AS56" s="19">
        <f>IF(AS$3=$AP56,SUMPRODUCT($Y56:$AF56,Inp_RPEs!$S$9:$Z$9),0)</f>
        <v>0</v>
      </c>
      <c r="AT56" s="19">
        <f>IF(AT$3=$AP56,SUMPRODUCT($Y56:$AD56,Inp_RPEs!$S$9:$X$9),0)</f>
        <v>0</v>
      </c>
      <c r="AU56" s="19">
        <f>IF(AU$3=$AP56,SUMPRODUCT($Y56:$AF56,Inp_RPEs!$S$10:$Z$10),0)</f>
        <v>0</v>
      </c>
      <c r="AV56" s="19">
        <f>IF(AV$3=$AP56,SUMPRODUCT($Y56:$AD56,Inp_RPEs!$S$10:$X$10),0)</f>
        <v>0</v>
      </c>
      <c r="AW56" s="19">
        <f>IF(AW$3=$AP56,SUMPRODUCT($Y56:$AF56,Inp_RPEs!$S$11:$Z$11),0)</f>
        <v>0</v>
      </c>
      <c r="AX56" s="19">
        <f>IF(AX$3=$AP56,SUMPRODUCT($Y56:$AD56,Inp_RPEs!$S$11:$X$11),0)</f>
        <v>0</v>
      </c>
      <c r="AY56" s="19">
        <f>IF(AY$3=$AP56,SUMPRODUCT($Y56:$AF56,Inp_RPEs!$S$12:$Z$12),0)</f>
        <v>1744.4212699232085</v>
      </c>
      <c r="AZ56" s="19">
        <f>IF(AZ$3=$AP56,SUMPRODUCT($Y56:$AB56,Inp_RPEs!$S$12:$V$12),0)</f>
        <v>843.99520582624382</v>
      </c>
      <c r="BA56" s="15"/>
    </row>
    <row r="57" spans="5:53">
      <c r="E57" s="3" t="s">
        <v>25</v>
      </c>
      <c r="F57" s="3" t="s">
        <v>128</v>
      </c>
      <c r="G57" s="3" t="s">
        <v>133</v>
      </c>
      <c r="H57" s="3" t="s">
        <v>130</v>
      </c>
      <c r="I57" s="3" t="s">
        <v>134</v>
      </c>
      <c r="L57" s="3" t="s">
        <v>132</v>
      </c>
      <c r="M57" s="3" t="str">
        <f t="shared" si="0"/>
        <v>NPgYTotex allowanceTotex allowance 
   including allowed adjustments and uncertainty mechanisms</v>
      </c>
      <c r="R57" s="15"/>
      <c r="T57" s="15"/>
      <c r="U57" s="15"/>
      <c r="V57" s="15"/>
      <c r="W57" s="15"/>
      <c r="X57" s="15"/>
      <c r="Y57" s="89">
        <v>241.00990950537141</v>
      </c>
      <c r="Z57" s="89">
        <v>227.21543561014801</v>
      </c>
      <c r="AA57" s="89">
        <v>223.39646890762009</v>
      </c>
      <c r="AB57" s="89">
        <v>223.80683913416129</v>
      </c>
      <c r="AC57" s="89">
        <v>212.01047864714533</v>
      </c>
      <c r="AD57" s="89">
        <v>202.82323970884471</v>
      </c>
      <c r="AE57" s="89">
        <v>188.71800064944367</v>
      </c>
      <c r="AF57" s="89">
        <v>193.2722911113564</v>
      </c>
      <c r="AG57" s="15"/>
      <c r="AH57" s="15"/>
      <c r="AI57" s="15"/>
      <c r="AJ57" s="15"/>
      <c r="AK57" s="15"/>
      <c r="AM57" s="19">
        <f t="shared" si="1"/>
        <v>1712.252663274091</v>
      </c>
      <c r="AN57" s="19">
        <f t="shared" si="2"/>
        <v>915.42865315730069</v>
      </c>
      <c r="AO57" s="19">
        <f t="shared" si="3"/>
        <v>1</v>
      </c>
      <c r="AP57" s="19" t="str">
        <f t="shared" si="4"/>
        <v>ED1</v>
      </c>
      <c r="AQ57" s="19">
        <f t="shared" si="5"/>
        <v>1717.3077225003221</v>
      </c>
      <c r="AR57" s="19">
        <f t="shared" si="6"/>
        <v>917.68256110942684</v>
      </c>
      <c r="AS57" s="19">
        <f>IF(AS$3=$AP57,SUMPRODUCT($Y57:$AF57,Inp_RPEs!$S$9:$Z$9),0)</f>
        <v>0</v>
      </c>
      <c r="AT57" s="19">
        <f>IF(AT$3=$AP57,SUMPRODUCT($Y57:$AD57,Inp_RPEs!$S$9:$X$9),0)</f>
        <v>0</v>
      </c>
      <c r="AU57" s="19">
        <f>IF(AU$3=$AP57,SUMPRODUCT($Y57:$AF57,Inp_RPEs!$S$10:$Z$10),0)</f>
        <v>0</v>
      </c>
      <c r="AV57" s="19">
        <f>IF(AV$3=$AP57,SUMPRODUCT($Y57:$AD57,Inp_RPEs!$S$10:$X$10),0)</f>
        <v>0</v>
      </c>
      <c r="AW57" s="19">
        <f>IF(AW$3=$AP57,SUMPRODUCT($Y57:$AF57,Inp_RPEs!$S$11:$Z$11),0)</f>
        <v>0</v>
      </c>
      <c r="AX57" s="19">
        <f>IF(AX$3=$AP57,SUMPRODUCT($Y57:$AD57,Inp_RPEs!$S$11:$X$11),0)</f>
        <v>0</v>
      </c>
      <c r="AY57" s="19">
        <f>IF(AY$3=$AP57,SUMPRODUCT($Y57:$AF57,Inp_RPEs!$S$12:$Z$12),0)</f>
        <v>1717.3077225003221</v>
      </c>
      <c r="AZ57" s="19">
        <f>IF(AZ$3=$AP57,SUMPRODUCT($Y57:$AB57,Inp_RPEs!$S$12:$V$12),0)</f>
        <v>917.68256110942684</v>
      </c>
      <c r="BA57" s="15"/>
    </row>
    <row r="58" spans="5:53">
      <c r="E58" s="3" t="s">
        <v>25</v>
      </c>
      <c r="F58" s="3" t="s">
        <v>128</v>
      </c>
      <c r="G58" s="3" t="s">
        <v>133</v>
      </c>
      <c r="H58" s="3" t="s">
        <v>130</v>
      </c>
      <c r="I58" s="3" t="s">
        <v>135</v>
      </c>
      <c r="L58" s="3" t="s">
        <v>132</v>
      </c>
      <c r="M58" s="3" t="str">
        <f t="shared" si="0"/>
        <v>NPgYTotex allowanceTotal enduring value adjustments</v>
      </c>
      <c r="R58" s="15"/>
      <c r="T58" s="15"/>
      <c r="U58" s="15"/>
      <c r="V58" s="15"/>
      <c r="W58" s="15"/>
      <c r="X58" s="15"/>
      <c r="Y58" s="18">
        <v>-19.042880664383059</v>
      </c>
      <c r="Z58" s="18">
        <v>-28.663507176824996</v>
      </c>
      <c r="AA58" s="18">
        <v>-27.991872145536917</v>
      </c>
      <c r="AB58" s="18">
        <v>-11.790862571320755</v>
      </c>
      <c r="AC58" s="18">
        <v>22.224287649418461</v>
      </c>
      <c r="AD58" s="18">
        <v>20.481725275504353</v>
      </c>
      <c r="AE58" s="18">
        <v>33.412266005463877</v>
      </c>
      <c r="AF58" s="18">
        <v>38.331144592815185</v>
      </c>
      <c r="AG58" s="15"/>
      <c r="AH58" s="15"/>
      <c r="AI58" s="15"/>
      <c r="AJ58" s="15"/>
      <c r="AK58" s="15"/>
      <c r="AM58" s="19">
        <f t="shared" si="1"/>
        <v>26.960300965136142</v>
      </c>
      <c r="AN58" s="19">
        <f t="shared" si="2"/>
        <v>-87.489122558065731</v>
      </c>
      <c r="AO58" s="19">
        <f t="shared" si="3"/>
        <v>1</v>
      </c>
      <c r="AP58" s="19" t="str">
        <f t="shared" si="4"/>
        <v>ED1</v>
      </c>
      <c r="AQ58" s="19">
        <f t="shared" si="5"/>
        <v>27.134466017324741</v>
      </c>
      <c r="AR58" s="19">
        <f t="shared" si="6"/>
        <v>-87.717292456195281</v>
      </c>
      <c r="AS58" s="19">
        <f>IF(AS$3=$AP58,SUMPRODUCT($Y58:$AF58,Inp_RPEs!$S$9:$Z$9),0)</f>
        <v>0</v>
      </c>
      <c r="AT58" s="19">
        <f>IF(AT$3=$AP58,SUMPRODUCT($Y58:$AD58,Inp_RPEs!$S$9:$X$9),0)</f>
        <v>0</v>
      </c>
      <c r="AU58" s="19">
        <f>IF(AU$3=$AP58,SUMPRODUCT($Y58:$AF58,Inp_RPEs!$S$10:$Z$10),0)</f>
        <v>0</v>
      </c>
      <c r="AV58" s="19">
        <f>IF(AV$3=$AP58,SUMPRODUCT($Y58:$AD58,Inp_RPEs!$S$10:$X$10),0)</f>
        <v>0</v>
      </c>
      <c r="AW58" s="19">
        <f>IF(AW$3=$AP58,SUMPRODUCT($Y58:$AF58,Inp_RPEs!$S$11:$Z$11),0)</f>
        <v>0</v>
      </c>
      <c r="AX58" s="19">
        <f>IF(AX$3=$AP58,SUMPRODUCT($Y58:$AD58,Inp_RPEs!$S$11:$X$11),0)</f>
        <v>0</v>
      </c>
      <c r="AY58" s="19">
        <f>IF(AY$3=$AP58,SUMPRODUCT($Y58:$AF58,Inp_RPEs!$S$12:$Z$12),0)</f>
        <v>27.134466017324741</v>
      </c>
      <c r="AZ58" s="19">
        <f>IF(AZ$3=$AP58,SUMPRODUCT($Y58:$AB58,Inp_RPEs!$S$12:$V$12),0)</f>
        <v>-87.717292456195281</v>
      </c>
      <c r="BA58" s="15"/>
    </row>
    <row r="59" spans="5:53">
      <c r="E59" s="3" t="s">
        <v>25</v>
      </c>
      <c r="F59" s="3" t="s">
        <v>128</v>
      </c>
      <c r="G59" s="3" t="s">
        <v>136</v>
      </c>
      <c r="H59" s="3" t="s">
        <v>130</v>
      </c>
      <c r="I59" s="3" t="s">
        <v>137</v>
      </c>
      <c r="L59" s="3" t="s">
        <v>138</v>
      </c>
      <c r="M59" s="3" t="str">
        <f t="shared" si="0"/>
        <v>NPgYSharing factorFunding Adjustment Rate (often referred to as 'sharing factor')</v>
      </c>
      <c r="R59" s="15"/>
      <c r="T59" s="15"/>
      <c r="U59" s="15"/>
      <c r="V59" s="15"/>
      <c r="W59" s="15"/>
      <c r="X59" s="15"/>
      <c r="Y59" s="18">
        <v>0.44156296542217133</v>
      </c>
      <c r="Z59" s="18">
        <v>0.44156296542217133</v>
      </c>
      <c r="AA59" s="18">
        <v>0.44156296542217133</v>
      </c>
      <c r="AB59" s="18">
        <v>0.44156296542217133</v>
      </c>
      <c r="AC59" s="18">
        <v>0.44156296542217133</v>
      </c>
      <c r="AD59" s="18">
        <v>0.44156296542217133</v>
      </c>
      <c r="AE59" s="18">
        <v>0.44156296542217133</v>
      </c>
      <c r="AF59" s="18">
        <v>0.44156296542217133</v>
      </c>
      <c r="AG59" s="15"/>
      <c r="AH59" s="15"/>
      <c r="AI59" s="15"/>
      <c r="AJ59" s="15"/>
      <c r="AK59" s="15"/>
      <c r="AM59" s="19">
        <f t="shared" si="1"/>
        <v>0.44156296542217133</v>
      </c>
      <c r="AN59" s="19">
        <f t="shared" si="2"/>
        <v>0.44156296542217133</v>
      </c>
      <c r="AO59" s="19">
        <f t="shared" si="3"/>
        <v>0</v>
      </c>
      <c r="AP59" s="19" t="str">
        <f t="shared" si="4"/>
        <v>ED1</v>
      </c>
      <c r="AQ59" s="19">
        <f t="shared" si="5"/>
        <v>3.5431477859410778</v>
      </c>
      <c r="AR59" s="19">
        <f t="shared" si="6"/>
        <v>1.7706868509941271</v>
      </c>
      <c r="AS59" s="19">
        <f>IF(AS$3=$AP59,SUMPRODUCT($Y59:$AF59,Inp_RPEs!$S$9:$Z$9),0)</f>
        <v>0</v>
      </c>
      <c r="AT59" s="19">
        <f>IF(AT$3=$AP59,SUMPRODUCT($Y59:$AD59,Inp_RPEs!$S$9:$X$9),0)</f>
        <v>0</v>
      </c>
      <c r="AU59" s="19">
        <f>IF(AU$3=$AP59,SUMPRODUCT($Y59:$AF59,Inp_RPEs!$S$10:$Z$10),0)</f>
        <v>0</v>
      </c>
      <c r="AV59" s="19">
        <f>IF(AV$3=$AP59,SUMPRODUCT($Y59:$AD59,Inp_RPEs!$S$10:$X$10),0)</f>
        <v>0</v>
      </c>
      <c r="AW59" s="19">
        <f>IF(AW$3=$AP59,SUMPRODUCT($Y59:$AF59,Inp_RPEs!$S$11:$Z$11),0)</f>
        <v>0</v>
      </c>
      <c r="AX59" s="19">
        <f>IF(AX$3=$AP59,SUMPRODUCT($Y59:$AD59,Inp_RPEs!$S$11:$X$11),0)</f>
        <v>0</v>
      </c>
      <c r="AY59" s="19">
        <f>IF(AY$3=$AP59,SUMPRODUCT($Y59:$AF59,Inp_RPEs!$S$12:$Z$12),0)</f>
        <v>3.5431477859410778</v>
      </c>
      <c r="AZ59" s="19">
        <f>IF(AZ$3=$AP59,SUMPRODUCT($Y59:$AB59,Inp_RPEs!$S$12:$V$12),0)</f>
        <v>1.7706868509941271</v>
      </c>
      <c r="BA59" s="15"/>
    </row>
    <row r="60" spans="5:53">
      <c r="E60" s="3" t="s">
        <v>25</v>
      </c>
      <c r="F60" s="3" t="s">
        <v>128</v>
      </c>
      <c r="G60" s="3" t="s">
        <v>139</v>
      </c>
      <c r="H60" s="3" t="s">
        <v>140</v>
      </c>
      <c r="I60" s="3" t="s">
        <v>141</v>
      </c>
      <c r="L60" s="3" t="s">
        <v>132</v>
      </c>
      <c r="M60" s="3" t="str">
        <f t="shared" si="0"/>
        <v>NPgYIQIPost tax</v>
      </c>
      <c r="R60" s="15"/>
      <c r="T60" s="15"/>
      <c r="U60" s="15"/>
      <c r="V60" s="15"/>
      <c r="W60" s="15"/>
      <c r="X60" s="15"/>
      <c r="Y60" s="18">
        <v>-0.86626036283610952</v>
      </c>
      <c r="Z60" s="18">
        <v>-0.81019773780890636</v>
      </c>
      <c r="AA60" s="18">
        <v>-0.78919084241395188</v>
      </c>
      <c r="AB60" s="18">
        <v>-0.79061873066036981</v>
      </c>
      <c r="AC60" s="18">
        <v>-0.74432653414361061</v>
      </c>
      <c r="AD60" s="18">
        <v>-0.70697274816976396</v>
      </c>
      <c r="AE60" s="18">
        <v>-0.65350946162011747</v>
      </c>
      <c r="AF60" s="18">
        <v>-0.66429758885743451</v>
      </c>
      <c r="AG60" s="15"/>
      <c r="AH60" s="15"/>
      <c r="AI60" s="15"/>
      <c r="AJ60" s="15"/>
      <c r="AK60" s="15"/>
      <c r="AM60" s="19">
        <f t="shared" si="1"/>
        <v>-6.0253740065102637</v>
      </c>
      <c r="AN60" s="19">
        <f t="shared" si="2"/>
        <v>-3.2562676737193375</v>
      </c>
      <c r="AO60" s="19">
        <f t="shared" si="3"/>
        <v>0</v>
      </c>
      <c r="AP60" s="19" t="str">
        <f t="shared" si="4"/>
        <v>ED1</v>
      </c>
      <c r="AQ60" s="19">
        <f t="shared" si="5"/>
        <v>-6.0430919513774706</v>
      </c>
      <c r="AR60" s="19">
        <f t="shared" si="6"/>
        <v>-3.2642511155673715</v>
      </c>
      <c r="AS60" s="19">
        <f>IF(AS$3=$AP60,SUMPRODUCT($Y60:$AF60,Inp_RPEs!$S$9:$Z$9),0)</f>
        <v>0</v>
      </c>
      <c r="AT60" s="19">
        <f>IF(AT$3=$AP60,SUMPRODUCT($Y60:$AD60,Inp_RPEs!$S$9:$X$9),0)</f>
        <v>0</v>
      </c>
      <c r="AU60" s="19">
        <f>IF(AU$3=$AP60,SUMPRODUCT($Y60:$AF60,Inp_RPEs!$S$10:$Z$10),0)</f>
        <v>0</v>
      </c>
      <c r="AV60" s="19">
        <f>IF(AV$3=$AP60,SUMPRODUCT($Y60:$AD60,Inp_RPEs!$S$10:$X$10),0)</f>
        <v>0</v>
      </c>
      <c r="AW60" s="19">
        <f>IF(AW$3=$AP60,SUMPRODUCT($Y60:$AF60,Inp_RPEs!$S$11:$Z$11),0)</f>
        <v>0</v>
      </c>
      <c r="AX60" s="19">
        <f>IF(AX$3=$AP60,SUMPRODUCT($Y60:$AD60,Inp_RPEs!$S$11:$X$11),0)</f>
        <v>0</v>
      </c>
      <c r="AY60" s="19">
        <f>IF(AY$3=$AP60,SUMPRODUCT($Y60:$AF60,Inp_RPEs!$S$12:$Z$12),0)</f>
        <v>-6.0430919513774706</v>
      </c>
      <c r="AZ60" s="19">
        <f>IF(AZ$3=$AP60,SUMPRODUCT($Y60:$AB60,Inp_RPEs!$S$12:$V$12),0)</f>
        <v>-3.2642511155673715</v>
      </c>
      <c r="BA60" s="15"/>
    </row>
    <row r="61" spans="5:53">
      <c r="E61" s="3" t="s">
        <v>25</v>
      </c>
      <c r="F61" s="3" t="s">
        <v>128</v>
      </c>
      <c r="G61" s="3" t="s">
        <v>142</v>
      </c>
      <c r="H61" s="3" t="s">
        <v>140</v>
      </c>
      <c r="I61" s="3" t="s">
        <v>143</v>
      </c>
      <c r="L61" s="3" t="s">
        <v>132</v>
      </c>
      <c r="M61" s="3" t="str">
        <f t="shared" si="0"/>
        <v>NPgYBMCSBroad measure of customer service</v>
      </c>
      <c r="R61" s="15"/>
      <c r="T61" s="15"/>
      <c r="U61" s="15"/>
      <c r="V61" s="15"/>
      <c r="W61" s="15"/>
      <c r="X61" s="15"/>
      <c r="Y61" s="18">
        <v>1.2110034753373273</v>
      </c>
      <c r="Z61" s="18">
        <v>1.9767278568831024</v>
      </c>
      <c r="AA61" s="18">
        <v>2.0747957793847651</v>
      </c>
      <c r="AB61" s="18">
        <v>2.2486884017197775</v>
      </c>
      <c r="AC61" s="18">
        <v>3.5235160000000003</v>
      </c>
      <c r="AD61" s="18">
        <v>3.6354000000000006</v>
      </c>
      <c r="AE61" s="18">
        <v>3.7681999999999998</v>
      </c>
      <c r="AF61" s="18">
        <v>3.7681999999999998</v>
      </c>
      <c r="AG61" s="15"/>
      <c r="AH61" s="15"/>
      <c r="AI61" s="15"/>
      <c r="AJ61" s="15"/>
      <c r="AK61" s="15"/>
      <c r="AM61" s="19">
        <f t="shared" si="1"/>
        <v>22.206531513324972</v>
      </c>
      <c r="AN61" s="19">
        <f t="shared" si="2"/>
        <v>7.5112155133249718</v>
      </c>
      <c r="AO61" s="19">
        <f t="shared" si="3"/>
        <v>0</v>
      </c>
      <c r="AP61" s="19" t="str">
        <f t="shared" si="4"/>
        <v>ED1</v>
      </c>
      <c r="AQ61" s="19">
        <f t="shared" si="5"/>
        <v>22.279501556190056</v>
      </c>
      <c r="AR61" s="19">
        <f t="shared" si="6"/>
        <v>7.5325257133462777</v>
      </c>
      <c r="AS61" s="19">
        <f>IF(AS$3=$AP61,SUMPRODUCT($Y61:$AF61,Inp_RPEs!$S$9:$Z$9),0)</f>
        <v>0</v>
      </c>
      <c r="AT61" s="19">
        <f>IF(AT$3=$AP61,SUMPRODUCT($Y61:$AD61,Inp_RPEs!$S$9:$X$9),0)</f>
        <v>0</v>
      </c>
      <c r="AU61" s="19">
        <f>IF(AU$3=$AP61,SUMPRODUCT($Y61:$AF61,Inp_RPEs!$S$10:$Z$10),0)</f>
        <v>0</v>
      </c>
      <c r="AV61" s="19">
        <f>IF(AV$3=$AP61,SUMPRODUCT($Y61:$AD61,Inp_RPEs!$S$10:$X$10),0)</f>
        <v>0</v>
      </c>
      <c r="AW61" s="19">
        <f>IF(AW$3=$AP61,SUMPRODUCT($Y61:$AF61,Inp_RPEs!$S$11:$Z$11),0)</f>
        <v>0</v>
      </c>
      <c r="AX61" s="19">
        <f>IF(AX$3=$AP61,SUMPRODUCT($Y61:$AD61,Inp_RPEs!$S$11:$X$11),0)</f>
        <v>0</v>
      </c>
      <c r="AY61" s="19">
        <f>IF(AY$3=$AP61,SUMPRODUCT($Y61:$AF61,Inp_RPEs!$S$12:$Z$12),0)</f>
        <v>22.279501556190056</v>
      </c>
      <c r="AZ61" s="19">
        <f>IF(AZ$3=$AP61,SUMPRODUCT($Y61:$AB61,Inp_RPEs!$S$12:$V$12),0)</f>
        <v>7.5325257133462777</v>
      </c>
      <c r="BA61" s="15"/>
    </row>
    <row r="62" spans="5:53">
      <c r="E62" s="3" t="s">
        <v>25</v>
      </c>
      <c r="F62" s="3" t="s">
        <v>128</v>
      </c>
      <c r="G62" s="3" t="s">
        <v>144</v>
      </c>
      <c r="H62" s="3" t="s">
        <v>140</v>
      </c>
      <c r="I62" s="3" t="s">
        <v>145</v>
      </c>
      <c r="L62" s="3" t="s">
        <v>132</v>
      </c>
      <c r="M62" s="3" t="str">
        <f t="shared" si="0"/>
        <v>NPgYIISInterruptions-related quality of service</v>
      </c>
      <c r="R62" s="15"/>
      <c r="T62" s="15"/>
      <c r="U62" s="15"/>
      <c r="V62" s="15"/>
      <c r="W62" s="15"/>
      <c r="X62" s="15"/>
      <c r="Y62" s="18">
        <v>10.600476480000001</v>
      </c>
      <c r="Z62" s="18">
        <v>10.935</v>
      </c>
      <c r="AA62" s="18">
        <v>10.88982144</v>
      </c>
      <c r="AB62" s="18">
        <v>11.189258219999999</v>
      </c>
      <c r="AC62" s="18">
        <v>11.205</v>
      </c>
      <c r="AD62" s="18">
        <v>11.205</v>
      </c>
      <c r="AE62" s="18">
        <v>11.205</v>
      </c>
      <c r="AF62" s="18">
        <v>11.205</v>
      </c>
      <c r="AG62" s="15"/>
      <c r="AH62" s="15"/>
      <c r="AI62" s="15"/>
      <c r="AJ62" s="15"/>
      <c r="AK62" s="15"/>
      <c r="AM62" s="19">
        <f t="shared" si="1"/>
        <v>88.434556139999998</v>
      </c>
      <c r="AN62" s="19">
        <f t="shared" si="2"/>
        <v>43.614556139999998</v>
      </c>
      <c r="AO62" s="19">
        <f t="shared" si="3"/>
        <v>0</v>
      </c>
      <c r="AP62" s="19" t="str">
        <f t="shared" si="4"/>
        <v>ED1</v>
      </c>
      <c r="AQ62" s="19">
        <f t="shared" si="5"/>
        <v>88.702748492809874</v>
      </c>
      <c r="AR62" s="19">
        <f t="shared" si="6"/>
        <v>43.72518848142542</v>
      </c>
      <c r="AS62" s="19">
        <f>IF(AS$3=$AP62,SUMPRODUCT($Y62:$AF62,Inp_RPEs!$S$9:$Z$9),0)</f>
        <v>0</v>
      </c>
      <c r="AT62" s="19">
        <f>IF(AT$3=$AP62,SUMPRODUCT($Y62:$AD62,Inp_RPEs!$S$9:$X$9),0)</f>
        <v>0</v>
      </c>
      <c r="AU62" s="19">
        <f>IF(AU$3=$AP62,SUMPRODUCT($Y62:$AF62,Inp_RPEs!$S$10:$Z$10),0)</f>
        <v>0</v>
      </c>
      <c r="AV62" s="19">
        <f>IF(AV$3=$AP62,SUMPRODUCT($Y62:$AD62,Inp_RPEs!$S$10:$X$10),0)</f>
        <v>0</v>
      </c>
      <c r="AW62" s="19">
        <f>IF(AW$3=$AP62,SUMPRODUCT($Y62:$AF62,Inp_RPEs!$S$11:$Z$11),0)</f>
        <v>0</v>
      </c>
      <c r="AX62" s="19">
        <f>IF(AX$3=$AP62,SUMPRODUCT($Y62:$AD62,Inp_RPEs!$S$11:$X$11),0)</f>
        <v>0</v>
      </c>
      <c r="AY62" s="19">
        <f>IF(AY$3=$AP62,SUMPRODUCT($Y62:$AF62,Inp_RPEs!$S$12:$Z$12),0)</f>
        <v>88.702748492809874</v>
      </c>
      <c r="AZ62" s="19">
        <f>IF(AZ$3=$AP62,SUMPRODUCT($Y62:$AB62,Inp_RPEs!$S$12:$V$12),0)</f>
        <v>43.72518848142542</v>
      </c>
      <c r="BA62" s="15"/>
    </row>
    <row r="63" spans="5:53">
      <c r="E63" s="3" t="s">
        <v>25</v>
      </c>
      <c r="F63" s="3" t="s">
        <v>128</v>
      </c>
      <c r="G63" s="3" t="s">
        <v>146</v>
      </c>
      <c r="H63" s="3" t="s">
        <v>140</v>
      </c>
      <c r="I63" s="3" t="s">
        <v>147</v>
      </c>
      <c r="L63" s="3" t="s">
        <v>132</v>
      </c>
      <c r="M63" s="3" t="str">
        <f t="shared" si="0"/>
        <v>NPgYICEIncentive on connections engagement</v>
      </c>
      <c r="R63" s="15"/>
      <c r="T63" s="15"/>
      <c r="U63" s="15"/>
      <c r="V63" s="15"/>
      <c r="W63" s="15"/>
      <c r="X63" s="15"/>
      <c r="Y63" s="18">
        <v>0</v>
      </c>
      <c r="Z63" s="18">
        <v>0</v>
      </c>
      <c r="AA63" s="18">
        <v>0</v>
      </c>
      <c r="AB63" s="18">
        <v>0</v>
      </c>
      <c r="AC63" s="18">
        <v>0</v>
      </c>
      <c r="AD63" s="18">
        <v>0</v>
      </c>
      <c r="AE63" s="18">
        <v>0</v>
      </c>
      <c r="AF63" s="18">
        <v>0</v>
      </c>
      <c r="AG63" s="15"/>
      <c r="AH63" s="15"/>
      <c r="AI63" s="15"/>
      <c r="AJ63" s="15"/>
      <c r="AK63" s="15"/>
      <c r="AM63" s="19">
        <f t="shared" si="1"/>
        <v>0</v>
      </c>
      <c r="AN63" s="19">
        <f t="shared" si="2"/>
        <v>0</v>
      </c>
      <c r="AO63" s="19">
        <f t="shared" si="3"/>
        <v>0</v>
      </c>
      <c r="AP63" s="19" t="str">
        <f t="shared" si="4"/>
        <v>ED1</v>
      </c>
      <c r="AQ63" s="19">
        <f t="shared" si="5"/>
        <v>0</v>
      </c>
      <c r="AR63" s="19">
        <f t="shared" si="6"/>
        <v>0</v>
      </c>
      <c r="AS63" s="19">
        <f>IF(AS$3=$AP63,SUMPRODUCT($Y63:$AF63,Inp_RPEs!$S$9:$Z$9),0)</f>
        <v>0</v>
      </c>
      <c r="AT63" s="19">
        <f>IF(AT$3=$AP63,SUMPRODUCT($Y63:$AD63,Inp_RPEs!$S$9:$X$9),0)</f>
        <v>0</v>
      </c>
      <c r="AU63" s="19">
        <f>IF(AU$3=$AP63,SUMPRODUCT($Y63:$AF63,Inp_RPEs!$S$10:$Z$10),0)</f>
        <v>0</v>
      </c>
      <c r="AV63" s="19">
        <f>IF(AV$3=$AP63,SUMPRODUCT($Y63:$AD63,Inp_RPEs!$S$10:$X$10),0)</f>
        <v>0</v>
      </c>
      <c r="AW63" s="19">
        <f>IF(AW$3=$AP63,SUMPRODUCT($Y63:$AF63,Inp_RPEs!$S$11:$Z$11),0)</f>
        <v>0</v>
      </c>
      <c r="AX63" s="19">
        <f>IF(AX$3=$AP63,SUMPRODUCT($Y63:$AD63,Inp_RPEs!$S$11:$X$11),0)</f>
        <v>0</v>
      </c>
      <c r="AY63" s="19">
        <f>IF(AY$3=$AP63,SUMPRODUCT($Y63:$AF63,Inp_RPEs!$S$12:$Z$12),0)</f>
        <v>0</v>
      </c>
      <c r="AZ63" s="19">
        <f>IF(AZ$3=$AP63,SUMPRODUCT($Y63:$AB63,Inp_RPEs!$S$12:$V$12),0)</f>
        <v>0</v>
      </c>
      <c r="BA63" s="15"/>
    </row>
    <row r="64" spans="5:53">
      <c r="E64" s="3" t="s">
        <v>25</v>
      </c>
      <c r="F64" s="3" t="s">
        <v>128</v>
      </c>
      <c r="G64" s="3" t="s">
        <v>148</v>
      </c>
      <c r="H64" s="3" t="s">
        <v>140</v>
      </c>
      <c r="I64" s="3" t="s">
        <v>149</v>
      </c>
      <c r="L64" s="3" t="s">
        <v>132</v>
      </c>
      <c r="M64" s="3" t="str">
        <f t="shared" si="0"/>
        <v>NPgYTTCTime to Connect Incentive</v>
      </c>
      <c r="R64" s="15"/>
      <c r="T64" s="15"/>
      <c r="U64" s="15"/>
      <c r="V64" s="15"/>
      <c r="W64" s="15"/>
      <c r="X64" s="15"/>
      <c r="Y64" s="18">
        <v>0.56360440677966106</v>
      </c>
      <c r="Z64" s="18">
        <v>0.48599999999999999</v>
      </c>
      <c r="AA64" s="18">
        <v>5.0949000000000147E-2</v>
      </c>
      <c r="AB64" s="18">
        <v>0.2928240000000002</v>
      </c>
      <c r="AC64" s="18">
        <v>0.49188540981830003</v>
      </c>
      <c r="AD64" s="18">
        <v>0.49188540981830003</v>
      </c>
      <c r="AE64" s="18">
        <v>0.49188540981830003</v>
      </c>
      <c r="AF64" s="18">
        <v>0.49188540981830003</v>
      </c>
      <c r="AG64" s="15"/>
      <c r="AH64" s="15"/>
      <c r="AI64" s="15"/>
      <c r="AJ64" s="15"/>
      <c r="AK64" s="15"/>
      <c r="AM64" s="19">
        <f t="shared" si="1"/>
        <v>3.3609190460528615</v>
      </c>
      <c r="AN64" s="19">
        <f t="shared" si="2"/>
        <v>1.3933774067796614</v>
      </c>
      <c r="AO64" s="19">
        <f t="shared" si="3"/>
        <v>0</v>
      </c>
      <c r="AP64" s="19" t="str">
        <f t="shared" si="4"/>
        <v>ED1</v>
      </c>
      <c r="AQ64" s="19">
        <f t="shared" si="5"/>
        <v>3.3704928188193675</v>
      </c>
      <c r="AR64" s="19">
        <f t="shared" si="6"/>
        <v>1.3960344931766169</v>
      </c>
      <c r="AS64" s="19">
        <f>IF(AS$3=$AP64,SUMPRODUCT($Y64:$AF64,Inp_RPEs!$S$9:$Z$9),0)</f>
        <v>0</v>
      </c>
      <c r="AT64" s="19">
        <f>IF(AT$3=$AP64,SUMPRODUCT($Y64:$AD64,Inp_RPEs!$S$9:$X$9),0)</f>
        <v>0</v>
      </c>
      <c r="AU64" s="19">
        <f>IF(AU$3=$AP64,SUMPRODUCT($Y64:$AF64,Inp_RPEs!$S$10:$Z$10),0)</f>
        <v>0</v>
      </c>
      <c r="AV64" s="19">
        <f>IF(AV$3=$AP64,SUMPRODUCT($Y64:$AD64,Inp_RPEs!$S$10:$X$10),0)</f>
        <v>0</v>
      </c>
      <c r="AW64" s="19">
        <f>IF(AW$3=$AP64,SUMPRODUCT($Y64:$AF64,Inp_RPEs!$S$11:$Z$11),0)</f>
        <v>0</v>
      </c>
      <c r="AX64" s="19">
        <f>IF(AX$3=$AP64,SUMPRODUCT($Y64:$AD64,Inp_RPEs!$S$11:$X$11),0)</f>
        <v>0</v>
      </c>
      <c r="AY64" s="19">
        <f>IF(AY$3=$AP64,SUMPRODUCT($Y64:$AF64,Inp_RPEs!$S$12:$Z$12),0)</f>
        <v>3.3704928188193675</v>
      </c>
      <c r="AZ64" s="19">
        <f>IF(AZ$3=$AP64,SUMPRODUCT($Y64:$AB64,Inp_RPEs!$S$12:$V$12),0)</f>
        <v>1.3960344931766169</v>
      </c>
      <c r="BA64" s="15"/>
    </row>
    <row r="65" spans="5:53">
      <c r="E65" s="3" t="s">
        <v>25</v>
      </c>
      <c r="F65" s="3" t="s">
        <v>128</v>
      </c>
      <c r="G65" s="3" t="s">
        <v>150</v>
      </c>
      <c r="H65" s="3" t="s">
        <v>140</v>
      </c>
      <c r="I65" s="3" t="s">
        <v>151</v>
      </c>
      <c r="L65" s="3" t="s">
        <v>132</v>
      </c>
      <c r="M65" s="3" t="str">
        <f t="shared" si="0"/>
        <v>NPgYLossesLosses discretionary reward scheme</v>
      </c>
      <c r="R65" s="15"/>
      <c r="T65" s="15"/>
      <c r="U65" s="15"/>
      <c r="V65" s="15"/>
      <c r="W65" s="15"/>
      <c r="X65" s="15"/>
      <c r="Y65" s="18">
        <v>0</v>
      </c>
      <c r="Z65" s="18">
        <v>0.14174999999999999</v>
      </c>
      <c r="AA65" s="18">
        <v>0</v>
      </c>
      <c r="AB65" s="18">
        <v>0</v>
      </c>
      <c r="AC65" s="18">
        <v>0</v>
      </c>
      <c r="AD65" s="18">
        <v>0</v>
      </c>
      <c r="AE65" s="18">
        <v>0</v>
      </c>
      <c r="AF65" s="18">
        <v>0</v>
      </c>
      <c r="AG65" s="15"/>
      <c r="AH65" s="15"/>
      <c r="AI65" s="15"/>
      <c r="AJ65" s="15"/>
      <c r="AK65" s="15"/>
      <c r="AM65" s="19">
        <f t="shared" si="1"/>
        <v>0.14174999999999999</v>
      </c>
      <c r="AN65" s="19">
        <f t="shared" si="2"/>
        <v>0.14174999999999999</v>
      </c>
      <c r="AO65" s="19">
        <f t="shared" si="3"/>
        <v>0</v>
      </c>
      <c r="AP65" s="19" t="str">
        <f t="shared" si="4"/>
        <v>ED1</v>
      </c>
      <c r="AQ65" s="19">
        <f t="shared" si="5"/>
        <v>0.1422058785888351</v>
      </c>
      <c r="AR65" s="19">
        <f t="shared" si="6"/>
        <v>0.1422058785888351</v>
      </c>
      <c r="AS65" s="19">
        <f>IF(AS$3=$AP65,SUMPRODUCT($Y65:$AF65,Inp_RPEs!$S$9:$Z$9),0)</f>
        <v>0</v>
      </c>
      <c r="AT65" s="19">
        <f>IF(AT$3=$AP65,SUMPRODUCT($Y65:$AD65,Inp_RPEs!$S$9:$X$9),0)</f>
        <v>0</v>
      </c>
      <c r="AU65" s="19">
        <f>IF(AU$3=$AP65,SUMPRODUCT($Y65:$AF65,Inp_RPEs!$S$10:$Z$10),0)</f>
        <v>0</v>
      </c>
      <c r="AV65" s="19">
        <f>IF(AV$3=$AP65,SUMPRODUCT($Y65:$AD65,Inp_RPEs!$S$10:$X$10),0)</f>
        <v>0</v>
      </c>
      <c r="AW65" s="19">
        <f>IF(AW$3=$AP65,SUMPRODUCT($Y65:$AF65,Inp_RPEs!$S$11:$Z$11),0)</f>
        <v>0</v>
      </c>
      <c r="AX65" s="19">
        <f>IF(AX$3=$AP65,SUMPRODUCT($Y65:$AD65,Inp_RPEs!$S$11:$X$11),0)</f>
        <v>0</v>
      </c>
      <c r="AY65" s="19">
        <f>IF(AY$3=$AP65,SUMPRODUCT($Y65:$AF65,Inp_RPEs!$S$12:$Z$12),0)</f>
        <v>0.1422058785888351</v>
      </c>
      <c r="AZ65" s="19">
        <f>IF(AZ$3=$AP65,SUMPRODUCT($Y65:$AB65,Inp_RPEs!$S$12:$V$12),0)</f>
        <v>0.1422058785888351</v>
      </c>
      <c r="BA65" s="15"/>
    </row>
    <row r="66" spans="5:53">
      <c r="E66" s="3" t="s">
        <v>25</v>
      </c>
      <c r="F66" s="3" t="s">
        <v>128</v>
      </c>
      <c r="G66" s="3" t="s">
        <v>152</v>
      </c>
      <c r="H66" s="3" t="s">
        <v>153</v>
      </c>
      <c r="I66" s="3" t="s">
        <v>154</v>
      </c>
      <c r="L66" s="3" t="s">
        <v>155</v>
      </c>
      <c r="M66" s="3" t="str">
        <f t="shared" si="0"/>
        <v>NPgYNetwork Innovation AllowanceEligible NIA expenditure and Bid Preparation costs</v>
      </c>
      <c r="R66" s="15"/>
      <c r="T66" s="15"/>
      <c r="U66" s="15"/>
      <c r="V66" s="15"/>
      <c r="W66" s="15"/>
      <c r="X66" s="15"/>
      <c r="Y66" s="18">
        <v>0.8202488247745281</v>
      </c>
      <c r="Z66" s="18">
        <v>0.78253045889138884</v>
      </c>
      <c r="AA66" s="18">
        <v>2.3310237800519573</v>
      </c>
      <c r="AB66" s="18">
        <v>2.4119222903338855</v>
      </c>
      <c r="AC66" s="18">
        <v>2.483053623415632</v>
      </c>
      <c r="AD66" s="18">
        <v>2.5259103574824118</v>
      </c>
      <c r="AE66" s="18">
        <v>2.5769940311052717</v>
      </c>
      <c r="AF66" s="18">
        <v>2.6672936756914165</v>
      </c>
      <c r="AG66" s="15"/>
      <c r="AH66" s="15"/>
      <c r="AI66" s="15"/>
      <c r="AJ66" s="15"/>
      <c r="AK66" s="15"/>
      <c r="AM66" s="19">
        <f t="shared" si="1"/>
        <v>16.598977041746494</v>
      </c>
      <c r="AN66" s="19">
        <f t="shared" si="2"/>
        <v>6.3457253540517602</v>
      </c>
      <c r="AO66" s="19">
        <f t="shared" si="3"/>
        <v>0</v>
      </c>
      <c r="AP66" s="19" t="str">
        <f t="shared" si="4"/>
        <v>ED1</v>
      </c>
      <c r="AQ66" s="19">
        <f t="shared" si="5"/>
        <v>16.654044751077382</v>
      </c>
      <c r="AR66" s="19">
        <f t="shared" si="6"/>
        <v>6.3647488319538041</v>
      </c>
      <c r="AS66" s="19">
        <f>IF(AS$3=$AP66,SUMPRODUCT($Y66:$AF66,Inp_RPEs!$S$9:$Z$9),0)</f>
        <v>0</v>
      </c>
      <c r="AT66" s="19">
        <f>IF(AT$3=$AP66,SUMPRODUCT($Y66:$AD66,Inp_RPEs!$S$9:$X$9),0)</f>
        <v>0</v>
      </c>
      <c r="AU66" s="19">
        <f>IF(AU$3=$AP66,SUMPRODUCT($Y66:$AF66,Inp_RPEs!$S$10:$Z$10),0)</f>
        <v>0</v>
      </c>
      <c r="AV66" s="19">
        <f>IF(AV$3=$AP66,SUMPRODUCT($Y66:$AD66,Inp_RPEs!$S$10:$X$10),0)</f>
        <v>0</v>
      </c>
      <c r="AW66" s="19">
        <f>IF(AW$3=$AP66,SUMPRODUCT($Y66:$AF66,Inp_RPEs!$S$11:$Z$11),0)</f>
        <v>0</v>
      </c>
      <c r="AX66" s="19">
        <f>IF(AX$3=$AP66,SUMPRODUCT($Y66:$AD66,Inp_RPEs!$S$11:$X$11),0)</f>
        <v>0</v>
      </c>
      <c r="AY66" s="19">
        <f>IF(AY$3=$AP66,SUMPRODUCT($Y66:$AF66,Inp_RPEs!$S$12:$Z$12),0)</f>
        <v>16.654044751077382</v>
      </c>
      <c r="AZ66" s="19">
        <f>IF(AZ$3=$AP66,SUMPRODUCT($Y66:$AB66,Inp_RPEs!$S$12:$V$12),0)</f>
        <v>6.3647488319538041</v>
      </c>
      <c r="BA66" s="15"/>
    </row>
    <row r="67" spans="5:53">
      <c r="E67" s="3" t="s">
        <v>25</v>
      </c>
      <c r="F67" s="3" t="s">
        <v>128</v>
      </c>
      <c r="G67" s="3" t="s">
        <v>156</v>
      </c>
      <c r="H67" s="3" t="s">
        <v>153</v>
      </c>
      <c r="I67" s="3" t="s">
        <v>157</v>
      </c>
      <c r="L67" s="3" t="s">
        <v>155</v>
      </c>
      <c r="M67" s="3" t="str">
        <f t="shared" si="0"/>
        <v>NPgYLow Carbon Networks FundLow Carbon Networks Fund revenue adjustment</v>
      </c>
      <c r="R67" s="15"/>
      <c r="T67" s="15"/>
      <c r="U67" s="15"/>
      <c r="V67" s="15"/>
      <c r="W67" s="15"/>
      <c r="X67" s="15"/>
      <c r="Y67" s="18">
        <v>1.58060117</v>
      </c>
      <c r="Z67" s="18">
        <v>8.3856570000000005E-2</v>
      </c>
      <c r="AA67" s="18">
        <v>0.24265197999999999</v>
      </c>
      <c r="AB67" s="18">
        <v>0.65832199000000002</v>
      </c>
      <c r="AC67" s="18">
        <v>8.9907860000000006E-2</v>
      </c>
      <c r="AD67" s="18">
        <v>0</v>
      </c>
      <c r="AE67" s="18">
        <v>0</v>
      </c>
      <c r="AF67" s="18">
        <v>0</v>
      </c>
      <c r="AG67" s="15"/>
      <c r="AH67" s="15"/>
      <c r="AI67" s="15"/>
      <c r="AJ67" s="15"/>
      <c r="AK67" s="15"/>
      <c r="AM67" s="19">
        <f t="shared" si="1"/>
        <v>2.6553395699999998</v>
      </c>
      <c r="AN67" s="19">
        <f t="shared" si="2"/>
        <v>2.5654317099999999</v>
      </c>
      <c r="AO67" s="19">
        <f t="shared" si="3"/>
        <v>0</v>
      </c>
      <c r="AP67" s="19" t="str">
        <f t="shared" si="4"/>
        <v>ED1</v>
      </c>
      <c r="AQ67" s="19">
        <f t="shared" si="5"/>
        <v>2.6587717040616861</v>
      </c>
      <c r="AR67" s="19">
        <f t="shared" si="6"/>
        <v>2.5685477824051679</v>
      </c>
      <c r="AS67" s="19">
        <f>IF(AS$3=$AP67,SUMPRODUCT($Y67:$AF67,Inp_RPEs!$S$9:$Z$9),0)</f>
        <v>0</v>
      </c>
      <c r="AT67" s="19">
        <f>IF(AT$3=$AP67,SUMPRODUCT($Y67:$AD67,Inp_RPEs!$S$9:$X$9),0)</f>
        <v>0</v>
      </c>
      <c r="AU67" s="19">
        <f>IF(AU$3=$AP67,SUMPRODUCT($Y67:$AF67,Inp_RPEs!$S$10:$Z$10),0)</f>
        <v>0</v>
      </c>
      <c r="AV67" s="19">
        <f>IF(AV$3=$AP67,SUMPRODUCT($Y67:$AD67,Inp_RPEs!$S$10:$X$10),0)</f>
        <v>0</v>
      </c>
      <c r="AW67" s="19">
        <f>IF(AW$3=$AP67,SUMPRODUCT($Y67:$AF67,Inp_RPEs!$S$11:$Z$11),0)</f>
        <v>0</v>
      </c>
      <c r="AX67" s="19">
        <f>IF(AX$3=$AP67,SUMPRODUCT($Y67:$AD67,Inp_RPEs!$S$11:$X$11),0)</f>
        <v>0</v>
      </c>
      <c r="AY67" s="19">
        <f>IF(AY$3=$AP67,SUMPRODUCT($Y67:$AF67,Inp_RPEs!$S$12:$Z$12),0)</f>
        <v>2.6587717040616861</v>
      </c>
      <c r="AZ67" s="19">
        <f>IF(AZ$3=$AP67,SUMPRODUCT($Y67:$AB67,Inp_RPEs!$S$12:$V$12),0)</f>
        <v>2.5685477824051679</v>
      </c>
      <c r="BA67" s="15"/>
    </row>
    <row r="68" spans="5:53">
      <c r="E68" s="3" t="s">
        <v>25</v>
      </c>
      <c r="F68" s="3" t="s">
        <v>128</v>
      </c>
      <c r="G68" s="3" t="s">
        <v>158</v>
      </c>
      <c r="H68" s="3" t="s">
        <v>153</v>
      </c>
      <c r="I68" s="3" t="s">
        <v>159</v>
      </c>
      <c r="L68" s="3" t="s">
        <v>155</v>
      </c>
      <c r="M68" s="3" t="str">
        <f t="shared" si="0"/>
        <v>NPgYNIC AwardAwarded NIC funding actually spent or forecast to be spent</v>
      </c>
      <c r="R68" s="15"/>
      <c r="T68" s="15"/>
      <c r="U68" s="15"/>
      <c r="V68" s="15"/>
      <c r="W68" s="15"/>
      <c r="X68" s="15"/>
      <c r="Y68" s="18"/>
      <c r="Z68" s="18"/>
      <c r="AA68" s="18"/>
      <c r="AB68" s="18"/>
      <c r="AC68" s="18"/>
      <c r="AD68" s="18"/>
      <c r="AE68" s="18"/>
      <c r="AF68" s="18"/>
      <c r="AG68" s="15"/>
      <c r="AH68" s="15"/>
      <c r="AI68" s="15"/>
      <c r="AJ68" s="15"/>
      <c r="AK68" s="15"/>
      <c r="AM68" s="19">
        <f t="shared" si="1"/>
        <v>0</v>
      </c>
      <c r="AN68" s="19">
        <f t="shared" si="2"/>
        <v>0</v>
      </c>
      <c r="AO68" s="19">
        <f t="shared" si="3"/>
        <v>0</v>
      </c>
      <c r="AP68" s="19" t="str">
        <f t="shared" si="4"/>
        <v>ED1</v>
      </c>
      <c r="AQ68" s="19">
        <f t="shared" si="5"/>
        <v>0</v>
      </c>
      <c r="AR68" s="19">
        <f t="shared" si="6"/>
        <v>0</v>
      </c>
      <c r="AS68" s="19">
        <f>IF(AS$3=$AP68,SUMPRODUCT($Y68:$AF68,Inp_RPEs!$S$9:$Z$9),0)</f>
        <v>0</v>
      </c>
      <c r="AT68" s="19">
        <f>IF(AT$3=$AP68,SUMPRODUCT($Y68:$AD68,Inp_RPEs!$S$9:$X$9),0)</f>
        <v>0</v>
      </c>
      <c r="AU68" s="19">
        <f>IF(AU$3=$AP68,SUMPRODUCT($Y68:$AF68,Inp_RPEs!$S$10:$Z$10),0)</f>
        <v>0</v>
      </c>
      <c r="AV68" s="19">
        <f>IF(AV$3=$AP68,SUMPRODUCT($Y68:$AD68,Inp_RPEs!$S$10:$X$10),0)</f>
        <v>0</v>
      </c>
      <c r="AW68" s="19">
        <f>IF(AW$3=$AP68,SUMPRODUCT($Y68:$AF68,Inp_RPEs!$S$11:$Z$11),0)</f>
        <v>0</v>
      </c>
      <c r="AX68" s="19">
        <f>IF(AX$3=$AP68,SUMPRODUCT($Y68:$AD68,Inp_RPEs!$S$11:$X$11),0)</f>
        <v>0</v>
      </c>
      <c r="AY68" s="19">
        <f>IF(AY$3=$AP68,SUMPRODUCT($Y68:$AF68,Inp_RPEs!$S$12:$Z$12),0)</f>
        <v>0</v>
      </c>
      <c r="AZ68" s="19">
        <f>IF(AZ$3=$AP68,SUMPRODUCT($Y68:$AB68,Inp_RPEs!$S$12:$V$12),0)</f>
        <v>0</v>
      </c>
      <c r="BA68" s="15"/>
    </row>
    <row r="69" spans="5:53">
      <c r="E69" s="3" t="s">
        <v>25</v>
      </c>
      <c r="F69" s="3" t="s">
        <v>128</v>
      </c>
      <c r="G69" s="3" t="s">
        <v>160</v>
      </c>
      <c r="H69" s="3" t="s">
        <v>153</v>
      </c>
      <c r="I69" s="3" t="s">
        <v>161</v>
      </c>
      <c r="L69" s="3" t="s">
        <v>132</v>
      </c>
      <c r="M69" s="3" t="str">
        <f t="shared" si="0"/>
        <v>NPgYInnovation RORE deductionNetwork innovation</v>
      </c>
      <c r="R69" s="15"/>
      <c r="T69" s="15"/>
      <c r="U69" s="15"/>
      <c r="V69" s="15"/>
      <c r="W69" s="15"/>
      <c r="X69" s="15"/>
      <c r="Y69" s="18">
        <v>7.7358848412386841E-2</v>
      </c>
      <c r="Z69" s="18">
        <v>7.2253366150393378E-2</v>
      </c>
      <c r="AA69" s="18">
        <v>0.20746695017395372</v>
      </c>
      <c r="AB69" s="18">
        <v>0.2083023022249437</v>
      </c>
      <c r="AC69" s="18">
        <v>0.20896025386288281</v>
      </c>
      <c r="AD69" s="18">
        <v>0.20682738304214407</v>
      </c>
      <c r="AE69" s="18">
        <v>0.20481459102728322</v>
      </c>
      <c r="AF69" s="18">
        <v>0.20566716979875307</v>
      </c>
      <c r="AG69" s="15"/>
      <c r="AH69" s="15"/>
      <c r="AI69" s="15"/>
      <c r="AJ69" s="15"/>
      <c r="AK69" s="15"/>
      <c r="AM69" s="19">
        <f t="shared" si="1"/>
        <v>1.3916508646927408</v>
      </c>
      <c r="AN69" s="19">
        <f t="shared" si="2"/>
        <v>0.56538146696167768</v>
      </c>
      <c r="AO69" s="19">
        <f t="shared" si="3"/>
        <v>0</v>
      </c>
      <c r="AP69" s="19" t="str">
        <f t="shared" si="4"/>
        <v>ED1</v>
      </c>
      <c r="AQ69" s="19">
        <f t="shared" si="5"/>
        <v>1.3962337880688447</v>
      </c>
      <c r="AR69" s="19">
        <f t="shared" si="6"/>
        <v>0.56705972689036677</v>
      </c>
      <c r="AS69" s="19">
        <f>IF(AS$3=$AP69,SUMPRODUCT($Y69:$AF69,Inp_RPEs!$S$9:$Z$9),0)</f>
        <v>0</v>
      </c>
      <c r="AT69" s="19">
        <f>IF(AT$3=$AP69,SUMPRODUCT($Y69:$AD69,Inp_RPEs!$S$9:$X$9),0)</f>
        <v>0</v>
      </c>
      <c r="AU69" s="19">
        <f>IF(AU$3=$AP69,SUMPRODUCT($Y69:$AF69,Inp_RPEs!$S$10:$Z$10),0)</f>
        <v>0</v>
      </c>
      <c r="AV69" s="19">
        <f>IF(AV$3=$AP69,SUMPRODUCT($Y69:$AD69,Inp_RPEs!$S$10:$X$10),0)</f>
        <v>0</v>
      </c>
      <c r="AW69" s="19">
        <f>IF(AW$3=$AP69,SUMPRODUCT($Y69:$AF69,Inp_RPEs!$S$11:$Z$11),0)</f>
        <v>0</v>
      </c>
      <c r="AX69" s="19">
        <f>IF(AX$3=$AP69,SUMPRODUCT($Y69:$AD69,Inp_RPEs!$S$11:$X$11),0)</f>
        <v>0</v>
      </c>
      <c r="AY69" s="19">
        <f>IF(AY$3=$AP69,SUMPRODUCT($Y69:$AF69,Inp_RPEs!$S$12:$Z$12),0)</f>
        <v>1.3962337880688447</v>
      </c>
      <c r="AZ69" s="19">
        <f>IF(AZ$3=$AP69,SUMPRODUCT($Y69:$AB69,Inp_RPEs!$S$12:$V$12),0)</f>
        <v>0.56705972689036677</v>
      </c>
      <c r="BA69" s="15"/>
    </row>
    <row r="70" spans="5:53">
      <c r="E70" s="3" t="s">
        <v>25</v>
      </c>
      <c r="F70" s="3" t="s">
        <v>128</v>
      </c>
      <c r="G70" s="3" t="s">
        <v>162</v>
      </c>
      <c r="H70" s="3" t="s">
        <v>163</v>
      </c>
      <c r="I70" s="3" t="s">
        <v>164</v>
      </c>
      <c r="L70" s="3" t="s">
        <v>132</v>
      </c>
      <c r="M70" s="3" t="str">
        <f t="shared" ref="M70:M133" si="7">E70&amp;G70&amp;I70</f>
        <v>NPgYFines and PenaltiesPost-tax total fines and penalties (including GS payments)</v>
      </c>
      <c r="R70" s="15"/>
      <c r="T70" s="15"/>
      <c r="U70" s="15"/>
      <c r="V70" s="15"/>
      <c r="W70" s="15"/>
      <c r="X70" s="15"/>
      <c r="Y70" s="18">
        <v>0.1479022193013225</v>
      </c>
      <c r="Z70" s="18">
        <v>0.11985928292174858</v>
      </c>
      <c r="AA70" s="18">
        <v>0.12489543192631718</v>
      </c>
      <c r="AB70" s="18">
        <v>0.174197246640582</v>
      </c>
      <c r="AC70" s="18">
        <v>0.16974153144027479</v>
      </c>
      <c r="AD70" s="18">
        <v>0.16923637106760012</v>
      </c>
      <c r="AE70" s="18">
        <v>0.16426728567590401</v>
      </c>
      <c r="AF70" s="18">
        <v>0.15936675787135968</v>
      </c>
      <c r="AG70" s="15"/>
      <c r="AH70" s="15"/>
      <c r="AI70" s="15"/>
      <c r="AJ70" s="15"/>
      <c r="AK70" s="15"/>
      <c r="AM70" s="19">
        <f t="shared" ref="AM70:AM133" si="8">IF(OR($L70="%", $L70="annual real %"),AVERAGE($Y70:$AF70),SUM($Y70:$AF70))</f>
        <v>1.229466126845109</v>
      </c>
      <c r="AN70" s="19">
        <f t="shared" si="2"/>
        <v>0.5668541807899703</v>
      </c>
      <c r="AO70" s="19">
        <f t="shared" si="3"/>
        <v>0</v>
      </c>
      <c r="AP70" s="19" t="str">
        <f t="shared" si="4"/>
        <v>ED1</v>
      </c>
      <c r="AQ70" s="19">
        <f t="shared" si="5"/>
        <v>1.2332023477015694</v>
      </c>
      <c r="AR70" s="19">
        <f t="shared" si="6"/>
        <v>0.56826105881367939</v>
      </c>
      <c r="AS70" s="19">
        <f>IF(AS$3=$AP70,SUMPRODUCT($Y70:$AF70,Inp_RPEs!$S$9:$Z$9),0)</f>
        <v>0</v>
      </c>
      <c r="AT70" s="19">
        <f>IF(AT$3=$AP70,SUMPRODUCT($Y70:$AD70,Inp_RPEs!$S$9:$X$9),0)</f>
        <v>0</v>
      </c>
      <c r="AU70" s="19">
        <f>IF(AU$3=$AP70,SUMPRODUCT($Y70:$AF70,Inp_RPEs!$S$10:$Z$10),0)</f>
        <v>0</v>
      </c>
      <c r="AV70" s="19">
        <f>IF(AV$3=$AP70,SUMPRODUCT($Y70:$AD70,Inp_RPEs!$S$10:$X$10),0)</f>
        <v>0</v>
      </c>
      <c r="AW70" s="19">
        <f>IF(AW$3=$AP70,SUMPRODUCT($Y70:$AF70,Inp_RPEs!$S$11:$Z$11),0)</f>
        <v>0</v>
      </c>
      <c r="AX70" s="19">
        <f>IF(AX$3=$AP70,SUMPRODUCT($Y70:$AD70,Inp_RPEs!$S$11:$X$11),0)</f>
        <v>0</v>
      </c>
      <c r="AY70" s="19">
        <f>IF(AY$3=$AP70,SUMPRODUCT($Y70:$AF70,Inp_RPEs!$S$12:$Z$12),0)</f>
        <v>1.2332023477015694</v>
      </c>
      <c r="AZ70" s="19">
        <f>IF(AZ$3=$AP70,SUMPRODUCT($Y70:$AB70,Inp_RPEs!$S$12:$V$12),0)</f>
        <v>0.56826105881367939</v>
      </c>
      <c r="BA70" s="15"/>
    </row>
    <row r="71" spans="5:53">
      <c r="E71" s="3" t="s">
        <v>25</v>
      </c>
      <c r="F71" s="3" t="s">
        <v>128</v>
      </c>
      <c r="G71" s="3" t="s">
        <v>165</v>
      </c>
      <c r="H71" s="3" t="s">
        <v>166</v>
      </c>
      <c r="I71" s="3" t="s">
        <v>167</v>
      </c>
      <c r="L71" s="3" t="s">
        <v>155</v>
      </c>
      <c r="M71" s="3" t="str">
        <f t="shared" si="7"/>
        <v>NPgYActual GearingTotal Adjustments to be applied for performance assessment (at actual gearing)</v>
      </c>
      <c r="R71" s="15"/>
      <c r="T71" s="15"/>
      <c r="U71" s="15"/>
      <c r="V71" s="15"/>
      <c r="W71" s="15"/>
      <c r="X71" s="15"/>
      <c r="Y71" s="18">
        <v>0.96299999999999997</v>
      </c>
      <c r="Z71" s="18">
        <v>0.78500000000000003</v>
      </c>
      <c r="AA71" s="18">
        <v>0.80100000000000005</v>
      </c>
      <c r="AB71" s="18">
        <v>0.81700000000000006</v>
      </c>
      <c r="AC71" s="18">
        <v>0.77</v>
      </c>
      <c r="AD71" s="18">
        <v>0.55000000000000004</v>
      </c>
      <c r="AE71" s="18">
        <v>0.56999999999999995</v>
      </c>
      <c r="AF71" s="18">
        <v>0.56999999999999995</v>
      </c>
      <c r="AG71" s="15"/>
      <c r="AH71" s="15"/>
      <c r="AI71" s="15"/>
      <c r="AJ71" s="15"/>
      <c r="AK71" s="15"/>
      <c r="AM71" s="19">
        <f t="shared" si="8"/>
        <v>5.8260000000000005</v>
      </c>
      <c r="AN71" s="19">
        <f t="shared" ref="AN71:AN134" si="9">IF(OR($L71="%", $L71="annual real %"),AVERAGE($Y71:$AB71),SUM($Y71:$AB71))</f>
        <v>3.3660000000000001</v>
      </c>
      <c r="AO71" s="19">
        <f t="shared" ref="AO71:AO134" si="10">IF(G71="Totex allowance",1,0)</f>
        <v>0</v>
      </c>
      <c r="AP71" s="19" t="str">
        <f t="shared" ref="AP71:AP134" si="11">F71</f>
        <v>ED1</v>
      </c>
      <c r="AQ71" s="19">
        <f t="shared" ref="AQ71:AQ134" si="12">SUM(AS71,AU71,AW71,AY71)</f>
        <v>5.8426648903611644</v>
      </c>
      <c r="AR71" s="19">
        <f t="shared" ref="AR71:AR134" si="13">SUM(AT71,AV71,AX71,AZ71)</f>
        <v>3.3740170182503704</v>
      </c>
      <c r="AS71" s="19">
        <f>IF(AS$3=$AP71,SUMPRODUCT($Y71:$AF71,Inp_RPEs!$S$9:$Z$9),0)</f>
        <v>0</v>
      </c>
      <c r="AT71" s="19">
        <f>IF(AT$3=$AP71,SUMPRODUCT($Y71:$AD71,Inp_RPEs!$S$9:$X$9),0)</f>
        <v>0</v>
      </c>
      <c r="AU71" s="19">
        <f>IF(AU$3=$AP71,SUMPRODUCT($Y71:$AF71,Inp_RPEs!$S$10:$Z$10),0)</f>
        <v>0</v>
      </c>
      <c r="AV71" s="19">
        <f>IF(AV$3=$AP71,SUMPRODUCT($Y71:$AD71,Inp_RPEs!$S$10:$X$10),0)</f>
        <v>0</v>
      </c>
      <c r="AW71" s="19">
        <f>IF(AW$3=$AP71,SUMPRODUCT($Y71:$AF71,Inp_RPEs!$S$11:$Z$11),0)</f>
        <v>0</v>
      </c>
      <c r="AX71" s="19">
        <f>IF(AX$3=$AP71,SUMPRODUCT($Y71:$AD71,Inp_RPEs!$S$11:$X$11),0)</f>
        <v>0</v>
      </c>
      <c r="AY71" s="19">
        <f>IF(AY$3=$AP71,SUMPRODUCT($Y71:$AF71,Inp_RPEs!$S$12:$Z$12),0)</f>
        <v>5.8426648903611644</v>
      </c>
      <c r="AZ71" s="19">
        <f>IF(AZ$3=$AP71,SUMPRODUCT($Y71:$AB71,Inp_RPEs!$S$12:$V$12),0)</f>
        <v>3.3740170182503704</v>
      </c>
      <c r="BA71" s="15"/>
    </row>
    <row r="72" spans="5:53">
      <c r="E72" s="3" t="s">
        <v>25</v>
      </c>
      <c r="F72" s="3" t="s">
        <v>128</v>
      </c>
      <c r="G72" s="3" t="s">
        <v>168</v>
      </c>
      <c r="H72" s="3" t="s">
        <v>166</v>
      </c>
      <c r="I72" s="3" t="s">
        <v>169</v>
      </c>
      <c r="L72" s="3" t="s">
        <v>132</v>
      </c>
      <c r="M72" s="3" t="str">
        <f t="shared" si="7"/>
        <v>NPgYDebt performance (notional)Debt performance - at notional gearing</v>
      </c>
      <c r="R72" s="15"/>
      <c r="T72" s="15"/>
      <c r="U72" s="15"/>
      <c r="V72" s="15"/>
      <c r="W72" s="15"/>
      <c r="X72" s="15"/>
      <c r="Y72" s="18">
        <v>-17.888723670025968</v>
      </c>
      <c r="Z72" s="18">
        <v>-11.324632923376708</v>
      </c>
      <c r="AA72" s="18">
        <v>-1.0012084496591285</v>
      </c>
      <c r="AB72" s="18">
        <v>-7.2141199286468014</v>
      </c>
      <c r="AC72" s="18">
        <v>-9.5906872531428657</v>
      </c>
      <c r="AD72" s="18">
        <v>0.73851393681868882</v>
      </c>
      <c r="AE72" s="18">
        <v>3.8875667190006458</v>
      </c>
      <c r="AF72" s="18">
        <v>7.2738298544654381</v>
      </c>
      <c r="AG72" s="15"/>
      <c r="AH72" s="15"/>
      <c r="AI72" s="15"/>
      <c r="AJ72" s="15"/>
      <c r="AK72" s="15"/>
      <c r="AM72" s="19">
        <f t="shared" si="8"/>
        <v>-35.119461714566697</v>
      </c>
      <c r="AN72" s="19">
        <f t="shared" si="9"/>
        <v>-37.428684971708606</v>
      </c>
      <c r="AO72" s="19">
        <f t="shared" si="10"/>
        <v>0</v>
      </c>
      <c r="AP72" s="19" t="str">
        <f t="shared" si="11"/>
        <v>ED1</v>
      </c>
      <c r="AQ72" s="19">
        <f t="shared" si="12"/>
        <v>-35.173013076677854</v>
      </c>
      <c r="AR72" s="19">
        <f t="shared" si="13"/>
        <v>-37.490354166097418</v>
      </c>
      <c r="AS72" s="19">
        <f>IF(AS$3=$AP72,SUMPRODUCT($Y72:$AF72,Inp_RPEs!$S$9:$Z$9),0)</f>
        <v>0</v>
      </c>
      <c r="AT72" s="19">
        <f>IF(AT$3=$AP72,SUMPRODUCT($Y72:$AD72,Inp_RPEs!$S$9:$X$9),0)</f>
        <v>0</v>
      </c>
      <c r="AU72" s="19">
        <f>IF(AU$3=$AP72,SUMPRODUCT($Y72:$AF72,Inp_RPEs!$S$10:$Z$10),0)</f>
        <v>0</v>
      </c>
      <c r="AV72" s="19">
        <f>IF(AV$3=$AP72,SUMPRODUCT($Y72:$AD72,Inp_RPEs!$S$10:$X$10),0)</f>
        <v>0</v>
      </c>
      <c r="AW72" s="19">
        <f>IF(AW$3=$AP72,SUMPRODUCT($Y72:$AF72,Inp_RPEs!$S$11:$Z$11),0)</f>
        <v>0</v>
      </c>
      <c r="AX72" s="19">
        <f>IF(AX$3=$AP72,SUMPRODUCT($Y72:$AD72,Inp_RPEs!$S$11:$X$11),0)</f>
        <v>0</v>
      </c>
      <c r="AY72" s="19">
        <f>IF(AY$3=$AP72,SUMPRODUCT($Y72:$AF72,Inp_RPEs!$S$12:$Z$12),0)</f>
        <v>-35.173013076677854</v>
      </c>
      <c r="AZ72" s="19">
        <f>IF(AZ$3=$AP72,SUMPRODUCT($Y72:$AB72,Inp_RPEs!$S$12:$V$12),0)</f>
        <v>-37.490354166097418</v>
      </c>
      <c r="BA72" s="15"/>
    </row>
    <row r="73" spans="5:53">
      <c r="E73" s="3" t="s">
        <v>25</v>
      </c>
      <c r="F73" s="3" t="s">
        <v>128</v>
      </c>
      <c r="G73" s="3" t="s">
        <v>170</v>
      </c>
      <c r="H73" s="3" t="s">
        <v>166</v>
      </c>
      <c r="I73" s="3" t="s">
        <v>171</v>
      </c>
      <c r="L73" s="3" t="s">
        <v>132</v>
      </c>
      <c r="M73" s="3" t="str">
        <f t="shared" si="7"/>
        <v>NPgYDebt performance impact (actual)Debt performance - impact of actual gearing</v>
      </c>
      <c r="R73" s="15"/>
      <c r="T73" s="15"/>
      <c r="U73" s="15"/>
      <c r="V73" s="15"/>
      <c r="W73" s="15"/>
      <c r="X73" s="15"/>
      <c r="Y73" s="18">
        <v>7.7304214748179989</v>
      </c>
      <c r="Z73" s="18">
        <v>6.0390023033788172</v>
      </c>
      <c r="AA73" s="18">
        <v>3.255523498987555</v>
      </c>
      <c r="AB73" s="18">
        <v>5.1698033215837773</v>
      </c>
      <c r="AC73" s="18">
        <v>5.8298345994038927</v>
      </c>
      <c r="AD73" s="18">
        <v>2.7413615743934008</v>
      </c>
      <c r="AE73" s="18">
        <v>1.4967919853869338</v>
      </c>
      <c r="AF73" s="18">
        <v>0.40065255301673974</v>
      </c>
      <c r="AG73" s="15"/>
      <c r="AH73" s="15"/>
      <c r="AI73" s="15"/>
      <c r="AJ73" s="15"/>
      <c r="AK73" s="15"/>
      <c r="AM73" s="19">
        <f t="shared" si="8"/>
        <v>32.663391310969118</v>
      </c>
      <c r="AN73" s="19">
        <f t="shared" si="9"/>
        <v>22.194750598768149</v>
      </c>
      <c r="AO73" s="19">
        <f t="shared" si="10"/>
        <v>0</v>
      </c>
      <c r="AP73" s="19" t="str">
        <f t="shared" si="11"/>
        <v>ED1</v>
      </c>
      <c r="AQ73" s="19">
        <f t="shared" si="12"/>
        <v>32.74766351335623</v>
      </c>
      <c r="AR73" s="19">
        <f t="shared" si="13"/>
        <v>22.24222139219065</v>
      </c>
      <c r="AS73" s="19">
        <f>IF(AS$3=$AP73,SUMPRODUCT($Y73:$AF73,Inp_RPEs!$S$9:$Z$9),0)</f>
        <v>0</v>
      </c>
      <c r="AT73" s="19">
        <f>IF(AT$3=$AP73,SUMPRODUCT($Y73:$AD73,Inp_RPEs!$S$9:$X$9),0)</f>
        <v>0</v>
      </c>
      <c r="AU73" s="19">
        <f>IF(AU$3=$AP73,SUMPRODUCT($Y73:$AF73,Inp_RPEs!$S$10:$Z$10),0)</f>
        <v>0</v>
      </c>
      <c r="AV73" s="19">
        <f>IF(AV$3=$AP73,SUMPRODUCT($Y73:$AD73,Inp_RPEs!$S$10:$X$10),0)</f>
        <v>0</v>
      </c>
      <c r="AW73" s="19">
        <f>IF(AW$3=$AP73,SUMPRODUCT($Y73:$AF73,Inp_RPEs!$S$11:$Z$11),0)</f>
        <v>0</v>
      </c>
      <c r="AX73" s="19">
        <f>IF(AX$3=$AP73,SUMPRODUCT($Y73:$AD73,Inp_RPEs!$S$11:$X$11),0)</f>
        <v>0</v>
      </c>
      <c r="AY73" s="19">
        <f>IF(AY$3=$AP73,SUMPRODUCT($Y73:$AF73,Inp_RPEs!$S$12:$Z$12),0)</f>
        <v>32.74766351335623</v>
      </c>
      <c r="AZ73" s="19">
        <f>IF(AZ$3=$AP73,SUMPRODUCT($Y73:$AB73,Inp_RPEs!$S$12:$V$12),0)</f>
        <v>22.24222139219065</v>
      </c>
      <c r="BA73" s="15"/>
    </row>
    <row r="74" spans="5:53">
      <c r="E74" s="3" t="s">
        <v>25</v>
      </c>
      <c r="F74" s="3" t="s">
        <v>128</v>
      </c>
      <c r="G74" s="3" t="s">
        <v>172</v>
      </c>
      <c r="H74" s="3" t="s">
        <v>166</v>
      </c>
      <c r="I74" s="3" t="s">
        <v>173</v>
      </c>
      <c r="L74" s="3" t="s">
        <v>132</v>
      </c>
      <c r="M74" s="3" t="str">
        <f t="shared" si="7"/>
        <v>NPgYTax performance (notional)Tax performance - at notional gearing</v>
      </c>
      <c r="R74" s="15"/>
      <c r="T74" s="15"/>
      <c r="U74" s="15"/>
      <c r="V74" s="15"/>
      <c r="W74" s="15"/>
      <c r="X74" s="15"/>
      <c r="Y74" s="18">
        <v>-2.486718351030575</v>
      </c>
      <c r="Z74" s="18">
        <v>-0.83128415779667009</v>
      </c>
      <c r="AA74" s="18">
        <v>3.2175110552264847</v>
      </c>
      <c r="AB74" s="18">
        <v>1.8513152930850074</v>
      </c>
      <c r="AC74" s="18">
        <v>-0.22629631537790251</v>
      </c>
      <c r="AD74" s="18">
        <v>0.78523588107090658</v>
      </c>
      <c r="AE74" s="18">
        <v>1.1695872428769918</v>
      </c>
      <c r="AF74" s="18">
        <v>1.192763489594393</v>
      </c>
      <c r="AG74" s="15"/>
      <c r="AH74" s="15"/>
      <c r="AI74" s="15"/>
      <c r="AJ74" s="15"/>
      <c r="AK74" s="15"/>
      <c r="AM74" s="19">
        <f t="shared" si="8"/>
        <v>4.6721141376486361</v>
      </c>
      <c r="AN74" s="19">
        <f t="shared" si="9"/>
        <v>1.750823839484247</v>
      </c>
      <c r="AO74" s="19">
        <f t="shared" si="10"/>
        <v>0</v>
      </c>
      <c r="AP74" s="19" t="str">
        <f t="shared" si="11"/>
        <v>ED1</v>
      </c>
      <c r="AQ74" s="19">
        <f t="shared" si="12"/>
        <v>4.6980339406009453</v>
      </c>
      <c r="AR74" s="19">
        <f t="shared" si="13"/>
        <v>1.7664741526410177</v>
      </c>
      <c r="AS74" s="19">
        <f>IF(AS$3=$AP74,SUMPRODUCT($Y74:$AF74,Inp_RPEs!$S$9:$Z$9),0)</f>
        <v>0</v>
      </c>
      <c r="AT74" s="19">
        <f>IF(AT$3=$AP74,SUMPRODUCT($Y74:$AD74,Inp_RPEs!$S$9:$X$9),0)</f>
        <v>0</v>
      </c>
      <c r="AU74" s="19">
        <f>IF(AU$3=$AP74,SUMPRODUCT($Y74:$AF74,Inp_RPEs!$S$10:$Z$10),0)</f>
        <v>0</v>
      </c>
      <c r="AV74" s="19">
        <f>IF(AV$3=$AP74,SUMPRODUCT($Y74:$AD74,Inp_RPEs!$S$10:$X$10),0)</f>
        <v>0</v>
      </c>
      <c r="AW74" s="19">
        <f>IF(AW$3=$AP74,SUMPRODUCT($Y74:$AF74,Inp_RPEs!$S$11:$Z$11),0)</f>
        <v>0</v>
      </c>
      <c r="AX74" s="19">
        <f>IF(AX$3=$AP74,SUMPRODUCT($Y74:$AD74,Inp_RPEs!$S$11:$X$11),0)</f>
        <v>0</v>
      </c>
      <c r="AY74" s="19">
        <f>IF(AY$3=$AP74,SUMPRODUCT($Y74:$AF74,Inp_RPEs!$S$12:$Z$12),0)</f>
        <v>4.6980339406009453</v>
      </c>
      <c r="AZ74" s="19">
        <f>IF(AZ$3=$AP74,SUMPRODUCT($Y74:$AB74,Inp_RPEs!$S$12:$V$12),0)</f>
        <v>1.7664741526410177</v>
      </c>
      <c r="BA74" s="15"/>
    </row>
    <row r="75" spans="5:53">
      <c r="E75" s="3" t="s">
        <v>25</v>
      </c>
      <c r="F75" s="3" t="s">
        <v>128</v>
      </c>
      <c r="G75" s="3" t="s">
        <v>174</v>
      </c>
      <c r="H75" s="3" t="s">
        <v>166</v>
      </c>
      <c r="I75" s="3" t="s">
        <v>175</v>
      </c>
      <c r="L75" s="3" t="s">
        <v>132</v>
      </c>
      <c r="M75" s="3" t="str">
        <f t="shared" si="7"/>
        <v>NPgYTax performance impact (actual)Tax performance - impact of actual gearing</v>
      </c>
      <c r="R75" s="15"/>
      <c r="T75" s="15"/>
      <c r="U75" s="15"/>
      <c r="V75" s="15"/>
      <c r="W75" s="15"/>
      <c r="X75" s="15"/>
      <c r="Y75" s="18">
        <v>0</v>
      </c>
      <c r="Z75" s="18">
        <v>0</v>
      </c>
      <c r="AA75" s="18">
        <v>0</v>
      </c>
      <c r="AB75" s="18">
        <v>0</v>
      </c>
      <c r="AC75" s="18">
        <v>0</v>
      </c>
      <c r="AD75" s="18">
        <v>0</v>
      </c>
      <c r="AE75" s="18">
        <v>0</v>
      </c>
      <c r="AF75" s="18">
        <v>0</v>
      </c>
      <c r="AG75" s="15"/>
      <c r="AH75" s="15"/>
      <c r="AI75" s="15"/>
      <c r="AJ75" s="15"/>
      <c r="AK75" s="15"/>
      <c r="AM75" s="19">
        <f t="shared" si="8"/>
        <v>0</v>
      </c>
      <c r="AN75" s="19">
        <f t="shared" si="9"/>
        <v>0</v>
      </c>
      <c r="AO75" s="19">
        <f t="shared" si="10"/>
        <v>0</v>
      </c>
      <c r="AP75" s="19" t="str">
        <f t="shared" si="11"/>
        <v>ED1</v>
      </c>
      <c r="AQ75" s="19">
        <f t="shared" si="12"/>
        <v>0</v>
      </c>
      <c r="AR75" s="19">
        <f t="shared" si="13"/>
        <v>0</v>
      </c>
      <c r="AS75" s="19">
        <f>IF(AS$3=$AP75,SUMPRODUCT($Y75:$AF75,Inp_RPEs!$S$9:$Z$9),0)</f>
        <v>0</v>
      </c>
      <c r="AT75" s="19">
        <f>IF(AT$3=$AP75,SUMPRODUCT($Y75:$AD75,Inp_RPEs!$S$9:$X$9),0)</f>
        <v>0</v>
      </c>
      <c r="AU75" s="19">
        <f>IF(AU$3=$AP75,SUMPRODUCT($Y75:$AF75,Inp_RPEs!$S$10:$Z$10),0)</f>
        <v>0</v>
      </c>
      <c r="AV75" s="19">
        <f>IF(AV$3=$AP75,SUMPRODUCT($Y75:$AD75,Inp_RPEs!$S$10:$X$10),0)</f>
        <v>0</v>
      </c>
      <c r="AW75" s="19">
        <f>IF(AW$3=$AP75,SUMPRODUCT($Y75:$AF75,Inp_RPEs!$S$11:$Z$11),0)</f>
        <v>0</v>
      </c>
      <c r="AX75" s="19">
        <f>IF(AX$3=$AP75,SUMPRODUCT($Y75:$AD75,Inp_RPEs!$S$11:$X$11),0)</f>
        <v>0</v>
      </c>
      <c r="AY75" s="19">
        <f>IF(AY$3=$AP75,SUMPRODUCT($Y75:$AF75,Inp_RPEs!$S$12:$Z$12),0)</f>
        <v>0</v>
      </c>
      <c r="AZ75" s="19">
        <f>IF(AZ$3=$AP75,SUMPRODUCT($Y75:$AB75,Inp_RPEs!$S$12:$V$12),0)</f>
        <v>0</v>
      </c>
      <c r="BA75" s="15"/>
    </row>
    <row r="76" spans="5:53">
      <c r="E76" s="3" t="s">
        <v>25</v>
      </c>
      <c r="F76" s="3" t="s">
        <v>128</v>
      </c>
      <c r="G76" s="3" t="s">
        <v>176</v>
      </c>
      <c r="H76" s="3" t="s">
        <v>176</v>
      </c>
      <c r="I76" s="3" t="s">
        <v>177</v>
      </c>
      <c r="L76" s="3" t="s">
        <v>132</v>
      </c>
      <c r="M76" s="3" t="str">
        <f t="shared" si="7"/>
        <v>NPgYRAVNPV-neutral RAV return base</v>
      </c>
      <c r="R76" s="15"/>
      <c r="T76" s="15"/>
      <c r="U76" s="15"/>
      <c r="V76" s="15"/>
      <c r="W76" s="15"/>
      <c r="X76" s="15"/>
      <c r="Y76" s="89">
        <v>1479.1316343503954</v>
      </c>
      <c r="Z76" s="89">
        <v>1506.869874345545</v>
      </c>
      <c r="AA76" s="89">
        <v>1523.5002831701015</v>
      </c>
      <c r="AB76" s="89">
        <v>1541.1974461041768</v>
      </c>
      <c r="AC76" s="89">
        <v>1562.6563004602028</v>
      </c>
      <c r="AD76" s="89">
        <v>1583.5050813813455</v>
      </c>
      <c r="AE76" s="89">
        <v>1606.5486603750551</v>
      </c>
      <c r="AF76" s="89">
        <v>1634.6955912096869</v>
      </c>
      <c r="AG76" s="15"/>
      <c r="AH76" s="15"/>
      <c r="AI76" s="15"/>
      <c r="AJ76" s="15"/>
      <c r="AK76" s="15"/>
      <c r="AM76" s="19">
        <f t="shared" si="8"/>
        <v>12438.104871396508</v>
      </c>
      <c r="AN76" s="19">
        <f t="shared" si="9"/>
        <v>6050.6992379702187</v>
      </c>
      <c r="AO76" s="19">
        <f t="shared" si="10"/>
        <v>0</v>
      </c>
      <c r="AP76" s="19" t="str">
        <f t="shared" si="11"/>
        <v>ED1</v>
      </c>
      <c r="AQ76" s="19">
        <f t="shared" si="12"/>
        <v>12475.878660332273</v>
      </c>
      <c r="AR76" s="19">
        <f t="shared" si="13"/>
        <v>6066.0187720126387</v>
      </c>
      <c r="AS76" s="19">
        <f>IF(AS$3=$AP76,SUMPRODUCT($Y76:$AF76,Inp_RPEs!$S$9:$Z$9),0)</f>
        <v>0</v>
      </c>
      <c r="AT76" s="19">
        <f>IF(AT$3=$AP76,SUMPRODUCT($Y76:$AD76,Inp_RPEs!$S$9:$X$9),0)</f>
        <v>0</v>
      </c>
      <c r="AU76" s="19">
        <f>IF(AU$3=$AP76,SUMPRODUCT($Y76:$AF76,Inp_RPEs!$S$10:$Z$10),0)</f>
        <v>0</v>
      </c>
      <c r="AV76" s="19">
        <f>IF(AV$3=$AP76,SUMPRODUCT($Y76:$AD76,Inp_RPEs!$S$10:$X$10),0)</f>
        <v>0</v>
      </c>
      <c r="AW76" s="19">
        <f>IF(AW$3=$AP76,SUMPRODUCT($Y76:$AF76,Inp_RPEs!$S$11:$Z$11),0)</f>
        <v>0</v>
      </c>
      <c r="AX76" s="19">
        <f>IF(AX$3=$AP76,SUMPRODUCT($Y76:$AD76,Inp_RPEs!$S$11:$X$11),0)</f>
        <v>0</v>
      </c>
      <c r="AY76" s="19">
        <f>IF(AY$3=$AP76,SUMPRODUCT($Y76:$AF76,Inp_RPEs!$S$12:$Z$12),0)</f>
        <v>12475.878660332273</v>
      </c>
      <c r="AZ76" s="19">
        <f>IF(AZ$3=$AP76,SUMPRODUCT($Y76:$AB76,Inp_RPEs!$S$12:$V$12),0)</f>
        <v>6066.0187720126387</v>
      </c>
      <c r="BA76" s="15"/>
    </row>
    <row r="77" spans="5:53">
      <c r="E77" s="3" t="s">
        <v>25</v>
      </c>
      <c r="F77" s="3" t="s">
        <v>128</v>
      </c>
      <c r="G77" s="3" t="s">
        <v>178</v>
      </c>
      <c r="H77" s="3" t="s">
        <v>176</v>
      </c>
      <c r="I77" s="3" t="s">
        <v>179</v>
      </c>
      <c r="L77" s="3" t="s">
        <v>132</v>
      </c>
      <c r="M77" s="3" t="str">
        <f t="shared" si="7"/>
        <v>NPgYDepreciationTotal Depreciation</v>
      </c>
      <c r="R77" s="15"/>
      <c r="T77" s="15"/>
      <c r="U77" s="15"/>
      <c r="V77" s="15"/>
      <c r="W77" s="15"/>
      <c r="X77" s="15"/>
      <c r="Y77" s="89">
        <v>-135.22812810658132</v>
      </c>
      <c r="Z77" s="89">
        <v>-137.90672882506266</v>
      </c>
      <c r="AA77" s="89">
        <v>-138.49577832127002</v>
      </c>
      <c r="AB77" s="89">
        <v>-136.80844868103463</v>
      </c>
      <c r="AC77" s="89">
        <v>-135.65614480144029</v>
      </c>
      <c r="AD77" s="89">
        <v>-135.16867829441458</v>
      </c>
      <c r="AE77" s="89">
        <v>-122.7977593443218</v>
      </c>
      <c r="AF77" s="89">
        <v>-123.66879655080827</v>
      </c>
      <c r="AG77" s="15"/>
      <c r="AH77" s="15"/>
      <c r="AI77" s="15"/>
      <c r="AJ77" s="15"/>
      <c r="AK77" s="15"/>
      <c r="AM77" s="19">
        <f t="shared" si="8"/>
        <v>-1065.7304629249336</v>
      </c>
      <c r="AN77" s="19">
        <f t="shared" si="9"/>
        <v>-548.43908393394861</v>
      </c>
      <c r="AO77" s="19">
        <f t="shared" si="10"/>
        <v>0</v>
      </c>
      <c r="AP77" s="19" t="str">
        <f t="shared" si="11"/>
        <v>ED1</v>
      </c>
      <c r="AQ77" s="19">
        <f t="shared" si="12"/>
        <v>-1068.9328138026622</v>
      </c>
      <c r="AR77" s="19">
        <f t="shared" si="13"/>
        <v>-549.82295119804735</v>
      </c>
      <c r="AS77" s="19">
        <f>IF(AS$3=$AP77,SUMPRODUCT($Y77:$AF77,Inp_RPEs!$S$9:$Z$9),0)</f>
        <v>0</v>
      </c>
      <c r="AT77" s="19">
        <f>IF(AT$3=$AP77,SUMPRODUCT($Y77:$AD77,Inp_RPEs!$S$9:$X$9),0)</f>
        <v>0</v>
      </c>
      <c r="AU77" s="19">
        <f>IF(AU$3=$AP77,SUMPRODUCT($Y77:$AF77,Inp_RPEs!$S$10:$Z$10),0)</f>
        <v>0</v>
      </c>
      <c r="AV77" s="19">
        <f>IF(AV$3=$AP77,SUMPRODUCT($Y77:$AD77,Inp_RPEs!$S$10:$X$10),0)</f>
        <v>0</v>
      </c>
      <c r="AW77" s="19">
        <f>IF(AW$3=$AP77,SUMPRODUCT($Y77:$AF77,Inp_RPEs!$S$11:$Z$11),0)</f>
        <v>0</v>
      </c>
      <c r="AX77" s="19">
        <f>IF(AX$3=$AP77,SUMPRODUCT($Y77:$AD77,Inp_RPEs!$S$11:$X$11),0)</f>
        <v>0</v>
      </c>
      <c r="AY77" s="19">
        <f>IF(AY$3=$AP77,SUMPRODUCT($Y77:$AF77,Inp_RPEs!$S$12:$Z$12),0)</f>
        <v>-1068.9328138026622</v>
      </c>
      <c r="AZ77" s="19">
        <f>IF(AZ$3=$AP77,SUMPRODUCT($Y77:$AB77,Inp_RPEs!$S$12:$V$12),0)</f>
        <v>-549.82295119804735</v>
      </c>
      <c r="BA77" s="15"/>
    </row>
    <row r="78" spans="5:53">
      <c r="E78" s="3" t="s">
        <v>25</v>
      </c>
      <c r="F78" s="3" t="s">
        <v>128</v>
      </c>
      <c r="G78" s="3" t="s">
        <v>180</v>
      </c>
      <c r="H78" s="3" t="s">
        <v>176</v>
      </c>
      <c r="I78" s="3" t="s">
        <v>181</v>
      </c>
      <c r="L78" s="3" t="s">
        <v>138</v>
      </c>
      <c r="M78" s="3" t="str">
        <f t="shared" si="7"/>
        <v>NPgYNotional GearingNotional gearing</v>
      </c>
      <c r="R78" s="15"/>
      <c r="T78" s="15"/>
      <c r="U78" s="15"/>
      <c r="V78" s="15"/>
      <c r="W78" s="15"/>
      <c r="X78" s="15"/>
      <c r="Y78" s="18">
        <v>0.65</v>
      </c>
      <c r="Z78" s="18">
        <v>0.65</v>
      </c>
      <c r="AA78" s="18">
        <v>0.65</v>
      </c>
      <c r="AB78" s="18">
        <v>0.65</v>
      </c>
      <c r="AC78" s="18">
        <v>0.65</v>
      </c>
      <c r="AD78" s="18">
        <v>0.65</v>
      </c>
      <c r="AE78" s="18">
        <v>0.65</v>
      </c>
      <c r="AF78" s="18">
        <v>0.65</v>
      </c>
      <c r="AG78" s="15"/>
      <c r="AH78" s="15"/>
      <c r="AI78" s="15"/>
      <c r="AJ78" s="15"/>
      <c r="AK78" s="15"/>
      <c r="AM78" s="19">
        <f t="shared" si="8"/>
        <v>0.65</v>
      </c>
      <c r="AN78" s="19">
        <f t="shared" si="9"/>
        <v>0.65</v>
      </c>
      <c r="AO78" s="19">
        <f t="shared" si="10"/>
        <v>0</v>
      </c>
      <c r="AP78" s="19" t="str">
        <f t="shared" si="11"/>
        <v>ED1</v>
      </c>
      <c r="AQ78" s="19">
        <f t="shared" si="12"/>
        <v>5.215668525687601</v>
      </c>
      <c r="AR78" s="19">
        <f t="shared" si="13"/>
        <v>2.6065284982534287</v>
      </c>
      <c r="AS78" s="19">
        <f>IF(AS$3=$AP78,SUMPRODUCT($Y78:$AF78,Inp_RPEs!$S$9:$Z$9),0)</f>
        <v>0</v>
      </c>
      <c r="AT78" s="19">
        <f>IF(AT$3=$AP78,SUMPRODUCT($Y78:$AD78,Inp_RPEs!$S$9:$X$9),0)</f>
        <v>0</v>
      </c>
      <c r="AU78" s="19">
        <f>IF(AU$3=$AP78,SUMPRODUCT($Y78:$AF78,Inp_RPEs!$S$10:$Z$10),0)</f>
        <v>0</v>
      </c>
      <c r="AV78" s="19">
        <f>IF(AV$3=$AP78,SUMPRODUCT($Y78:$AD78,Inp_RPEs!$S$10:$X$10),0)</f>
        <v>0</v>
      </c>
      <c r="AW78" s="19">
        <f>IF(AW$3=$AP78,SUMPRODUCT($Y78:$AF78,Inp_RPEs!$S$11:$Z$11),0)</f>
        <v>0</v>
      </c>
      <c r="AX78" s="19">
        <f>IF(AX$3=$AP78,SUMPRODUCT($Y78:$AD78,Inp_RPEs!$S$11:$X$11),0)</f>
        <v>0</v>
      </c>
      <c r="AY78" s="19">
        <f>IF(AY$3=$AP78,SUMPRODUCT($Y78:$AF78,Inp_RPEs!$S$12:$Z$12),0)</f>
        <v>5.215668525687601</v>
      </c>
      <c r="AZ78" s="19">
        <f>IF(AZ$3=$AP78,SUMPRODUCT($Y78:$AB78,Inp_RPEs!$S$12:$V$12),0)</f>
        <v>2.6065284982534287</v>
      </c>
      <c r="BA78" s="15"/>
    </row>
    <row r="79" spans="5:53">
      <c r="E79" s="3" t="s">
        <v>25</v>
      </c>
      <c r="F79" s="3" t="s">
        <v>128</v>
      </c>
      <c r="G79" s="3" t="s">
        <v>182</v>
      </c>
      <c r="H79" s="3" t="s">
        <v>176</v>
      </c>
      <c r="I79" s="3" t="s">
        <v>182</v>
      </c>
      <c r="L79" s="3" t="s">
        <v>183</v>
      </c>
      <c r="M79" s="3" t="str">
        <f t="shared" si="7"/>
        <v>NPgYCost of debtCost of debt</v>
      </c>
      <c r="R79" s="15"/>
      <c r="T79" s="15"/>
      <c r="U79" s="15"/>
      <c r="V79" s="15"/>
      <c r="W79" s="15"/>
      <c r="X79" s="15"/>
      <c r="Y79" s="18">
        <v>2.5499999999999998E-2</v>
      </c>
      <c r="Z79" s="18">
        <v>2.4199999999999999E-2</v>
      </c>
      <c r="AA79" s="18">
        <v>2.29E-2</v>
      </c>
      <c r="AB79" s="18">
        <v>2.0899999999999998E-2</v>
      </c>
      <c r="AC79" s="18">
        <v>1.9400000000000001E-2</v>
      </c>
      <c r="AD79" s="18">
        <v>1.8200000000000001E-2</v>
      </c>
      <c r="AE79" s="18">
        <v>1.72E-2</v>
      </c>
      <c r="AF79" s="18">
        <v>1.6299999999999999E-2</v>
      </c>
      <c r="AG79" s="15"/>
      <c r="AH79" s="15"/>
      <c r="AI79" s="15"/>
      <c r="AJ79" s="15"/>
      <c r="AK79" s="15"/>
      <c r="AM79" s="19">
        <f t="shared" si="8"/>
        <v>2.0575E-2</v>
      </c>
      <c r="AN79" s="19">
        <f t="shared" si="9"/>
        <v>2.3375E-2</v>
      </c>
      <c r="AO79" s="19">
        <f t="shared" si="10"/>
        <v>0</v>
      </c>
      <c r="AP79" s="19" t="str">
        <f t="shared" si="11"/>
        <v>ED1</v>
      </c>
      <c r="AQ79" s="19">
        <f t="shared" si="12"/>
        <v>0.16507657086246333</v>
      </c>
      <c r="AR79" s="19">
        <f t="shared" si="13"/>
        <v>9.3726626266090393E-2</v>
      </c>
      <c r="AS79" s="19">
        <f>IF(AS$3=$AP79,SUMPRODUCT($Y79:$AF79,Inp_RPEs!$S$9:$Z$9),0)</f>
        <v>0</v>
      </c>
      <c r="AT79" s="19">
        <f>IF(AT$3=$AP79,SUMPRODUCT($Y79:$AD79,Inp_RPEs!$S$9:$X$9),0)</f>
        <v>0</v>
      </c>
      <c r="AU79" s="19">
        <f>IF(AU$3=$AP79,SUMPRODUCT($Y79:$AF79,Inp_RPEs!$S$10:$Z$10),0)</f>
        <v>0</v>
      </c>
      <c r="AV79" s="19">
        <f>IF(AV$3=$AP79,SUMPRODUCT($Y79:$AD79,Inp_RPEs!$S$10:$X$10),0)</f>
        <v>0</v>
      </c>
      <c r="AW79" s="19">
        <f>IF(AW$3=$AP79,SUMPRODUCT($Y79:$AF79,Inp_RPEs!$S$11:$Z$11),0)</f>
        <v>0</v>
      </c>
      <c r="AX79" s="19">
        <f>IF(AX$3=$AP79,SUMPRODUCT($Y79:$AD79,Inp_RPEs!$S$11:$X$11),0)</f>
        <v>0</v>
      </c>
      <c r="AY79" s="19">
        <f>IF(AY$3=$AP79,SUMPRODUCT($Y79:$AF79,Inp_RPEs!$S$12:$Z$12),0)</f>
        <v>0.16507657086246333</v>
      </c>
      <c r="AZ79" s="19">
        <f>IF(AZ$3=$AP79,SUMPRODUCT($Y79:$AB79,Inp_RPEs!$S$12:$V$12),0)</f>
        <v>9.3726626266090393E-2</v>
      </c>
      <c r="BA79" s="15"/>
    </row>
    <row r="80" spans="5:53">
      <c r="E80" s="3" t="s">
        <v>25</v>
      </c>
      <c r="F80" s="3" t="s">
        <v>128</v>
      </c>
      <c r="G80" s="3" t="s">
        <v>184</v>
      </c>
      <c r="H80" s="3" t="s">
        <v>176</v>
      </c>
      <c r="I80" s="3" t="s">
        <v>184</v>
      </c>
      <c r="L80" s="3" t="s">
        <v>183</v>
      </c>
      <c r="M80" s="3" t="str">
        <f t="shared" si="7"/>
        <v>NPgYCost of equityCost of equity</v>
      </c>
      <c r="R80" s="15"/>
      <c r="T80" s="15"/>
      <c r="U80" s="15"/>
      <c r="V80" s="15"/>
      <c r="W80" s="15"/>
      <c r="X80" s="15"/>
      <c r="Y80" s="18">
        <v>0.06</v>
      </c>
      <c r="Z80" s="18">
        <v>0.06</v>
      </c>
      <c r="AA80" s="18">
        <v>0.06</v>
      </c>
      <c r="AB80" s="18">
        <v>0.06</v>
      </c>
      <c r="AC80" s="18">
        <v>0.06</v>
      </c>
      <c r="AD80" s="18">
        <v>0.06</v>
      </c>
      <c r="AE80" s="18">
        <v>0.06</v>
      </c>
      <c r="AF80" s="18">
        <v>0.06</v>
      </c>
      <c r="AG80" s="15"/>
      <c r="AH80" s="15"/>
      <c r="AI80" s="15"/>
      <c r="AJ80" s="15"/>
      <c r="AK80" s="15"/>
      <c r="AM80" s="19">
        <f t="shared" si="8"/>
        <v>0.06</v>
      </c>
      <c r="AN80" s="19">
        <f t="shared" si="9"/>
        <v>0.06</v>
      </c>
      <c r="AO80" s="19">
        <f t="shared" si="10"/>
        <v>0</v>
      </c>
      <c r="AP80" s="19" t="str">
        <f t="shared" si="11"/>
        <v>ED1</v>
      </c>
      <c r="AQ80" s="19">
        <f t="shared" si="12"/>
        <v>0.48144632544808619</v>
      </c>
      <c r="AR80" s="19">
        <f t="shared" si="13"/>
        <v>0.24060263060800879</v>
      </c>
      <c r="AS80" s="19">
        <f>IF(AS$3=$AP80,SUMPRODUCT($Y80:$AF80,Inp_RPEs!$S$9:$Z$9),0)</f>
        <v>0</v>
      </c>
      <c r="AT80" s="19">
        <f>IF(AT$3=$AP80,SUMPRODUCT($Y80:$AD80,Inp_RPEs!$S$9:$X$9),0)</f>
        <v>0</v>
      </c>
      <c r="AU80" s="19">
        <f>IF(AU$3=$AP80,SUMPRODUCT($Y80:$AF80,Inp_RPEs!$S$10:$Z$10),0)</f>
        <v>0</v>
      </c>
      <c r="AV80" s="19">
        <f>IF(AV$3=$AP80,SUMPRODUCT($Y80:$AD80,Inp_RPEs!$S$10:$X$10),0)</f>
        <v>0</v>
      </c>
      <c r="AW80" s="19">
        <f>IF(AW$3=$AP80,SUMPRODUCT($Y80:$AF80,Inp_RPEs!$S$11:$Z$11),0)</f>
        <v>0</v>
      </c>
      <c r="AX80" s="19">
        <f>IF(AX$3=$AP80,SUMPRODUCT($Y80:$AD80,Inp_RPEs!$S$11:$X$11),0)</f>
        <v>0</v>
      </c>
      <c r="AY80" s="19">
        <f>IF(AY$3=$AP80,SUMPRODUCT($Y80:$AF80,Inp_RPEs!$S$12:$Z$12),0)</f>
        <v>0.48144632544808619</v>
      </c>
      <c r="AZ80" s="19">
        <f>IF(AZ$3=$AP80,SUMPRODUCT($Y80:$AB80,Inp_RPEs!$S$12:$V$12),0)</f>
        <v>0.24060263060800879</v>
      </c>
      <c r="BA80" s="15"/>
    </row>
    <row r="81" spans="5:53">
      <c r="E81" s="3" t="s">
        <v>33</v>
      </c>
      <c r="F81" s="3" t="s">
        <v>128</v>
      </c>
      <c r="G81" s="3" t="s">
        <v>129</v>
      </c>
      <c r="H81" s="3" t="s">
        <v>130</v>
      </c>
      <c r="I81" s="3" t="s">
        <v>131</v>
      </c>
      <c r="L81" s="3" t="s">
        <v>132</v>
      </c>
      <c r="M81" s="3" t="str">
        <f t="shared" si="7"/>
        <v>SPDTotex actualLatest Totex actuals/forecast</v>
      </c>
      <c r="R81" s="15"/>
      <c r="T81" s="15"/>
      <c r="U81" s="15"/>
      <c r="V81" s="15"/>
      <c r="W81" s="15"/>
      <c r="X81" s="15"/>
      <c r="Y81" s="89">
        <v>181.99346917520998</v>
      </c>
      <c r="Z81" s="89">
        <v>196.23888280638121</v>
      </c>
      <c r="AA81" s="89">
        <v>199.79864889694096</v>
      </c>
      <c r="AB81" s="89">
        <v>220.33855946423347</v>
      </c>
      <c r="AC81" s="89">
        <v>204.88217628485168</v>
      </c>
      <c r="AD81" s="89">
        <v>194.86770073839082</v>
      </c>
      <c r="AE81" s="89">
        <v>171.32682356587171</v>
      </c>
      <c r="AF81" s="89">
        <v>166.5759971408568</v>
      </c>
      <c r="AG81" s="15"/>
      <c r="AH81" s="15"/>
      <c r="AI81" s="15"/>
      <c r="AJ81" s="15"/>
      <c r="AK81" s="15"/>
      <c r="AM81" s="19">
        <f t="shared" si="8"/>
        <v>1536.0222580727368</v>
      </c>
      <c r="AN81" s="19">
        <f t="shared" si="9"/>
        <v>798.36956034276568</v>
      </c>
      <c r="AO81" s="19">
        <f t="shared" si="10"/>
        <v>0</v>
      </c>
      <c r="AP81" s="19" t="str">
        <f t="shared" si="11"/>
        <v>ED1</v>
      </c>
      <c r="AQ81" s="19">
        <f t="shared" si="12"/>
        <v>1540.6865174198333</v>
      </c>
      <c r="AR81" s="19">
        <f t="shared" si="13"/>
        <v>800.44067896134595</v>
      </c>
      <c r="AS81" s="19">
        <f>IF(AS$3=$AP81,SUMPRODUCT($Y81:$AF81,Inp_RPEs!$S$9:$Z$9),0)</f>
        <v>0</v>
      </c>
      <c r="AT81" s="19">
        <f>IF(AT$3=$AP81,SUMPRODUCT($Y81:$AD81,Inp_RPEs!$S$9:$X$9),0)</f>
        <v>0</v>
      </c>
      <c r="AU81" s="19">
        <f>IF(AU$3=$AP81,SUMPRODUCT($Y81:$AF81,Inp_RPEs!$S$10:$Z$10),0)</f>
        <v>0</v>
      </c>
      <c r="AV81" s="19">
        <f>IF(AV$3=$AP81,SUMPRODUCT($Y81:$AD81,Inp_RPEs!$S$10:$X$10),0)</f>
        <v>0</v>
      </c>
      <c r="AW81" s="19">
        <f>IF(AW$3=$AP81,SUMPRODUCT($Y81:$AF81,Inp_RPEs!$S$11:$Z$11),0)</f>
        <v>0</v>
      </c>
      <c r="AX81" s="19">
        <f>IF(AX$3=$AP81,SUMPRODUCT($Y81:$AD81,Inp_RPEs!$S$11:$X$11),0)</f>
        <v>0</v>
      </c>
      <c r="AY81" s="19">
        <f>IF(AY$3=$AP81,SUMPRODUCT($Y81:$AF81,Inp_RPEs!$S$12:$Z$12),0)</f>
        <v>1540.6865174198333</v>
      </c>
      <c r="AZ81" s="19">
        <f>IF(AZ$3=$AP81,SUMPRODUCT($Y81:$AB81,Inp_RPEs!$S$12:$V$12),0)</f>
        <v>800.44067896134595</v>
      </c>
      <c r="BA81" s="15"/>
    </row>
    <row r="82" spans="5:53">
      <c r="E82" s="3" t="s">
        <v>33</v>
      </c>
      <c r="F82" s="3" t="s">
        <v>128</v>
      </c>
      <c r="G82" s="3" t="s">
        <v>133</v>
      </c>
      <c r="H82" s="3" t="s">
        <v>130</v>
      </c>
      <c r="I82" s="3" t="s">
        <v>134</v>
      </c>
      <c r="L82" s="3" t="s">
        <v>132</v>
      </c>
      <c r="M82" s="3" t="str">
        <f t="shared" si="7"/>
        <v>SPDTotex allowanceTotex allowance 
   including allowed adjustments and uncertainty mechanisms</v>
      </c>
      <c r="R82" s="15"/>
      <c r="T82" s="15"/>
      <c r="U82" s="15"/>
      <c r="V82" s="15"/>
      <c r="W82" s="15"/>
      <c r="X82" s="15"/>
      <c r="Y82" s="89">
        <v>205.07950586366874</v>
      </c>
      <c r="Z82" s="89">
        <v>203.90254948286511</v>
      </c>
      <c r="AA82" s="89">
        <v>208.61977633175462</v>
      </c>
      <c r="AB82" s="89">
        <v>198.17251090858795</v>
      </c>
      <c r="AC82" s="89">
        <v>194.01060320119714</v>
      </c>
      <c r="AD82" s="89">
        <v>183.54887720608392</v>
      </c>
      <c r="AE82" s="89">
        <v>173.96290070254926</v>
      </c>
      <c r="AF82" s="89">
        <v>168.70303874994335</v>
      </c>
      <c r="AG82" s="15"/>
      <c r="AH82" s="15"/>
      <c r="AI82" s="15"/>
      <c r="AJ82" s="15"/>
      <c r="AK82" s="15"/>
      <c r="AM82" s="19">
        <f t="shared" si="8"/>
        <v>1535.9997624466498</v>
      </c>
      <c r="AN82" s="19">
        <f t="shared" si="9"/>
        <v>815.7743425868764</v>
      </c>
      <c r="AO82" s="19">
        <f t="shared" si="10"/>
        <v>1</v>
      </c>
      <c r="AP82" s="19" t="str">
        <f t="shared" si="11"/>
        <v>ED1</v>
      </c>
      <c r="AQ82" s="19">
        <f t="shared" si="12"/>
        <v>1540.5758053152836</v>
      </c>
      <c r="AR82" s="19">
        <f t="shared" si="13"/>
        <v>817.81850849539217</v>
      </c>
      <c r="AS82" s="19">
        <f>IF(AS$3=$AP82,SUMPRODUCT($Y82:$AF82,Inp_RPEs!$S$9:$Z$9),0)</f>
        <v>0</v>
      </c>
      <c r="AT82" s="19">
        <f>IF(AT$3=$AP82,SUMPRODUCT($Y82:$AD82,Inp_RPEs!$S$9:$X$9),0)</f>
        <v>0</v>
      </c>
      <c r="AU82" s="19">
        <f>IF(AU$3=$AP82,SUMPRODUCT($Y82:$AF82,Inp_RPEs!$S$10:$Z$10),0)</f>
        <v>0</v>
      </c>
      <c r="AV82" s="19">
        <f>IF(AV$3=$AP82,SUMPRODUCT($Y82:$AD82,Inp_RPEs!$S$10:$X$10),0)</f>
        <v>0</v>
      </c>
      <c r="AW82" s="19">
        <f>IF(AW$3=$AP82,SUMPRODUCT($Y82:$AF82,Inp_RPEs!$S$11:$Z$11),0)</f>
        <v>0</v>
      </c>
      <c r="AX82" s="19">
        <f>IF(AX$3=$AP82,SUMPRODUCT($Y82:$AD82,Inp_RPEs!$S$11:$X$11),0)</f>
        <v>0</v>
      </c>
      <c r="AY82" s="19">
        <f>IF(AY$3=$AP82,SUMPRODUCT($Y82:$AF82,Inp_RPEs!$S$12:$Z$12),0)</f>
        <v>1540.5758053152836</v>
      </c>
      <c r="AZ82" s="19">
        <f>IF(AZ$3=$AP82,SUMPRODUCT($Y82:$AB82,Inp_RPEs!$S$12:$V$12),0)</f>
        <v>817.81850849539217</v>
      </c>
      <c r="BA82" s="15"/>
    </row>
    <row r="83" spans="5:53">
      <c r="E83" s="3" t="s">
        <v>33</v>
      </c>
      <c r="F83" s="3" t="s">
        <v>128</v>
      </c>
      <c r="G83" s="3" t="s">
        <v>133</v>
      </c>
      <c r="H83" s="3" t="s">
        <v>130</v>
      </c>
      <c r="I83" s="3" t="s">
        <v>135</v>
      </c>
      <c r="L83" s="3" t="s">
        <v>132</v>
      </c>
      <c r="M83" s="3" t="str">
        <f t="shared" si="7"/>
        <v>SPDTotex allowanceTotal enduring value adjustments</v>
      </c>
      <c r="R83" s="15"/>
      <c r="T83" s="15"/>
      <c r="U83" s="15"/>
      <c r="V83" s="15"/>
      <c r="W83" s="15"/>
      <c r="X83" s="15"/>
      <c r="Y83" s="18">
        <v>-23.086036688458762</v>
      </c>
      <c r="Z83" s="18">
        <v>-7.6636666764838992</v>
      </c>
      <c r="AA83" s="18">
        <v>-8.8211274348136612</v>
      </c>
      <c r="AB83" s="18">
        <v>22.166048555645517</v>
      </c>
      <c r="AC83" s="18">
        <v>10.871573083654539</v>
      </c>
      <c r="AD83" s="18">
        <v>11.318823532306908</v>
      </c>
      <c r="AE83" s="18">
        <v>-2.6360771366775566</v>
      </c>
      <c r="AF83" s="18">
        <v>-2.1270416090865467</v>
      </c>
      <c r="AG83" s="15"/>
      <c r="AH83" s="15"/>
      <c r="AI83" s="15"/>
      <c r="AJ83" s="15"/>
      <c r="AK83" s="15"/>
      <c r="AM83" s="19">
        <f t="shared" si="8"/>
        <v>2.2495626086538323E-2</v>
      </c>
      <c r="AN83" s="19">
        <f t="shared" si="9"/>
        <v>-17.404782244110805</v>
      </c>
      <c r="AO83" s="19">
        <f t="shared" si="10"/>
        <v>1</v>
      </c>
      <c r="AP83" s="19" t="str">
        <f t="shared" si="11"/>
        <v>ED1</v>
      </c>
      <c r="AQ83" s="19">
        <f t="shared" si="12"/>
        <v>0.11071210454986069</v>
      </c>
      <c r="AR83" s="19">
        <f t="shared" si="13"/>
        <v>-17.37782953404615</v>
      </c>
      <c r="AS83" s="19">
        <f>IF(AS$3=$AP83,SUMPRODUCT($Y83:$AF83,Inp_RPEs!$S$9:$Z$9),0)</f>
        <v>0</v>
      </c>
      <c r="AT83" s="19">
        <f>IF(AT$3=$AP83,SUMPRODUCT($Y83:$AD83,Inp_RPEs!$S$9:$X$9),0)</f>
        <v>0</v>
      </c>
      <c r="AU83" s="19">
        <f>IF(AU$3=$AP83,SUMPRODUCT($Y83:$AF83,Inp_RPEs!$S$10:$Z$10),0)</f>
        <v>0</v>
      </c>
      <c r="AV83" s="19">
        <f>IF(AV$3=$AP83,SUMPRODUCT($Y83:$AD83,Inp_RPEs!$S$10:$X$10),0)</f>
        <v>0</v>
      </c>
      <c r="AW83" s="19">
        <f>IF(AW$3=$AP83,SUMPRODUCT($Y83:$AF83,Inp_RPEs!$S$11:$Z$11),0)</f>
        <v>0</v>
      </c>
      <c r="AX83" s="19">
        <f>IF(AX$3=$AP83,SUMPRODUCT($Y83:$AD83,Inp_RPEs!$S$11:$X$11),0)</f>
        <v>0</v>
      </c>
      <c r="AY83" s="19">
        <f>IF(AY$3=$AP83,SUMPRODUCT($Y83:$AF83,Inp_RPEs!$S$12:$Z$12),0)</f>
        <v>0.11071210454986069</v>
      </c>
      <c r="AZ83" s="19">
        <f>IF(AZ$3=$AP83,SUMPRODUCT($Y83:$AB83,Inp_RPEs!$S$12:$V$12),0)</f>
        <v>-17.37782953404615</v>
      </c>
      <c r="BA83" s="15"/>
    </row>
    <row r="84" spans="5:53">
      <c r="E84" s="3" t="s">
        <v>33</v>
      </c>
      <c r="F84" s="3" t="s">
        <v>128</v>
      </c>
      <c r="G84" s="3" t="s">
        <v>136</v>
      </c>
      <c r="H84" s="3" t="s">
        <v>130</v>
      </c>
      <c r="I84" s="3" t="s">
        <v>137</v>
      </c>
      <c r="L84" s="3" t="s">
        <v>138</v>
      </c>
      <c r="M84" s="3" t="str">
        <f t="shared" si="7"/>
        <v>SPDSharing factorFunding Adjustment Rate (often referred to as 'sharing factor')</v>
      </c>
      <c r="R84" s="15"/>
      <c r="T84" s="15"/>
      <c r="U84" s="15"/>
      <c r="V84" s="15"/>
      <c r="W84" s="15"/>
      <c r="X84" s="15"/>
      <c r="Y84" s="18">
        <v>0.46499999999999997</v>
      </c>
      <c r="Z84" s="18">
        <v>0.46499999999999997</v>
      </c>
      <c r="AA84" s="18">
        <v>0.46499999999999997</v>
      </c>
      <c r="AB84" s="18">
        <v>0.46499999999999997</v>
      </c>
      <c r="AC84" s="18">
        <v>0.46499999999999997</v>
      </c>
      <c r="AD84" s="18">
        <v>0.46499999999999997</v>
      </c>
      <c r="AE84" s="18">
        <v>0.46499999999999997</v>
      </c>
      <c r="AF84" s="18">
        <v>0.46499999999999997</v>
      </c>
      <c r="AG84" s="15"/>
      <c r="AH84" s="15"/>
      <c r="AI84" s="15"/>
      <c r="AJ84" s="15"/>
      <c r="AK84" s="15"/>
      <c r="AM84" s="19">
        <f t="shared" si="8"/>
        <v>0.46499999999999991</v>
      </c>
      <c r="AN84" s="19">
        <f t="shared" si="9"/>
        <v>0.46499999999999997</v>
      </c>
      <c r="AO84" s="19">
        <f t="shared" si="10"/>
        <v>0</v>
      </c>
      <c r="AP84" s="19" t="str">
        <f t="shared" si="11"/>
        <v>ED1</v>
      </c>
      <c r="AQ84" s="19">
        <f t="shared" si="12"/>
        <v>3.731209022222667</v>
      </c>
      <c r="AR84" s="19">
        <f t="shared" si="13"/>
        <v>1.864670387212068</v>
      </c>
      <c r="AS84" s="19">
        <f>IF(AS$3=$AP84,SUMPRODUCT($Y84:$AF84,Inp_RPEs!$S$9:$Z$9),0)</f>
        <v>0</v>
      </c>
      <c r="AT84" s="19">
        <f>IF(AT$3=$AP84,SUMPRODUCT($Y84:$AD84,Inp_RPEs!$S$9:$X$9),0)</f>
        <v>0</v>
      </c>
      <c r="AU84" s="19">
        <f>IF(AU$3=$AP84,SUMPRODUCT($Y84:$AF84,Inp_RPEs!$S$10:$Z$10),0)</f>
        <v>0</v>
      </c>
      <c r="AV84" s="19">
        <f>IF(AV$3=$AP84,SUMPRODUCT($Y84:$AD84,Inp_RPEs!$S$10:$X$10),0)</f>
        <v>0</v>
      </c>
      <c r="AW84" s="19">
        <f>IF(AW$3=$AP84,SUMPRODUCT($Y84:$AF84,Inp_RPEs!$S$11:$Z$11),0)</f>
        <v>0</v>
      </c>
      <c r="AX84" s="19">
        <f>IF(AX$3=$AP84,SUMPRODUCT($Y84:$AD84,Inp_RPEs!$S$11:$X$11),0)</f>
        <v>0</v>
      </c>
      <c r="AY84" s="19">
        <f>IF(AY$3=$AP84,SUMPRODUCT($Y84:$AF84,Inp_RPEs!$S$12:$Z$12),0)</f>
        <v>3.731209022222667</v>
      </c>
      <c r="AZ84" s="19">
        <f>IF(AZ$3=$AP84,SUMPRODUCT($Y84:$AB84,Inp_RPEs!$S$12:$V$12),0)</f>
        <v>1.864670387212068</v>
      </c>
      <c r="BA84" s="15"/>
    </row>
    <row r="85" spans="5:53">
      <c r="E85" s="3" t="s">
        <v>33</v>
      </c>
      <c r="F85" s="3" t="s">
        <v>128</v>
      </c>
      <c r="G85" s="3" t="s">
        <v>139</v>
      </c>
      <c r="H85" s="3" t="s">
        <v>140</v>
      </c>
      <c r="I85" s="3" t="s">
        <v>141</v>
      </c>
      <c r="L85" s="3" t="s">
        <v>132</v>
      </c>
      <c r="M85" s="3" t="str">
        <f t="shared" si="7"/>
        <v>SPDIQIPost tax</v>
      </c>
      <c r="R85" s="15"/>
      <c r="T85" s="15"/>
      <c r="U85" s="15"/>
      <c r="V85" s="15"/>
      <c r="W85" s="15"/>
      <c r="X85" s="15"/>
      <c r="Y85" s="18">
        <v>-1.8633532543800757</v>
      </c>
      <c r="Z85" s="18">
        <v>-1.8182980405067262</v>
      </c>
      <c r="AA85" s="18">
        <v>-1.83946756302578</v>
      </c>
      <c r="AB85" s="18">
        <v>-1.7415973428180247</v>
      </c>
      <c r="AC85" s="18">
        <v>-1.6798002111470465</v>
      </c>
      <c r="AD85" s="18">
        <v>-1.5974456358596774</v>
      </c>
      <c r="AE85" s="18">
        <v>-1.5016396120831343</v>
      </c>
      <c r="AF85" s="18">
        <v>-1.4453638876860204</v>
      </c>
      <c r="AG85" s="15"/>
      <c r="AH85" s="15"/>
      <c r="AI85" s="15"/>
      <c r="AJ85" s="15"/>
      <c r="AK85" s="15"/>
      <c r="AM85" s="19">
        <f t="shared" si="8"/>
        <v>-13.486965547506486</v>
      </c>
      <c r="AN85" s="19">
        <f t="shared" si="9"/>
        <v>-7.2627162007306065</v>
      </c>
      <c r="AO85" s="19">
        <f t="shared" si="10"/>
        <v>0</v>
      </c>
      <c r="AP85" s="19" t="str">
        <f t="shared" si="11"/>
        <v>ED1</v>
      </c>
      <c r="AQ85" s="19">
        <f t="shared" si="12"/>
        <v>-13.526904583268166</v>
      </c>
      <c r="AR85" s="19">
        <f t="shared" si="13"/>
        <v>-7.2807745404204969</v>
      </c>
      <c r="AS85" s="19">
        <f>IF(AS$3=$AP85,SUMPRODUCT($Y85:$AF85,Inp_RPEs!$S$9:$Z$9),0)</f>
        <v>0</v>
      </c>
      <c r="AT85" s="19">
        <f>IF(AT$3=$AP85,SUMPRODUCT($Y85:$AD85,Inp_RPEs!$S$9:$X$9),0)</f>
        <v>0</v>
      </c>
      <c r="AU85" s="19">
        <f>IF(AU$3=$AP85,SUMPRODUCT($Y85:$AF85,Inp_RPEs!$S$10:$Z$10),0)</f>
        <v>0</v>
      </c>
      <c r="AV85" s="19">
        <f>IF(AV$3=$AP85,SUMPRODUCT($Y85:$AD85,Inp_RPEs!$S$10:$X$10),0)</f>
        <v>0</v>
      </c>
      <c r="AW85" s="19">
        <f>IF(AW$3=$AP85,SUMPRODUCT($Y85:$AF85,Inp_RPEs!$S$11:$Z$11),0)</f>
        <v>0</v>
      </c>
      <c r="AX85" s="19">
        <f>IF(AX$3=$AP85,SUMPRODUCT($Y85:$AD85,Inp_RPEs!$S$11:$X$11),0)</f>
        <v>0</v>
      </c>
      <c r="AY85" s="19">
        <f>IF(AY$3=$AP85,SUMPRODUCT($Y85:$AF85,Inp_RPEs!$S$12:$Z$12),0)</f>
        <v>-13.526904583268166</v>
      </c>
      <c r="AZ85" s="19">
        <f>IF(AZ$3=$AP85,SUMPRODUCT($Y85:$AB85,Inp_RPEs!$S$12:$V$12),0)</f>
        <v>-7.2807745404204969</v>
      </c>
      <c r="BA85" s="15"/>
    </row>
    <row r="86" spans="5:53">
      <c r="E86" s="3" t="s">
        <v>33</v>
      </c>
      <c r="F86" s="3" t="s">
        <v>128</v>
      </c>
      <c r="G86" s="3" t="s">
        <v>142</v>
      </c>
      <c r="H86" s="3" t="s">
        <v>140</v>
      </c>
      <c r="I86" s="3" t="s">
        <v>143</v>
      </c>
      <c r="L86" s="3" t="s">
        <v>132</v>
      </c>
      <c r="M86" s="3" t="str">
        <f t="shared" si="7"/>
        <v>SPDBMCSBroad measure of customer service</v>
      </c>
      <c r="R86" s="15"/>
      <c r="T86" s="15"/>
      <c r="U86" s="15"/>
      <c r="V86" s="15"/>
      <c r="W86" s="15"/>
      <c r="X86" s="15"/>
      <c r="Y86" s="18">
        <v>2.0812950000000008</v>
      </c>
      <c r="Z86" s="18">
        <v>2.0447235000000004</v>
      </c>
      <c r="AA86" s="18">
        <v>2.2938228000000032</v>
      </c>
      <c r="AB86" s="18">
        <v>2.3385126893888595</v>
      </c>
      <c r="AC86" s="18">
        <v>2.573</v>
      </c>
      <c r="AD86" s="18">
        <v>2.573</v>
      </c>
      <c r="AE86" s="18">
        <v>2.573</v>
      </c>
      <c r="AF86" s="18">
        <v>2.573</v>
      </c>
      <c r="AG86" s="15"/>
      <c r="AH86" s="15"/>
      <c r="AI86" s="15"/>
      <c r="AJ86" s="15"/>
      <c r="AK86" s="15"/>
      <c r="AM86" s="19">
        <f t="shared" si="8"/>
        <v>19.050353989388864</v>
      </c>
      <c r="AN86" s="19">
        <f t="shared" si="9"/>
        <v>8.758353989388862</v>
      </c>
      <c r="AO86" s="19">
        <f t="shared" si="10"/>
        <v>0</v>
      </c>
      <c r="AP86" s="19" t="str">
        <f t="shared" si="11"/>
        <v>ED1</v>
      </c>
      <c r="AQ86" s="19">
        <f t="shared" si="12"/>
        <v>19.108972361982971</v>
      </c>
      <c r="AR86" s="19">
        <f t="shared" si="13"/>
        <v>8.7807919149243183</v>
      </c>
      <c r="AS86" s="19">
        <f>IF(AS$3=$AP86,SUMPRODUCT($Y86:$AF86,Inp_RPEs!$S$9:$Z$9),0)</f>
        <v>0</v>
      </c>
      <c r="AT86" s="19">
        <f>IF(AT$3=$AP86,SUMPRODUCT($Y86:$AD86,Inp_RPEs!$S$9:$X$9),0)</f>
        <v>0</v>
      </c>
      <c r="AU86" s="19">
        <f>IF(AU$3=$AP86,SUMPRODUCT($Y86:$AF86,Inp_RPEs!$S$10:$Z$10),0)</f>
        <v>0</v>
      </c>
      <c r="AV86" s="19">
        <f>IF(AV$3=$AP86,SUMPRODUCT($Y86:$AD86,Inp_RPEs!$S$10:$X$10),0)</f>
        <v>0</v>
      </c>
      <c r="AW86" s="19">
        <f>IF(AW$3=$AP86,SUMPRODUCT($Y86:$AF86,Inp_RPEs!$S$11:$Z$11),0)</f>
        <v>0</v>
      </c>
      <c r="AX86" s="19">
        <f>IF(AX$3=$AP86,SUMPRODUCT($Y86:$AD86,Inp_RPEs!$S$11:$X$11),0)</f>
        <v>0</v>
      </c>
      <c r="AY86" s="19">
        <f>IF(AY$3=$AP86,SUMPRODUCT($Y86:$AF86,Inp_RPEs!$S$12:$Z$12),0)</f>
        <v>19.108972361982971</v>
      </c>
      <c r="AZ86" s="19">
        <f>IF(AZ$3=$AP86,SUMPRODUCT($Y86:$AB86,Inp_RPEs!$S$12:$V$12),0)</f>
        <v>8.7807919149243183</v>
      </c>
      <c r="BA86" s="15"/>
    </row>
    <row r="87" spans="5:53">
      <c r="E87" s="3" t="s">
        <v>33</v>
      </c>
      <c r="F87" s="3" t="s">
        <v>128</v>
      </c>
      <c r="G87" s="3" t="s">
        <v>144</v>
      </c>
      <c r="H87" s="3" t="s">
        <v>140</v>
      </c>
      <c r="I87" s="3" t="s">
        <v>145</v>
      </c>
      <c r="L87" s="3" t="s">
        <v>132</v>
      </c>
      <c r="M87" s="3" t="str">
        <f t="shared" si="7"/>
        <v>SPDIISInterruptions-related quality of service</v>
      </c>
      <c r="R87" s="15"/>
      <c r="T87" s="15"/>
      <c r="U87" s="15"/>
      <c r="V87" s="15"/>
      <c r="W87" s="15"/>
      <c r="X87" s="15"/>
      <c r="Y87" s="18">
        <v>5.2444062140625034</v>
      </c>
      <c r="Z87" s="18">
        <v>8.1576331874999983</v>
      </c>
      <c r="AA87" s="18">
        <v>7.1498568083333351</v>
      </c>
      <c r="AB87" s="18">
        <v>4.143521481554405</v>
      </c>
      <c r="AC87" s="18">
        <v>5.3949999999999996</v>
      </c>
      <c r="AD87" s="18">
        <v>4.8762499999999998</v>
      </c>
      <c r="AE87" s="18">
        <v>4.3574999999999999</v>
      </c>
      <c r="AF87" s="18">
        <v>3.32</v>
      </c>
      <c r="AG87" s="15"/>
      <c r="AH87" s="15"/>
      <c r="AI87" s="15"/>
      <c r="AJ87" s="15"/>
      <c r="AK87" s="15"/>
      <c r="AM87" s="19">
        <f t="shared" si="8"/>
        <v>42.644167691450242</v>
      </c>
      <c r="AN87" s="19">
        <f t="shared" si="9"/>
        <v>24.695417691450242</v>
      </c>
      <c r="AO87" s="19">
        <f t="shared" si="10"/>
        <v>0</v>
      </c>
      <c r="AP87" s="19" t="str">
        <f t="shared" si="11"/>
        <v>ED1</v>
      </c>
      <c r="AQ87" s="19">
        <f t="shared" si="12"/>
        <v>42.772136158053023</v>
      </c>
      <c r="AR87" s="19">
        <f t="shared" si="13"/>
        <v>24.760289209049528</v>
      </c>
      <c r="AS87" s="19">
        <f>IF(AS$3=$AP87,SUMPRODUCT($Y87:$AF87,Inp_RPEs!$S$9:$Z$9),0)</f>
        <v>0</v>
      </c>
      <c r="AT87" s="19">
        <f>IF(AT$3=$AP87,SUMPRODUCT($Y87:$AD87,Inp_RPEs!$S$9:$X$9),0)</f>
        <v>0</v>
      </c>
      <c r="AU87" s="19">
        <f>IF(AU$3=$AP87,SUMPRODUCT($Y87:$AF87,Inp_RPEs!$S$10:$Z$10),0)</f>
        <v>0</v>
      </c>
      <c r="AV87" s="19">
        <f>IF(AV$3=$AP87,SUMPRODUCT($Y87:$AD87,Inp_RPEs!$S$10:$X$10),0)</f>
        <v>0</v>
      </c>
      <c r="AW87" s="19">
        <f>IF(AW$3=$AP87,SUMPRODUCT($Y87:$AF87,Inp_RPEs!$S$11:$Z$11),0)</f>
        <v>0</v>
      </c>
      <c r="AX87" s="19">
        <f>IF(AX$3=$AP87,SUMPRODUCT($Y87:$AD87,Inp_RPEs!$S$11:$X$11),0)</f>
        <v>0</v>
      </c>
      <c r="AY87" s="19">
        <f>IF(AY$3=$AP87,SUMPRODUCT($Y87:$AF87,Inp_RPEs!$S$12:$Z$12),0)</f>
        <v>42.772136158053023</v>
      </c>
      <c r="AZ87" s="19">
        <f>IF(AZ$3=$AP87,SUMPRODUCT($Y87:$AB87,Inp_RPEs!$S$12:$V$12),0)</f>
        <v>24.760289209049528</v>
      </c>
      <c r="BA87" s="15"/>
    </row>
    <row r="88" spans="5:53">
      <c r="E88" s="3" t="s">
        <v>33</v>
      </c>
      <c r="F88" s="3" t="s">
        <v>128</v>
      </c>
      <c r="G88" s="3" t="s">
        <v>146</v>
      </c>
      <c r="H88" s="3" t="s">
        <v>140</v>
      </c>
      <c r="I88" s="3" t="s">
        <v>147</v>
      </c>
      <c r="L88" s="3" t="s">
        <v>132</v>
      </c>
      <c r="M88" s="3" t="str">
        <f t="shared" si="7"/>
        <v>SPDICEIncentive on connections engagement</v>
      </c>
      <c r="R88" s="15"/>
      <c r="T88" s="15"/>
      <c r="U88" s="15"/>
      <c r="V88" s="15"/>
      <c r="W88" s="15"/>
      <c r="X88" s="15"/>
      <c r="Y88" s="18">
        <v>0</v>
      </c>
      <c r="Z88" s="18">
        <v>0</v>
      </c>
      <c r="AA88" s="18">
        <v>0</v>
      </c>
      <c r="AB88" s="18">
        <v>0</v>
      </c>
      <c r="AC88" s="18">
        <v>0</v>
      </c>
      <c r="AD88" s="18">
        <v>0</v>
      </c>
      <c r="AE88" s="18">
        <v>0</v>
      </c>
      <c r="AF88" s="18">
        <v>0</v>
      </c>
      <c r="AG88" s="15"/>
      <c r="AH88" s="15"/>
      <c r="AI88" s="15"/>
      <c r="AJ88" s="15"/>
      <c r="AK88" s="15"/>
      <c r="AM88" s="19">
        <f t="shared" si="8"/>
        <v>0</v>
      </c>
      <c r="AN88" s="19">
        <f t="shared" si="9"/>
        <v>0</v>
      </c>
      <c r="AO88" s="19">
        <f t="shared" si="10"/>
        <v>0</v>
      </c>
      <c r="AP88" s="19" t="str">
        <f t="shared" si="11"/>
        <v>ED1</v>
      </c>
      <c r="AQ88" s="19">
        <f t="shared" si="12"/>
        <v>0</v>
      </c>
      <c r="AR88" s="19">
        <f t="shared" si="13"/>
        <v>0</v>
      </c>
      <c r="AS88" s="19">
        <f>IF(AS$3=$AP88,SUMPRODUCT($Y88:$AF88,Inp_RPEs!$S$9:$Z$9),0)</f>
        <v>0</v>
      </c>
      <c r="AT88" s="19">
        <f>IF(AT$3=$AP88,SUMPRODUCT($Y88:$AD88,Inp_RPEs!$S$9:$X$9),0)</f>
        <v>0</v>
      </c>
      <c r="AU88" s="19">
        <f>IF(AU$3=$AP88,SUMPRODUCT($Y88:$AF88,Inp_RPEs!$S$10:$Z$10),0)</f>
        <v>0</v>
      </c>
      <c r="AV88" s="19">
        <f>IF(AV$3=$AP88,SUMPRODUCT($Y88:$AD88,Inp_RPEs!$S$10:$X$10),0)</f>
        <v>0</v>
      </c>
      <c r="AW88" s="19">
        <f>IF(AW$3=$AP88,SUMPRODUCT($Y88:$AF88,Inp_RPEs!$S$11:$Z$11),0)</f>
        <v>0</v>
      </c>
      <c r="AX88" s="19">
        <f>IF(AX$3=$AP88,SUMPRODUCT($Y88:$AD88,Inp_RPEs!$S$11:$X$11),0)</f>
        <v>0</v>
      </c>
      <c r="AY88" s="19">
        <f>IF(AY$3=$AP88,SUMPRODUCT($Y88:$AF88,Inp_RPEs!$S$12:$Z$12),0)</f>
        <v>0</v>
      </c>
      <c r="AZ88" s="19">
        <f>IF(AZ$3=$AP88,SUMPRODUCT($Y88:$AB88,Inp_RPEs!$S$12:$V$12),0)</f>
        <v>0</v>
      </c>
      <c r="BA88" s="15"/>
    </row>
    <row r="89" spans="5:53">
      <c r="E89" s="3" t="s">
        <v>33</v>
      </c>
      <c r="F89" s="3" t="s">
        <v>128</v>
      </c>
      <c r="G89" s="3" t="s">
        <v>148</v>
      </c>
      <c r="H89" s="3" t="s">
        <v>140</v>
      </c>
      <c r="I89" s="3" t="s">
        <v>149</v>
      </c>
      <c r="L89" s="3" t="s">
        <v>132</v>
      </c>
      <c r="M89" s="3" t="str">
        <f t="shared" si="7"/>
        <v>SPDTTCTime to Connect Incentive</v>
      </c>
      <c r="R89" s="15"/>
      <c r="T89" s="15"/>
      <c r="U89" s="15"/>
      <c r="V89" s="15"/>
      <c r="W89" s="15"/>
      <c r="X89" s="15"/>
      <c r="Y89" s="18">
        <v>0.77922372513917015</v>
      </c>
      <c r="Z89" s="18">
        <v>0.48599999999999999</v>
      </c>
      <c r="AA89" s="18">
        <v>0.48599999999999999</v>
      </c>
      <c r="AB89" s="18">
        <v>0.49799999999999994</v>
      </c>
      <c r="AC89" s="18">
        <v>0.49799999999999994</v>
      </c>
      <c r="AD89" s="18">
        <v>0.49799999999999994</v>
      </c>
      <c r="AE89" s="18">
        <v>0.49799999999999994</v>
      </c>
      <c r="AF89" s="18">
        <v>0.49799999999999994</v>
      </c>
      <c r="AG89" s="15"/>
      <c r="AH89" s="15"/>
      <c r="AI89" s="15"/>
      <c r="AJ89" s="15"/>
      <c r="AK89" s="15"/>
      <c r="AM89" s="19">
        <f t="shared" si="8"/>
        <v>4.2412237251391698</v>
      </c>
      <c r="AN89" s="19">
        <f t="shared" si="9"/>
        <v>2.2492237251391702</v>
      </c>
      <c r="AO89" s="19">
        <f t="shared" si="10"/>
        <v>0</v>
      </c>
      <c r="AP89" s="19" t="str">
        <f t="shared" si="11"/>
        <v>ED1</v>
      </c>
      <c r="AQ89" s="19">
        <f t="shared" si="12"/>
        <v>4.2530903542382514</v>
      </c>
      <c r="AR89" s="19">
        <f t="shared" si="13"/>
        <v>2.2540876870656095</v>
      </c>
      <c r="AS89" s="19">
        <f>IF(AS$3=$AP89,SUMPRODUCT($Y89:$AF89,Inp_RPEs!$S$9:$Z$9),0)</f>
        <v>0</v>
      </c>
      <c r="AT89" s="19">
        <f>IF(AT$3=$AP89,SUMPRODUCT($Y89:$AD89,Inp_RPEs!$S$9:$X$9),0)</f>
        <v>0</v>
      </c>
      <c r="AU89" s="19">
        <f>IF(AU$3=$AP89,SUMPRODUCT($Y89:$AF89,Inp_RPEs!$S$10:$Z$10),0)</f>
        <v>0</v>
      </c>
      <c r="AV89" s="19">
        <f>IF(AV$3=$AP89,SUMPRODUCT($Y89:$AD89,Inp_RPEs!$S$10:$X$10),0)</f>
        <v>0</v>
      </c>
      <c r="AW89" s="19">
        <f>IF(AW$3=$AP89,SUMPRODUCT($Y89:$AF89,Inp_RPEs!$S$11:$Z$11),0)</f>
        <v>0</v>
      </c>
      <c r="AX89" s="19">
        <f>IF(AX$3=$AP89,SUMPRODUCT($Y89:$AD89,Inp_RPEs!$S$11:$X$11),0)</f>
        <v>0</v>
      </c>
      <c r="AY89" s="19">
        <f>IF(AY$3=$AP89,SUMPRODUCT($Y89:$AF89,Inp_RPEs!$S$12:$Z$12),0)</f>
        <v>4.2530903542382514</v>
      </c>
      <c r="AZ89" s="19">
        <f>IF(AZ$3=$AP89,SUMPRODUCT($Y89:$AB89,Inp_RPEs!$S$12:$V$12),0)</f>
        <v>2.2540876870656095</v>
      </c>
      <c r="BA89" s="15"/>
    </row>
    <row r="90" spans="5:53">
      <c r="E90" s="3" t="s">
        <v>33</v>
      </c>
      <c r="F90" s="3" t="s">
        <v>128</v>
      </c>
      <c r="G90" s="3" t="s">
        <v>150</v>
      </c>
      <c r="H90" s="3" t="s">
        <v>140</v>
      </c>
      <c r="I90" s="3" t="s">
        <v>151</v>
      </c>
      <c r="L90" s="3" t="s">
        <v>132</v>
      </c>
      <c r="M90" s="3" t="str">
        <f t="shared" si="7"/>
        <v>SPDLossesLosses discretionary reward scheme</v>
      </c>
      <c r="R90" s="15"/>
      <c r="T90" s="15"/>
      <c r="U90" s="15"/>
      <c r="V90" s="15"/>
      <c r="W90" s="15"/>
      <c r="X90" s="15"/>
      <c r="Y90" s="18">
        <v>0</v>
      </c>
      <c r="Z90" s="18">
        <v>0.31185000000000002</v>
      </c>
      <c r="AA90" s="18">
        <v>0</v>
      </c>
      <c r="AB90" s="18">
        <v>0</v>
      </c>
      <c r="AC90" s="18">
        <v>0</v>
      </c>
      <c r="AD90" s="18">
        <v>0.48388999999999993</v>
      </c>
      <c r="AE90" s="18">
        <v>0</v>
      </c>
      <c r="AF90" s="18">
        <v>0</v>
      </c>
      <c r="AG90" s="15"/>
      <c r="AH90" s="15"/>
      <c r="AI90" s="15"/>
      <c r="AJ90" s="15"/>
      <c r="AK90" s="15"/>
      <c r="AM90" s="19">
        <f t="shared" si="8"/>
        <v>0.79573999999999989</v>
      </c>
      <c r="AN90" s="19">
        <f t="shared" si="9"/>
        <v>0.31185000000000002</v>
      </c>
      <c r="AO90" s="19">
        <f t="shared" si="10"/>
        <v>0</v>
      </c>
      <c r="AP90" s="19" t="str">
        <f t="shared" si="11"/>
        <v>ED1</v>
      </c>
      <c r="AQ90" s="19">
        <f t="shared" si="12"/>
        <v>0.79844399746279149</v>
      </c>
      <c r="AR90" s="19">
        <f t="shared" si="13"/>
        <v>0.31285293289543725</v>
      </c>
      <c r="AS90" s="19">
        <f>IF(AS$3=$AP90,SUMPRODUCT($Y90:$AF90,Inp_RPEs!$S$9:$Z$9),0)</f>
        <v>0</v>
      </c>
      <c r="AT90" s="19">
        <f>IF(AT$3=$AP90,SUMPRODUCT($Y90:$AD90,Inp_RPEs!$S$9:$X$9),0)</f>
        <v>0</v>
      </c>
      <c r="AU90" s="19">
        <f>IF(AU$3=$AP90,SUMPRODUCT($Y90:$AF90,Inp_RPEs!$S$10:$Z$10),0)</f>
        <v>0</v>
      </c>
      <c r="AV90" s="19">
        <f>IF(AV$3=$AP90,SUMPRODUCT($Y90:$AD90,Inp_RPEs!$S$10:$X$10),0)</f>
        <v>0</v>
      </c>
      <c r="AW90" s="19">
        <f>IF(AW$3=$AP90,SUMPRODUCT($Y90:$AF90,Inp_RPEs!$S$11:$Z$11),0)</f>
        <v>0</v>
      </c>
      <c r="AX90" s="19">
        <f>IF(AX$3=$AP90,SUMPRODUCT($Y90:$AD90,Inp_RPEs!$S$11:$X$11),0)</f>
        <v>0</v>
      </c>
      <c r="AY90" s="19">
        <f>IF(AY$3=$AP90,SUMPRODUCT($Y90:$AF90,Inp_RPEs!$S$12:$Z$12),0)</f>
        <v>0.79844399746279149</v>
      </c>
      <c r="AZ90" s="19">
        <f>IF(AZ$3=$AP90,SUMPRODUCT($Y90:$AB90,Inp_RPEs!$S$12:$V$12),0)</f>
        <v>0.31285293289543725</v>
      </c>
      <c r="BA90" s="15"/>
    </row>
    <row r="91" spans="5:53">
      <c r="E91" s="3" t="s">
        <v>33</v>
      </c>
      <c r="F91" s="3" t="s">
        <v>128</v>
      </c>
      <c r="G91" s="3" t="s">
        <v>152</v>
      </c>
      <c r="H91" s="3" t="s">
        <v>153</v>
      </c>
      <c r="I91" s="3" t="s">
        <v>154</v>
      </c>
      <c r="L91" s="3" t="s">
        <v>155</v>
      </c>
      <c r="M91" s="3" t="str">
        <f t="shared" si="7"/>
        <v>SPDNetwork Innovation AllowanceEligible NIA expenditure and Bid Preparation costs</v>
      </c>
      <c r="R91" s="15"/>
      <c r="T91" s="15"/>
      <c r="U91" s="15"/>
      <c r="V91" s="15"/>
      <c r="W91" s="15"/>
      <c r="X91" s="15"/>
      <c r="Y91" s="18">
        <v>1.7852340420357795</v>
      </c>
      <c r="Z91" s="18">
        <v>1.7658983930531649</v>
      </c>
      <c r="AA91" s="18">
        <v>1.610069317435129</v>
      </c>
      <c r="AB91" s="18">
        <v>1.7625549644522502</v>
      </c>
      <c r="AC91" s="18">
        <v>1.7</v>
      </c>
      <c r="AD91" s="18">
        <v>1.7</v>
      </c>
      <c r="AE91" s="18">
        <v>1.7</v>
      </c>
      <c r="AF91" s="18">
        <v>1.7</v>
      </c>
      <c r="AG91" s="15"/>
      <c r="AH91" s="15"/>
      <c r="AI91" s="15"/>
      <c r="AJ91" s="15"/>
      <c r="AK91" s="15"/>
      <c r="AM91" s="19">
        <f t="shared" si="8"/>
        <v>13.723756716976322</v>
      </c>
      <c r="AN91" s="19">
        <f t="shared" si="9"/>
        <v>6.9237567169763237</v>
      </c>
      <c r="AO91" s="19">
        <f t="shared" si="10"/>
        <v>0</v>
      </c>
      <c r="AP91" s="19" t="str">
        <f t="shared" si="11"/>
        <v>ED1</v>
      </c>
      <c r="AQ91" s="19">
        <f t="shared" si="12"/>
        <v>13.764834331344147</v>
      </c>
      <c r="AR91" s="19">
        <f t="shared" si="13"/>
        <v>6.940929644208623</v>
      </c>
      <c r="AS91" s="19">
        <f>IF(AS$3=$AP91,SUMPRODUCT($Y91:$AF91,Inp_RPEs!$S$9:$Z$9),0)</f>
        <v>0</v>
      </c>
      <c r="AT91" s="19">
        <f>IF(AT$3=$AP91,SUMPRODUCT($Y91:$AD91,Inp_RPEs!$S$9:$X$9),0)</f>
        <v>0</v>
      </c>
      <c r="AU91" s="19">
        <f>IF(AU$3=$AP91,SUMPRODUCT($Y91:$AF91,Inp_RPEs!$S$10:$Z$10),0)</f>
        <v>0</v>
      </c>
      <c r="AV91" s="19">
        <f>IF(AV$3=$AP91,SUMPRODUCT($Y91:$AD91,Inp_RPEs!$S$10:$X$10),0)</f>
        <v>0</v>
      </c>
      <c r="AW91" s="19">
        <f>IF(AW$3=$AP91,SUMPRODUCT($Y91:$AF91,Inp_RPEs!$S$11:$Z$11),0)</f>
        <v>0</v>
      </c>
      <c r="AX91" s="19">
        <f>IF(AX$3=$AP91,SUMPRODUCT($Y91:$AD91,Inp_RPEs!$S$11:$X$11),0)</f>
        <v>0</v>
      </c>
      <c r="AY91" s="19">
        <f>IF(AY$3=$AP91,SUMPRODUCT($Y91:$AF91,Inp_RPEs!$S$12:$Z$12),0)</f>
        <v>13.764834331344147</v>
      </c>
      <c r="AZ91" s="19">
        <f>IF(AZ$3=$AP91,SUMPRODUCT($Y91:$AB91,Inp_RPEs!$S$12:$V$12),0)</f>
        <v>6.940929644208623</v>
      </c>
      <c r="BA91" s="15"/>
    </row>
    <row r="92" spans="5:53">
      <c r="E92" s="3" t="s">
        <v>33</v>
      </c>
      <c r="F92" s="3" t="s">
        <v>128</v>
      </c>
      <c r="G92" s="3" t="s">
        <v>156</v>
      </c>
      <c r="H92" s="3" t="s">
        <v>153</v>
      </c>
      <c r="I92" s="3" t="s">
        <v>157</v>
      </c>
      <c r="L92" s="3" t="s">
        <v>155</v>
      </c>
      <c r="M92" s="3" t="str">
        <f t="shared" si="7"/>
        <v>SPDLow Carbon Networks FundLow Carbon Networks Fund revenue adjustment</v>
      </c>
      <c r="R92" s="15"/>
      <c r="T92" s="15"/>
      <c r="U92" s="15"/>
      <c r="V92" s="15"/>
      <c r="W92" s="15"/>
      <c r="X92" s="15"/>
      <c r="Y92" s="18">
        <v>1.3859999999999999</v>
      </c>
      <c r="Z92" s="18">
        <v>7.2999999999999995E-2</v>
      </c>
      <c r="AA92" s="18">
        <v>0.21199999999999999</v>
      </c>
      <c r="AB92" s="18">
        <v>0.57399999999999995</v>
      </c>
      <c r="AC92" s="18">
        <v>7.850915E-2</v>
      </c>
      <c r="AD92" s="18">
        <v>0</v>
      </c>
      <c r="AE92" s="18">
        <v>0</v>
      </c>
      <c r="AF92" s="18">
        <v>0</v>
      </c>
      <c r="AG92" s="15"/>
      <c r="AH92" s="15"/>
      <c r="AI92" s="15"/>
      <c r="AJ92" s="15"/>
      <c r="AK92" s="15"/>
      <c r="AM92" s="19">
        <f t="shared" si="8"/>
        <v>2.3235091499999996</v>
      </c>
      <c r="AN92" s="19">
        <f t="shared" si="9"/>
        <v>2.2449999999999997</v>
      </c>
      <c r="AO92" s="19">
        <f t="shared" si="10"/>
        <v>0</v>
      </c>
      <c r="AP92" s="19" t="str">
        <f t="shared" si="11"/>
        <v>ED1</v>
      </c>
      <c r="AQ92" s="19">
        <f t="shared" si="12"/>
        <v>2.3265016268477168</v>
      </c>
      <c r="AR92" s="19">
        <f t="shared" si="13"/>
        <v>2.2477164861612424</v>
      </c>
      <c r="AS92" s="19">
        <f>IF(AS$3=$AP92,SUMPRODUCT($Y92:$AF92,Inp_RPEs!$S$9:$Z$9),0)</f>
        <v>0</v>
      </c>
      <c r="AT92" s="19">
        <f>IF(AT$3=$AP92,SUMPRODUCT($Y92:$AD92,Inp_RPEs!$S$9:$X$9),0)</f>
        <v>0</v>
      </c>
      <c r="AU92" s="19">
        <f>IF(AU$3=$AP92,SUMPRODUCT($Y92:$AF92,Inp_RPEs!$S$10:$Z$10),0)</f>
        <v>0</v>
      </c>
      <c r="AV92" s="19">
        <f>IF(AV$3=$AP92,SUMPRODUCT($Y92:$AD92,Inp_RPEs!$S$10:$X$10),0)</f>
        <v>0</v>
      </c>
      <c r="AW92" s="19">
        <f>IF(AW$3=$AP92,SUMPRODUCT($Y92:$AF92,Inp_RPEs!$S$11:$Z$11),0)</f>
        <v>0</v>
      </c>
      <c r="AX92" s="19">
        <f>IF(AX$3=$AP92,SUMPRODUCT($Y92:$AD92,Inp_RPEs!$S$11:$X$11),0)</f>
        <v>0</v>
      </c>
      <c r="AY92" s="19">
        <f>IF(AY$3=$AP92,SUMPRODUCT($Y92:$AF92,Inp_RPEs!$S$12:$Z$12),0)</f>
        <v>2.3265016268477168</v>
      </c>
      <c r="AZ92" s="19">
        <f>IF(AZ$3=$AP92,SUMPRODUCT($Y92:$AB92,Inp_RPEs!$S$12:$V$12),0)</f>
        <v>2.2477164861612424</v>
      </c>
      <c r="BA92" s="15"/>
    </row>
    <row r="93" spans="5:53">
      <c r="E93" s="3" t="s">
        <v>33</v>
      </c>
      <c r="F93" s="3" t="s">
        <v>128</v>
      </c>
      <c r="G93" s="3" t="s">
        <v>158</v>
      </c>
      <c r="H93" s="3" t="s">
        <v>153</v>
      </c>
      <c r="I93" s="3" t="s">
        <v>159</v>
      </c>
      <c r="L93" s="3" t="s">
        <v>155</v>
      </c>
      <c r="M93" s="3" t="str">
        <f t="shared" si="7"/>
        <v>SPDNIC AwardAwarded NIC funding actually spent or forecast to be spent</v>
      </c>
      <c r="R93" s="15"/>
      <c r="T93" s="15"/>
      <c r="U93" s="15"/>
      <c r="V93" s="15"/>
      <c r="W93" s="15"/>
      <c r="X93" s="15"/>
      <c r="Y93" s="18">
        <v>0</v>
      </c>
      <c r="Z93" s="18">
        <v>5.1039404900000003</v>
      </c>
      <c r="AA93" s="18">
        <v>0</v>
      </c>
      <c r="AB93" s="18">
        <v>0</v>
      </c>
      <c r="AC93" s="18">
        <v>0</v>
      </c>
      <c r="AD93" s="18">
        <v>4</v>
      </c>
      <c r="AE93" s="18">
        <v>0</v>
      </c>
      <c r="AF93" s="18">
        <v>4</v>
      </c>
      <c r="AG93" s="15"/>
      <c r="AH93" s="15"/>
      <c r="AI93" s="15"/>
      <c r="AJ93" s="15"/>
      <c r="AK93" s="15"/>
      <c r="AM93" s="19">
        <f t="shared" si="8"/>
        <v>13.103940489999999</v>
      </c>
      <c r="AN93" s="19">
        <f t="shared" si="9"/>
        <v>5.1039404900000003</v>
      </c>
      <c r="AO93" s="19">
        <f t="shared" si="10"/>
        <v>0</v>
      </c>
      <c r="AP93" s="19" t="str">
        <f t="shared" si="11"/>
        <v>ED1</v>
      </c>
      <c r="AQ93" s="19">
        <f t="shared" si="12"/>
        <v>13.148478305220072</v>
      </c>
      <c r="AR93" s="19">
        <f t="shared" si="13"/>
        <v>5.1203551438841597</v>
      </c>
      <c r="AS93" s="19">
        <f>IF(AS$3=$AP93,SUMPRODUCT($Y93:$AF93,Inp_RPEs!$S$9:$Z$9),0)</f>
        <v>0</v>
      </c>
      <c r="AT93" s="19">
        <f>IF(AT$3=$AP93,SUMPRODUCT($Y93:$AD93,Inp_RPEs!$S$9:$X$9),0)</f>
        <v>0</v>
      </c>
      <c r="AU93" s="19">
        <f>IF(AU$3=$AP93,SUMPRODUCT($Y93:$AF93,Inp_RPEs!$S$10:$Z$10),0)</f>
        <v>0</v>
      </c>
      <c r="AV93" s="19">
        <f>IF(AV$3=$AP93,SUMPRODUCT($Y93:$AD93,Inp_RPEs!$S$10:$X$10),0)</f>
        <v>0</v>
      </c>
      <c r="AW93" s="19">
        <f>IF(AW$3=$AP93,SUMPRODUCT($Y93:$AF93,Inp_RPEs!$S$11:$Z$11),0)</f>
        <v>0</v>
      </c>
      <c r="AX93" s="19">
        <f>IF(AX$3=$AP93,SUMPRODUCT($Y93:$AD93,Inp_RPEs!$S$11:$X$11),0)</f>
        <v>0</v>
      </c>
      <c r="AY93" s="19">
        <f>IF(AY$3=$AP93,SUMPRODUCT($Y93:$AF93,Inp_RPEs!$S$12:$Z$12),0)</f>
        <v>13.148478305220072</v>
      </c>
      <c r="AZ93" s="19">
        <f>IF(AZ$3=$AP93,SUMPRODUCT($Y93:$AB93,Inp_RPEs!$S$12:$V$12),0)</f>
        <v>5.1203551438841597</v>
      </c>
      <c r="BA93" s="15"/>
    </row>
    <row r="94" spans="5:53">
      <c r="E94" s="3" t="s">
        <v>33</v>
      </c>
      <c r="F94" s="3" t="s">
        <v>128</v>
      </c>
      <c r="G94" s="3" t="s">
        <v>160</v>
      </c>
      <c r="H94" s="3" t="s">
        <v>153</v>
      </c>
      <c r="I94" s="3" t="s">
        <v>161</v>
      </c>
      <c r="L94" s="3" t="s">
        <v>132</v>
      </c>
      <c r="M94" s="3" t="str">
        <f t="shared" si="7"/>
        <v>SPDInnovation RORE deductionNetwork innovation</v>
      </c>
      <c r="R94" s="15"/>
      <c r="T94" s="15"/>
      <c r="U94" s="15"/>
      <c r="V94" s="15"/>
      <c r="W94" s="15"/>
      <c r="X94" s="15"/>
      <c r="Y94" s="18">
        <v>0.15973071180974918</v>
      </c>
      <c r="Z94" s="18">
        <v>0.20231802674946017</v>
      </c>
      <c r="AA94" s="18">
        <v>0.13551247971810218</v>
      </c>
      <c r="AB94" s="18">
        <v>-0.57841549270498749</v>
      </c>
      <c r="AC94" s="18">
        <v>0.14306273058986588</v>
      </c>
      <c r="AD94" s="18">
        <v>0.50312132452670966</v>
      </c>
      <c r="AE94" s="18">
        <v>0.13511277113709308</v>
      </c>
      <c r="AF94" s="18">
        <v>0.47378003794313411</v>
      </c>
      <c r="AG94" s="15"/>
      <c r="AH94" s="15"/>
      <c r="AI94" s="15"/>
      <c r="AJ94" s="15"/>
      <c r="AK94" s="15"/>
      <c r="AM94" s="19">
        <f t="shared" si="8"/>
        <v>1.1742225897691267</v>
      </c>
      <c r="AN94" s="19">
        <f t="shared" si="9"/>
        <v>-8.0854274427675898E-2</v>
      </c>
      <c r="AO94" s="19">
        <f t="shared" si="10"/>
        <v>0</v>
      </c>
      <c r="AP94" s="19" t="str">
        <f t="shared" si="11"/>
        <v>ED1</v>
      </c>
      <c r="AQ94" s="19">
        <f t="shared" si="12"/>
        <v>1.177695942908205</v>
      </c>
      <c r="AR94" s="19">
        <f t="shared" si="13"/>
        <v>-8.1793012431195022E-2</v>
      </c>
      <c r="AS94" s="19">
        <f>IF(AS$3=$AP94,SUMPRODUCT($Y94:$AF94,Inp_RPEs!$S$9:$Z$9),0)</f>
        <v>0</v>
      </c>
      <c r="AT94" s="19">
        <f>IF(AT$3=$AP94,SUMPRODUCT($Y94:$AD94,Inp_RPEs!$S$9:$X$9),0)</f>
        <v>0</v>
      </c>
      <c r="AU94" s="19">
        <f>IF(AU$3=$AP94,SUMPRODUCT($Y94:$AF94,Inp_RPEs!$S$10:$Z$10),0)</f>
        <v>0</v>
      </c>
      <c r="AV94" s="19">
        <f>IF(AV$3=$AP94,SUMPRODUCT($Y94:$AD94,Inp_RPEs!$S$10:$X$10),0)</f>
        <v>0</v>
      </c>
      <c r="AW94" s="19">
        <f>IF(AW$3=$AP94,SUMPRODUCT($Y94:$AF94,Inp_RPEs!$S$11:$Z$11),0)</f>
        <v>0</v>
      </c>
      <c r="AX94" s="19">
        <f>IF(AX$3=$AP94,SUMPRODUCT($Y94:$AD94,Inp_RPEs!$S$11:$X$11),0)</f>
        <v>0</v>
      </c>
      <c r="AY94" s="19">
        <f>IF(AY$3=$AP94,SUMPRODUCT($Y94:$AF94,Inp_RPEs!$S$12:$Z$12),0)</f>
        <v>1.177695942908205</v>
      </c>
      <c r="AZ94" s="19">
        <f>IF(AZ$3=$AP94,SUMPRODUCT($Y94:$AB94,Inp_RPEs!$S$12:$V$12),0)</f>
        <v>-8.1793012431195022E-2</v>
      </c>
      <c r="BA94" s="15"/>
    </row>
    <row r="95" spans="5:53">
      <c r="E95" s="3" t="s">
        <v>33</v>
      </c>
      <c r="F95" s="3" t="s">
        <v>128</v>
      </c>
      <c r="G95" s="3" t="s">
        <v>162</v>
      </c>
      <c r="H95" s="3" t="s">
        <v>163</v>
      </c>
      <c r="I95" s="3" t="s">
        <v>164</v>
      </c>
      <c r="L95" s="3" t="s">
        <v>132</v>
      </c>
      <c r="M95" s="3" t="str">
        <f t="shared" si="7"/>
        <v>SPDFines and PenaltiesPost-tax total fines and penalties (including GS payments)</v>
      </c>
      <c r="R95" s="15"/>
      <c r="T95" s="15"/>
      <c r="U95" s="15"/>
      <c r="V95" s="15"/>
      <c r="W95" s="15"/>
      <c r="X95" s="15"/>
      <c r="Y95" s="18">
        <v>1.614611865105827E-3</v>
      </c>
      <c r="Z95" s="18">
        <v>5.9499369792295614E-3</v>
      </c>
      <c r="AA95" s="18">
        <v>4.1164547503164698E-3</v>
      </c>
      <c r="AB95" s="18">
        <v>3.3483730740925068E-2</v>
      </c>
      <c r="AC95" s="18">
        <v>0</v>
      </c>
      <c r="AD95" s="18">
        <v>0</v>
      </c>
      <c r="AE95" s="18">
        <v>0</v>
      </c>
      <c r="AF95" s="18">
        <v>0</v>
      </c>
      <c r="AG95" s="15"/>
      <c r="AH95" s="15"/>
      <c r="AI95" s="15"/>
      <c r="AJ95" s="15"/>
      <c r="AK95" s="15"/>
      <c r="AM95" s="19">
        <f t="shared" si="8"/>
        <v>4.5164734335576925E-2</v>
      </c>
      <c r="AN95" s="19">
        <f t="shared" si="9"/>
        <v>4.5164734335576925E-2</v>
      </c>
      <c r="AO95" s="19">
        <f t="shared" si="10"/>
        <v>0</v>
      </c>
      <c r="AP95" s="19" t="str">
        <f t="shared" si="11"/>
        <v>ED1</v>
      </c>
      <c r="AQ95" s="19">
        <f t="shared" si="12"/>
        <v>4.5315721486688373E-2</v>
      </c>
      <c r="AR95" s="19">
        <f t="shared" si="13"/>
        <v>4.5315721486688373E-2</v>
      </c>
      <c r="AS95" s="19">
        <f>IF(AS$3=$AP95,SUMPRODUCT($Y95:$AF95,Inp_RPEs!$S$9:$Z$9),0)</f>
        <v>0</v>
      </c>
      <c r="AT95" s="19">
        <f>IF(AT$3=$AP95,SUMPRODUCT($Y95:$AD95,Inp_RPEs!$S$9:$X$9),0)</f>
        <v>0</v>
      </c>
      <c r="AU95" s="19">
        <f>IF(AU$3=$AP95,SUMPRODUCT($Y95:$AF95,Inp_RPEs!$S$10:$Z$10),0)</f>
        <v>0</v>
      </c>
      <c r="AV95" s="19">
        <f>IF(AV$3=$AP95,SUMPRODUCT($Y95:$AD95,Inp_RPEs!$S$10:$X$10),0)</f>
        <v>0</v>
      </c>
      <c r="AW95" s="19">
        <f>IF(AW$3=$AP95,SUMPRODUCT($Y95:$AF95,Inp_RPEs!$S$11:$Z$11),0)</f>
        <v>0</v>
      </c>
      <c r="AX95" s="19">
        <f>IF(AX$3=$AP95,SUMPRODUCT($Y95:$AD95,Inp_RPEs!$S$11:$X$11),0)</f>
        <v>0</v>
      </c>
      <c r="AY95" s="19">
        <f>IF(AY$3=$AP95,SUMPRODUCT($Y95:$AF95,Inp_RPEs!$S$12:$Z$12),0)</f>
        <v>4.5315721486688373E-2</v>
      </c>
      <c r="AZ95" s="19">
        <f>IF(AZ$3=$AP95,SUMPRODUCT($Y95:$AB95,Inp_RPEs!$S$12:$V$12),0)</f>
        <v>4.5315721486688373E-2</v>
      </c>
      <c r="BA95" s="15"/>
    </row>
    <row r="96" spans="5:53">
      <c r="E96" s="3" t="s">
        <v>33</v>
      </c>
      <c r="F96" s="3" t="s">
        <v>128</v>
      </c>
      <c r="G96" s="3" t="s">
        <v>165</v>
      </c>
      <c r="H96" s="3" t="s">
        <v>166</v>
      </c>
      <c r="I96" s="3" t="s">
        <v>167</v>
      </c>
      <c r="L96" s="3" t="s">
        <v>155</v>
      </c>
      <c r="M96" s="3" t="str">
        <f t="shared" si="7"/>
        <v>SPDActual GearingTotal Adjustments to be applied for performance assessment (at actual gearing)</v>
      </c>
      <c r="R96" s="15"/>
      <c r="T96" s="15"/>
      <c r="U96" s="15"/>
      <c r="V96" s="15"/>
      <c r="W96" s="15"/>
      <c r="X96" s="15"/>
      <c r="Y96" s="18">
        <v>0</v>
      </c>
      <c r="Z96" s="18">
        <v>0</v>
      </c>
      <c r="AA96" s="18">
        <v>0</v>
      </c>
      <c r="AB96" s="18">
        <v>0</v>
      </c>
      <c r="AC96" s="18">
        <v>0</v>
      </c>
      <c r="AD96" s="18">
        <v>0</v>
      </c>
      <c r="AE96" s="18">
        <v>0</v>
      </c>
      <c r="AF96" s="18">
        <v>0</v>
      </c>
      <c r="AG96" s="15"/>
      <c r="AH96" s="15"/>
      <c r="AI96" s="15"/>
      <c r="AJ96" s="15"/>
      <c r="AK96" s="15"/>
      <c r="AM96" s="19">
        <f t="shared" si="8"/>
        <v>0</v>
      </c>
      <c r="AN96" s="19">
        <f t="shared" si="9"/>
        <v>0</v>
      </c>
      <c r="AO96" s="19">
        <f t="shared" si="10"/>
        <v>0</v>
      </c>
      <c r="AP96" s="19" t="str">
        <f t="shared" si="11"/>
        <v>ED1</v>
      </c>
      <c r="AQ96" s="19">
        <f t="shared" si="12"/>
        <v>0</v>
      </c>
      <c r="AR96" s="19">
        <f t="shared" si="13"/>
        <v>0</v>
      </c>
      <c r="AS96" s="19">
        <f>IF(AS$3=$AP96,SUMPRODUCT($Y96:$AF96,Inp_RPEs!$S$9:$Z$9),0)</f>
        <v>0</v>
      </c>
      <c r="AT96" s="19">
        <f>IF(AT$3=$AP96,SUMPRODUCT($Y96:$AD96,Inp_RPEs!$S$9:$X$9),0)</f>
        <v>0</v>
      </c>
      <c r="AU96" s="19">
        <f>IF(AU$3=$AP96,SUMPRODUCT($Y96:$AF96,Inp_RPEs!$S$10:$Z$10),0)</f>
        <v>0</v>
      </c>
      <c r="AV96" s="19">
        <f>IF(AV$3=$AP96,SUMPRODUCT($Y96:$AD96,Inp_RPEs!$S$10:$X$10),0)</f>
        <v>0</v>
      </c>
      <c r="AW96" s="19">
        <f>IF(AW$3=$AP96,SUMPRODUCT($Y96:$AF96,Inp_RPEs!$S$11:$Z$11),0)</f>
        <v>0</v>
      </c>
      <c r="AX96" s="19">
        <f>IF(AX$3=$AP96,SUMPRODUCT($Y96:$AD96,Inp_RPEs!$S$11:$X$11),0)</f>
        <v>0</v>
      </c>
      <c r="AY96" s="19">
        <f>IF(AY$3=$AP96,SUMPRODUCT($Y96:$AF96,Inp_RPEs!$S$12:$Z$12),0)</f>
        <v>0</v>
      </c>
      <c r="AZ96" s="19">
        <f>IF(AZ$3=$AP96,SUMPRODUCT($Y96:$AB96,Inp_RPEs!$S$12:$V$12),0)</f>
        <v>0</v>
      </c>
      <c r="BA96" s="15"/>
    </row>
    <row r="97" spans="5:53">
      <c r="E97" s="3" t="s">
        <v>33</v>
      </c>
      <c r="F97" s="3" t="s">
        <v>128</v>
      </c>
      <c r="G97" s="3" t="s">
        <v>168</v>
      </c>
      <c r="H97" s="3" t="s">
        <v>166</v>
      </c>
      <c r="I97" s="3" t="s">
        <v>169</v>
      </c>
      <c r="L97" s="3" t="s">
        <v>132</v>
      </c>
      <c r="M97" s="3" t="str">
        <f t="shared" si="7"/>
        <v>SPDDebt performance (notional)Debt performance - at notional gearing</v>
      </c>
      <c r="R97" s="15"/>
      <c r="T97" s="15"/>
      <c r="U97" s="15"/>
      <c r="V97" s="15"/>
      <c r="W97" s="15"/>
      <c r="X97" s="15"/>
      <c r="Y97" s="18"/>
      <c r="Z97" s="18"/>
      <c r="AA97" s="18"/>
      <c r="AB97" s="18"/>
      <c r="AC97" s="18"/>
      <c r="AD97" s="18"/>
      <c r="AE97" s="18"/>
      <c r="AF97" s="18"/>
      <c r="AG97" s="15"/>
      <c r="AH97" s="15"/>
      <c r="AI97" s="15"/>
      <c r="AJ97" s="15"/>
      <c r="AK97" s="15"/>
      <c r="AM97" s="19">
        <f t="shared" si="8"/>
        <v>0</v>
      </c>
      <c r="AN97" s="19">
        <f t="shared" si="9"/>
        <v>0</v>
      </c>
      <c r="AO97" s="19">
        <f t="shared" si="10"/>
        <v>0</v>
      </c>
      <c r="AP97" s="19" t="str">
        <f t="shared" si="11"/>
        <v>ED1</v>
      </c>
      <c r="AQ97" s="19">
        <f t="shared" si="12"/>
        <v>0</v>
      </c>
      <c r="AR97" s="19">
        <f t="shared" si="13"/>
        <v>0</v>
      </c>
      <c r="AS97" s="19">
        <f>IF(AS$3=$AP97,SUMPRODUCT($Y97:$AF97,Inp_RPEs!$S$9:$Z$9),0)</f>
        <v>0</v>
      </c>
      <c r="AT97" s="19">
        <f>IF(AT$3=$AP97,SUMPRODUCT($Y97:$AD97,Inp_RPEs!$S$9:$X$9),0)</f>
        <v>0</v>
      </c>
      <c r="AU97" s="19">
        <f>IF(AU$3=$AP97,SUMPRODUCT($Y97:$AF97,Inp_RPEs!$S$10:$Z$10),0)</f>
        <v>0</v>
      </c>
      <c r="AV97" s="19">
        <f>IF(AV$3=$AP97,SUMPRODUCT($Y97:$AD97,Inp_RPEs!$S$10:$X$10),0)</f>
        <v>0</v>
      </c>
      <c r="AW97" s="19">
        <f>IF(AW$3=$AP97,SUMPRODUCT($Y97:$AF97,Inp_RPEs!$S$11:$Z$11),0)</f>
        <v>0</v>
      </c>
      <c r="AX97" s="19">
        <f>IF(AX$3=$AP97,SUMPRODUCT($Y97:$AD97,Inp_RPEs!$S$11:$X$11),0)</f>
        <v>0</v>
      </c>
      <c r="AY97" s="19">
        <f>IF(AY$3=$AP97,SUMPRODUCT($Y97:$AF97,Inp_RPEs!$S$12:$Z$12),0)</f>
        <v>0</v>
      </c>
      <c r="AZ97" s="19">
        <f>IF(AZ$3=$AP97,SUMPRODUCT($Y97:$AB97,Inp_RPEs!$S$12:$V$12),0)</f>
        <v>0</v>
      </c>
      <c r="BA97" s="15"/>
    </row>
    <row r="98" spans="5:53">
      <c r="E98" s="3" t="s">
        <v>33</v>
      </c>
      <c r="F98" s="3" t="s">
        <v>128</v>
      </c>
      <c r="G98" s="3" t="s">
        <v>170</v>
      </c>
      <c r="H98" s="3" t="s">
        <v>166</v>
      </c>
      <c r="I98" s="3" t="s">
        <v>171</v>
      </c>
      <c r="L98" s="3" t="s">
        <v>132</v>
      </c>
      <c r="M98" s="3" t="str">
        <f t="shared" si="7"/>
        <v>SPDDebt performance impact (actual)Debt performance - impact of actual gearing</v>
      </c>
      <c r="R98" s="15"/>
      <c r="T98" s="15"/>
      <c r="U98" s="15"/>
      <c r="V98" s="15"/>
      <c r="W98" s="15"/>
      <c r="X98" s="15"/>
      <c r="Y98" s="18"/>
      <c r="Z98" s="18"/>
      <c r="AA98" s="18"/>
      <c r="AB98" s="18"/>
      <c r="AC98" s="18"/>
      <c r="AD98" s="18"/>
      <c r="AE98" s="18"/>
      <c r="AF98" s="18"/>
      <c r="AG98" s="15"/>
      <c r="AH98" s="15"/>
      <c r="AI98" s="15"/>
      <c r="AJ98" s="15"/>
      <c r="AK98" s="15"/>
      <c r="AM98" s="19">
        <f t="shared" si="8"/>
        <v>0</v>
      </c>
      <c r="AN98" s="19">
        <f t="shared" si="9"/>
        <v>0</v>
      </c>
      <c r="AO98" s="19">
        <f t="shared" si="10"/>
        <v>0</v>
      </c>
      <c r="AP98" s="19" t="str">
        <f t="shared" si="11"/>
        <v>ED1</v>
      </c>
      <c r="AQ98" s="19">
        <f t="shared" si="12"/>
        <v>0</v>
      </c>
      <c r="AR98" s="19">
        <f t="shared" si="13"/>
        <v>0</v>
      </c>
      <c r="AS98" s="19">
        <f>IF(AS$3=$AP98,SUMPRODUCT($Y98:$AF98,Inp_RPEs!$S$9:$Z$9),0)</f>
        <v>0</v>
      </c>
      <c r="AT98" s="19">
        <f>IF(AT$3=$AP98,SUMPRODUCT($Y98:$AD98,Inp_RPEs!$S$9:$X$9),0)</f>
        <v>0</v>
      </c>
      <c r="AU98" s="19">
        <f>IF(AU$3=$AP98,SUMPRODUCT($Y98:$AF98,Inp_RPEs!$S$10:$Z$10),0)</f>
        <v>0</v>
      </c>
      <c r="AV98" s="19">
        <f>IF(AV$3=$AP98,SUMPRODUCT($Y98:$AD98,Inp_RPEs!$S$10:$X$10),0)</f>
        <v>0</v>
      </c>
      <c r="AW98" s="19">
        <f>IF(AW$3=$AP98,SUMPRODUCT($Y98:$AF98,Inp_RPEs!$S$11:$Z$11),0)</f>
        <v>0</v>
      </c>
      <c r="AX98" s="19">
        <f>IF(AX$3=$AP98,SUMPRODUCT($Y98:$AD98,Inp_RPEs!$S$11:$X$11),0)</f>
        <v>0</v>
      </c>
      <c r="AY98" s="19">
        <f>IF(AY$3=$AP98,SUMPRODUCT($Y98:$AF98,Inp_RPEs!$S$12:$Z$12),0)</f>
        <v>0</v>
      </c>
      <c r="AZ98" s="19">
        <f>IF(AZ$3=$AP98,SUMPRODUCT($Y98:$AB98,Inp_RPEs!$S$12:$V$12),0)</f>
        <v>0</v>
      </c>
      <c r="BA98" s="15"/>
    </row>
    <row r="99" spans="5:53">
      <c r="E99" s="3" t="s">
        <v>33</v>
      </c>
      <c r="F99" s="3" t="s">
        <v>128</v>
      </c>
      <c r="G99" s="3" t="s">
        <v>172</v>
      </c>
      <c r="H99" s="3" t="s">
        <v>166</v>
      </c>
      <c r="I99" s="3" t="s">
        <v>173</v>
      </c>
      <c r="L99" s="3" t="s">
        <v>132</v>
      </c>
      <c r="M99" s="3" t="str">
        <f t="shared" si="7"/>
        <v>SPDTax performance (notional)Tax performance - at notional gearing</v>
      </c>
      <c r="R99" s="15"/>
      <c r="T99" s="15"/>
      <c r="U99" s="15"/>
      <c r="V99" s="15"/>
      <c r="W99" s="15"/>
      <c r="X99" s="15"/>
      <c r="Y99" s="18">
        <v>-1.1576051049865566</v>
      </c>
      <c r="Z99" s="18">
        <v>-4.0407515724534413</v>
      </c>
      <c r="AA99" s="18">
        <v>-4.6001276325787828</v>
      </c>
      <c r="AB99" s="18">
        <v>-2.8388895205407145</v>
      </c>
      <c r="AC99" s="18">
        <v>-0.81686844335534659</v>
      </c>
      <c r="AD99" s="18">
        <v>-1.4667856830094088</v>
      </c>
      <c r="AE99" s="18">
        <v>-0.1760976662591176</v>
      </c>
      <c r="AF99" s="18">
        <v>0.59445059818158796</v>
      </c>
      <c r="AG99" s="15"/>
      <c r="AH99" s="15"/>
      <c r="AI99" s="15"/>
      <c r="AJ99" s="15"/>
      <c r="AK99" s="15"/>
      <c r="AM99" s="19">
        <f t="shared" si="8"/>
        <v>-14.50267502500178</v>
      </c>
      <c r="AN99" s="19">
        <f t="shared" si="9"/>
        <v>-12.637373830559495</v>
      </c>
      <c r="AO99" s="19">
        <f t="shared" si="10"/>
        <v>0</v>
      </c>
      <c r="AP99" s="19" t="str">
        <f t="shared" si="11"/>
        <v>ED1</v>
      </c>
      <c r="AQ99" s="19">
        <f t="shared" si="12"/>
        <v>-14.548143720853746</v>
      </c>
      <c r="AR99" s="19">
        <f t="shared" si="13"/>
        <v>-12.676285255607539</v>
      </c>
      <c r="AS99" s="19">
        <f>IF(AS$3=$AP99,SUMPRODUCT($Y99:$AF99,Inp_RPEs!$S$9:$Z$9),0)</f>
        <v>0</v>
      </c>
      <c r="AT99" s="19">
        <f>IF(AT$3=$AP99,SUMPRODUCT($Y99:$AD99,Inp_RPEs!$S$9:$X$9),0)</f>
        <v>0</v>
      </c>
      <c r="AU99" s="19">
        <f>IF(AU$3=$AP99,SUMPRODUCT($Y99:$AF99,Inp_RPEs!$S$10:$Z$10),0)</f>
        <v>0</v>
      </c>
      <c r="AV99" s="19">
        <f>IF(AV$3=$AP99,SUMPRODUCT($Y99:$AD99,Inp_RPEs!$S$10:$X$10),0)</f>
        <v>0</v>
      </c>
      <c r="AW99" s="19">
        <f>IF(AW$3=$AP99,SUMPRODUCT($Y99:$AF99,Inp_RPEs!$S$11:$Z$11),0)</f>
        <v>0</v>
      </c>
      <c r="AX99" s="19">
        <f>IF(AX$3=$AP99,SUMPRODUCT($Y99:$AD99,Inp_RPEs!$S$11:$X$11),0)</f>
        <v>0</v>
      </c>
      <c r="AY99" s="19">
        <f>IF(AY$3=$AP99,SUMPRODUCT($Y99:$AF99,Inp_RPEs!$S$12:$Z$12),0)</f>
        <v>-14.548143720853746</v>
      </c>
      <c r="AZ99" s="19">
        <f>IF(AZ$3=$AP99,SUMPRODUCT($Y99:$AB99,Inp_RPEs!$S$12:$V$12),0)</f>
        <v>-12.676285255607539</v>
      </c>
      <c r="BA99" s="15"/>
    </row>
    <row r="100" spans="5:53">
      <c r="E100" s="3" t="s">
        <v>33</v>
      </c>
      <c r="F100" s="3" t="s">
        <v>128</v>
      </c>
      <c r="G100" s="3" t="s">
        <v>174</v>
      </c>
      <c r="H100" s="3" t="s">
        <v>166</v>
      </c>
      <c r="I100" s="3" t="s">
        <v>175</v>
      </c>
      <c r="L100" s="3" t="s">
        <v>132</v>
      </c>
      <c r="M100" s="3" t="str">
        <f t="shared" si="7"/>
        <v>SPDTax performance impact (actual)Tax performance - impact of actual gearing</v>
      </c>
      <c r="R100" s="15"/>
      <c r="T100" s="15"/>
      <c r="U100" s="15"/>
      <c r="V100" s="15"/>
      <c r="W100" s="15"/>
      <c r="X100" s="15"/>
      <c r="Y100" s="18">
        <v>-0.29133514303187091</v>
      </c>
      <c r="Z100" s="18">
        <v>-0.40035514009193029</v>
      </c>
      <c r="AA100" s="18">
        <v>-0.32412890121389992</v>
      </c>
      <c r="AB100" s="18">
        <v>-0.31071337762526241</v>
      </c>
      <c r="AC100" s="18">
        <v>-0.17280977458448099</v>
      </c>
      <c r="AD100" s="18">
        <v>3.4195300701718168E-3</v>
      </c>
      <c r="AE100" s="18">
        <v>-6.612515386006379E-3</v>
      </c>
      <c r="AF100" s="18">
        <v>-1.4098233657950487E-2</v>
      </c>
      <c r="AG100" s="15"/>
      <c r="AH100" s="15"/>
      <c r="AI100" s="15"/>
      <c r="AJ100" s="15"/>
      <c r="AK100" s="15"/>
      <c r="AM100" s="19">
        <f t="shared" si="8"/>
        <v>-1.5166335555212296</v>
      </c>
      <c r="AN100" s="19">
        <f t="shared" si="9"/>
        <v>-1.3265325619629635</v>
      </c>
      <c r="AO100" s="19">
        <f t="shared" si="10"/>
        <v>0</v>
      </c>
      <c r="AP100" s="19" t="str">
        <f t="shared" si="11"/>
        <v>ED1</v>
      </c>
      <c r="AQ100" s="19">
        <f t="shared" si="12"/>
        <v>-1.5207619818338964</v>
      </c>
      <c r="AR100" s="19">
        <f t="shared" si="13"/>
        <v>-1.3299927081616358</v>
      </c>
      <c r="AS100" s="19">
        <f>IF(AS$3=$AP100,SUMPRODUCT($Y100:$AF100,Inp_RPEs!$S$9:$Z$9),0)</f>
        <v>0</v>
      </c>
      <c r="AT100" s="19">
        <f>IF(AT$3=$AP100,SUMPRODUCT($Y100:$AD100,Inp_RPEs!$S$9:$X$9),0)</f>
        <v>0</v>
      </c>
      <c r="AU100" s="19">
        <f>IF(AU$3=$AP100,SUMPRODUCT($Y100:$AF100,Inp_RPEs!$S$10:$Z$10),0)</f>
        <v>0</v>
      </c>
      <c r="AV100" s="19">
        <f>IF(AV$3=$AP100,SUMPRODUCT($Y100:$AD100,Inp_RPEs!$S$10:$X$10),0)</f>
        <v>0</v>
      </c>
      <c r="AW100" s="19">
        <f>IF(AW$3=$AP100,SUMPRODUCT($Y100:$AF100,Inp_RPEs!$S$11:$Z$11),0)</f>
        <v>0</v>
      </c>
      <c r="AX100" s="19">
        <f>IF(AX$3=$AP100,SUMPRODUCT($Y100:$AD100,Inp_RPEs!$S$11:$X$11),0)</f>
        <v>0</v>
      </c>
      <c r="AY100" s="19">
        <f>IF(AY$3=$AP100,SUMPRODUCT($Y100:$AF100,Inp_RPEs!$S$12:$Z$12),0)</f>
        <v>-1.5207619818338964</v>
      </c>
      <c r="AZ100" s="19">
        <f>IF(AZ$3=$AP100,SUMPRODUCT($Y100:$AB100,Inp_RPEs!$S$12:$V$12),0)</f>
        <v>-1.3299927081616358</v>
      </c>
      <c r="BA100" s="15"/>
    </row>
    <row r="101" spans="5:53">
      <c r="E101" s="3" t="s">
        <v>33</v>
      </c>
      <c r="F101" s="3" t="s">
        <v>128</v>
      </c>
      <c r="G101" s="3" t="s">
        <v>176</v>
      </c>
      <c r="H101" s="3" t="s">
        <v>176</v>
      </c>
      <c r="I101" s="3" t="s">
        <v>177</v>
      </c>
      <c r="L101" s="3" t="s">
        <v>132</v>
      </c>
      <c r="M101" s="3" t="str">
        <f t="shared" si="7"/>
        <v>SPDRAVNPV-neutral RAV return base</v>
      </c>
      <c r="R101" s="15"/>
      <c r="T101" s="15"/>
      <c r="U101" s="15"/>
      <c r="V101" s="15"/>
      <c r="W101" s="15"/>
      <c r="X101" s="15"/>
      <c r="Y101" s="89">
        <v>1497.3721110084812</v>
      </c>
      <c r="Z101" s="89">
        <v>1508.468428395613</v>
      </c>
      <c r="AA101" s="89">
        <v>1525.4195140264233</v>
      </c>
      <c r="AB101" s="89">
        <v>1550.3581213824837</v>
      </c>
      <c r="AC101" s="89">
        <v>1576.7777736519515</v>
      </c>
      <c r="AD101" s="89">
        <v>1592.9430910663882</v>
      </c>
      <c r="AE101" s="89">
        <v>1595.2584590965682</v>
      </c>
      <c r="AF101" s="89">
        <v>1587.0635058579319</v>
      </c>
      <c r="AG101" s="15"/>
      <c r="AH101" s="15"/>
      <c r="AI101" s="15"/>
      <c r="AJ101" s="15"/>
      <c r="AK101" s="15"/>
      <c r="AM101" s="19">
        <f t="shared" si="8"/>
        <v>12433.661004485843</v>
      </c>
      <c r="AN101" s="19">
        <f t="shared" si="9"/>
        <v>6081.6181748130011</v>
      </c>
      <c r="AO101" s="19">
        <f t="shared" si="10"/>
        <v>0</v>
      </c>
      <c r="AP101" s="19" t="str">
        <f t="shared" si="11"/>
        <v>ED1</v>
      </c>
      <c r="AQ101" s="19">
        <f t="shared" si="12"/>
        <v>12471.350867299745</v>
      </c>
      <c r="AR101" s="19">
        <f t="shared" si="13"/>
        <v>6096.9780969629646</v>
      </c>
      <c r="AS101" s="19">
        <f>IF(AS$3=$AP101,SUMPRODUCT($Y101:$AF101,Inp_RPEs!$S$9:$Z$9),0)</f>
        <v>0</v>
      </c>
      <c r="AT101" s="19">
        <f>IF(AT$3=$AP101,SUMPRODUCT($Y101:$AD101,Inp_RPEs!$S$9:$X$9),0)</f>
        <v>0</v>
      </c>
      <c r="AU101" s="19">
        <f>IF(AU$3=$AP101,SUMPRODUCT($Y101:$AF101,Inp_RPEs!$S$10:$Z$10),0)</f>
        <v>0</v>
      </c>
      <c r="AV101" s="19">
        <f>IF(AV$3=$AP101,SUMPRODUCT($Y101:$AD101,Inp_RPEs!$S$10:$X$10),0)</f>
        <v>0</v>
      </c>
      <c r="AW101" s="19">
        <f>IF(AW$3=$AP101,SUMPRODUCT($Y101:$AF101,Inp_RPEs!$S$11:$Z$11),0)</f>
        <v>0</v>
      </c>
      <c r="AX101" s="19">
        <f>IF(AX$3=$AP101,SUMPRODUCT($Y101:$AD101,Inp_RPEs!$S$11:$X$11),0)</f>
        <v>0</v>
      </c>
      <c r="AY101" s="19">
        <f>IF(AY$3=$AP101,SUMPRODUCT($Y101:$AF101,Inp_RPEs!$S$12:$Z$12),0)</f>
        <v>12471.350867299745</v>
      </c>
      <c r="AZ101" s="19">
        <f>IF(AZ$3=$AP101,SUMPRODUCT($Y101:$AB101,Inp_RPEs!$S$12:$V$12),0)</f>
        <v>6096.9780969629646</v>
      </c>
      <c r="BA101" s="15"/>
    </row>
    <row r="102" spans="5:53">
      <c r="E102" s="3" t="s">
        <v>33</v>
      </c>
      <c r="F102" s="3" t="s">
        <v>128</v>
      </c>
      <c r="G102" s="3" t="s">
        <v>178</v>
      </c>
      <c r="H102" s="3" t="s">
        <v>176</v>
      </c>
      <c r="I102" s="3" t="s">
        <v>179</v>
      </c>
      <c r="L102" s="3" t="s">
        <v>132</v>
      </c>
      <c r="M102" s="3" t="str">
        <f t="shared" si="7"/>
        <v>SPDDepreciationTotal Depreciation</v>
      </c>
      <c r="R102" s="15"/>
      <c r="T102" s="15"/>
      <c r="U102" s="15"/>
      <c r="V102" s="15"/>
      <c r="W102" s="15"/>
      <c r="X102" s="15"/>
      <c r="Y102" s="89">
        <v>-139.29257764948954</v>
      </c>
      <c r="Z102" s="89">
        <v>-140.67465738455221</v>
      </c>
      <c r="AA102" s="89">
        <v>-142.88057137034014</v>
      </c>
      <c r="AB102" s="89">
        <v>-144.14661632684479</v>
      </c>
      <c r="AC102" s="89">
        <v>-144.94523236859703</v>
      </c>
      <c r="AD102" s="89">
        <v>-145.28598435679214</v>
      </c>
      <c r="AE102" s="89">
        <v>-144.79968800746926</v>
      </c>
      <c r="AF102" s="89">
        <v>-142.16567052141406</v>
      </c>
      <c r="AG102" s="15"/>
      <c r="AH102" s="15"/>
      <c r="AI102" s="15"/>
      <c r="AJ102" s="15"/>
      <c r="AK102" s="15"/>
      <c r="AM102" s="19">
        <f t="shared" si="8"/>
        <v>-1144.1909979854993</v>
      </c>
      <c r="AN102" s="19">
        <f t="shared" si="9"/>
        <v>-566.99442273122668</v>
      </c>
      <c r="AO102" s="19">
        <f t="shared" si="10"/>
        <v>0</v>
      </c>
      <c r="AP102" s="19" t="str">
        <f t="shared" si="11"/>
        <v>ED1</v>
      </c>
      <c r="AQ102" s="19">
        <f t="shared" si="12"/>
        <v>-1147.6532268341136</v>
      </c>
      <c r="AR102" s="19">
        <f t="shared" si="13"/>
        <v>-568.4275775287897</v>
      </c>
      <c r="AS102" s="19">
        <f>IF(AS$3=$AP102,SUMPRODUCT($Y102:$AF102,Inp_RPEs!$S$9:$Z$9),0)</f>
        <v>0</v>
      </c>
      <c r="AT102" s="19">
        <f>IF(AT$3=$AP102,SUMPRODUCT($Y102:$AD102,Inp_RPEs!$S$9:$X$9),0)</f>
        <v>0</v>
      </c>
      <c r="AU102" s="19">
        <f>IF(AU$3=$AP102,SUMPRODUCT($Y102:$AF102,Inp_RPEs!$S$10:$Z$10),0)</f>
        <v>0</v>
      </c>
      <c r="AV102" s="19">
        <f>IF(AV$3=$AP102,SUMPRODUCT($Y102:$AD102,Inp_RPEs!$S$10:$X$10),0)</f>
        <v>0</v>
      </c>
      <c r="AW102" s="19">
        <f>IF(AW$3=$AP102,SUMPRODUCT($Y102:$AF102,Inp_RPEs!$S$11:$Z$11),0)</f>
        <v>0</v>
      </c>
      <c r="AX102" s="19">
        <f>IF(AX$3=$AP102,SUMPRODUCT($Y102:$AD102,Inp_RPEs!$S$11:$X$11),0)</f>
        <v>0</v>
      </c>
      <c r="AY102" s="19">
        <f>IF(AY$3=$AP102,SUMPRODUCT($Y102:$AF102,Inp_RPEs!$S$12:$Z$12),0)</f>
        <v>-1147.6532268341136</v>
      </c>
      <c r="AZ102" s="19">
        <f>IF(AZ$3=$AP102,SUMPRODUCT($Y102:$AB102,Inp_RPEs!$S$12:$V$12),0)</f>
        <v>-568.4275775287897</v>
      </c>
      <c r="BA102" s="15"/>
    </row>
    <row r="103" spans="5:53">
      <c r="E103" s="3" t="s">
        <v>33</v>
      </c>
      <c r="F103" s="3" t="s">
        <v>128</v>
      </c>
      <c r="G103" s="3" t="s">
        <v>180</v>
      </c>
      <c r="H103" s="3" t="s">
        <v>176</v>
      </c>
      <c r="I103" s="3" t="s">
        <v>181</v>
      </c>
      <c r="L103" s="3" t="s">
        <v>138</v>
      </c>
      <c r="M103" s="3" t="str">
        <f t="shared" si="7"/>
        <v>SPDNotional GearingNotional gearing</v>
      </c>
      <c r="R103" s="15"/>
      <c r="T103" s="15"/>
      <c r="U103" s="15"/>
      <c r="V103" s="15"/>
      <c r="W103" s="15"/>
      <c r="X103" s="15"/>
      <c r="Y103" s="18">
        <v>0.65</v>
      </c>
      <c r="Z103" s="18">
        <v>0.65</v>
      </c>
      <c r="AA103" s="18">
        <v>0.65</v>
      </c>
      <c r="AB103" s="18">
        <v>0.65</v>
      </c>
      <c r="AC103" s="18">
        <v>0.65</v>
      </c>
      <c r="AD103" s="18">
        <v>0.65</v>
      </c>
      <c r="AE103" s="18">
        <v>0.65</v>
      </c>
      <c r="AF103" s="18">
        <v>0.65</v>
      </c>
      <c r="AG103" s="15"/>
      <c r="AH103" s="15"/>
      <c r="AI103" s="15"/>
      <c r="AJ103" s="15"/>
      <c r="AK103" s="15"/>
      <c r="AM103" s="19">
        <f t="shared" si="8"/>
        <v>0.65</v>
      </c>
      <c r="AN103" s="19">
        <f t="shared" si="9"/>
        <v>0.65</v>
      </c>
      <c r="AO103" s="19">
        <f t="shared" si="10"/>
        <v>0</v>
      </c>
      <c r="AP103" s="19" t="str">
        <f t="shared" si="11"/>
        <v>ED1</v>
      </c>
      <c r="AQ103" s="19">
        <f t="shared" si="12"/>
        <v>5.215668525687601</v>
      </c>
      <c r="AR103" s="19">
        <f t="shared" si="13"/>
        <v>2.6065284982534287</v>
      </c>
      <c r="AS103" s="19">
        <f>IF(AS$3=$AP103,SUMPRODUCT($Y103:$AF103,Inp_RPEs!$S$9:$Z$9),0)</f>
        <v>0</v>
      </c>
      <c r="AT103" s="19">
        <f>IF(AT$3=$AP103,SUMPRODUCT($Y103:$AD103,Inp_RPEs!$S$9:$X$9),0)</f>
        <v>0</v>
      </c>
      <c r="AU103" s="19">
        <f>IF(AU$3=$AP103,SUMPRODUCT($Y103:$AF103,Inp_RPEs!$S$10:$Z$10),0)</f>
        <v>0</v>
      </c>
      <c r="AV103" s="19">
        <f>IF(AV$3=$AP103,SUMPRODUCT($Y103:$AD103,Inp_RPEs!$S$10:$X$10),0)</f>
        <v>0</v>
      </c>
      <c r="AW103" s="19">
        <f>IF(AW$3=$AP103,SUMPRODUCT($Y103:$AF103,Inp_RPEs!$S$11:$Z$11),0)</f>
        <v>0</v>
      </c>
      <c r="AX103" s="19">
        <f>IF(AX$3=$AP103,SUMPRODUCT($Y103:$AD103,Inp_RPEs!$S$11:$X$11),0)</f>
        <v>0</v>
      </c>
      <c r="AY103" s="19">
        <f>IF(AY$3=$AP103,SUMPRODUCT($Y103:$AF103,Inp_RPEs!$S$12:$Z$12),0)</f>
        <v>5.215668525687601</v>
      </c>
      <c r="AZ103" s="19">
        <f>IF(AZ$3=$AP103,SUMPRODUCT($Y103:$AB103,Inp_RPEs!$S$12:$V$12),0)</f>
        <v>2.6065284982534287</v>
      </c>
      <c r="BA103" s="15"/>
    </row>
    <row r="104" spans="5:53">
      <c r="E104" s="3" t="s">
        <v>33</v>
      </c>
      <c r="F104" s="3" t="s">
        <v>128</v>
      </c>
      <c r="G104" s="3" t="s">
        <v>182</v>
      </c>
      <c r="H104" s="3" t="s">
        <v>176</v>
      </c>
      <c r="I104" s="3" t="s">
        <v>182</v>
      </c>
      <c r="L104" s="3" t="s">
        <v>183</v>
      </c>
      <c r="M104" s="3" t="str">
        <f t="shared" si="7"/>
        <v>SPDCost of debtCost of debt</v>
      </c>
      <c r="R104" s="15"/>
      <c r="T104" s="15"/>
      <c r="U104" s="15"/>
      <c r="V104" s="15"/>
      <c r="W104" s="15"/>
      <c r="X104" s="15"/>
      <c r="Y104" s="18">
        <v>2.5499999999999998E-2</v>
      </c>
      <c r="Z104" s="18">
        <v>2.4199999999999999E-2</v>
      </c>
      <c r="AA104" s="18">
        <v>2.29E-2</v>
      </c>
      <c r="AB104" s="18">
        <v>2.0899999999999998E-2</v>
      </c>
      <c r="AC104" s="18">
        <v>1.9400000000000001E-2</v>
      </c>
      <c r="AD104" s="18">
        <v>1.8200000000000001E-2</v>
      </c>
      <c r="AE104" s="18">
        <v>1.72E-2</v>
      </c>
      <c r="AF104" s="18">
        <v>1.6299999999999999E-2</v>
      </c>
      <c r="AG104" s="15"/>
      <c r="AH104" s="15"/>
      <c r="AI104" s="15"/>
      <c r="AJ104" s="15"/>
      <c r="AK104" s="15"/>
      <c r="AM104" s="19">
        <f t="shared" si="8"/>
        <v>2.0575E-2</v>
      </c>
      <c r="AN104" s="19">
        <f t="shared" si="9"/>
        <v>2.3375E-2</v>
      </c>
      <c r="AO104" s="19">
        <f t="shared" si="10"/>
        <v>0</v>
      </c>
      <c r="AP104" s="19" t="str">
        <f t="shared" si="11"/>
        <v>ED1</v>
      </c>
      <c r="AQ104" s="19">
        <f t="shared" si="12"/>
        <v>0.16507657086246333</v>
      </c>
      <c r="AR104" s="19">
        <f t="shared" si="13"/>
        <v>9.3726626266090393E-2</v>
      </c>
      <c r="AS104" s="19">
        <f>IF(AS$3=$AP104,SUMPRODUCT($Y104:$AF104,Inp_RPEs!$S$9:$Z$9),0)</f>
        <v>0</v>
      </c>
      <c r="AT104" s="19">
        <f>IF(AT$3=$AP104,SUMPRODUCT($Y104:$AD104,Inp_RPEs!$S$9:$X$9),0)</f>
        <v>0</v>
      </c>
      <c r="AU104" s="19">
        <f>IF(AU$3=$AP104,SUMPRODUCT($Y104:$AF104,Inp_RPEs!$S$10:$Z$10),0)</f>
        <v>0</v>
      </c>
      <c r="AV104" s="19">
        <f>IF(AV$3=$AP104,SUMPRODUCT($Y104:$AD104,Inp_RPEs!$S$10:$X$10),0)</f>
        <v>0</v>
      </c>
      <c r="AW104" s="19">
        <f>IF(AW$3=$AP104,SUMPRODUCT($Y104:$AF104,Inp_RPEs!$S$11:$Z$11),0)</f>
        <v>0</v>
      </c>
      <c r="AX104" s="19">
        <f>IF(AX$3=$AP104,SUMPRODUCT($Y104:$AD104,Inp_RPEs!$S$11:$X$11),0)</f>
        <v>0</v>
      </c>
      <c r="AY104" s="19">
        <f>IF(AY$3=$AP104,SUMPRODUCT($Y104:$AF104,Inp_RPEs!$S$12:$Z$12),0)</f>
        <v>0.16507657086246333</v>
      </c>
      <c r="AZ104" s="19">
        <f>IF(AZ$3=$AP104,SUMPRODUCT($Y104:$AB104,Inp_RPEs!$S$12:$V$12),0)</f>
        <v>9.3726626266090393E-2</v>
      </c>
      <c r="BA104" s="15"/>
    </row>
    <row r="105" spans="5:53">
      <c r="E105" s="3" t="s">
        <v>33</v>
      </c>
      <c r="F105" s="3" t="s">
        <v>128</v>
      </c>
      <c r="G105" s="3" t="s">
        <v>184</v>
      </c>
      <c r="H105" s="3" t="s">
        <v>176</v>
      </c>
      <c r="I105" s="3" t="s">
        <v>184</v>
      </c>
      <c r="L105" s="3" t="s">
        <v>183</v>
      </c>
      <c r="M105" s="3" t="str">
        <f t="shared" si="7"/>
        <v>SPDCost of equityCost of equity</v>
      </c>
      <c r="R105" s="15"/>
      <c r="T105" s="15"/>
      <c r="U105" s="15"/>
      <c r="V105" s="15"/>
      <c r="W105" s="15"/>
      <c r="X105" s="15"/>
      <c r="Y105" s="18">
        <v>0.06</v>
      </c>
      <c r="Z105" s="18">
        <v>0.06</v>
      </c>
      <c r="AA105" s="18">
        <v>0.06</v>
      </c>
      <c r="AB105" s="18">
        <v>0.06</v>
      </c>
      <c r="AC105" s="18">
        <v>0.06</v>
      </c>
      <c r="AD105" s="18">
        <v>0.06</v>
      </c>
      <c r="AE105" s="18">
        <v>0.06</v>
      </c>
      <c r="AF105" s="18">
        <v>0.06</v>
      </c>
      <c r="AG105" s="15"/>
      <c r="AH105" s="15"/>
      <c r="AI105" s="15"/>
      <c r="AJ105" s="15"/>
      <c r="AK105" s="15"/>
      <c r="AM105" s="19">
        <f t="shared" si="8"/>
        <v>0.06</v>
      </c>
      <c r="AN105" s="19">
        <f t="shared" si="9"/>
        <v>0.06</v>
      </c>
      <c r="AO105" s="19">
        <f t="shared" si="10"/>
        <v>0</v>
      </c>
      <c r="AP105" s="19" t="str">
        <f t="shared" si="11"/>
        <v>ED1</v>
      </c>
      <c r="AQ105" s="19">
        <f t="shared" si="12"/>
        <v>0.48144632544808619</v>
      </c>
      <c r="AR105" s="19">
        <f t="shared" si="13"/>
        <v>0.24060263060800879</v>
      </c>
      <c r="AS105" s="19">
        <f>IF(AS$3=$AP105,SUMPRODUCT($Y105:$AF105,Inp_RPEs!$S$9:$Z$9),0)</f>
        <v>0</v>
      </c>
      <c r="AT105" s="19">
        <f>IF(AT$3=$AP105,SUMPRODUCT($Y105:$AD105,Inp_RPEs!$S$9:$X$9),0)</f>
        <v>0</v>
      </c>
      <c r="AU105" s="19">
        <f>IF(AU$3=$AP105,SUMPRODUCT($Y105:$AF105,Inp_RPEs!$S$10:$Z$10),0)</f>
        <v>0</v>
      </c>
      <c r="AV105" s="19">
        <f>IF(AV$3=$AP105,SUMPRODUCT($Y105:$AD105,Inp_RPEs!$S$10:$X$10),0)</f>
        <v>0</v>
      </c>
      <c r="AW105" s="19">
        <f>IF(AW$3=$AP105,SUMPRODUCT($Y105:$AF105,Inp_RPEs!$S$11:$Z$11),0)</f>
        <v>0</v>
      </c>
      <c r="AX105" s="19">
        <f>IF(AX$3=$AP105,SUMPRODUCT($Y105:$AD105,Inp_RPEs!$S$11:$X$11),0)</f>
        <v>0</v>
      </c>
      <c r="AY105" s="19">
        <f>IF(AY$3=$AP105,SUMPRODUCT($Y105:$AF105,Inp_RPEs!$S$12:$Z$12),0)</f>
        <v>0.48144632544808619</v>
      </c>
      <c r="AZ105" s="19">
        <f>IF(AZ$3=$AP105,SUMPRODUCT($Y105:$AB105,Inp_RPEs!$S$12:$V$12),0)</f>
        <v>0.24060263060800879</v>
      </c>
      <c r="BA105" s="15"/>
    </row>
    <row r="106" spans="5:53">
      <c r="E106" s="3" t="s">
        <v>34</v>
      </c>
      <c r="F106" s="3" t="s">
        <v>128</v>
      </c>
      <c r="G106" s="3" t="s">
        <v>129</v>
      </c>
      <c r="H106" s="3" t="s">
        <v>130</v>
      </c>
      <c r="I106" s="3" t="s">
        <v>131</v>
      </c>
      <c r="L106" s="3" t="s">
        <v>132</v>
      </c>
      <c r="M106" s="3" t="str">
        <f t="shared" si="7"/>
        <v>SPMWTotex actualLatest Totex actuals/forecast</v>
      </c>
      <c r="R106" s="15"/>
      <c r="T106" s="15"/>
      <c r="U106" s="15"/>
      <c r="V106" s="15"/>
      <c r="W106" s="15"/>
      <c r="X106" s="15"/>
      <c r="Y106" s="89">
        <v>226.45725639211292</v>
      </c>
      <c r="Z106" s="89">
        <v>236.93922753466165</v>
      </c>
      <c r="AA106" s="89">
        <v>240.70083082348137</v>
      </c>
      <c r="AB106" s="89">
        <v>251.22203209133127</v>
      </c>
      <c r="AC106" s="89">
        <v>205.78453373377289</v>
      </c>
      <c r="AD106" s="89">
        <v>209.56148264544817</v>
      </c>
      <c r="AE106" s="89">
        <v>173.31795893908964</v>
      </c>
      <c r="AF106" s="89">
        <v>156.62635570863716</v>
      </c>
      <c r="AG106" s="15"/>
      <c r="AH106" s="15"/>
      <c r="AI106" s="15"/>
      <c r="AJ106" s="15"/>
      <c r="AK106" s="15"/>
      <c r="AM106" s="19">
        <f t="shared" si="8"/>
        <v>1700.6096778685351</v>
      </c>
      <c r="AN106" s="19">
        <f t="shared" si="9"/>
        <v>955.31934684158716</v>
      </c>
      <c r="AO106" s="19">
        <f t="shared" si="10"/>
        <v>0</v>
      </c>
      <c r="AP106" s="19" t="str">
        <f t="shared" si="11"/>
        <v>ED1</v>
      </c>
      <c r="AQ106" s="19">
        <f t="shared" si="12"/>
        <v>1705.6750096990845</v>
      </c>
      <c r="AR106" s="19">
        <f t="shared" si="13"/>
        <v>957.76468864444053</v>
      </c>
      <c r="AS106" s="19">
        <f>IF(AS$3=$AP106,SUMPRODUCT($Y106:$AF106,Inp_RPEs!$S$9:$Z$9),0)</f>
        <v>0</v>
      </c>
      <c r="AT106" s="19">
        <f>IF(AT$3=$AP106,SUMPRODUCT($Y106:$AD106,Inp_RPEs!$S$9:$X$9),0)</f>
        <v>0</v>
      </c>
      <c r="AU106" s="19">
        <f>IF(AU$3=$AP106,SUMPRODUCT($Y106:$AF106,Inp_RPEs!$S$10:$Z$10),0)</f>
        <v>0</v>
      </c>
      <c r="AV106" s="19">
        <f>IF(AV$3=$AP106,SUMPRODUCT($Y106:$AD106,Inp_RPEs!$S$10:$X$10),0)</f>
        <v>0</v>
      </c>
      <c r="AW106" s="19">
        <f>IF(AW$3=$AP106,SUMPRODUCT($Y106:$AF106,Inp_RPEs!$S$11:$Z$11),0)</f>
        <v>0</v>
      </c>
      <c r="AX106" s="19">
        <f>IF(AX$3=$AP106,SUMPRODUCT($Y106:$AD106,Inp_RPEs!$S$11:$X$11),0)</f>
        <v>0</v>
      </c>
      <c r="AY106" s="19">
        <f>IF(AY$3=$AP106,SUMPRODUCT($Y106:$AF106,Inp_RPEs!$S$12:$Z$12),0)</f>
        <v>1705.6750096990845</v>
      </c>
      <c r="AZ106" s="19">
        <f>IF(AZ$3=$AP106,SUMPRODUCT($Y106:$AB106,Inp_RPEs!$S$12:$V$12),0)</f>
        <v>957.76468864444053</v>
      </c>
      <c r="BA106" s="15"/>
    </row>
    <row r="107" spans="5:53">
      <c r="E107" s="3" t="s">
        <v>34</v>
      </c>
      <c r="F107" s="3" t="s">
        <v>128</v>
      </c>
      <c r="G107" s="3" t="s">
        <v>133</v>
      </c>
      <c r="H107" s="3" t="s">
        <v>130</v>
      </c>
      <c r="I107" s="3" t="s">
        <v>134</v>
      </c>
      <c r="L107" s="3" t="s">
        <v>132</v>
      </c>
      <c r="M107" s="3" t="str">
        <f t="shared" si="7"/>
        <v>SPMWTotex allowanceTotex allowance 
   including allowed adjustments and uncertainty mechanisms</v>
      </c>
      <c r="R107" s="15"/>
      <c r="T107" s="15"/>
      <c r="U107" s="15"/>
      <c r="V107" s="15"/>
      <c r="W107" s="15"/>
      <c r="X107" s="15"/>
      <c r="Y107" s="89">
        <v>235.11509109761485</v>
      </c>
      <c r="Z107" s="89">
        <v>244.9364430487488</v>
      </c>
      <c r="AA107" s="89">
        <v>224.43039444440922</v>
      </c>
      <c r="AB107" s="89">
        <v>206.21072783292809</v>
      </c>
      <c r="AC107" s="89">
        <v>207.09038050115294</v>
      </c>
      <c r="AD107" s="89">
        <v>210.37358885045737</v>
      </c>
      <c r="AE107" s="89">
        <v>195.19640187184388</v>
      </c>
      <c r="AF107" s="89">
        <v>177.2150444347624</v>
      </c>
      <c r="AG107" s="15"/>
      <c r="AH107" s="15"/>
      <c r="AI107" s="15"/>
      <c r="AJ107" s="15"/>
      <c r="AK107" s="15"/>
      <c r="AM107" s="19">
        <f t="shared" si="8"/>
        <v>1700.5680720819175</v>
      </c>
      <c r="AN107" s="19">
        <f t="shared" si="9"/>
        <v>910.69265642370101</v>
      </c>
      <c r="AO107" s="19">
        <f t="shared" si="10"/>
        <v>1</v>
      </c>
      <c r="AP107" s="19" t="str">
        <f t="shared" si="11"/>
        <v>ED1</v>
      </c>
      <c r="AQ107" s="19">
        <f t="shared" si="12"/>
        <v>1705.5986704839522</v>
      </c>
      <c r="AR107" s="19">
        <f t="shared" si="13"/>
        <v>912.94653060700739</v>
      </c>
      <c r="AS107" s="19">
        <f>IF(AS$3=$AP107,SUMPRODUCT($Y107:$AF107,Inp_RPEs!$S$9:$Z$9),0)</f>
        <v>0</v>
      </c>
      <c r="AT107" s="19">
        <f>IF(AT$3=$AP107,SUMPRODUCT($Y107:$AD107,Inp_RPEs!$S$9:$X$9),0)</f>
        <v>0</v>
      </c>
      <c r="AU107" s="19">
        <f>IF(AU$3=$AP107,SUMPRODUCT($Y107:$AF107,Inp_RPEs!$S$10:$Z$10),0)</f>
        <v>0</v>
      </c>
      <c r="AV107" s="19">
        <f>IF(AV$3=$AP107,SUMPRODUCT($Y107:$AD107,Inp_RPEs!$S$10:$X$10),0)</f>
        <v>0</v>
      </c>
      <c r="AW107" s="19">
        <f>IF(AW$3=$AP107,SUMPRODUCT($Y107:$AF107,Inp_RPEs!$S$11:$Z$11),0)</f>
        <v>0</v>
      </c>
      <c r="AX107" s="19">
        <f>IF(AX$3=$AP107,SUMPRODUCT($Y107:$AD107,Inp_RPEs!$S$11:$X$11),0)</f>
        <v>0</v>
      </c>
      <c r="AY107" s="19">
        <f>IF(AY$3=$AP107,SUMPRODUCT($Y107:$AF107,Inp_RPEs!$S$12:$Z$12),0)</f>
        <v>1705.5986704839522</v>
      </c>
      <c r="AZ107" s="19">
        <f>IF(AZ$3=$AP107,SUMPRODUCT($Y107:$AB107,Inp_RPEs!$S$12:$V$12),0)</f>
        <v>912.94653060700739</v>
      </c>
      <c r="BA107" s="15"/>
    </row>
    <row r="108" spans="5:53">
      <c r="E108" s="3" t="s">
        <v>34</v>
      </c>
      <c r="F108" s="3" t="s">
        <v>128</v>
      </c>
      <c r="G108" s="3" t="s">
        <v>133</v>
      </c>
      <c r="H108" s="3" t="s">
        <v>130</v>
      </c>
      <c r="I108" s="3" t="s">
        <v>135</v>
      </c>
      <c r="L108" s="3" t="s">
        <v>132</v>
      </c>
      <c r="M108" s="3" t="str">
        <f t="shared" si="7"/>
        <v>SPMWTotex allowanceTotal enduring value adjustments</v>
      </c>
      <c r="R108" s="15"/>
      <c r="T108" s="15"/>
      <c r="U108" s="15"/>
      <c r="V108" s="15"/>
      <c r="W108" s="15"/>
      <c r="X108" s="15"/>
      <c r="Y108" s="18">
        <v>-8.6578347055019265</v>
      </c>
      <c r="Z108" s="18">
        <v>-7.997215514087145</v>
      </c>
      <c r="AA108" s="18">
        <v>16.270436379072152</v>
      </c>
      <c r="AB108" s="18">
        <v>45.011304258403186</v>
      </c>
      <c r="AC108" s="18">
        <v>-1.3058467673800465</v>
      </c>
      <c r="AD108" s="18">
        <v>-0.81210620500920072</v>
      </c>
      <c r="AE108" s="18">
        <v>-21.87844293275424</v>
      </c>
      <c r="AF108" s="18">
        <v>-20.588688726125241</v>
      </c>
      <c r="AG108" s="15"/>
      <c r="AH108" s="15"/>
      <c r="AI108" s="15"/>
      <c r="AJ108" s="15"/>
      <c r="AK108" s="15"/>
      <c r="AM108" s="19">
        <f t="shared" si="8"/>
        <v>4.1605786617537888E-2</v>
      </c>
      <c r="AN108" s="19">
        <f t="shared" si="9"/>
        <v>44.626690417886266</v>
      </c>
      <c r="AO108" s="19">
        <f t="shared" si="10"/>
        <v>1</v>
      </c>
      <c r="AP108" s="19" t="str">
        <f t="shared" si="11"/>
        <v>ED1</v>
      </c>
      <c r="AQ108" s="19">
        <f t="shared" si="12"/>
        <v>7.6339215132019689E-2</v>
      </c>
      <c r="AR108" s="19">
        <f t="shared" si="13"/>
        <v>44.818158037433307</v>
      </c>
      <c r="AS108" s="19">
        <f>IF(AS$3=$AP108,SUMPRODUCT($Y108:$AF108,Inp_RPEs!$S$9:$Z$9),0)</f>
        <v>0</v>
      </c>
      <c r="AT108" s="19">
        <f>IF(AT$3=$AP108,SUMPRODUCT($Y108:$AD108,Inp_RPEs!$S$9:$X$9),0)</f>
        <v>0</v>
      </c>
      <c r="AU108" s="19">
        <f>IF(AU$3=$AP108,SUMPRODUCT($Y108:$AF108,Inp_RPEs!$S$10:$Z$10),0)</f>
        <v>0</v>
      </c>
      <c r="AV108" s="19">
        <f>IF(AV$3=$AP108,SUMPRODUCT($Y108:$AD108,Inp_RPEs!$S$10:$X$10),0)</f>
        <v>0</v>
      </c>
      <c r="AW108" s="19">
        <f>IF(AW$3=$AP108,SUMPRODUCT($Y108:$AF108,Inp_RPEs!$S$11:$Z$11),0)</f>
        <v>0</v>
      </c>
      <c r="AX108" s="19">
        <f>IF(AX$3=$AP108,SUMPRODUCT($Y108:$AD108,Inp_RPEs!$S$11:$X$11),0)</f>
        <v>0</v>
      </c>
      <c r="AY108" s="19">
        <f>IF(AY$3=$AP108,SUMPRODUCT($Y108:$AF108,Inp_RPEs!$S$12:$Z$12),0)</f>
        <v>7.6339215132019689E-2</v>
      </c>
      <c r="AZ108" s="19">
        <f>IF(AZ$3=$AP108,SUMPRODUCT($Y108:$AB108,Inp_RPEs!$S$12:$V$12),0)</f>
        <v>44.818158037433307</v>
      </c>
      <c r="BA108" s="15"/>
    </row>
    <row r="109" spans="5:53">
      <c r="E109" s="3" t="s">
        <v>34</v>
      </c>
      <c r="F109" s="3" t="s">
        <v>128</v>
      </c>
      <c r="G109" s="3" t="s">
        <v>136</v>
      </c>
      <c r="H109" s="3" t="s">
        <v>130</v>
      </c>
      <c r="I109" s="3" t="s">
        <v>137</v>
      </c>
      <c r="L109" s="3" t="s">
        <v>138</v>
      </c>
      <c r="M109" s="3" t="str">
        <f t="shared" si="7"/>
        <v>SPMWSharing factorFunding Adjustment Rate (often referred to as 'sharing factor')</v>
      </c>
      <c r="R109" s="15"/>
      <c r="T109" s="15"/>
      <c r="U109" s="15"/>
      <c r="V109" s="15"/>
      <c r="W109" s="15"/>
      <c r="X109" s="15"/>
      <c r="Y109" s="18">
        <v>0.46499999999999997</v>
      </c>
      <c r="Z109" s="18">
        <v>0.46499999999999997</v>
      </c>
      <c r="AA109" s="18">
        <v>0.46499999999999997</v>
      </c>
      <c r="AB109" s="18">
        <v>0.46499999999999997</v>
      </c>
      <c r="AC109" s="18">
        <v>0.46499999999999997</v>
      </c>
      <c r="AD109" s="18">
        <v>0.46499999999999997</v>
      </c>
      <c r="AE109" s="18">
        <v>0.46499999999999997</v>
      </c>
      <c r="AF109" s="18">
        <v>0.46499999999999997</v>
      </c>
      <c r="AG109" s="15"/>
      <c r="AH109" s="15"/>
      <c r="AI109" s="15"/>
      <c r="AJ109" s="15"/>
      <c r="AK109" s="15"/>
      <c r="AM109" s="19">
        <f t="shared" si="8"/>
        <v>0.46499999999999991</v>
      </c>
      <c r="AN109" s="19">
        <f t="shared" si="9"/>
        <v>0.46499999999999997</v>
      </c>
      <c r="AO109" s="19">
        <f t="shared" si="10"/>
        <v>0</v>
      </c>
      <c r="AP109" s="19" t="str">
        <f t="shared" si="11"/>
        <v>ED1</v>
      </c>
      <c r="AQ109" s="19">
        <f t="shared" si="12"/>
        <v>3.731209022222667</v>
      </c>
      <c r="AR109" s="19">
        <f t="shared" si="13"/>
        <v>1.864670387212068</v>
      </c>
      <c r="AS109" s="19">
        <f>IF(AS$3=$AP109,SUMPRODUCT($Y109:$AF109,Inp_RPEs!$S$9:$Z$9),0)</f>
        <v>0</v>
      </c>
      <c r="AT109" s="19">
        <f>IF(AT$3=$AP109,SUMPRODUCT($Y109:$AD109,Inp_RPEs!$S$9:$X$9),0)</f>
        <v>0</v>
      </c>
      <c r="AU109" s="19">
        <f>IF(AU$3=$AP109,SUMPRODUCT($Y109:$AF109,Inp_RPEs!$S$10:$Z$10),0)</f>
        <v>0</v>
      </c>
      <c r="AV109" s="19">
        <f>IF(AV$3=$AP109,SUMPRODUCT($Y109:$AD109,Inp_RPEs!$S$10:$X$10),0)</f>
        <v>0</v>
      </c>
      <c r="AW109" s="19">
        <f>IF(AW$3=$AP109,SUMPRODUCT($Y109:$AF109,Inp_RPEs!$S$11:$Z$11),0)</f>
        <v>0</v>
      </c>
      <c r="AX109" s="19">
        <f>IF(AX$3=$AP109,SUMPRODUCT($Y109:$AD109,Inp_RPEs!$S$11:$X$11),0)</f>
        <v>0</v>
      </c>
      <c r="AY109" s="19">
        <f>IF(AY$3=$AP109,SUMPRODUCT($Y109:$AF109,Inp_RPEs!$S$12:$Z$12),0)</f>
        <v>3.731209022222667</v>
      </c>
      <c r="AZ109" s="19">
        <f>IF(AZ$3=$AP109,SUMPRODUCT($Y109:$AB109,Inp_RPEs!$S$12:$V$12),0)</f>
        <v>1.864670387212068</v>
      </c>
      <c r="BA109" s="15"/>
    </row>
    <row r="110" spans="5:53">
      <c r="E110" s="3" t="s">
        <v>34</v>
      </c>
      <c r="F110" s="3" t="s">
        <v>128</v>
      </c>
      <c r="G110" s="3" t="s">
        <v>139</v>
      </c>
      <c r="H110" s="3" t="s">
        <v>140</v>
      </c>
      <c r="I110" s="3" t="s">
        <v>141</v>
      </c>
      <c r="L110" s="3" t="s">
        <v>132</v>
      </c>
      <c r="M110" s="3" t="str">
        <f t="shared" si="7"/>
        <v>SPMWIQIPost tax</v>
      </c>
      <c r="R110" s="15"/>
      <c r="T110" s="15"/>
      <c r="U110" s="15"/>
      <c r="V110" s="15"/>
      <c r="W110" s="15"/>
      <c r="X110" s="15"/>
      <c r="Y110" s="18">
        <v>-2.1317145269512103</v>
      </c>
      <c r="Z110" s="18">
        <v>-2.193973633026753</v>
      </c>
      <c r="AA110" s="18">
        <v>-1.9869010217130036</v>
      </c>
      <c r="AB110" s="18">
        <v>-1.8037552784318813</v>
      </c>
      <c r="AC110" s="18">
        <v>-1.7767942495618843</v>
      </c>
      <c r="AD110" s="18">
        <v>-1.7901472583807538</v>
      </c>
      <c r="AE110" s="18">
        <v>-1.6444113686346382</v>
      </c>
      <c r="AF110" s="18">
        <v>-1.467384504290556</v>
      </c>
      <c r="AG110" s="15"/>
      <c r="AH110" s="15"/>
      <c r="AI110" s="15"/>
      <c r="AJ110" s="15"/>
      <c r="AK110" s="15"/>
      <c r="AM110" s="19">
        <f t="shared" si="8"/>
        <v>-14.795081840990683</v>
      </c>
      <c r="AN110" s="19">
        <f t="shared" si="9"/>
        <v>-8.116344460122848</v>
      </c>
      <c r="AO110" s="19">
        <f t="shared" si="10"/>
        <v>0</v>
      </c>
      <c r="AP110" s="19" t="str">
        <f t="shared" si="11"/>
        <v>ED1</v>
      </c>
      <c r="AQ110" s="19">
        <f t="shared" si="12"/>
        <v>-14.838509096007902</v>
      </c>
      <c r="AR110" s="19">
        <f t="shared" si="13"/>
        <v>-8.1362933140297766</v>
      </c>
      <c r="AS110" s="19">
        <f>IF(AS$3=$AP110,SUMPRODUCT($Y110:$AF110,Inp_RPEs!$S$9:$Z$9),0)</f>
        <v>0</v>
      </c>
      <c r="AT110" s="19">
        <f>IF(AT$3=$AP110,SUMPRODUCT($Y110:$AD110,Inp_RPEs!$S$9:$X$9),0)</f>
        <v>0</v>
      </c>
      <c r="AU110" s="19">
        <f>IF(AU$3=$AP110,SUMPRODUCT($Y110:$AF110,Inp_RPEs!$S$10:$Z$10),0)</f>
        <v>0</v>
      </c>
      <c r="AV110" s="19">
        <f>IF(AV$3=$AP110,SUMPRODUCT($Y110:$AD110,Inp_RPEs!$S$10:$X$10),0)</f>
        <v>0</v>
      </c>
      <c r="AW110" s="19">
        <f>IF(AW$3=$AP110,SUMPRODUCT($Y110:$AF110,Inp_RPEs!$S$11:$Z$11),0)</f>
        <v>0</v>
      </c>
      <c r="AX110" s="19">
        <f>IF(AX$3=$AP110,SUMPRODUCT($Y110:$AD110,Inp_RPEs!$S$11:$X$11),0)</f>
        <v>0</v>
      </c>
      <c r="AY110" s="19">
        <f>IF(AY$3=$AP110,SUMPRODUCT($Y110:$AF110,Inp_RPEs!$S$12:$Z$12),0)</f>
        <v>-14.838509096007902</v>
      </c>
      <c r="AZ110" s="19">
        <f>IF(AZ$3=$AP110,SUMPRODUCT($Y110:$AB110,Inp_RPEs!$S$12:$V$12),0)</f>
        <v>-8.1362933140297766</v>
      </c>
      <c r="BA110" s="15"/>
    </row>
    <row r="111" spans="5:53">
      <c r="E111" s="3" t="s">
        <v>34</v>
      </c>
      <c r="F111" s="3" t="s">
        <v>128</v>
      </c>
      <c r="G111" s="3" t="s">
        <v>142</v>
      </c>
      <c r="H111" s="3" t="s">
        <v>140</v>
      </c>
      <c r="I111" s="3" t="s">
        <v>143</v>
      </c>
      <c r="L111" s="3" t="s">
        <v>132</v>
      </c>
      <c r="M111" s="3" t="str">
        <f t="shared" si="7"/>
        <v>SPMWBMCSBroad measure of customer service</v>
      </c>
      <c r="R111" s="15"/>
      <c r="T111" s="15"/>
      <c r="U111" s="15"/>
      <c r="V111" s="15"/>
      <c r="W111" s="15"/>
      <c r="X111" s="15"/>
      <c r="Y111" s="18">
        <v>2.5104330000000008</v>
      </c>
      <c r="Z111" s="18">
        <v>2.6532927000000002</v>
      </c>
      <c r="AA111" s="18">
        <v>2.3474043000000036</v>
      </c>
      <c r="AB111" s="18">
        <v>2.753545750000002</v>
      </c>
      <c r="AC111" s="18">
        <v>2.8220000000000001</v>
      </c>
      <c r="AD111" s="18">
        <v>2.8220000000000001</v>
      </c>
      <c r="AE111" s="18">
        <v>2.8220000000000001</v>
      </c>
      <c r="AF111" s="18">
        <v>2.8220000000000001</v>
      </c>
      <c r="AG111" s="15"/>
      <c r="AH111" s="15"/>
      <c r="AI111" s="15"/>
      <c r="AJ111" s="15"/>
      <c r="AK111" s="15"/>
      <c r="AM111" s="19">
        <f t="shared" si="8"/>
        <v>21.552675750000002</v>
      </c>
      <c r="AN111" s="19">
        <f t="shared" si="9"/>
        <v>10.264675750000006</v>
      </c>
      <c r="AO111" s="19">
        <f t="shared" si="10"/>
        <v>0</v>
      </c>
      <c r="AP111" s="19" t="str">
        <f t="shared" si="11"/>
        <v>ED1</v>
      </c>
      <c r="AQ111" s="19">
        <f t="shared" si="12"/>
        <v>21.618312901280156</v>
      </c>
      <c r="AR111" s="19">
        <f t="shared" si="13"/>
        <v>10.290631120635183</v>
      </c>
      <c r="AS111" s="19">
        <f>IF(AS$3=$AP111,SUMPRODUCT($Y111:$AF111,Inp_RPEs!$S$9:$Z$9),0)</f>
        <v>0</v>
      </c>
      <c r="AT111" s="19">
        <f>IF(AT$3=$AP111,SUMPRODUCT($Y111:$AD111,Inp_RPEs!$S$9:$X$9),0)</f>
        <v>0</v>
      </c>
      <c r="AU111" s="19">
        <f>IF(AU$3=$AP111,SUMPRODUCT($Y111:$AF111,Inp_RPEs!$S$10:$Z$10),0)</f>
        <v>0</v>
      </c>
      <c r="AV111" s="19">
        <f>IF(AV$3=$AP111,SUMPRODUCT($Y111:$AD111,Inp_RPEs!$S$10:$X$10),0)</f>
        <v>0</v>
      </c>
      <c r="AW111" s="19">
        <f>IF(AW$3=$AP111,SUMPRODUCT($Y111:$AF111,Inp_RPEs!$S$11:$Z$11),0)</f>
        <v>0</v>
      </c>
      <c r="AX111" s="19">
        <f>IF(AX$3=$AP111,SUMPRODUCT($Y111:$AD111,Inp_RPEs!$S$11:$X$11),0)</f>
        <v>0</v>
      </c>
      <c r="AY111" s="19">
        <f>IF(AY$3=$AP111,SUMPRODUCT($Y111:$AF111,Inp_RPEs!$S$12:$Z$12),0)</f>
        <v>21.618312901280156</v>
      </c>
      <c r="AZ111" s="19">
        <f>IF(AZ$3=$AP111,SUMPRODUCT($Y111:$AB111,Inp_RPEs!$S$12:$V$12),0)</f>
        <v>10.290631120635183</v>
      </c>
      <c r="BA111" s="15"/>
    </row>
    <row r="112" spans="5:53">
      <c r="E112" s="3" t="s">
        <v>34</v>
      </c>
      <c r="F112" s="3" t="s">
        <v>128</v>
      </c>
      <c r="G112" s="3" t="s">
        <v>144</v>
      </c>
      <c r="H112" s="3" t="s">
        <v>140</v>
      </c>
      <c r="I112" s="3" t="s">
        <v>145</v>
      </c>
      <c r="L112" s="3" t="s">
        <v>132</v>
      </c>
      <c r="M112" s="3" t="str">
        <f t="shared" si="7"/>
        <v>SPMWIISInterruptions-related quality of service</v>
      </c>
      <c r="R112" s="15"/>
      <c r="T112" s="15"/>
      <c r="U112" s="15"/>
      <c r="V112" s="15"/>
      <c r="W112" s="15"/>
      <c r="X112" s="15"/>
      <c r="Y112" s="18">
        <v>4.6680963963750033</v>
      </c>
      <c r="Z112" s="18">
        <v>2.0808553023463019</v>
      </c>
      <c r="AA112" s="18">
        <v>3.6982142500000017</v>
      </c>
      <c r="AB112" s="18">
        <v>1.5634136404360692</v>
      </c>
      <c r="AC112" s="18">
        <v>2.9049999999999998</v>
      </c>
      <c r="AD112" s="18">
        <v>2.9049999999999998</v>
      </c>
      <c r="AE112" s="18">
        <v>2.9049999999999998</v>
      </c>
      <c r="AF112" s="18">
        <v>2.9049999999999998</v>
      </c>
      <c r="AG112" s="15"/>
      <c r="AH112" s="15"/>
      <c r="AI112" s="15"/>
      <c r="AJ112" s="15"/>
      <c r="AK112" s="15"/>
      <c r="AM112" s="19">
        <f t="shared" si="8"/>
        <v>23.630579589157378</v>
      </c>
      <c r="AN112" s="19">
        <f t="shared" si="9"/>
        <v>12.010579589157375</v>
      </c>
      <c r="AO112" s="19">
        <f t="shared" si="10"/>
        <v>0</v>
      </c>
      <c r="AP112" s="19" t="str">
        <f t="shared" si="11"/>
        <v>ED1</v>
      </c>
      <c r="AQ112" s="19">
        <f t="shared" si="12"/>
        <v>23.695669644098484</v>
      </c>
      <c r="AR112" s="19">
        <f t="shared" si="13"/>
        <v>12.034820752258067</v>
      </c>
      <c r="AS112" s="19">
        <f>IF(AS$3=$AP112,SUMPRODUCT($Y112:$AF112,Inp_RPEs!$S$9:$Z$9),0)</f>
        <v>0</v>
      </c>
      <c r="AT112" s="19">
        <f>IF(AT$3=$AP112,SUMPRODUCT($Y112:$AD112,Inp_RPEs!$S$9:$X$9),0)</f>
        <v>0</v>
      </c>
      <c r="AU112" s="19">
        <f>IF(AU$3=$AP112,SUMPRODUCT($Y112:$AF112,Inp_RPEs!$S$10:$Z$10),0)</f>
        <v>0</v>
      </c>
      <c r="AV112" s="19">
        <f>IF(AV$3=$AP112,SUMPRODUCT($Y112:$AD112,Inp_RPEs!$S$10:$X$10),0)</f>
        <v>0</v>
      </c>
      <c r="AW112" s="19">
        <f>IF(AW$3=$AP112,SUMPRODUCT($Y112:$AF112,Inp_RPEs!$S$11:$Z$11),0)</f>
        <v>0</v>
      </c>
      <c r="AX112" s="19">
        <f>IF(AX$3=$AP112,SUMPRODUCT($Y112:$AD112,Inp_RPEs!$S$11:$X$11),0)</f>
        <v>0</v>
      </c>
      <c r="AY112" s="19">
        <f>IF(AY$3=$AP112,SUMPRODUCT($Y112:$AF112,Inp_RPEs!$S$12:$Z$12),0)</f>
        <v>23.695669644098484</v>
      </c>
      <c r="AZ112" s="19">
        <f>IF(AZ$3=$AP112,SUMPRODUCT($Y112:$AB112,Inp_RPEs!$S$12:$V$12),0)</f>
        <v>12.034820752258067</v>
      </c>
      <c r="BA112" s="15"/>
    </row>
    <row r="113" spans="5:53">
      <c r="E113" s="3" t="s">
        <v>34</v>
      </c>
      <c r="F113" s="3" t="s">
        <v>128</v>
      </c>
      <c r="G113" s="3" t="s">
        <v>146</v>
      </c>
      <c r="H113" s="3" t="s">
        <v>140</v>
      </c>
      <c r="I113" s="3" t="s">
        <v>147</v>
      </c>
      <c r="L113" s="3" t="s">
        <v>132</v>
      </c>
      <c r="M113" s="3" t="str">
        <f t="shared" si="7"/>
        <v>SPMWICEIncentive on connections engagement</v>
      </c>
      <c r="R113" s="15"/>
      <c r="T113" s="15"/>
      <c r="U113" s="15"/>
      <c r="V113" s="15"/>
      <c r="W113" s="15"/>
      <c r="X113" s="15"/>
      <c r="Y113" s="18">
        <v>0</v>
      </c>
      <c r="Z113" s="18">
        <v>0</v>
      </c>
      <c r="AA113" s="18">
        <v>0</v>
      </c>
      <c r="AB113" s="18">
        <v>0</v>
      </c>
      <c r="AC113" s="18">
        <v>0</v>
      </c>
      <c r="AD113" s="18">
        <v>0</v>
      </c>
      <c r="AE113" s="18">
        <v>0</v>
      </c>
      <c r="AF113" s="18">
        <v>0</v>
      </c>
      <c r="AG113" s="15"/>
      <c r="AH113" s="15"/>
      <c r="AI113" s="15"/>
      <c r="AJ113" s="15"/>
      <c r="AK113" s="15"/>
      <c r="AM113" s="19">
        <f t="shared" si="8"/>
        <v>0</v>
      </c>
      <c r="AN113" s="19">
        <f t="shared" si="9"/>
        <v>0</v>
      </c>
      <c r="AO113" s="19">
        <f t="shared" si="10"/>
        <v>0</v>
      </c>
      <c r="AP113" s="19" t="str">
        <f t="shared" si="11"/>
        <v>ED1</v>
      </c>
      <c r="AQ113" s="19">
        <f t="shared" si="12"/>
        <v>0</v>
      </c>
      <c r="AR113" s="19">
        <f t="shared" si="13"/>
        <v>0</v>
      </c>
      <c r="AS113" s="19">
        <f>IF(AS$3=$AP113,SUMPRODUCT($Y113:$AF113,Inp_RPEs!$S$9:$Z$9),0)</f>
        <v>0</v>
      </c>
      <c r="AT113" s="19">
        <f>IF(AT$3=$AP113,SUMPRODUCT($Y113:$AD113,Inp_RPEs!$S$9:$X$9),0)</f>
        <v>0</v>
      </c>
      <c r="AU113" s="19">
        <f>IF(AU$3=$AP113,SUMPRODUCT($Y113:$AF113,Inp_RPEs!$S$10:$Z$10),0)</f>
        <v>0</v>
      </c>
      <c r="AV113" s="19">
        <f>IF(AV$3=$AP113,SUMPRODUCT($Y113:$AD113,Inp_RPEs!$S$10:$X$10),0)</f>
        <v>0</v>
      </c>
      <c r="AW113" s="19">
        <f>IF(AW$3=$AP113,SUMPRODUCT($Y113:$AF113,Inp_RPEs!$S$11:$Z$11),0)</f>
        <v>0</v>
      </c>
      <c r="AX113" s="19">
        <f>IF(AX$3=$AP113,SUMPRODUCT($Y113:$AD113,Inp_RPEs!$S$11:$X$11),0)</f>
        <v>0</v>
      </c>
      <c r="AY113" s="19">
        <f>IF(AY$3=$AP113,SUMPRODUCT($Y113:$AF113,Inp_RPEs!$S$12:$Z$12),0)</f>
        <v>0</v>
      </c>
      <c r="AZ113" s="19">
        <f>IF(AZ$3=$AP113,SUMPRODUCT($Y113:$AB113,Inp_RPEs!$S$12:$V$12),0)</f>
        <v>0</v>
      </c>
      <c r="BA113" s="15"/>
    </row>
    <row r="114" spans="5:53">
      <c r="E114" s="3" t="s">
        <v>34</v>
      </c>
      <c r="F114" s="3" t="s">
        <v>128</v>
      </c>
      <c r="G114" s="3" t="s">
        <v>148</v>
      </c>
      <c r="H114" s="3" t="s">
        <v>140</v>
      </c>
      <c r="I114" s="3" t="s">
        <v>149</v>
      </c>
      <c r="L114" s="3" t="s">
        <v>132</v>
      </c>
      <c r="M114" s="3" t="str">
        <f t="shared" si="7"/>
        <v>SPMWTTCTime to Connect Incentive</v>
      </c>
      <c r="R114" s="15"/>
      <c r="T114" s="15"/>
      <c r="U114" s="15"/>
      <c r="V114" s="15"/>
      <c r="W114" s="15"/>
      <c r="X114" s="15"/>
      <c r="Y114" s="18">
        <v>0.81658857446808519</v>
      </c>
      <c r="Z114" s="18">
        <v>0.48599999999999999</v>
      </c>
      <c r="AA114" s="18">
        <v>0.48599999999999999</v>
      </c>
      <c r="AB114" s="18">
        <v>0.49799999999999994</v>
      </c>
      <c r="AC114" s="18">
        <v>0.49799999999999994</v>
      </c>
      <c r="AD114" s="18">
        <v>0.49799999999999994</v>
      </c>
      <c r="AE114" s="18">
        <v>0.49799999999999994</v>
      </c>
      <c r="AF114" s="18">
        <v>0.49799999999999994</v>
      </c>
      <c r="AG114" s="15"/>
      <c r="AH114" s="15"/>
      <c r="AI114" s="15"/>
      <c r="AJ114" s="15"/>
      <c r="AK114" s="15"/>
      <c r="AM114" s="19">
        <f t="shared" si="8"/>
        <v>4.2785885744680847</v>
      </c>
      <c r="AN114" s="19">
        <f t="shared" si="9"/>
        <v>2.2865885744680852</v>
      </c>
      <c r="AO114" s="19">
        <f t="shared" si="10"/>
        <v>0</v>
      </c>
      <c r="AP114" s="19" t="str">
        <f t="shared" si="11"/>
        <v>ED1</v>
      </c>
      <c r="AQ114" s="19">
        <f t="shared" si="12"/>
        <v>4.29044761769687</v>
      </c>
      <c r="AR114" s="19">
        <f t="shared" si="13"/>
        <v>2.291444950524228</v>
      </c>
      <c r="AS114" s="19">
        <f>IF(AS$3=$AP114,SUMPRODUCT($Y114:$AF114,Inp_RPEs!$S$9:$Z$9),0)</f>
        <v>0</v>
      </c>
      <c r="AT114" s="19">
        <f>IF(AT$3=$AP114,SUMPRODUCT($Y114:$AD114,Inp_RPEs!$S$9:$X$9),0)</f>
        <v>0</v>
      </c>
      <c r="AU114" s="19">
        <f>IF(AU$3=$AP114,SUMPRODUCT($Y114:$AF114,Inp_RPEs!$S$10:$Z$10),0)</f>
        <v>0</v>
      </c>
      <c r="AV114" s="19">
        <f>IF(AV$3=$AP114,SUMPRODUCT($Y114:$AD114,Inp_RPEs!$S$10:$X$10),0)</f>
        <v>0</v>
      </c>
      <c r="AW114" s="19">
        <f>IF(AW$3=$AP114,SUMPRODUCT($Y114:$AF114,Inp_RPEs!$S$11:$Z$11),0)</f>
        <v>0</v>
      </c>
      <c r="AX114" s="19">
        <f>IF(AX$3=$AP114,SUMPRODUCT($Y114:$AD114,Inp_RPEs!$S$11:$X$11),0)</f>
        <v>0</v>
      </c>
      <c r="AY114" s="19">
        <f>IF(AY$3=$AP114,SUMPRODUCT($Y114:$AF114,Inp_RPEs!$S$12:$Z$12),0)</f>
        <v>4.29044761769687</v>
      </c>
      <c r="AZ114" s="19">
        <f>IF(AZ$3=$AP114,SUMPRODUCT($Y114:$AB114,Inp_RPEs!$S$12:$V$12),0)</f>
        <v>2.291444950524228</v>
      </c>
      <c r="BA114" s="15"/>
    </row>
    <row r="115" spans="5:53">
      <c r="E115" s="3" t="s">
        <v>34</v>
      </c>
      <c r="F115" s="3" t="s">
        <v>128</v>
      </c>
      <c r="G115" s="3" t="s">
        <v>150</v>
      </c>
      <c r="H115" s="3" t="s">
        <v>140</v>
      </c>
      <c r="I115" s="3" t="s">
        <v>151</v>
      </c>
      <c r="L115" s="3" t="s">
        <v>132</v>
      </c>
      <c r="M115" s="3" t="str">
        <f t="shared" si="7"/>
        <v>SPMWLossesLosses discretionary reward scheme</v>
      </c>
      <c r="R115" s="15"/>
      <c r="T115" s="15"/>
      <c r="U115" s="15"/>
      <c r="V115" s="15"/>
      <c r="W115" s="15"/>
      <c r="X115" s="15"/>
      <c r="Y115" s="18">
        <v>0</v>
      </c>
      <c r="Z115" s="18">
        <v>0.31185000000000002</v>
      </c>
      <c r="AA115" s="18">
        <v>0</v>
      </c>
      <c r="AB115" s="18">
        <v>0</v>
      </c>
      <c r="AC115" s="18">
        <v>0</v>
      </c>
      <c r="AD115" s="18">
        <v>0.48388999999999993</v>
      </c>
      <c r="AE115" s="18">
        <v>0</v>
      </c>
      <c r="AF115" s="18">
        <v>0</v>
      </c>
      <c r="AG115" s="15"/>
      <c r="AH115" s="15"/>
      <c r="AI115" s="15"/>
      <c r="AJ115" s="15"/>
      <c r="AK115" s="15"/>
      <c r="AM115" s="19">
        <f t="shared" si="8"/>
        <v>0.79573999999999989</v>
      </c>
      <c r="AN115" s="19">
        <f t="shared" si="9"/>
        <v>0.31185000000000002</v>
      </c>
      <c r="AO115" s="19">
        <f t="shared" si="10"/>
        <v>0</v>
      </c>
      <c r="AP115" s="19" t="str">
        <f t="shared" si="11"/>
        <v>ED1</v>
      </c>
      <c r="AQ115" s="19">
        <f t="shared" si="12"/>
        <v>0.79844399746279149</v>
      </c>
      <c r="AR115" s="19">
        <f t="shared" si="13"/>
        <v>0.31285293289543725</v>
      </c>
      <c r="AS115" s="19">
        <f>IF(AS$3=$AP115,SUMPRODUCT($Y115:$AF115,Inp_RPEs!$S$9:$Z$9),0)</f>
        <v>0</v>
      </c>
      <c r="AT115" s="19">
        <f>IF(AT$3=$AP115,SUMPRODUCT($Y115:$AD115,Inp_RPEs!$S$9:$X$9),0)</f>
        <v>0</v>
      </c>
      <c r="AU115" s="19">
        <f>IF(AU$3=$AP115,SUMPRODUCT($Y115:$AF115,Inp_RPEs!$S$10:$Z$10),0)</f>
        <v>0</v>
      </c>
      <c r="AV115" s="19">
        <f>IF(AV$3=$AP115,SUMPRODUCT($Y115:$AD115,Inp_RPEs!$S$10:$X$10),0)</f>
        <v>0</v>
      </c>
      <c r="AW115" s="19">
        <f>IF(AW$3=$AP115,SUMPRODUCT($Y115:$AF115,Inp_RPEs!$S$11:$Z$11),0)</f>
        <v>0</v>
      </c>
      <c r="AX115" s="19">
        <f>IF(AX$3=$AP115,SUMPRODUCT($Y115:$AD115,Inp_RPEs!$S$11:$X$11),0)</f>
        <v>0</v>
      </c>
      <c r="AY115" s="19">
        <f>IF(AY$3=$AP115,SUMPRODUCT($Y115:$AF115,Inp_RPEs!$S$12:$Z$12),0)</f>
        <v>0.79844399746279149</v>
      </c>
      <c r="AZ115" s="19">
        <f>IF(AZ$3=$AP115,SUMPRODUCT($Y115:$AB115,Inp_RPEs!$S$12:$V$12),0)</f>
        <v>0.31285293289543725</v>
      </c>
      <c r="BA115" s="15"/>
    </row>
    <row r="116" spans="5:53">
      <c r="E116" s="3" t="s">
        <v>34</v>
      </c>
      <c r="F116" s="3" t="s">
        <v>128</v>
      </c>
      <c r="G116" s="3" t="s">
        <v>152</v>
      </c>
      <c r="H116" s="3" t="s">
        <v>153</v>
      </c>
      <c r="I116" s="3" t="s">
        <v>154</v>
      </c>
      <c r="L116" s="3" t="s">
        <v>155</v>
      </c>
      <c r="M116" s="3" t="str">
        <f t="shared" si="7"/>
        <v>SPMWNetwork Innovation AllowanceEligible NIA expenditure and Bid Preparation costs</v>
      </c>
      <c r="R116" s="15"/>
      <c r="T116" s="15"/>
      <c r="U116" s="15"/>
      <c r="V116" s="15"/>
      <c r="W116" s="15"/>
      <c r="X116" s="15"/>
      <c r="Y116" s="18">
        <v>1.609637251015867</v>
      </c>
      <c r="Z116" s="18">
        <v>1.592995728024702</v>
      </c>
      <c r="AA116" s="18">
        <v>1.4406169370769308</v>
      </c>
      <c r="AB116" s="18">
        <v>1.5066522177844504</v>
      </c>
      <c r="AC116" s="18">
        <v>1.4</v>
      </c>
      <c r="AD116" s="18">
        <v>1.4</v>
      </c>
      <c r="AE116" s="18">
        <v>1.4</v>
      </c>
      <c r="AF116" s="18">
        <v>1.4</v>
      </c>
      <c r="AG116" s="15"/>
      <c r="AH116" s="15"/>
      <c r="AI116" s="15"/>
      <c r="AJ116" s="15"/>
      <c r="AK116" s="15"/>
      <c r="AM116" s="19">
        <f t="shared" si="8"/>
        <v>11.749902133901951</v>
      </c>
      <c r="AN116" s="19">
        <f t="shared" si="9"/>
        <v>6.14990213390195</v>
      </c>
      <c r="AO116" s="19">
        <f t="shared" si="10"/>
        <v>0</v>
      </c>
      <c r="AP116" s="19" t="str">
        <f t="shared" si="11"/>
        <v>ED1</v>
      </c>
      <c r="AQ116" s="19">
        <f t="shared" si="12"/>
        <v>11.78474556476073</v>
      </c>
      <c r="AR116" s="19">
        <f t="shared" si="13"/>
        <v>6.1650593518255929</v>
      </c>
      <c r="AS116" s="19">
        <f>IF(AS$3=$AP116,SUMPRODUCT($Y116:$AF116,Inp_RPEs!$S$9:$Z$9),0)</f>
        <v>0</v>
      </c>
      <c r="AT116" s="19">
        <f>IF(AT$3=$AP116,SUMPRODUCT($Y116:$AD116,Inp_RPEs!$S$9:$X$9),0)</f>
        <v>0</v>
      </c>
      <c r="AU116" s="19">
        <f>IF(AU$3=$AP116,SUMPRODUCT($Y116:$AF116,Inp_RPEs!$S$10:$Z$10),0)</f>
        <v>0</v>
      </c>
      <c r="AV116" s="19">
        <f>IF(AV$3=$AP116,SUMPRODUCT($Y116:$AD116,Inp_RPEs!$S$10:$X$10),0)</f>
        <v>0</v>
      </c>
      <c r="AW116" s="19">
        <f>IF(AW$3=$AP116,SUMPRODUCT($Y116:$AF116,Inp_RPEs!$S$11:$Z$11),0)</f>
        <v>0</v>
      </c>
      <c r="AX116" s="19">
        <f>IF(AX$3=$AP116,SUMPRODUCT($Y116:$AD116,Inp_RPEs!$S$11:$X$11),0)</f>
        <v>0</v>
      </c>
      <c r="AY116" s="19">
        <f>IF(AY$3=$AP116,SUMPRODUCT($Y116:$AF116,Inp_RPEs!$S$12:$Z$12),0)</f>
        <v>11.78474556476073</v>
      </c>
      <c r="AZ116" s="19">
        <f>IF(AZ$3=$AP116,SUMPRODUCT($Y116:$AB116,Inp_RPEs!$S$12:$V$12),0)</f>
        <v>6.1650593518255929</v>
      </c>
      <c r="BA116" s="15"/>
    </row>
    <row r="117" spans="5:53">
      <c r="E117" s="3" t="s">
        <v>34</v>
      </c>
      <c r="F117" s="3" t="s">
        <v>128</v>
      </c>
      <c r="G117" s="3" t="s">
        <v>156</v>
      </c>
      <c r="H117" s="3" t="s">
        <v>153</v>
      </c>
      <c r="I117" s="3" t="s">
        <v>157</v>
      </c>
      <c r="L117" s="3" t="s">
        <v>155</v>
      </c>
      <c r="M117" s="3" t="str">
        <f t="shared" si="7"/>
        <v>SPMWLow Carbon Networks FundLow Carbon Networks Fund revenue adjustment</v>
      </c>
      <c r="R117" s="15"/>
      <c r="T117" s="15"/>
      <c r="U117" s="15"/>
      <c r="V117" s="15"/>
      <c r="W117" s="15"/>
      <c r="X117" s="15"/>
      <c r="Y117" s="18">
        <v>1.0369999999999999</v>
      </c>
      <c r="Z117" s="18">
        <v>5.5E-2</v>
      </c>
      <c r="AA117" s="18">
        <v>0.159</v>
      </c>
      <c r="AB117" s="18">
        <v>0.432</v>
      </c>
      <c r="AC117" s="18">
        <v>5.9173440000000001E-2</v>
      </c>
      <c r="AD117" s="18">
        <v>0</v>
      </c>
      <c r="AE117" s="18">
        <v>0</v>
      </c>
      <c r="AF117" s="18">
        <v>0</v>
      </c>
      <c r="AG117" s="15"/>
      <c r="AH117" s="15"/>
      <c r="AI117" s="15"/>
      <c r="AJ117" s="15"/>
      <c r="AK117" s="15"/>
      <c r="AM117" s="19">
        <f t="shared" si="8"/>
        <v>1.7421734399999997</v>
      </c>
      <c r="AN117" s="19">
        <f t="shared" si="9"/>
        <v>1.6829999999999998</v>
      </c>
      <c r="AO117" s="19">
        <f t="shared" si="10"/>
        <v>0</v>
      </c>
      <c r="AP117" s="19" t="str">
        <f t="shared" si="11"/>
        <v>ED1</v>
      </c>
      <c r="AQ117" s="19">
        <f t="shared" si="12"/>
        <v>1.7444254073112677</v>
      </c>
      <c r="AR117" s="19">
        <f t="shared" si="13"/>
        <v>1.6850439492862777</v>
      </c>
      <c r="AS117" s="19">
        <f>IF(AS$3=$AP117,SUMPRODUCT($Y117:$AF117,Inp_RPEs!$S$9:$Z$9),0)</f>
        <v>0</v>
      </c>
      <c r="AT117" s="19">
        <f>IF(AT$3=$AP117,SUMPRODUCT($Y117:$AD117,Inp_RPEs!$S$9:$X$9),0)</f>
        <v>0</v>
      </c>
      <c r="AU117" s="19">
        <f>IF(AU$3=$AP117,SUMPRODUCT($Y117:$AF117,Inp_RPEs!$S$10:$Z$10),0)</f>
        <v>0</v>
      </c>
      <c r="AV117" s="19">
        <f>IF(AV$3=$AP117,SUMPRODUCT($Y117:$AD117,Inp_RPEs!$S$10:$X$10),0)</f>
        <v>0</v>
      </c>
      <c r="AW117" s="19">
        <f>IF(AW$3=$AP117,SUMPRODUCT($Y117:$AF117,Inp_RPEs!$S$11:$Z$11),0)</f>
        <v>0</v>
      </c>
      <c r="AX117" s="19">
        <f>IF(AX$3=$AP117,SUMPRODUCT($Y117:$AD117,Inp_RPEs!$S$11:$X$11),0)</f>
        <v>0</v>
      </c>
      <c r="AY117" s="19">
        <f>IF(AY$3=$AP117,SUMPRODUCT($Y117:$AF117,Inp_RPEs!$S$12:$Z$12),0)</f>
        <v>1.7444254073112677</v>
      </c>
      <c r="AZ117" s="19">
        <f>IF(AZ$3=$AP117,SUMPRODUCT($Y117:$AB117,Inp_RPEs!$S$12:$V$12),0)</f>
        <v>1.6850439492862777</v>
      </c>
      <c r="BA117" s="15"/>
    </row>
    <row r="118" spans="5:53">
      <c r="E118" s="3" t="s">
        <v>34</v>
      </c>
      <c r="F118" s="3" t="s">
        <v>128</v>
      </c>
      <c r="G118" s="3" t="s">
        <v>158</v>
      </c>
      <c r="H118" s="3" t="s">
        <v>153</v>
      </c>
      <c r="I118" s="3" t="s">
        <v>159</v>
      </c>
      <c r="L118" s="3" t="s">
        <v>155</v>
      </c>
      <c r="M118" s="3" t="str">
        <f t="shared" si="7"/>
        <v>SPMWNIC AwardAwarded NIC funding actually spent or forecast to be spent</v>
      </c>
      <c r="R118" s="15"/>
      <c r="T118" s="15"/>
      <c r="U118" s="15"/>
      <c r="V118" s="15"/>
      <c r="W118" s="15"/>
      <c r="X118" s="15"/>
      <c r="Y118" s="18">
        <v>13.121436210000001</v>
      </c>
      <c r="Z118" s="18">
        <v>0</v>
      </c>
      <c r="AA118" s="18">
        <v>7.2900614299999997</v>
      </c>
      <c r="AB118" s="18">
        <v>6.85</v>
      </c>
      <c r="AC118" s="18">
        <v>0</v>
      </c>
      <c r="AD118" s="18">
        <v>0</v>
      </c>
      <c r="AE118" s="18">
        <v>3</v>
      </c>
      <c r="AF118" s="18">
        <v>0</v>
      </c>
      <c r="AG118" s="15"/>
      <c r="AH118" s="15"/>
      <c r="AI118" s="15"/>
      <c r="AJ118" s="15"/>
      <c r="AK118" s="15"/>
      <c r="AM118" s="19">
        <f t="shared" si="8"/>
        <v>30.261497640000002</v>
      </c>
      <c r="AN118" s="19">
        <f t="shared" si="9"/>
        <v>27.261497640000002</v>
      </c>
      <c r="AO118" s="19">
        <f t="shared" si="10"/>
        <v>0</v>
      </c>
      <c r="AP118" s="19" t="str">
        <f t="shared" si="11"/>
        <v>ED1</v>
      </c>
      <c r="AQ118" s="19">
        <f t="shared" si="12"/>
        <v>30.319087794559916</v>
      </c>
      <c r="AR118" s="19">
        <f t="shared" si="13"/>
        <v>27.308541609058949</v>
      </c>
      <c r="AS118" s="19">
        <f>IF(AS$3=$AP118,SUMPRODUCT($Y118:$AF118,Inp_RPEs!$S$9:$Z$9),0)</f>
        <v>0</v>
      </c>
      <c r="AT118" s="19">
        <f>IF(AT$3=$AP118,SUMPRODUCT($Y118:$AD118,Inp_RPEs!$S$9:$X$9),0)</f>
        <v>0</v>
      </c>
      <c r="AU118" s="19">
        <f>IF(AU$3=$AP118,SUMPRODUCT($Y118:$AF118,Inp_RPEs!$S$10:$Z$10),0)</f>
        <v>0</v>
      </c>
      <c r="AV118" s="19">
        <f>IF(AV$3=$AP118,SUMPRODUCT($Y118:$AD118,Inp_RPEs!$S$10:$X$10),0)</f>
        <v>0</v>
      </c>
      <c r="AW118" s="19">
        <f>IF(AW$3=$AP118,SUMPRODUCT($Y118:$AF118,Inp_RPEs!$S$11:$Z$11),0)</f>
        <v>0</v>
      </c>
      <c r="AX118" s="19">
        <f>IF(AX$3=$AP118,SUMPRODUCT($Y118:$AD118,Inp_RPEs!$S$11:$X$11),0)</f>
        <v>0</v>
      </c>
      <c r="AY118" s="19">
        <f>IF(AY$3=$AP118,SUMPRODUCT($Y118:$AF118,Inp_RPEs!$S$12:$Z$12),0)</f>
        <v>30.319087794559916</v>
      </c>
      <c r="AZ118" s="19">
        <f>IF(AZ$3=$AP118,SUMPRODUCT($Y118:$AB118,Inp_RPEs!$S$12:$V$12),0)</f>
        <v>27.308541609058949</v>
      </c>
      <c r="BA118" s="15"/>
    </row>
    <row r="119" spans="5:53">
      <c r="E119" s="3" t="s">
        <v>34</v>
      </c>
      <c r="F119" s="3" t="s">
        <v>128</v>
      </c>
      <c r="G119" s="3" t="s">
        <v>160</v>
      </c>
      <c r="H119" s="3" t="s">
        <v>153</v>
      </c>
      <c r="I119" s="3" t="s">
        <v>161</v>
      </c>
      <c r="L119" s="3" t="s">
        <v>132</v>
      </c>
      <c r="M119" s="3" t="str">
        <f t="shared" si="7"/>
        <v>SPMWInnovation RORE deductionNetwork innovation</v>
      </c>
      <c r="R119" s="15"/>
      <c r="T119" s="15"/>
      <c r="U119" s="15"/>
      <c r="V119" s="15"/>
      <c r="W119" s="15"/>
      <c r="X119" s="15"/>
      <c r="Y119" s="18">
        <v>1.5434980695120804</v>
      </c>
      <c r="Z119" s="18">
        <v>0.13919455454163801</v>
      </c>
      <c r="AA119" s="18">
        <v>0.85395361496456923</v>
      </c>
      <c r="AB119" s="18">
        <v>0.79684694092168606</v>
      </c>
      <c r="AC119" s="18">
        <v>0.11781636636812481</v>
      </c>
      <c r="AD119" s="18">
        <v>0.11463523849975657</v>
      </c>
      <c r="AE119" s="18">
        <v>0.37619634316602357</v>
      </c>
      <c r="AF119" s="18">
        <v>0.10794988206299254</v>
      </c>
      <c r="AG119" s="15"/>
      <c r="AH119" s="15"/>
      <c r="AI119" s="15"/>
      <c r="AJ119" s="15"/>
      <c r="AK119" s="15"/>
      <c r="AM119" s="19">
        <f t="shared" si="8"/>
        <v>4.0500910100368719</v>
      </c>
      <c r="AN119" s="19">
        <f t="shared" si="9"/>
        <v>3.3334931799399738</v>
      </c>
      <c r="AO119" s="19">
        <f t="shared" si="10"/>
        <v>0</v>
      </c>
      <c r="AP119" s="19" t="str">
        <f t="shared" si="11"/>
        <v>ED1</v>
      </c>
      <c r="AQ119" s="19">
        <f t="shared" si="12"/>
        <v>4.0585476475684539</v>
      </c>
      <c r="AR119" s="19">
        <f t="shared" si="13"/>
        <v>3.3394306929229587</v>
      </c>
      <c r="AS119" s="19">
        <f>IF(AS$3=$AP119,SUMPRODUCT($Y119:$AF119,Inp_RPEs!$S$9:$Z$9),0)</f>
        <v>0</v>
      </c>
      <c r="AT119" s="19">
        <f>IF(AT$3=$AP119,SUMPRODUCT($Y119:$AD119,Inp_RPEs!$S$9:$X$9),0)</f>
        <v>0</v>
      </c>
      <c r="AU119" s="19">
        <f>IF(AU$3=$AP119,SUMPRODUCT($Y119:$AF119,Inp_RPEs!$S$10:$Z$10),0)</f>
        <v>0</v>
      </c>
      <c r="AV119" s="19">
        <f>IF(AV$3=$AP119,SUMPRODUCT($Y119:$AD119,Inp_RPEs!$S$10:$X$10),0)</f>
        <v>0</v>
      </c>
      <c r="AW119" s="19">
        <f>IF(AW$3=$AP119,SUMPRODUCT($Y119:$AF119,Inp_RPEs!$S$11:$Z$11),0)</f>
        <v>0</v>
      </c>
      <c r="AX119" s="19">
        <f>IF(AX$3=$AP119,SUMPRODUCT($Y119:$AD119,Inp_RPEs!$S$11:$X$11),0)</f>
        <v>0</v>
      </c>
      <c r="AY119" s="19">
        <f>IF(AY$3=$AP119,SUMPRODUCT($Y119:$AF119,Inp_RPEs!$S$12:$Z$12),0)</f>
        <v>4.0585476475684539</v>
      </c>
      <c r="AZ119" s="19">
        <f>IF(AZ$3=$AP119,SUMPRODUCT($Y119:$AB119,Inp_RPEs!$S$12:$V$12),0)</f>
        <v>3.3394306929229587</v>
      </c>
      <c r="BA119" s="15"/>
    </row>
    <row r="120" spans="5:53">
      <c r="E120" s="3" t="s">
        <v>34</v>
      </c>
      <c r="F120" s="3" t="s">
        <v>128</v>
      </c>
      <c r="G120" s="3" t="s">
        <v>162</v>
      </c>
      <c r="H120" s="3" t="s">
        <v>163</v>
      </c>
      <c r="I120" s="3" t="s">
        <v>164</v>
      </c>
      <c r="L120" s="3" t="s">
        <v>132</v>
      </c>
      <c r="M120" s="3" t="str">
        <f t="shared" si="7"/>
        <v>SPMWFines and PenaltiesPost-tax total fines and penalties (including GS payments)</v>
      </c>
      <c r="R120" s="15"/>
      <c r="T120" s="15"/>
      <c r="U120" s="15"/>
      <c r="V120" s="15"/>
      <c r="W120" s="15"/>
      <c r="X120" s="15"/>
      <c r="Y120" s="18">
        <v>8.8879101733395516E-3</v>
      </c>
      <c r="Z120" s="18">
        <v>4.8604078613693992E-3</v>
      </c>
      <c r="AA120" s="18">
        <v>1.2060996142345806E-2</v>
      </c>
      <c r="AB120" s="18">
        <v>2.2228048559341781E-2</v>
      </c>
      <c r="AC120" s="18">
        <v>0</v>
      </c>
      <c r="AD120" s="18">
        <v>0</v>
      </c>
      <c r="AE120" s="18">
        <v>0</v>
      </c>
      <c r="AF120" s="18">
        <v>0</v>
      </c>
      <c r="AG120" s="15"/>
      <c r="AH120" s="15"/>
      <c r="AI120" s="15"/>
      <c r="AJ120" s="15"/>
      <c r="AK120" s="15"/>
      <c r="AM120" s="19">
        <f t="shared" si="8"/>
        <v>4.8037362736396541E-2</v>
      </c>
      <c r="AN120" s="19">
        <f t="shared" si="9"/>
        <v>4.8037362736396541E-2</v>
      </c>
      <c r="AO120" s="19">
        <f t="shared" si="10"/>
        <v>0</v>
      </c>
      <c r="AP120" s="19" t="str">
        <f t="shared" si="11"/>
        <v>ED1</v>
      </c>
      <c r="AQ120" s="19">
        <f t="shared" si="12"/>
        <v>4.8171729275720818E-2</v>
      </c>
      <c r="AR120" s="19">
        <f t="shared" si="13"/>
        <v>4.8171729275720818E-2</v>
      </c>
      <c r="AS120" s="19">
        <f>IF(AS$3=$AP120,SUMPRODUCT($Y120:$AF120,Inp_RPEs!$S$9:$Z$9),0)</f>
        <v>0</v>
      </c>
      <c r="AT120" s="19">
        <f>IF(AT$3=$AP120,SUMPRODUCT($Y120:$AD120,Inp_RPEs!$S$9:$X$9),0)</f>
        <v>0</v>
      </c>
      <c r="AU120" s="19">
        <f>IF(AU$3=$AP120,SUMPRODUCT($Y120:$AF120,Inp_RPEs!$S$10:$Z$10),0)</f>
        <v>0</v>
      </c>
      <c r="AV120" s="19">
        <f>IF(AV$3=$AP120,SUMPRODUCT($Y120:$AD120,Inp_RPEs!$S$10:$X$10),0)</f>
        <v>0</v>
      </c>
      <c r="AW120" s="19">
        <f>IF(AW$3=$AP120,SUMPRODUCT($Y120:$AF120,Inp_RPEs!$S$11:$Z$11),0)</f>
        <v>0</v>
      </c>
      <c r="AX120" s="19">
        <f>IF(AX$3=$AP120,SUMPRODUCT($Y120:$AD120,Inp_RPEs!$S$11:$X$11),0)</f>
        <v>0</v>
      </c>
      <c r="AY120" s="19">
        <f>IF(AY$3=$AP120,SUMPRODUCT($Y120:$AF120,Inp_RPEs!$S$12:$Z$12),0)</f>
        <v>4.8171729275720818E-2</v>
      </c>
      <c r="AZ120" s="19">
        <f>IF(AZ$3=$AP120,SUMPRODUCT($Y120:$AB120,Inp_RPEs!$S$12:$V$12),0)</f>
        <v>4.8171729275720818E-2</v>
      </c>
      <c r="BA120" s="15"/>
    </row>
    <row r="121" spans="5:53">
      <c r="E121" s="3" t="s">
        <v>34</v>
      </c>
      <c r="F121" s="3" t="s">
        <v>128</v>
      </c>
      <c r="G121" s="3" t="s">
        <v>165</v>
      </c>
      <c r="H121" s="3" t="s">
        <v>166</v>
      </c>
      <c r="I121" s="3" t="s">
        <v>167</v>
      </c>
      <c r="L121" s="3" t="s">
        <v>155</v>
      </c>
      <c r="M121" s="3" t="str">
        <f t="shared" si="7"/>
        <v>SPMWActual GearingTotal Adjustments to be applied for performance assessment (at actual gearing)</v>
      </c>
      <c r="R121" s="15"/>
      <c r="T121" s="15"/>
      <c r="U121" s="15"/>
      <c r="V121" s="15"/>
      <c r="W121" s="15"/>
      <c r="X121" s="15"/>
      <c r="Y121" s="18">
        <v>0</v>
      </c>
      <c r="Z121" s="18">
        <v>0</v>
      </c>
      <c r="AA121" s="18">
        <v>0</v>
      </c>
      <c r="AB121" s="18">
        <v>0</v>
      </c>
      <c r="AC121" s="18">
        <v>0</v>
      </c>
      <c r="AD121" s="18">
        <v>0</v>
      </c>
      <c r="AE121" s="18">
        <v>0</v>
      </c>
      <c r="AF121" s="18">
        <v>0</v>
      </c>
      <c r="AG121" s="15"/>
      <c r="AH121" s="15"/>
      <c r="AI121" s="15"/>
      <c r="AJ121" s="15"/>
      <c r="AK121" s="15"/>
      <c r="AM121" s="19">
        <f t="shared" si="8"/>
        <v>0</v>
      </c>
      <c r="AN121" s="19">
        <f t="shared" si="9"/>
        <v>0</v>
      </c>
      <c r="AO121" s="19">
        <f t="shared" si="10"/>
        <v>0</v>
      </c>
      <c r="AP121" s="19" t="str">
        <f t="shared" si="11"/>
        <v>ED1</v>
      </c>
      <c r="AQ121" s="19">
        <f t="shared" si="12"/>
        <v>0</v>
      </c>
      <c r="AR121" s="19">
        <f t="shared" si="13"/>
        <v>0</v>
      </c>
      <c r="AS121" s="19">
        <f>IF(AS$3=$AP121,SUMPRODUCT($Y121:$AF121,Inp_RPEs!$S$9:$Z$9),0)</f>
        <v>0</v>
      </c>
      <c r="AT121" s="19">
        <f>IF(AT$3=$AP121,SUMPRODUCT($Y121:$AD121,Inp_RPEs!$S$9:$X$9),0)</f>
        <v>0</v>
      </c>
      <c r="AU121" s="19">
        <f>IF(AU$3=$AP121,SUMPRODUCT($Y121:$AF121,Inp_RPEs!$S$10:$Z$10),0)</f>
        <v>0</v>
      </c>
      <c r="AV121" s="19">
        <f>IF(AV$3=$AP121,SUMPRODUCT($Y121:$AD121,Inp_RPEs!$S$10:$X$10),0)</f>
        <v>0</v>
      </c>
      <c r="AW121" s="19">
        <f>IF(AW$3=$AP121,SUMPRODUCT($Y121:$AF121,Inp_RPEs!$S$11:$Z$11),0)</f>
        <v>0</v>
      </c>
      <c r="AX121" s="19">
        <f>IF(AX$3=$AP121,SUMPRODUCT($Y121:$AD121,Inp_RPEs!$S$11:$X$11),0)</f>
        <v>0</v>
      </c>
      <c r="AY121" s="19">
        <f>IF(AY$3=$AP121,SUMPRODUCT($Y121:$AF121,Inp_RPEs!$S$12:$Z$12),0)</f>
        <v>0</v>
      </c>
      <c r="AZ121" s="19">
        <f>IF(AZ$3=$AP121,SUMPRODUCT($Y121:$AB121,Inp_RPEs!$S$12:$V$12),0)</f>
        <v>0</v>
      </c>
      <c r="BA121" s="15"/>
    </row>
    <row r="122" spans="5:53">
      <c r="E122" s="3" t="s">
        <v>34</v>
      </c>
      <c r="F122" s="3" t="s">
        <v>128</v>
      </c>
      <c r="G122" s="3" t="s">
        <v>168</v>
      </c>
      <c r="H122" s="3" t="s">
        <v>166</v>
      </c>
      <c r="I122" s="3" t="s">
        <v>169</v>
      </c>
      <c r="L122" s="3" t="s">
        <v>132</v>
      </c>
      <c r="M122" s="3" t="str">
        <f t="shared" si="7"/>
        <v>SPMWDebt performance (notional)Debt performance - at notional gearing</v>
      </c>
      <c r="R122" s="15"/>
      <c r="T122" s="15"/>
      <c r="U122" s="15"/>
      <c r="V122" s="15"/>
      <c r="W122" s="15"/>
      <c r="X122" s="15"/>
      <c r="Y122" s="18"/>
      <c r="Z122" s="18"/>
      <c r="AA122" s="18"/>
      <c r="AB122" s="18"/>
      <c r="AC122" s="18"/>
      <c r="AD122" s="18"/>
      <c r="AE122" s="18"/>
      <c r="AF122" s="18"/>
      <c r="AG122" s="15"/>
      <c r="AH122" s="15"/>
      <c r="AI122" s="15"/>
      <c r="AJ122" s="15"/>
      <c r="AK122" s="15"/>
      <c r="AM122" s="19">
        <f t="shared" si="8"/>
        <v>0</v>
      </c>
      <c r="AN122" s="19">
        <f t="shared" si="9"/>
        <v>0</v>
      </c>
      <c r="AO122" s="19">
        <f t="shared" si="10"/>
        <v>0</v>
      </c>
      <c r="AP122" s="19" t="str">
        <f t="shared" si="11"/>
        <v>ED1</v>
      </c>
      <c r="AQ122" s="19">
        <f t="shared" si="12"/>
        <v>0</v>
      </c>
      <c r="AR122" s="19">
        <f t="shared" si="13"/>
        <v>0</v>
      </c>
      <c r="AS122" s="19">
        <f>IF(AS$3=$AP122,SUMPRODUCT($Y122:$AF122,Inp_RPEs!$S$9:$Z$9),0)</f>
        <v>0</v>
      </c>
      <c r="AT122" s="19">
        <f>IF(AT$3=$AP122,SUMPRODUCT($Y122:$AD122,Inp_RPEs!$S$9:$X$9),0)</f>
        <v>0</v>
      </c>
      <c r="AU122" s="19">
        <f>IF(AU$3=$AP122,SUMPRODUCT($Y122:$AF122,Inp_RPEs!$S$10:$Z$10),0)</f>
        <v>0</v>
      </c>
      <c r="AV122" s="19">
        <f>IF(AV$3=$AP122,SUMPRODUCT($Y122:$AD122,Inp_RPEs!$S$10:$X$10),0)</f>
        <v>0</v>
      </c>
      <c r="AW122" s="19">
        <f>IF(AW$3=$AP122,SUMPRODUCT($Y122:$AF122,Inp_RPEs!$S$11:$Z$11),0)</f>
        <v>0</v>
      </c>
      <c r="AX122" s="19">
        <f>IF(AX$3=$AP122,SUMPRODUCT($Y122:$AD122,Inp_RPEs!$S$11:$X$11),0)</f>
        <v>0</v>
      </c>
      <c r="AY122" s="19">
        <f>IF(AY$3=$AP122,SUMPRODUCT($Y122:$AF122,Inp_RPEs!$S$12:$Z$12),0)</f>
        <v>0</v>
      </c>
      <c r="AZ122" s="19">
        <f>IF(AZ$3=$AP122,SUMPRODUCT($Y122:$AB122,Inp_RPEs!$S$12:$V$12),0)</f>
        <v>0</v>
      </c>
      <c r="BA122" s="15"/>
    </row>
    <row r="123" spans="5:53">
      <c r="E123" s="3" t="s">
        <v>34</v>
      </c>
      <c r="F123" s="3" t="s">
        <v>128</v>
      </c>
      <c r="G123" s="3" t="s">
        <v>170</v>
      </c>
      <c r="H123" s="3" t="s">
        <v>166</v>
      </c>
      <c r="I123" s="3" t="s">
        <v>171</v>
      </c>
      <c r="L123" s="3" t="s">
        <v>132</v>
      </c>
      <c r="M123" s="3" t="str">
        <f t="shared" si="7"/>
        <v>SPMWDebt performance impact (actual)Debt performance - impact of actual gearing</v>
      </c>
      <c r="R123" s="15"/>
      <c r="T123" s="15"/>
      <c r="U123" s="15"/>
      <c r="V123" s="15"/>
      <c r="W123" s="15"/>
      <c r="X123" s="15"/>
      <c r="Y123" s="18"/>
      <c r="Z123" s="18"/>
      <c r="AA123" s="18"/>
      <c r="AB123" s="18"/>
      <c r="AC123" s="18"/>
      <c r="AD123" s="18"/>
      <c r="AE123" s="18"/>
      <c r="AF123" s="18"/>
      <c r="AG123" s="15"/>
      <c r="AH123" s="15"/>
      <c r="AI123" s="15"/>
      <c r="AJ123" s="15"/>
      <c r="AK123" s="15"/>
      <c r="AM123" s="19">
        <f t="shared" si="8"/>
        <v>0</v>
      </c>
      <c r="AN123" s="19">
        <f t="shared" si="9"/>
        <v>0</v>
      </c>
      <c r="AO123" s="19">
        <f t="shared" si="10"/>
        <v>0</v>
      </c>
      <c r="AP123" s="19" t="str">
        <f t="shared" si="11"/>
        <v>ED1</v>
      </c>
      <c r="AQ123" s="19">
        <f t="shared" si="12"/>
        <v>0</v>
      </c>
      <c r="AR123" s="19">
        <f t="shared" si="13"/>
        <v>0</v>
      </c>
      <c r="AS123" s="19">
        <f>IF(AS$3=$AP123,SUMPRODUCT($Y123:$AF123,Inp_RPEs!$S$9:$Z$9),0)</f>
        <v>0</v>
      </c>
      <c r="AT123" s="19">
        <f>IF(AT$3=$AP123,SUMPRODUCT($Y123:$AD123,Inp_RPEs!$S$9:$X$9),0)</f>
        <v>0</v>
      </c>
      <c r="AU123" s="19">
        <f>IF(AU$3=$AP123,SUMPRODUCT($Y123:$AF123,Inp_RPEs!$S$10:$Z$10),0)</f>
        <v>0</v>
      </c>
      <c r="AV123" s="19">
        <f>IF(AV$3=$AP123,SUMPRODUCT($Y123:$AD123,Inp_RPEs!$S$10:$X$10),0)</f>
        <v>0</v>
      </c>
      <c r="AW123" s="19">
        <f>IF(AW$3=$AP123,SUMPRODUCT($Y123:$AF123,Inp_RPEs!$S$11:$Z$11),0)</f>
        <v>0</v>
      </c>
      <c r="AX123" s="19">
        <f>IF(AX$3=$AP123,SUMPRODUCT($Y123:$AD123,Inp_RPEs!$S$11:$X$11),0)</f>
        <v>0</v>
      </c>
      <c r="AY123" s="19">
        <f>IF(AY$3=$AP123,SUMPRODUCT($Y123:$AF123,Inp_RPEs!$S$12:$Z$12),0)</f>
        <v>0</v>
      </c>
      <c r="AZ123" s="19">
        <f>IF(AZ$3=$AP123,SUMPRODUCT($Y123:$AB123,Inp_RPEs!$S$12:$V$12),0)</f>
        <v>0</v>
      </c>
      <c r="BA123" s="15"/>
    </row>
    <row r="124" spans="5:53">
      <c r="E124" s="3" t="s">
        <v>34</v>
      </c>
      <c r="F124" s="3" t="s">
        <v>128</v>
      </c>
      <c r="G124" s="3" t="s">
        <v>172</v>
      </c>
      <c r="H124" s="3" t="s">
        <v>166</v>
      </c>
      <c r="I124" s="3" t="s">
        <v>173</v>
      </c>
      <c r="L124" s="3" t="s">
        <v>132</v>
      </c>
      <c r="M124" s="3" t="str">
        <f t="shared" si="7"/>
        <v>SPMWTax performance (notional)Tax performance - at notional gearing</v>
      </c>
      <c r="R124" s="15"/>
      <c r="T124" s="15"/>
      <c r="U124" s="15"/>
      <c r="V124" s="15"/>
      <c r="W124" s="15"/>
      <c r="X124" s="15"/>
      <c r="Y124" s="18">
        <v>-3.1183312638856879</v>
      </c>
      <c r="Z124" s="18">
        <v>-5.4973542511452429</v>
      </c>
      <c r="AA124" s="18">
        <v>-4.3517398686196955</v>
      </c>
      <c r="AB124" s="18">
        <v>-2.9764321176773345</v>
      </c>
      <c r="AC124" s="18">
        <v>1.530992079925241</v>
      </c>
      <c r="AD124" s="18">
        <v>0.18828312551325688</v>
      </c>
      <c r="AE124" s="18">
        <v>0.44357226702353181</v>
      </c>
      <c r="AF124" s="18">
        <v>2.5222130613734253</v>
      </c>
      <c r="AG124" s="15"/>
      <c r="AH124" s="15"/>
      <c r="AI124" s="15"/>
      <c r="AJ124" s="15"/>
      <c r="AK124" s="15"/>
      <c r="AM124" s="19">
        <f t="shared" si="8"/>
        <v>-11.258796967492508</v>
      </c>
      <c r="AN124" s="19">
        <f t="shared" si="9"/>
        <v>-15.943857501327962</v>
      </c>
      <c r="AO124" s="19">
        <f t="shared" si="10"/>
        <v>0</v>
      </c>
      <c r="AP124" s="19" t="str">
        <f t="shared" si="11"/>
        <v>ED1</v>
      </c>
      <c r="AQ124" s="19">
        <f t="shared" si="12"/>
        <v>-11.285135362144061</v>
      </c>
      <c r="AR124" s="19">
        <f t="shared" si="13"/>
        <v>-15.986665735137212</v>
      </c>
      <c r="AS124" s="19">
        <f>IF(AS$3=$AP124,SUMPRODUCT($Y124:$AF124,Inp_RPEs!$S$9:$Z$9),0)</f>
        <v>0</v>
      </c>
      <c r="AT124" s="19">
        <f>IF(AT$3=$AP124,SUMPRODUCT($Y124:$AD124,Inp_RPEs!$S$9:$X$9),0)</f>
        <v>0</v>
      </c>
      <c r="AU124" s="19">
        <f>IF(AU$3=$AP124,SUMPRODUCT($Y124:$AF124,Inp_RPEs!$S$10:$Z$10),0)</f>
        <v>0</v>
      </c>
      <c r="AV124" s="19">
        <f>IF(AV$3=$AP124,SUMPRODUCT($Y124:$AD124,Inp_RPEs!$S$10:$X$10),0)</f>
        <v>0</v>
      </c>
      <c r="AW124" s="19">
        <f>IF(AW$3=$AP124,SUMPRODUCT($Y124:$AF124,Inp_RPEs!$S$11:$Z$11),0)</f>
        <v>0</v>
      </c>
      <c r="AX124" s="19">
        <f>IF(AX$3=$AP124,SUMPRODUCT($Y124:$AD124,Inp_RPEs!$S$11:$X$11),0)</f>
        <v>0</v>
      </c>
      <c r="AY124" s="19">
        <f>IF(AY$3=$AP124,SUMPRODUCT($Y124:$AF124,Inp_RPEs!$S$12:$Z$12),0)</f>
        <v>-11.285135362144061</v>
      </c>
      <c r="AZ124" s="19">
        <f>IF(AZ$3=$AP124,SUMPRODUCT($Y124:$AB124,Inp_RPEs!$S$12:$V$12),0)</f>
        <v>-15.986665735137212</v>
      </c>
      <c r="BA124" s="15"/>
    </row>
    <row r="125" spans="5:53">
      <c r="E125" s="3" t="s">
        <v>34</v>
      </c>
      <c r="F125" s="3" t="s">
        <v>128</v>
      </c>
      <c r="G125" s="3" t="s">
        <v>174</v>
      </c>
      <c r="H125" s="3" t="s">
        <v>166</v>
      </c>
      <c r="I125" s="3" t="s">
        <v>175</v>
      </c>
      <c r="L125" s="3" t="s">
        <v>132</v>
      </c>
      <c r="M125" s="3" t="str">
        <f t="shared" si="7"/>
        <v>SPMWTax performance impact (actual)Tax performance - impact of actual gearing</v>
      </c>
      <c r="R125" s="15"/>
      <c r="T125" s="15"/>
      <c r="U125" s="15"/>
      <c r="V125" s="15"/>
      <c r="W125" s="15"/>
      <c r="X125" s="15"/>
      <c r="Y125" s="18">
        <v>-0.24459799532705784</v>
      </c>
      <c r="Z125" s="18">
        <v>-0.52178910835428827</v>
      </c>
      <c r="AA125" s="18">
        <v>-0.51875550849972729</v>
      </c>
      <c r="AB125" s="18">
        <v>-0.24317514640281956</v>
      </c>
      <c r="AC125" s="18">
        <v>-4.0260448978307828E-2</v>
      </c>
      <c r="AD125" s="18">
        <v>-1.8807888429458686E-2</v>
      </c>
      <c r="AE125" s="18">
        <v>-2.69619623655597E-2</v>
      </c>
      <c r="AF125" s="18">
        <v>-1.275703729226052E-2</v>
      </c>
      <c r="AG125" s="15"/>
      <c r="AH125" s="15"/>
      <c r="AI125" s="15"/>
      <c r="AJ125" s="15"/>
      <c r="AK125" s="15"/>
      <c r="AM125" s="19">
        <f t="shared" si="8"/>
        <v>-1.6271050956494797</v>
      </c>
      <c r="AN125" s="19">
        <f t="shared" si="9"/>
        <v>-1.528317758583893</v>
      </c>
      <c r="AO125" s="19">
        <f t="shared" si="10"/>
        <v>0</v>
      </c>
      <c r="AP125" s="19" t="str">
        <f t="shared" si="11"/>
        <v>ED1</v>
      </c>
      <c r="AQ125" s="19">
        <f t="shared" si="12"/>
        <v>-1.6317593136005775</v>
      </c>
      <c r="AR125" s="19">
        <f t="shared" si="13"/>
        <v>-1.5326247000077107</v>
      </c>
      <c r="AS125" s="19">
        <f>IF(AS$3=$AP125,SUMPRODUCT($Y125:$AF125,Inp_RPEs!$S$9:$Z$9),0)</f>
        <v>0</v>
      </c>
      <c r="AT125" s="19">
        <f>IF(AT$3=$AP125,SUMPRODUCT($Y125:$AD125,Inp_RPEs!$S$9:$X$9),0)</f>
        <v>0</v>
      </c>
      <c r="AU125" s="19">
        <f>IF(AU$3=$AP125,SUMPRODUCT($Y125:$AF125,Inp_RPEs!$S$10:$Z$10),0)</f>
        <v>0</v>
      </c>
      <c r="AV125" s="19">
        <f>IF(AV$3=$AP125,SUMPRODUCT($Y125:$AD125,Inp_RPEs!$S$10:$X$10),0)</f>
        <v>0</v>
      </c>
      <c r="AW125" s="19">
        <f>IF(AW$3=$AP125,SUMPRODUCT($Y125:$AF125,Inp_RPEs!$S$11:$Z$11),0)</f>
        <v>0</v>
      </c>
      <c r="AX125" s="19">
        <f>IF(AX$3=$AP125,SUMPRODUCT($Y125:$AD125,Inp_RPEs!$S$11:$X$11),0)</f>
        <v>0</v>
      </c>
      <c r="AY125" s="19">
        <f>IF(AY$3=$AP125,SUMPRODUCT($Y125:$AF125,Inp_RPEs!$S$12:$Z$12),0)</f>
        <v>-1.6317593136005775</v>
      </c>
      <c r="AZ125" s="19">
        <f>IF(AZ$3=$AP125,SUMPRODUCT($Y125:$AB125,Inp_RPEs!$S$12:$V$12),0)</f>
        <v>-1.5326247000077107</v>
      </c>
      <c r="BA125" s="15"/>
    </row>
    <row r="126" spans="5:53">
      <c r="E126" s="3" t="s">
        <v>34</v>
      </c>
      <c r="F126" s="3" t="s">
        <v>128</v>
      </c>
      <c r="G126" s="3" t="s">
        <v>176</v>
      </c>
      <c r="H126" s="3" t="s">
        <v>176</v>
      </c>
      <c r="I126" s="3" t="s">
        <v>177</v>
      </c>
      <c r="L126" s="3" t="s">
        <v>132</v>
      </c>
      <c r="M126" s="3" t="str">
        <f t="shared" si="7"/>
        <v>SPMWRAVNPV-neutral RAV return base</v>
      </c>
      <c r="R126" s="15"/>
      <c r="T126" s="15"/>
      <c r="U126" s="15"/>
      <c r="V126" s="15"/>
      <c r="W126" s="15"/>
      <c r="X126" s="15"/>
      <c r="Y126" s="89">
        <v>1520.9277386201252</v>
      </c>
      <c r="Z126" s="89">
        <v>1571.4867620873551</v>
      </c>
      <c r="AA126" s="89">
        <v>1624.0278350456156</v>
      </c>
      <c r="AB126" s="89">
        <v>1679.2626693621114</v>
      </c>
      <c r="AC126" s="89">
        <v>1718.9511881117769</v>
      </c>
      <c r="AD126" s="89">
        <v>1741.3450607472987</v>
      </c>
      <c r="AE126" s="89">
        <v>1756.4101766388908</v>
      </c>
      <c r="AF126" s="89">
        <v>1756.2488888262778</v>
      </c>
      <c r="AG126" s="15"/>
      <c r="AH126" s="15"/>
      <c r="AI126" s="15"/>
      <c r="AJ126" s="15"/>
      <c r="AK126" s="15"/>
      <c r="AM126" s="19">
        <f t="shared" si="8"/>
        <v>13368.66031943945</v>
      </c>
      <c r="AN126" s="19">
        <f t="shared" si="9"/>
        <v>6395.7050051152073</v>
      </c>
      <c r="AO126" s="19">
        <f t="shared" si="10"/>
        <v>0</v>
      </c>
      <c r="AP126" s="19" t="str">
        <f t="shared" si="11"/>
        <v>ED1</v>
      </c>
      <c r="AQ126" s="19">
        <f t="shared" si="12"/>
        <v>13409.530622009348</v>
      </c>
      <c r="AR126" s="19">
        <f t="shared" si="13"/>
        <v>6412.0626142734973</v>
      </c>
      <c r="AS126" s="19">
        <f>IF(AS$3=$AP126,SUMPRODUCT($Y126:$AF126,Inp_RPEs!$S$9:$Z$9),0)</f>
        <v>0</v>
      </c>
      <c r="AT126" s="19">
        <f>IF(AT$3=$AP126,SUMPRODUCT($Y126:$AD126,Inp_RPEs!$S$9:$X$9),0)</f>
        <v>0</v>
      </c>
      <c r="AU126" s="19">
        <f>IF(AU$3=$AP126,SUMPRODUCT($Y126:$AF126,Inp_RPEs!$S$10:$Z$10),0)</f>
        <v>0</v>
      </c>
      <c r="AV126" s="19">
        <f>IF(AV$3=$AP126,SUMPRODUCT($Y126:$AD126,Inp_RPEs!$S$10:$X$10),0)</f>
        <v>0</v>
      </c>
      <c r="AW126" s="19">
        <f>IF(AW$3=$AP126,SUMPRODUCT($Y126:$AF126,Inp_RPEs!$S$11:$Z$11),0)</f>
        <v>0</v>
      </c>
      <c r="AX126" s="19">
        <f>IF(AX$3=$AP126,SUMPRODUCT($Y126:$AD126,Inp_RPEs!$S$11:$X$11),0)</f>
        <v>0</v>
      </c>
      <c r="AY126" s="19">
        <f>IF(AY$3=$AP126,SUMPRODUCT($Y126:$AF126,Inp_RPEs!$S$12:$Z$12),0)</f>
        <v>13409.530622009348</v>
      </c>
      <c r="AZ126" s="19">
        <f>IF(AZ$3=$AP126,SUMPRODUCT($Y126:$AB126,Inp_RPEs!$S$12:$V$12),0)</f>
        <v>6412.0626142734973</v>
      </c>
      <c r="BA126" s="15"/>
    </row>
    <row r="127" spans="5:53">
      <c r="E127" s="3" t="s">
        <v>34</v>
      </c>
      <c r="F127" s="3" t="s">
        <v>128</v>
      </c>
      <c r="G127" s="3" t="s">
        <v>178</v>
      </c>
      <c r="H127" s="3" t="s">
        <v>176</v>
      </c>
      <c r="I127" s="3" t="s">
        <v>179</v>
      </c>
      <c r="L127" s="3" t="s">
        <v>132</v>
      </c>
      <c r="M127" s="3" t="str">
        <f t="shared" si="7"/>
        <v>SPMWDepreciationTotal Depreciation</v>
      </c>
      <c r="R127" s="15"/>
      <c r="T127" s="15"/>
      <c r="U127" s="15"/>
      <c r="V127" s="15"/>
      <c r="W127" s="15"/>
      <c r="X127" s="15"/>
      <c r="Y127" s="89">
        <v>-132.4029505825871</v>
      </c>
      <c r="Z127" s="89">
        <v>-136.55488959752316</v>
      </c>
      <c r="AA127" s="89">
        <v>-139.93186382482108</v>
      </c>
      <c r="AB127" s="89">
        <v>-143.24396023798246</v>
      </c>
      <c r="AC127" s="89">
        <v>-143.8939376163753</v>
      </c>
      <c r="AD127" s="89">
        <v>-144.13201053390534</v>
      </c>
      <c r="AE127" s="89">
        <v>-132.94961708263475</v>
      </c>
      <c r="AF127" s="89">
        <v>-132.53171510651822</v>
      </c>
      <c r="AG127" s="15"/>
      <c r="AH127" s="15"/>
      <c r="AI127" s="15"/>
      <c r="AJ127" s="15"/>
      <c r="AK127" s="15"/>
      <c r="AM127" s="19">
        <f t="shared" si="8"/>
        <v>-1105.6409445823474</v>
      </c>
      <c r="AN127" s="19">
        <f t="shared" si="9"/>
        <v>-552.13366424291382</v>
      </c>
      <c r="AO127" s="19">
        <f t="shared" si="10"/>
        <v>0</v>
      </c>
      <c r="AP127" s="19" t="str">
        <f t="shared" si="11"/>
        <v>ED1</v>
      </c>
      <c r="AQ127" s="19">
        <f t="shared" si="12"/>
        <v>-1108.994506394939</v>
      </c>
      <c r="AR127" s="19">
        <f t="shared" si="13"/>
        <v>-553.54142923730694</v>
      </c>
      <c r="AS127" s="19">
        <f>IF(AS$3=$AP127,SUMPRODUCT($Y127:$AF127,Inp_RPEs!$S$9:$Z$9),0)</f>
        <v>0</v>
      </c>
      <c r="AT127" s="19">
        <f>IF(AT$3=$AP127,SUMPRODUCT($Y127:$AD127,Inp_RPEs!$S$9:$X$9),0)</f>
        <v>0</v>
      </c>
      <c r="AU127" s="19">
        <f>IF(AU$3=$AP127,SUMPRODUCT($Y127:$AF127,Inp_RPEs!$S$10:$Z$10),0)</f>
        <v>0</v>
      </c>
      <c r="AV127" s="19">
        <f>IF(AV$3=$AP127,SUMPRODUCT($Y127:$AD127,Inp_RPEs!$S$10:$X$10),0)</f>
        <v>0</v>
      </c>
      <c r="AW127" s="19">
        <f>IF(AW$3=$AP127,SUMPRODUCT($Y127:$AF127,Inp_RPEs!$S$11:$Z$11),0)</f>
        <v>0</v>
      </c>
      <c r="AX127" s="19">
        <f>IF(AX$3=$AP127,SUMPRODUCT($Y127:$AD127,Inp_RPEs!$S$11:$X$11),0)</f>
        <v>0</v>
      </c>
      <c r="AY127" s="19">
        <f>IF(AY$3=$AP127,SUMPRODUCT($Y127:$AF127,Inp_RPEs!$S$12:$Z$12),0)</f>
        <v>-1108.994506394939</v>
      </c>
      <c r="AZ127" s="19">
        <f>IF(AZ$3=$AP127,SUMPRODUCT($Y127:$AB127,Inp_RPEs!$S$12:$V$12),0)</f>
        <v>-553.54142923730694</v>
      </c>
      <c r="BA127" s="15"/>
    </row>
    <row r="128" spans="5:53">
      <c r="E128" s="3" t="s">
        <v>34</v>
      </c>
      <c r="F128" s="3" t="s">
        <v>128</v>
      </c>
      <c r="G128" s="3" t="s">
        <v>180</v>
      </c>
      <c r="H128" s="3" t="s">
        <v>176</v>
      </c>
      <c r="I128" s="3" t="s">
        <v>181</v>
      </c>
      <c r="L128" s="3" t="s">
        <v>138</v>
      </c>
      <c r="M128" s="3" t="str">
        <f t="shared" si="7"/>
        <v>SPMWNotional GearingNotional gearing</v>
      </c>
      <c r="R128" s="15"/>
      <c r="T128" s="15"/>
      <c r="U128" s="15"/>
      <c r="V128" s="15"/>
      <c r="W128" s="15"/>
      <c r="X128" s="15"/>
      <c r="Y128" s="18">
        <v>0.65</v>
      </c>
      <c r="Z128" s="18">
        <v>0.65</v>
      </c>
      <c r="AA128" s="18">
        <v>0.65</v>
      </c>
      <c r="AB128" s="18">
        <v>0.65</v>
      </c>
      <c r="AC128" s="18">
        <v>0.65</v>
      </c>
      <c r="AD128" s="18">
        <v>0.65</v>
      </c>
      <c r="AE128" s="18">
        <v>0.65</v>
      </c>
      <c r="AF128" s="18">
        <v>0.65</v>
      </c>
      <c r="AG128" s="15"/>
      <c r="AH128" s="15"/>
      <c r="AI128" s="15"/>
      <c r="AJ128" s="15"/>
      <c r="AK128" s="15"/>
      <c r="AM128" s="19">
        <f t="shared" si="8"/>
        <v>0.65</v>
      </c>
      <c r="AN128" s="19">
        <f t="shared" si="9"/>
        <v>0.65</v>
      </c>
      <c r="AO128" s="19">
        <f t="shared" si="10"/>
        <v>0</v>
      </c>
      <c r="AP128" s="19" t="str">
        <f t="shared" si="11"/>
        <v>ED1</v>
      </c>
      <c r="AQ128" s="19">
        <f t="shared" si="12"/>
        <v>5.215668525687601</v>
      </c>
      <c r="AR128" s="19">
        <f t="shared" si="13"/>
        <v>2.6065284982534287</v>
      </c>
      <c r="AS128" s="19">
        <f>IF(AS$3=$AP128,SUMPRODUCT($Y128:$AF128,Inp_RPEs!$S$9:$Z$9),0)</f>
        <v>0</v>
      </c>
      <c r="AT128" s="19">
        <f>IF(AT$3=$AP128,SUMPRODUCT($Y128:$AD128,Inp_RPEs!$S$9:$X$9),0)</f>
        <v>0</v>
      </c>
      <c r="AU128" s="19">
        <f>IF(AU$3=$AP128,SUMPRODUCT($Y128:$AF128,Inp_RPEs!$S$10:$Z$10),0)</f>
        <v>0</v>
      </c>
      <c r="AV128" s="19">
        <f>IF(AV$3=$AP128,SUMPRODUCT($Y128:$AD128,Inp_RPEs!$S$10:$X$10),0)</f>
        <v>0</v>
      </c>
      <c r="AW128" s="19">
        <f>IF(AW$3=$AP128,SUMPRODUCT($Y128:$AF128,Inp_RPEs!$S$11:$Z$11),0)</f>
        <v>0</v>
      </c>
      <c r="AX128" s="19">
        <f>IF(AX$3=$AP128,SUMPRODUCT($Y128:$AD128,Inp_RPEs!$S$11:$X$11),0)</f>
        <v>0</v>
      </c>
      <c r="AY128" s="19">
        <f>IF(AY$3=$AP128,SUMPRODUCT($Y128:$AF128,Inp_RPEs!$S$12:$Z$12),0)</f>
        <v>5.215668525687601</v>
      </c>
      <c r="AZ128" s="19">
        <f>IF(AZ$3=$AP128,SUMPRODUCT($Y128:$AB128,Inp_RPEs!$S$12:$V$12),0)</f>
        <v>2.6065284982534287</v>
      </c>
      <c r="BA128" s="15"/>
    </row>
    <row r="129" spans="5:53">
      <c r="E129" s="3" t="s">
        <v>34</v>
      </c>
      <c r="F129" s="3" t="s">
        <v>128</v>
      </c>
      <c r="G129" s="3" t="s">
        <v>182</v>
      </c>
      <c r="H129" s="3" t="s">
        <v>176</v>
      </c>
      <c r="I129" s="3" t="s">
        <v>182</v>
      </c>
      <c r="L129" s="3" t="s">
        <v>183</v>
      </c>
      <c r="M129" s="3" t="str">
        <f t="shared" si="7"/>
        <v>SPMWCost of debtCost of debt</v>
      </c>
      <c r="R129" s="15"/>
      <c r="T129" s="15"/>
      <c r="U129" s="15"/>
      <c r="V129" s="15"/>
      <c r="W129" s="15"/>
      <c r="X129" s="15"/>
      <c r="Y129" s="18">
        <v>2.5499999999999998E-2</v>
      </c>
      <c r="Z129" s="18">
        <v>2.4199999999999999E-2</v>
      </c>
      <c r="AA129" s="18">
        <v>2.29E-2</v>
      </c>
      <c r="AB129" s="18">
        <v>2.0899999999999998E-2</v>
      </c>
      <c r="AC129" s="18">
        <v>1.9400000000000001E-2</v>
      </c>
      <c r="AD129" s="18">
        <v>1.8200000000000001E-2</v>
      </c>
      <c r="AE129" s="18">
        <v>1.72E-2</v>
      </c>
      <c r="AF129" s="18">
        <v>1.6299999999999999E-2</v>
      </c>
      <c r="AG129" s="15"/>
      <c r="AH129" s="15"/>
      <c r="AI129" s="15"/>
      <c r="AJ129" s="15"/>
      <c r="AK129" s="15"/>
      <c r="AM129" s="19">
        <f t="shared" si="8"/>
        <v>2.0575E-2</v>
      </c>
      <c r="AN129" s="19">
        <f t="shared" si="9"/>
        <v>2.3375E-2</v>
      </c>
      <c r="AO129" s="19">
        <f t="shared" si="10"/>
        <v>0</v>
      </c>
      <c r="AP129" s="19" t="str">
        <f t="shared" si="11"/>
        <v>ED1</v>
      </c>
      <c r="AQ129" s="19">
        <f t="shared" si="12"/>
        <v>0.16507657086246333</v>
      </c>
      <c r="AR129" s="19">
        <f t="shared" si="13"/>
        <v>9.3726626266090393E-2</v>
      </c>
      <c r="AS129" s="19">
        <f>IF(AS$3=$AP129,SUMPRODUCT($Y129:$AF129,Inp_RPEs!$S$9:$Z$9),0)</f>
        <v>0</v>
      </c>
      <c r="AT129" s="19">
        <f>IF(AT$3=$AP129,SUMPRODUCT($Y129:$AD129,Inp_RPEs!$S$9:$X$9),0)</f>
        <v>0</v>
      </c>
      <c r="AU129" s="19">
        <f>IF(AU$3=$AP129,SUMPRODUCT($Y129:$AF129,Inp_RPEs!$S$10:$Z$10),0)</f>
        <v>0</v>
      </c>
      <c r="AV129" s="19">
        <f>IF(AV$3=$AP129,SUMPRODUCT($Y129:$AD129,Inp_RPEs!$S$10:$X$10),0)</f>
        <v>0</v>
      </c>
      <c r="AW129" s="19">
        <f>IF(AW$3=$AP129,SUMPRODUCT($Y129:$AF129,Inp_RPEs!$S$11:$Z$11),0)</f>
        <v>0</v>
      </c>
      <c r="AX129" s="19">
        <f>IF(AX$3=$AP129,SUMPRODUCT($Y129:$AD129,Inp_RPEs!$S$11:$X$11),0)</f>
        <v>0</v>
      </c>
      <c r="AY129" s="19">
        <f>IF(AY$3=$AP129,SUMPRODUCT($Y129:$AF129,Inp_RPEs!$S$12:$Z$12),0)</f>
        <v>0.16507657086246333</v>
      </c>
      <c r="AZ129" s="19">
        <f>IF(AZ$3=$AP129,SUMPRODUCT($Y129:$AB129,Inp_RPEs!$S$12:$V$12),0)</f>
        <v>9.3726626266090393E-2</v>
      </c>
      <c r="BA129" s="15"/>
    </row>
    <row r="130" spans="5:53">
      <c r="E130" s="3" t="s">
        <v>34</v>
      </c>
      <c r="F130" s="3" t="s">
        <v>128</v>
      </c>
      <c r="G130" s="3" t="s">
        <v>184</v>
      </c>
      <c r="H130" s="3" t="s">
        <v>176</v>
      </c>
      <c r="I130" s="3" t="s">
        <v>184</v>
      </c>
      <c r="L130" s="3" t="s">
        <v>183</v>
      </c>
      <c r="M130" s="3" t="str">
        <f t="shared" si="7"/>
        <v>SPMWCost of equityCost of equity</v>
      </c>
      <c r="R130" s="15"/>
      <c r="T130" s="15"/>
      <c r="U130" s="15"/>
      <c r="V130" s="15"/>
      <c r="W130" s="15"/>
      <c r="X130" s="15"/>
      <c r="Y130" s="18">
        <v>0.06</v>
      </c>
      <c r="Z130" s="18">
        <v>0.06</v>
      </c>
      <c r="AA130" s="18">
        <v>0.06</v>
      </c>
      <c r="AB130" s="18">
        <v>0.06</v>
      </c>
      <c r="AC130" s="18">
        <v>0.06</v>
      </c>
      <c r="AD130" s="18">
        <v>0.06</v>
      </c>
      <c r="AE130" s="18">
        <v>0.06</v>
      </c>
      <c r="AF130" s="18">
        <v>0.06</v>
      </c>
      <c r="AG130" s="15"/>
      <c r="AH130" s="15"/>
      <c r="AI130" s="15"/>
      <c r="AJ130" s="15"/>
      <c r="AK130" s="15"/>
      <c r="AM130" s="19">
        <f t="shared" si="8"/>
        <v>0.06</v>
      </c>
      <c r="AN130" s="19">
        <f t="shared" si="9"/>
        <v>0.06</v>
      </c>
      <c r="AO130" s="19">
        <f t="shared" si="10"/>
        <v>0</v>
      </c>
      <c r="AP130" s="19" t="str">
        <f t="shared" si="11"/>
        <v>ED1</v>
      </c>
      <c r="AQ130" s="19">
        <f t="shared" si="12"/>
        <v>0.48144632544808619</v>
      </c>
      <c r="AR130" s="19">
        <f t="shared" si="13"/>
        <v>0.24060263060800879</v>
      </c>
      <c r="AS130" s="19">
        <f>IF(AS$3=$AP130,SUMPRODUCT($Y130:$AF130,Inp_RPEs!$S$9:$Z$9),0)</f>
        <v>0</v>
      </c>
      <c r="AT130" s="19">
        <f>IF(AT$3=$AP130,SUMPRODUCT($Y130:$AD130,Inp_RPEs!$S$9:$X$9),0)</f>
        <v>0</v>
      </c>
      <c r="AU130" s="19">
        <f>IF(AU$3=$AP130,SUMPRODUCT($Y130:$AF130,Inp_RPEs!$S$10:$Z$10),0)</f>
        <v>0</v>
      </c>
      <c r="AV130" s="19">
        <f>IF(AV$3=$AP130,SUMPRODUCT($Y130:$AD130,Inp_RPEs!$S$10:$X$10),0)</f>
        <v>0</v>
      </c>
      <c r="AW130" s="19">
        <f>IF(AW$3=$AP130,SUMPRODUCT($Y130:$AF130,Inp_RPEs!$S$11:$Z$11),0)</f>
        <v>0</v>
      </c>
      <c r="AX130" s="19">
        <f>IF(AX$3=$AP130,SUMPRODUCT($Y130:$AD130,Inp_RPEs!$S$11:$X$11),0)</f>
        <v>0</v>
      </c>
      <c r="AY130" s="19">
        <f>IF(AY$3=$AP130,SUMPRODUCT($Y130:$AF130,Inp_RPEs!$S$12:$Z$12),0)</f>
        <v>0.48144632544808619</v>
      </c>
      <c r="AZ130" s="19">
        <f>IF(AZ$3=$AP130,SUMPRODUCT($Y130:$AB130,Inp_RPEs!$S$12:$V$12),0)</f>
        <v>0.24060263060800879</v>
      </c>
      <c r="BA130" s="15"/>
    </row>
    <row r="131" spans="5:53">
      <c r="E131" s="3" t="s">
        <v>35</v>
      </c>
      <c r="F131" s="3" t="s">
        <v>128</v>
      </c>
      <c r="G131" s="3" t="s">
        <v>129</v>
      </c>
      <c r="H131" s="3" t="s">
        <v>130</v>
      </c>
      <c r="I131" s="3" t="s">
        <v>131</v>
      </c>
      <c r="L131" s="3" t="s">
        <v>132</v>
      </c>
      <c r="M131" s="3" t="str">
        <f t="shared" si="7"/>
        <v>SSEHTotex actualLatest Totex actuals/forecast</v>
      </c>
      <c r="R131" s="15"/>
      <c r="T131" s="15"/>
      <c r="U131" s="15"/>
      <c r="V131" s="15"/>
      <c r="W131" s="15"/>
      <c r="X131" s="15"/>
      <c r="Y131" s="89">
        <v>142.72093761856485</v>
      </c>
      <c r="Z131" s="89">
        <v>160.6023110043314</v>
      </c>
      <c r="AA131" s="89">
        <v>152.11089454519799</v>
      </c>
      <c r="AB131" s="89">
        <v>164.99248535426611</v>
      </c>
      <c r="AC131" s="89">
        <v>196.33694734890383</v>
      </c>
      <c r="AD131" s="89">
        <v>183.6719067375829</v>
      </c>
      <c r="AE131" s="89">
        <v>166.87441249467034</v>
      </c>
      <c r="AF131" s="89">
        <v>161.64743561924217</v>
      </c>
      <c r="AG131" s="15"/>
      <c r="AH131" s="15"/>
      <c r="AI131" s="15"/>
      <c r="AJ131" s="15"/>
      <c r="AK131" s="15"/>
      <c r="AM131" s="19">
        <f t="shared" si="8"/>
        <v>1328.9573307227597</v>
      </c>
      <c r="AN131" s="19">
        <f t="shared" si="9"/>
        <v>620.42662852236037</v>
      </c>
      <c r="AO131" s="19">
        <f t="shared" si="10"/>
        <v>0</v>
      </c>
      <c r="AP131" s="19" t="str">
        <f t="shared" si="11"/>
        <v>ED1</v>
      </c>
      <c r="AQ131" s="19">
        <f t="shared" si="12"/>
        <v>1333.0503734188464</v>
      </c>
      <c r="AR131" s="19">
        <f t="shared" si="13"/>
        <v>622.0289058122687</v>
      </c>
      <c r="AS131" s="19">
        <f>IF(AS$3=$AP131,SUMPRODUCT($Y131:$AF131,Inp_RPEs!$S$9:$Z$9),0)</f>
        <v>0</v>
      </c>
      <c r="AT131" s="19">
        <f>IF(AT$3=$AP131,SUMPRODUCT($Y131:$AD131,Inp_RPEs!$S$9:$X$9),0)</f>
        <v>0</v>
      </c>
      <c r="AU131" s="19">
        <f>IF(AU$3=$AP131,SUMPRODUCT($Y131:$AF131,Inp_RPEs!$S$10:$Z$10),0)</f>
        <v>0</v>
      </c>
      <c r="AV131" s="19">
        <f>IF(AV$3=$AP131,SUMPRODUCT($Y131:$AD131,Inp_RPEs!$S$10:$X$10),0)</f>
        <v>0</v>
      </c>
      <c r="AW131" s="19">
        <f>IF(AW$3=$AP131,SUMPRODUCT($Y131:$AF131,Inp_RPEs!$S$11:$Z$11),0)</f>
        <v>0</v>
      </c>
      <c r="AX131" s="19">
        <f>IF(AX$3=$AP131,SUMPRODUCT($Y131:$AD131,Inp_RPEs!$S$11:$X$11),0)</f>
        <v>0</v>
      </c>
      <c r="AY131" s="19">
        <f>IF(AY$3=$AP131,SUMPRODUCT($Y131:$AF131,Inp_RPEs!$S$12:$Z$12),0)</f>
        <v>1333.0503734188464</v>
      </c>
      <c r="AZ131" s="19">
        <f>IF(AZ$3=$AP131,SUMPRODUCT($Y131:$AB131,Inp_RPEs!$S$12:$V$12),0)</f>
        <v>622.0289058122687</v>
      </c>
      <c r="BA131" s="15"/>
    </row>
    <row r="132" spans="5:53">
      <c r="E132" s="3" t="s">
        <v>35</v>
      </c>
      <c r="F132" s="3" t="s">
        <v>128</v>
      </c>
      <c r="G132" s="3" t="s">
        <v>133</v>
      </c>
      <c r="H132" s="3" t="s">
        <v>130</v>
      </c>
      <c r="I132" s="3" t="s">
        <v>134</v>
      </c>
      <c r="L132" s="3" t="s">
        <v>132</v>
      </c>
      <c r="M132" s="3" t="str">
        <f t="shared" si="7"/>
        <v>SSEHTotex allowanceTotex allowance 
   including allowed adjustments and uncertainty mechanisms</v>
      </c>
      <c r="R132" s="15"/>
      <c r="T132" s="15"/>
      <c r="U132" s="15"/>
      <c r="V132" s="15"/>
      <c r="W132" s="15"/>
      <c r="X132" s="15"/>
      <c r="Y132" s="89">
        <v>159.9</v>
      </c>
      <c r="Z132" s="89">
        <v>162.1</v>
      </c>
      <c r="AA132" s="89">
        <v>162.19999999999999</v>
      </c>
      <c r="AB132" s="89">
        <v>161.94156363485814</v>
      </c>
      <c r="AC132" s="89">
        <v>184.58330449645391</v>
      </c>
      <c r="AD132" s="89">
        <v>183.10854226453404</v>
      </c>
      <c r="AE132" s="89">
        <v>182.37359225130285</v>
      </c>
      <c r="AF132" s="89">
        <v>181.05580787228376</v>
      </c>
      <c r="AG132" s="15"/>
      <c r="AH132" s="15"/>
      <c r="AI132" s="15"/>
      <c r="AJ132" s="15"/>
      <c r="AK132" s="15"/>
      <c r="AM132" s="19">
        <f t="shared" si="8"/>
        <v>1377.2628105194328</v>
      </c>
      <c r="AN132" s="19">
        <f t="shared" si="9"/>
        <v>646.14156363485813</v>
      </c>
      <c r="AO132" s="19">
        <f t="shared" si="10"/>
        <v>1</v>
      </c>
      <c r="AP132" s="19" t="str">
        <f t="shared" si="11"/>
        <v>ED1</v>
      </c>
      <c r="AQ132" s="19">
        <f t="shared" si="12"/>
        <v>1381.4613388637179</v>
      </c>
      <c r="AR132" s="19">
        <f t="shared" si="13"/>
        <v>647.7699118813623</v>
      </c>
      <c r="AS132" s="19">
        <f>IF(AS$3=$AP132,SUMPRODUCT($Y132:$AF132,Inp_RPEs!$S$9:$Z$9),0)</f>
        <v>0</v>
      </c>
      <c r="AT132" s="19">
        <f>IF(AT$3=$AP132,SUMPRODUCT($Y132:$AD132,Inp_RPEs!$S$9:$X$9),0)</f>
        <v>0</v>
      </c>
      <c r="AU132" s="19">
        <f>IF(AU$3=$AP132,SUMPRODUCT($Y132:$AF132,Inp_RPEs!$S$10:$Z$10),0)</f>
        <v>0</v>
      </c>
      <c r="AV132" s="19">
        <f>IF(AV$3=$AP132,SUMPRODUCT($Y132:$AD132,Inp_RPEs!$S$10:$X$10),0)</f>
        <v>0</v>
      </c>
      <c r="AW132" s="19">
        <f>IF(AW$3=$AP132,SUMPRODUCT($Y132:$AF132,Inp_RPEs!$S$11:$Z$11),0)</f>
        <v>0</v>
      </c>
      <c r="AX132" s="19">
        <f>IF(AX$3=$AP132,SUMPRODUCT($Y132:$AD132,Inp_RPEs!$S$11:$X$11),0)</f>
        <v>0</v>
      </c>
      <c r="AY132" s="19">
        <f>IF(AY$3=$AP132,SUMPRODUCT($Y132:$AF132,Inp_RPEs!$S$12:$Z$12),0)</f>
        <v>1381.4613388637179</v>
      </c>
      <c r="AZ132" s="19">
        <f>IF(AZ$3=$AP132,SUMPRODUCT($Y132:$AB132,Inp_RPEs!$S$12:$V$12),0)</f>
        <v>647.7699118813623</v>
      </c>
      <c r="BA132" s="15"/>
    </row>
    <row r="133" spans="5:53">
      <c r="E133" s="3" t="s">
        <v>35</v>
      </c>
      <c r="F133" s="3" t="s">
        <v>128</v>
      </c>
      <c r="G133" s="3" t="s">
        <v>133</v>
      </c>
      <c r="H133" s="3" t="s">
        <v>130</v>
      </c>
      <c r="I133" s="3" t="s">
        <v>135</v>
      </c>
      <c r="L133" s="3" t="s">
        <v>132</v>
      </c>
      <c r="M133" s="3" t="str">
        <f t="shared" si="7"/>
        <v>SSEHTotex allowanceTotal enduring value adjustments</v>
      </c>
      <c r="R133" s="15"/>
      <c r="T133" s="15"/>
      <c r="U133" s="15"/>
      <c r="V133" s="15"/>
      <c r="W133" s="15"/>
      <c r="X133" s="15"/>
      <c r="Y133" s="18">
        <v>0</v>
      </c>
      <c r="Z133" s="18">
        <v>0</v>
      </c>
      <c r="AA133" s="18">
        <v>0</v>
      </c>
      <c r="AB133" s="18">
        <v>0</v>
      </c>
      <c r="AC133" s="18">
        <v>0</v>
      </c>
      <c r="AD133" s="18">
        <v>0</v>
      </c>
      <c r="AE133" s="18">
        <v>0</v>
      </c>
      <c r="AF133" s="18">
        <v>0</v>
      </c>
      <c r="AG133" s="15"/>
      <c r="AH133" s="15"/>
      <c r="AI133" s="15"/>
      <c r="AJ133" s="15"/>
      <c r="AK133" s="15"/>
      <c r="AM133" s="19">
        <f t="shared" si="8"/>
        <v>0</v>
      </c>
      <c r="AN133" s="19">
        <f t="shared" si="9"/>
        <v>0</v>
      </c>
      <c r="AO133" s="19">
        <f t="shared" si="10"/>
        <v>1</v>
      </c>
      <c r="AP133" s="19" t="str">
        <f t="shared" si="11"/>
        <v>ED1</v>
      </c>
      <c r="AQ133" s="19">
        <f t="shared" si="12"/>
        <v>0</v>
      </c>
      <c r="AR133" s="19">
        <f t="shared" si="13"/>
        <v>0</v>
      </c>
      <c r="AS133" s="19">
        <f>IF(AS$3=$AP133,SUMPRODUCT($Y133:$AF133,Inp_RPEs!$S$9:$Z$9),0)</f>
        <v>0</v>
      </c>
      <c r="AT133" s="19">
        <f>IF(AT$3=$AP133,SUMPRODUCT($Y133:$AD133,Inp_RPEs!$S$9:$X$9),0)</f>
        <v>0</v>
      </c>
      <c r="AU133" s="19">
        <f>IF(AU$3=$AP133,SUMPRODUCT($Y133:$AF133,Inp_RPEs!$S$10:$Z$10),0)</f>
        <v>0</v>
      </c>
      <c r="AV133" s="19">
        <f>IF(AV$3=$AP133,SUMPRODUCT($Y133:$AD133,Inp_RPEs!$S$10:$X$10),0)</f>
        <v>0</v>
      </c>
      <c r="AW133" s="19">
        <f>IF(AW$3=$AP133,SUMPRODUCT($Y133:$AF133,Inp_RPEs!$S$11:$Z$11),0)</f>
        <v>0</v>
      </c>
      <c r="AX133" s="19">
        <f>IF(AX$3=$AP133,SUMPRODUCT($Y133:$AD133,Inp_RPEs!$S$11:$X$11),0)</f>
        <v>0</v>
      </c>
      <c r="AY133" s="19">
        <f>IF(AY$3=$AP133,SUMPRODUCT($Y133:$AF133,Inp_RPEs!$S$12:$Z$12),0)</f>
        <v>0</v>
      </c>
      <c r="AZ133" s="19">
        <f>IF(AZ$3=$AP133,SUMPRODUCT($Y133:$AB133,Inp_RPEs!$S$12:$V$12),0)</f>
        <v>0</v>
      </c>
      <c r="BA133" s="15"/>
    </row>
    <row r="134" spans="5:53">
      <c r="E134" s="3" t="s">
        <v>35</v>
      </c>
      <c r="F134" s="3" t="s">
        <v>128</v>
      </c>
      <c r="G134" s="3" t="s">
        <v>136</v>
      </c>
      <c r="H134" s="3" t="s">
        <v>130</v>
      </c>
      <c r="I134" s="3" t="s">
        <v>137</v>
      </c>
      <c r="L134" s="3" t="s">
        <v>138</v>
      </c>
      <c r="M134" s="3" t="str">
        <f t="shared" ref="M134:M197" si="14">E134&amp;G134&amp;I134</f>
        <v>SSEHSharing factorFunding Adjustment Rate (often referred to as 'sharing factor')</v>
      </c>
      <c r="R134" s="15"/>
      <c r="T134" s="15"/>
      <c r="U134" s="15"/>
      <c r="V134" s="15"/>
      <c r="W134" s="15"/>
      <c r="X134" s="15"/>
      <c r="Y134" s="18">
        <v>0.43530000000000002</v>
      </c>
      <c r="Z134" s="18">
        <v>0.43530000000000002</v>
      </c>
      <c r="AA134" s="18">
        <v>0.43530000000000002</v>
      </c>
      <c r="AB134" s="18">
        <v>0.43530000000000002</v>
      </c>
      <c r="AC134" s="18">
        <v>0.43530000000000002</v>
      </c>
      <c r="AD134" s="18">
        <v>0.43530000000000002</v>
      </c>
      <c r="AE134" s="18">
        <v>0.43530000000000002</v>
      </c>
      <c r="AF134" s="18">
        <v>0.43530000000000002</v>
      </c>
      <c r="AG134" s="15"/>
      <c r="AH134" s="15"/>
      <c r="AI134" s="15"/>
      <c r="AJ134" s="15"/>
      <c r="AK134" s="15"/>
      <c r="AM134" s="19">
        <f t="shared" ref="AM134:AM197" si="15">IF(OR($L134="%", $L134="annual real %"),AVERAGE($Y134:$AF134),SUM($Y134:$AF134))</f>
        <v>0.43529999999999991</v>
      </c>
      <c r="AN134" s="19">
        <f t="shared" si="9"/>
        <v>0.43530000000000002</v>
      </c>
      <c r="AO134" s="19">
        <f t="shared" si="10"/>
        <v>0</v>
      </c>
      <c r="AP134" s="19" t="str">
        <f t="shared" si="11"/>
        <v>ED1</v>
      </c>
      <c r="AQ134" s="19">
        <f t="shared" si="12"/>
        <v>3.4928930911258655</v>
      </c>
      <c r="AR134" s="19">
        <f t="shared" si="13"/>
        <v>1.7455720850611038</v>
      </c>
      <c r="AS134" s="19">
        <f>IF(AS$3=$AP134,SUMPRODUCT($Y134:$AF134,Inp_RPEs!$S$9:$Z$9),0)</f>
        <v>0</v>
      </c>
      <c r="AT134" s="19">
        <f>IF(AT$3=$AP134,SUMPRODUCT($Y134:$AD134,Inp_RPEs!$S$9:$X$9),0)</f>
        <v>0</v>
      </c>
      <c r="AU134" s="19">
        <f>IF(AU$3=$AP134,SUMPRODUCT($Y134:$AF134,Inp_RPEs!$S$10:$Z$10),0)</f>
        <v>0</v>
      </c>
      <c r="AV134" s="19">
        <f>IF(AV$3=$AP134,SUMPRODUCT($Y134:$AD134,Inp_RPEs!$S$10:$X$10),0)</f>
        <v>0</v>
      </c>
      <c r="AW134" s="19">
        <f>IF(AW$3=$AP134,SUMPRODUCT($Y134:$AF134,Inp_RPEs!$S$11:$Z$11),0)</f>
        <v>0</v>
      </c>
      <c r="AX134" s="19">
        <f>IF(AX$3=$AP134,SUMPRODUCT($Y134:$AD134,Inp_RPEs!$S$11:$X$11),0)</f>
        <v>0</v>
      </c>
      <c r="AY134" s="19">
        <f>IF(AY$3=$AP134,SUMPRODUCT($Y134:$AF134,Inp_RPEs!$S$12:$Z$12),0)</f>
        <v>3.4928930911258655</v>
      </c>
      <c r="AZ134" s="19">
        <f>IF(AZ$3=$AP134,SUMPRODUCT($Y134:$AB134,Inp_RPEs!$S$12:$V$12),0)</f>
        <v>1.7455720850611038</v>
      </c>
      <c r="BA134" s="15"/>
    </row>
    <row r="135" spans="5:53">
      <c r="E135" s="3" t="s">
        <v>35</v>
      </c>
      <c r="F135" s="3" t="s">
        <v>128</v>
      </c>
      <c r="G135" s="3" t="s">
        <v>139</v>
      </c>
      <c r="H135" s="3" t="s">
        <v>140</v>
      </c>
      <c r="I135" s="3" t="s">
        <v>141</v>
      </c>
      <c r="L135" s="3" t="s">
        <v>132</v>
      </c>
      <c r="M135" s="3" t="str">
        <f t="shared" si="14"/>
        <v>SSEHIQIPost tax</v>
      </c>
      <c r="R135" s="15"/>
      <c r="T135" s="15"/>
      <c r="U135" s="15"/>
      <c r="V135" s="15"/>
      <c r="W135" s="15"/>
      <c r="X135" s="15"/>
      <c r="Y135" s="18">
        <v>0.16599721814464838</v>
      </c>
      <c r="Z135" s="18">
        <v>0.16631900606776751</v>
      </c>
      <c r="AA135" s="18">
        <v>0.16554337895881124</v>
      </c>
      <c r="AB135" s="18">
        <v>0.16569741136821181</v>
      </c>
      <c r="AC135" s="18">
        <v>0.16622630759870036</v>
      </c>
      <c r="AD135" s="18">
        <v>0.16380302414374548</v>
      </c>
      <c r="AE135" s="18">
        <v>0.16593344617950709</v>
      </c>
      <c r="AF135" s="18">
        <v>0.16036688822048883</v>
      </c>
      <c r="AG135" s="15"/>
      <c r="AH135" s="15"/>
      <c r="AI135" s="15"/>
      <c r="AJ135" s="15"/>
      <c r="AK135" s="15"/>
      <c r="AM135" s="19">
        <f t="shared" si="15"/>
        <v>1.3198866806818805</v>
      </c>
      <c r="AN135" s="19">
        <f t="shared" ref="AN135:AN198" si="16">IF(OR($L135="%", $L135="annual real %"),AVERAGE($Y135:$AB135),SUM($Y135:$AB135))</f>
        <v>0.66355701453943894</v>
      </c>
      <c r="AO135" s="19">
        <f t="shared" ref="AO135:AO198" si="17">IF(G135="Totex allowance",1,0)</f>
        <v>0</v>
      </c>
      <c r="AP135" s="19" t="str">
        <f t="shared" ref="AP135:AP198" si="18">F135</f>
        <v>ED1</v>
      </c>
      <c r="AQ135" s="19">
        <f t="shared" ref="AQ135:AQ198" si="19">SUM(AS135,AU135,AW135,AY135)</f>
        <v>1.3238595744237855</v>
      </c>
      <c r="AR135" s="19">
        <f t="shared" ref="AR135:AR198" si="20">SUM(AT135,AV135,AX135,AZ135)</f>
        <v>0.66522265014503534</v>
      </c>
      <c r="AS135" s="19">
        <f>IF(AS$3=$AP135,SUMPRODUCT($Y135:$AF135,Inp_RPEs!$S$9:$Z$9),0)</f>
        <v>0</v>
      </c>
      <c r="AT135" s="19">
        <f>IF(AT$3=$AP135,SUMPRODUCT($Y135:$AD135,Inp_RPEs!$S$9:$X$9),0)</f>
        <v>0</v>
      </c>
      <c r="AU135" s="19">
        <f>IF(AU$3=$AP135,SUMPRODUCT($Y135:$AF135,Inp_RPEs!$S$10:$Z$10),0)</f>
        <v>0</v>
      </c>
      <c r="AV135" s="19">
        <f>IF(AV$3=$AP135,SUMPRODUCT($Y135:$AD135,Inp_RPEs!$S$10:$X$10),0)</f>
        <v>0</v>
      </c>
      <c r="AW135" s="19">
        <f>IF(AW$3=$AP135,SUMPRODUCT($Y135:$AF135,Inp_RPEs!$S$11:$Z$11),0)</f>
        <v>0</v>
      </c>
      <c r="AX135" s="19">
        <f>IF(AX$3=$AP135,SUMPRODUCT($Y135:$AD135,Inp_RPEs!$S$11:$X$11),0)</f>
        <v>0</v>
      </c>
      <c r="AY135" s="19">
        <f>IF(AY$3=$AP135,SUMPRODUCT($Y135:$AF135,Inp_RPEs!$S$12:$Z$12),0)</f>
        <v>1.3238595744237855</v>
      </c>
      <c r="AZ135" s="19">
        <f>IF(AZ$3=$AP135,SUMPRODUCT($Y135:$AB135,Inp_RPEs!$S$12:$V$12),0)</f>
        <v>0.66522265014503534</v>
      </c>
      <c r="BA135" s="15"/>
    </row>
    <row r="136" spans="5:53">
      <c r="E136" s="3" t="s">
        <v>35</v>
      </c>
      <c r="F136" s="3" t="s">
        <v>128</v>
      </c>
      <c r="G136" s="3" t="s">
        <v>142</v>
      </c>
      <c r="H136" s="3" t="s">
        <v>140</v>
      </c>
      <c r="I136" s="3" t="s">
        <v>143</v>
      </c>
      <c r="L136" s="3" t="s">
        <v>132</v>
      </c>
      <c r="M136" s="3" t="str">
        <f t="shared" si="14"/>
        <v>SSEHBMCSBroad measure of customer service</v>
      </c>
      <c r="R136" s="15"/>
      <c r="T136" s="15"/>
      <c r="U136" s="15"/>
      <c r="V136" s="15"/>
      <c r="W136" s="15"/>
      <c r="X136" s="15"/>
      <c r="Y136" s="18">
        <v>1.3982220000000023</v>
      </c>
      <c r="Z136" s="18">
        <v>1.3826700000000003</v>
      </c>
      <c r="AA136" s="18">
        <v>1.5252867000000006</v>
      </c>
      <c r="AB136" s="18">
        <v>1.66</v>
      </c>
      <c r="AC136" s="18">
        <v>1.9062333333333334</v>
      </c>
      <c r="AD136" s="18">
        <v>1.9062333333333334</v>
      </c>
      <c r="AE136" s="18">
        <v>1.9062333333333334</v>
      </c>
      <c r="AF136" s="18">
        <v>1.9062333333333334</v>
      </c>
      <c r="AG136" s="15"/>
      <c r="AH136" s="15"/>
      <c r="AI136" s="15"/>
      <c r="AJ136" s="15"/>
      <c r="AK136" s="15"/>
      <c r="AM136" s="19">
        <f t="shared" si="15"/>
        <v>13.591112033333335</v>
      </c>
      <c r="AN136" s="19">
        <f t="shared" si="16"/>
        <v>5.9661787000000031</v>
      </c>
      <c r="AO136" s="19">
        <f t="shared" si="17"/>
        <v>0</v>
      </c>
      <c r="AP136" s="19" t="str">
        <f t="shared" si="18"/>
        <v>ED1</v>
      </c>
      <c r="AQ136" s="19">
        <f t="shared" si="19"/>
        <v>13.633277129376356</v>
      </c>
      <c r="AR136" s="19">
        <f t="shared" si="20"/>
        <v>5.9815391422544097</v>
      </c>
      <c r="AS136" s="19">
        <f>IF(AS$3=$AP136,SUMPRODUCT($Y136:$AF136,Inp_RPEs!$S$9:$Z$9),0)</f>
        <v>0</v>
      </c>
      <c r="AT136" s="19">
        <f>IF(AT$3=$AP136,SUMPRODUCT($Y136:$AD136,Inp_RPEs!$S$9:$X$9),0)</f>
        <v>0</v>
      </c>
      <c r="AU136" s="19">
        <f>IF(AU$3=$AP136,SUMPRODUCT($Y136:$AF136,Inp_RPEs!$S$10:$Z$10),0)</f>
        <v>0</v>
      </c>
      <c r="AV136" s="19">
        <f>IF(AV$3=$AP136,SUMPRODUCT($Y136:$AD136,Inp_RPEs!$S$10:$X$10),0)</f>
        <v>0</v>
      </c>
      <c r="AW136" s="19">
        <f>IF(AW$3=$AP136,SUMPRODUCT($Y136:$AF136,Inp_RPEs!$S$11:$Z$11),0)</f>
        <v>0</v>
      </c>
      <c r="AX136" s="19">
        <f>IF(AX$3=$AP136,SUMPRODUCT($Y136:$AD136,Inp_RPEs!$S$11:$X$11),0)</f>
        <v>0</v>
      </c>
      <c r="AY136" s="19">
        <f>IF(AY$3=$AP136,SUMPRODUCT($Y136:$AF136,Inp_RPEs!$S$12:$Z$12),0)</f>
        <v>13.633277129376356</v>
      </c>
      <c r="AZ136" s="19">
        <f>IF(AZ$3=$AP136,SUMPRODUCT($Y136:$AB136,Inp_RPEs!$S$12:$V$12),0)</f>
        <v>5.9815391422544097</v>
      </c>
      <c r="BA136" s="15"/>
    </row>
    <row r="137" spans="5:53">
      <c r="E137" s="3" t="s">
        <v>35</v>
      </c>
      <c r="F137" s="3" t="s">
        <v>128</v>
      </c>
      <c r="G137" s="3" t="s">
        <v>144</v>
      </c>
      <c r="H137" s="3" t="s">
        <v>140</v>
      </c>
      <c r="I137" s="3" t="s">
        <v>145</v>
      </c>
      <c r="L137" s="3" t="s">
        <v>132</v>
      </c>
      <c r="M137" s="3" t="str">
        <f t="shared" si="14"/>
        <v>SSEHIISInterruptions-related quality of service</v>
      </c>
      <c r="R137" s="15"/>
      <c r="T137" s="15"/>
      <c r="U137" s="15"/>
      <c r="V137" s="15"/>
      <c r="W137" s="15"/>
      <c r="X137" s="15"/>
      <c r="Y137" s="18">
        <v>1.8044789555365091</v>
      </c>
      <c r="Z137" s="18">
        <v>0.58402423172429019</v>
      </c>
      <c r="AA137" s="18">
        <v>1.5168652625503241</v>
      </c>
      <c r="AB137" s="18">
        <v>0.10706749295321941</v>
      </c>
      <c r="AC137" s="18">
        <v>0.55194082578695514</v>
      </c>
      <c r="AD137" s="18">
        <v>0.55140682089565318</v>
      </c>
      <c r="AE137" s="18">
        <v>0.55178129460827019</v>
      </c>
      <c r="AF137" s="18">
        <v>0.55149693603976202</v>
      </c>
      <c r="AG137" s="15"/>
      <c r="AH137" s="15"/>
      <c r="AI137" s="15"/>
      <c r="AJ137" s="15"/>
      <c r="AK137" s="15"/>
      <c r="AM137" s="19">
        <f t="shared" si="15"/>
        <v>6.2190618200949839</v>
      </c>
      <c r="AN137" s="19">
        <f t="shared" si="16"/>
        <v>4.012435942764343</v>
      </c>
      <c r="AO137" s="19">
        <f t="shared" si="17"/>
        <v>0</v>
      </c>
      <c r="AP137" s="19" t="str">
        <f t="shared" si="18"/>
        <v>ED1</v>
      </c>
      <c r="AQ137" s="19">
        <f t="shared" si="19"/>
        <v>6.2340396648091359</v>
      </c>
      <c r="AR137" s="19">
        <f t="shared" si="20"/>
        <v>4.0196566255339734</v>
      </c>
      <c r="AS137" s="19">
        <f>IF(AS$3=$AP137,SUMPRODUCT($Y137:$AF137,Inp_RPEs!$S$9:$Z$9),0)</f>
        <v>0</v>
      </c>
      <c r="AT137" s="19">
        <f>IF(AT$3=$AP137,SUMPRODUCT($Y137:$AD137,Inp_RPEs!$S$9:$X$9),0)</f>
        <v>0</v>
      </c>
      <c r="AU137" s="19">
        <f>IF(AU$3=$AP137,SUMPRODUCT($Y137:$AF137,Inp_RPEs!$S$10:$Z$10),0)</f>
        <v>0</v>
      </c>
      <c r="AV137" s="19">
        <f>IF(AV$3=$AP137,SUMPRODUCT($Y137:$AD137,Inp_RPEs!$S$10:$X$10),0)</f>
        <v>0</v>
      </c>
      <c r="AW137" s="19">
        <f>IF(AW$3=$AP137,SUMPRODUCT($Y137:$AF137,Inp_RPEs!$S$11:$Z$11),0)</f>
        <v>0</v>
      </c>
      <c r="AX137" s="19">
        <f>IF(AX$3=$AP137,SUMPRODUCT($Y137:$AD137,Inp_RPEs!$S$11:$X$11),0)</f>
        <v>0</v>
      </c>
      <c r="AY137" s="19">
        <f>IF(AY$3=$AP137,SUMPRODUCT($Y137:$AF137,Inp_RPEs!$S$12:$Z$12),0)</f>
        <v>6.2340396648091359</v>
      </c>
      <c r="AZ137" s="19">
        <f>IF(AZ$3=$AP137,SUMPRODUCT($Y137:$AB137,Inp_RPEs!$S$12:$V$12),0)</f>
        <v>4.0196566255339734</v>
      </c>
      <c r="BA137" s="15"/>
    </row>
    <row r="138" spans="5:53">
      <c r="E138" s="3" t="s">
        <v>35</v>
      </c>
      <c r="F138" s="3" t="s">
        <v>128</v>
      </c>
      <c r="G138" s="3" t="s">
        <v>146</v>
      </c>
      <c r="H138" s="3" t="s">
        <v>140</v>
      </c>
      <c r="I138" s="3" t="s">
        <v>147</v>
      </c>
      <c r="L138" s="3" t="s">
        <v>132</v>
      </c>
      <c r="M138" s="3" t="str">
        <f t="shared" si="14"/>
        <v>SSEHICEIncentive on connections engagement</v>
      </c>
      <c r="R138" s="15"/>
      <c r="T138" s="15"/>
      <c r="U138" s="15"/>
      <c r="V138" s="15"/>
      <c r="W138" s="15"/>
      <c r="X138" s="15"/>
      <c r="Y138" s="18">
        <v>0</v>
      </c>
      <c r="Z138" s="18">
        <v>0</v>
      </c>
      <c r="AA138" s="18">
        <v>0</v>
      </c>
      <c r="AB138" s="18">
        <v>0</v>
      </c>
      <c r="AC138" s="18">
        <v>0</v>
      </c>
      <c r="AD138" s="18">
        <v>0</v>
      </c>
      <c r="AE138" s="18">
        <v>0</v>
      </c>
      <c r="AF138" s="18">
        <v>0</v>
      </c>
      <c r="AG138" s="15"/>
      <c r="AH138" s="15"/>
      <c r="AI138" s="15"/>
      <c r="AJ138" s="15"/>
      <c r="AK138" s="15"/>
      <c r="AM138" s="19">
        <f t="shared" si="15"/>
        <v>0</v>
      </c>
      <c r="AN138" s="19">
        <f t="shared" si="16"/>
        <v>0</v>
      </c>
      <c r="AO138" s="19">
        <f t="shared" si="17"/>
        <v>0</v>
      </c>
      <c r="AP138" s="19" t="str">
        <f t="shared" si="18"/>
        <v>ED1</v>
      </c>
      <c r="AQ138" s="19">
        <f t="shared" si="19"/>
        <v>0</v>
      </c>
      <c r="AR138" s="19">
        <f t="shared" si="20"/>
        <v>0</v>
      </c>
      <c r="AS138" s="19">
        <f>IF(AS$3=$AP138,SUMPRODUCT($Y138:$AF138,Inp_RPEs!$S$9:$Z$9),0)</f>
        <v>0</v>
      </c>
      <c r="AT138" s="19">
        <f>IF(AT$3=$AP138,SUMPRODUCT($Y138:$AD138,Inp_RPEs!$S$9:$X$9),0)</f>
        <v>0</v>
      </c>
      <c r="AU138" s="19">
        <f>IF(AU$3=$AP138,SUMPRODUCT($Y138:$AF138,Inp_RPEs!$S$10:$Z$10),0)</f>
        <v>0</v>
      </c>
      <c r="AV138" s="19">
        <f>IF(AV$3=$AP138,SUMPRODUCT($Y138:$AD138,Inp_RPEs!$S$10:$X$10),0)</f>
        <v>0</v>
      </c>
      <c r="AW138" s="19">
        <f>IF(AW$3=$AP138,SUMPRODUCT($Y138:$AF138,Inp_RPEs!$S$11:$Z$11),0)</f>
        <v>0</v>
      </c>
      <c r="AX138" s="19">
        <f>IF(AX$3=$AP138,SUMPRODUCT($Y138:$AD138,Inp_RPEs!$S$11:$X$11),0)</f>
        <v>0</v>
      </c>
      <c r="AY138" s="19">
        <f>IF(AY$3=$AP138,SUMPRODUCT($Y138:$AF138,Inp_RPEs!$S$12:$Z$12),0)</f>
        <v>0</v>
      </c>
      <c r="AZ138" s="19">
        <f>IF(AZ$3=$AP138,SUMPRODUCT($Y138:$AB138,Inp_RPEs!$S$12:$V$12),0)</f>
        <v>0</v>
      </c>
      <c r="BA138" s="15"/>
    </row>
    <row r="139" spans="5:53">
      <c r="E139" s="3" t="s">
        <v>35</v>
      </c>
      <c r="F139" s="3" t="s">
        <v>128</v>
      </c>
      <c r="G139" s="3" t="s">
        <v>148</v>
      </c>
      <c r="H139" s="3" t="s">
        <v>140</v>
      </c>
      <c r="I139" s="3" t="s">
        <v>149</v>
      </c>
      <c r="L139" s="3" t="s">
        <v>132</v>
      </c>
      <c r="M139" s="3" t="str">
        <f t="shared" si="14"/>
        <v>SSEHTTCTime to Connect Incentive</v>
      </c>
      <c r="R139" s="15"/>
      <c r="T139" s="15"/>
      <c r="U139" s="15"/>
      <c r="V139" s="15"/>
      <c r="W139" s="15"/>
      <c r="X139" s="15"/>
      <c r="Y139" s="18">
        <v>0.64800000000000013</v>
      </c>
      <c r="Z139" s="18">
        <v>0.64800000000000013</v>
      </c>
      <c r="AA139" s="18">
        <v>0.64800000000000013</v>
      </c>
      <c r="AB139" s="18">
        <v>0.66400000000000003</v>
      </c>
      <c r="AC139" s="18">
        <v>0.66400000000000003</v>
      </c>
      <c r="AD139" s="18">
        <v>0.66400000000000003</v>
      </c>
      <c r="AE139" s="18">
        <v>0.66400000000000003</v>
      </c>
      <c r="AF139" s="18">
        <v>0.66400000000000003</v>
      </c>
      <c r="AG139" s="15"/>
      <c r="AH139" s="15"/>
      <c r="AI139" s="15"/>
      <c r="AJ139" s="15"/>
      <c r="AK139" s="15"/>
      <c r="AM139" s="19">
        <f t="shared" si="15"/>
        <v>5.2640000000000002</v>
      </c>
      <c r="AN139" s="19">
        <f t="shared" si="16"/>
        <v>2.6080000000000005</v>
      </c>
      <c r="AO139" s="19">
        <f t="shared" si="17"/>
        <v>0</v>
      </c>
      <c r="AP139" s="19" t="str">
        <f t="shared" si="18"/>
        <v>ED1</v>
      </c>
      <c r="AQ139" s="19">
        <f t="shared" si="19"/>
        <v>5.2799015464526908</v>
      </c>
      <c r="AR139" s="19">
        <f t="shared" si="20"/>
        <v>2.6145646568891672</v>
      </c>
      <c r="AS139" s="19">
        <f>IF(AS$3=$AP139,SUMPRODUCT($Y139:$AF139,Inp_RPEs!$S$9:$Z$9),0)</f>
        <v>0</v>
      </c>
      <c r="AT139" s="19">
        <f>IF(AT$3=$AP139,SUMPRODUCT($Y139:$AD139,Inp_RPEs!$S$9:$X$9),0)</f>
        <v>0</v>
      </c>
      <c r="AU139" s="19">
        <f>IF(AU$3=$AP139,SUMPRODUCT($Y139:$AF139,Inp_RPEs!$S$10:$Z$10),0)</f>
        <v>0</v>
      </c>
      <c r="AV139" s="19">
        <f>IF(AV$3=$AP139,SUMPRODUCT($Y139:$AD139,Inp_RPEs!$S$10:$X$10),0)</f>
        <v>0</v>
      </c>
      <c r="AW139" s="19">
        <f>IF(AW$3=$AP139,SUMPRODUCT($Y139:$AF139,Inp_RPEs!$S$11:$Z$11),0)</f>
        <v>0</v>
      </c>
      <c r="AX139" s="19">
        <f>IF(AX$3=$AP139,SUMPRODUCT($Y139:$AD139,Inp_RPEs!$S$11:$X$11),0)</f>
        <v>0</v>
      </c>
      <c r="AY139" s="19">
        <f>IF(AY$3=$AP139,SUMPRODUCT($Y139:$AF139,Inp_RPEs!$S$12:$Z$12),0)</f>
        <v>5.2799015464526908</v>
      </c>
      <c r="AZ139" s="19">
        <f>IF(AZ$3=$AP139,SUMPRODUCT($Y139:$AB139,Inp_RPEs!$S$12:$V$12),0)</f>
        <v>2.6145646568891672</v>
      </c>
      <c r="BA139" s="15"/>
    </row>
    <row r="140" spans="5:53">
      <c r="E140" s="3" t="s">
        <v>35</v>
      </c>
      <c r="F140" s="3" t="s">
        <v>128</v>
      </c>
      <c r="G140" s="3" t="s">
        <v>150</v>
      </c>
      <c r="H140" s="3" t="s">
        <v>140</v>
      </c>
      <c r="I140" s="3" t="s">
        <v>151</v>
      </c>
      <c r="L140" s="3" t="s">
        <v>132</v>
      </c>
      <c r="M140" s="3" t="str">
        <f t="shared" si="14"/>
        <v>SSEHLossesLosses discretionary reward scheme</v>
      </c>
      <c r="R140" s="15"/>
      <c r="T140" s="15"/>
      <c r="U140" s="15"/>
      <c r="V140" s="15"/>
      <c r="W140" s="15"/>
      <c r="X140" s="15"/>
      <c r="Y140" s="18">
        <v>0</v>
      </c>
      <c r="Z140" s="18">
        <v>0.36855000000000004</v>
      </c>
      <c r="AA140" s="18">
        <v>0</v>
      </c>
      <c r="AB140" s="18">
        <v>0</v>
      </c>
      <c r="AC140" s="18">
        <v>0</v>
      </c>
      <c r="AD140" s="18">
        <v>0</v>
      </c>
      <c r="AE140" s="18">
        <v>0</v>
      </c>
      <c r="AF140" s="18">
        <v>0</v>
      </c>
      <c r="AG140" s="15"/>
      <c r="AH140" s="15"/>
      <c r="AI140" s="15"/>
      <c r="AJ140" s="15"/>
      <c r="AK140" s="15"/>
      <c r="AM140" s="19">
        <f t="shared" si="15"/>
        <v>0.36855000000000004</v>
      </c>
      <c r="AN140" s="19">
        <f t="shared" si="16"/>
        <v>0.36855000000000004</v>
      </c>
      <c r="AO140" s="19">
        <f t="shared" si="17"/>
        <v>0</v>
      </c>
      <c r="AP140" s="19" t="str">
        <f t="shared" si="18"/>
        <v>ED1</v>
      </c>
      <c r="AQ140" s="19">
        <f t="shared" si="19"/>
        <v>0.3697352843309713</v>
      </c>
      <c r="AR140" s="19">
        <f t="shared" si="20"/>
        <v>0.3697352843309713</v>
      </c>
      <c r="AS140" s="19">
        <f>IF(AS$3=$AP140,SUMPRODUCT($Y140:$AF140,Inp_RPEs!$S$9:$Z$9),0)</f>
        <v>0</v>
      </c>
      <c r="AT140" s="19">
        <f>IF(AT$3=$AP140,SUMPRODUCT($Y140:$AD140,Inp_RPEs!$S$9:$X$9),0)</f>
        <v>0</v>
      </c>
      <c r="AU140" s="19">
        <f>IF(AU$3=$AP140,SUMPRODUCT($Y140:$AF140,Inp_RPEs!$S$10:$Z$10),0)</f>
        <v>0</v>
      </c>
      <c r="AV140" s="19">
        <f>IF(AV$3=$AP140,SUMPRODUCT($Y140:$AD140,Inp_RPEs!$S$10:$X$10),0)</f>
        <v>0</v>
      </c>
      <c r="AW140" s="19">
        <f>IF(AW$3=$AP140,SUMPRODUCT($Y140:$AF140,Inp_RPEs!$S$11:$Z$11),0)</f>
        <v>0</v>
      </c>
      <c r="AX140" s="19">
        <f>IF(AX$3=$AP140,SUMPRODUCT($Y140:$AD140,Inp_RPEs!$S$11:$X$11),0)</f>
        <v>0</v>
      </c>
      <c r="AY140" s="19">
        <f>IF(AY$3=$AP140,SUMPRODUCT($Y140:$AF140,Inp_RPEs!$S$12:$Z$12),0)</f>
        <v>0.3697352843309713</v>
      </c>
      <c r="AZ140" s="19">
        <f>IF(AZ$3=$AP140,SUMPRODUCT($Y140:$AB140,Inp_RPEs!$S$12:$V$12),0)</f>
        <v>0.3697352843309713</v>
      </c>
      <c r="BA140" s="15"/>
    </row>
    <row r="141" spans="5:53">
      <c r="E141" s="3" t="s">
        <v>35</v>
      </c>
      <c r="F141" s="3" t="s">
        <v>128</v>
      </c>
      <c r="G141" s="3" t="s">
        <v>152</v>
      </c>
      <c r="H141" s="3" t="s">
        <v>153</v>
      </c>
      <c r="I141" s="3" t="s">
        <v>154</v>
      </c>
      <c r="L141" s="3" t="s">
        <v>155</v>
      </c>
      <c r="M141" s="3" t="str">
        <f t="shared" si="14"/>
        <v>SSEHNetwork Innovation AllowanceEligible NIA expenditure and Bid Preparation costs</v>
      </c>
      <c r="R141" s="15"/>
      <c r="T141" s="15"/>
      <c r="U141" s="15"/>
      <c r="V141" s="15"/>
      <c r="W141" s="15"/>
      <c r="X141" s="15"/>
      <c r="Y141" s="18">
        <v>1.0527371891998223</v>
      </c>
      <c r="Z141" s="18">
        <v>0.97665738870599572</v>
      </c>
      <c r="AA141" s="18">
        <v>0.58472401734000001</v>
      </c>
      <c r="AB141" s="18">
        <v>0.82630393655471346</v>
      </c>
      <c r="AC141" s="18">
        <v>0.86010563295013276</v>
      </c>
      <c r="AD141" s="18">
        <v>0.86010563295013276</v>
      </c>
      <c r="AE141" s="18">
        <v>0.86010563295013276</v>
      </c>
      <c r="AF141" s="18">
        <v>0.86010563295013276</v>
      </c>
      <c r="AG141" s="15"/>
      <c r="AH141" s="15"/>
      <c r="AI141" s="15"/>
      <c r="AJ141" s="15"/>
      <c r="AK141" s="15"/>
      <c r="AM141" s="19">
        <f t="shared" si="15"/>
        <v>6.8808450636010638</v>
      </c>
      <c r="AN141" s="19">
        <f t="shared" si="16"/>
        <v>3.4404225318005319</v>
      </c>
      <c r="AO141" s="19">
        <f t="shared" si="17"/>
        <v>0</v>
      </c>
      <c r="AP141" s="19" t="str">
        <f t="shared" si="18"/>
        <v>ED1</v>
      </c>
      <c r="AQ141" s="19">
        <f t="shared" si="19"/>
        <v>6.9008271039557236</v>
      </c>
      <c r="AR141" s="19">
        <f t="shared" si="20"/>
        <v>3.4483101274145014</v>
      </c>
      <c r="AS141" s="19">
        <f>IF(AS$3=$AP141,SUMPRODUCT($Y141:$AF141,Inp_RPEs!$S$9:$Z$9),0)</f>
        <v>0</v>
      </c>
      <c r="AT141" s="19">
        <f>IF(AT$3=$AP141,SUMPRODUCT($Y141:$AD141,Inp_RPEs!$S$9:$X$9),0)</f>
        <v>0</v>
      </c>
      <c r="AU141" s="19">
        <f>IF(AU$3=$AP141,SUMPRODUCT($Y141:$AF141,Inp_RPEs!$S$10:$Z$10),0)</f>
        <v>0</v>
      </c>
      <c r="AV141" s="19">
        <f>IF(AV$3=$AP141,SUMPRODUCT($Y141:$AD141,Inp_RPEs!$S$10:$X$10),0)</f>
        <v>0</v>
      </c>
      <c r="AW141" s="19">
        <f>IF(AW$3=$AP141,SUMPRODUCT($Y141:$AF141,Inp_RPEs!$S$11:$Z$11),0)</f>
        <v>0</v>
      </c>
      <c r="AX141" s="19">
        <f>IF(AX$3=$AP141,SUMPRODUCT($Y141:$AD141,Inp_RPEs!$S$11:$X$11),0)</f>
        <v>0</v>
      </c>
      <c r="AY141" s="19">
        <f>IF(AY$3=$AP141,SUMPRODUCT($Y141:$AF141,Inp_RPEs!$S$12:$Z$12),0)</f>
        <v>6.9008271039557236</v>
      </c>
      <c r="AZ141" s="19">
        <f>IF(AZ$3=$AP141,SUMPRODUCT($Y141:$AB141,Inp_RPEs!$S$12:$V$12),0)</f>
        <v>3.4483101274145014</v>
      </c>
      <c r="BA141" s="15"/>
    </row>
    <row r="142" spans="5:53">
      <c r="E142" s="3" t="s">
        <v>35</v>
      </c>
      <c r="F142" s="3" t="s">
        <v>128</v>
      </c>
      <c r="G142" s="3" t="s">
        <v>156</v>
      </c>
      <c r="H142" s="3" t="s">
        <v>153</v>
      </c>
      <c r="I142" s="3" t="s">
        <v>157</v>
      </c>
      <c r="L142" s="3" t="s">
        <v>155</v>
      </c>
      <c r="M142" s="3" t="str">
        <f t="shared" si="14"/>
        <v>SSEHLow Carbon Networks FundLow Carbon Networks Fund revenue adjustment</v>
      </c>
      <c r="R142" s="15"/>
      <c r="T142" s="15"/>
      <c r="U142" s="15"/>
      <c r="V142" s="15"/>
      <c r="W142" s="15"/>
      <c r="X142" s="15"/>
      <c r="Y142" s="18">
        <v>0.52348959000000006</v>
      </c>
      <c r="Z142" s="18">
        <v>2.7825820000000001E-2</v>
      </c>
      <c r="AA142" s="18">
        <v>8.0265520000000007E-2</v>
      </c>
      <c r="AB142" s="18">
        <v>0.21968639000000001</v>
      </c>
      <c r="AC142" s="18">
        <v>0.21281683000000001</v>
      </c>
      <c r="AD142" s="18">
        <v>0.21281683000000001</v>
      </c>
      <c r="AE142" s="18">
        <v>0.21281683000000001</v>
      </c>
      <c r="AF142" s="18">
        <v>0.21281683000000001</v>
      </c>
      <c r="AG142" s="15"/>
      <c r="AH142" s="15"/>
      <c r="AI142" s="15"/>
      <c r="AJ142" s="15"/>
      <c r="AK142" s="15"/>
      <c r="AM142" s="19">
        <f t="shared" si="15"/>
        <v>1.7025346399999999</v>
      </c>
      <c r="AN142" s="19">
        <f t="shared" si="16"/>
        <v>0.85126732000000005</v>
      </c>
      <c r="AO142" s="19">
        <f t="shared" si="17"/>
        <v>0</v>
      </c>
      <c r="AP142" s="19" t="str">
        <f t="shared" si="18"/>
        <v>ED1</v>
      </c>
      <c r="AQ142" s="19">
        <f t="shared" si="19"/>
        <v>1.7065648407556544</v>
      </c>
      <c r="AR142" s="19">
        <f t="shared" si="20"/>
        <v>0.85230497973311059</v>
      </c>
      <c r="AS142" s="19">
        <f>IF(AS$3=$AP142,SUMPRODUCT($Y142:$AF142,Inp_RPEs!$S$9:$Z$9),0)</f>
        <v>0</v>
      </c>
      <c r="AT142" s="19">
        <f>IF(AT$3=$AP142,SUMPRODUCT($Y142:$AD142,Inp_RPEs!$S$9:$X$9),0)</f>
        <v>0</v>
      </c>
      <c r="AU142" s="19">
        <f>IF(AU$3=$AP142,SUMPRODUCT($Y142:$AF142,Inp_RPEs!$S$10:$Z$10),0)</f>
        <v>0</v>
      </c>
      <c r="AV142" s="19">
        <f>IF(AV$3=$AP142,SUMPRODUCT($Y142:$AD142,Inp_RPEs!$S$10:$X$10),0)</f>
        <v>0</v>
      </c>
      <c r="AW142" s="19">
        <f>IF(AW$3=$AP142,SUMPRODUCT($Y142:$AF142,Inp_RPEs!$S$11:$Z$11),0)</f>
        <v>0</v>
      </c>
      <c r="AX142" s="19">
        <f>IF(AX$3=$AP142,SUMPRODUCT($Y142:$AD142,Inp_RPEs!$S$11:$X$11),0)</f>
        <v>0</v>
      </c>
      <c r="AY142" s="19">
        <f>IF(AY$3=$AP142,SUMPRODUCT($Y142:$AF142,Inp_RPEs!$S$12:$Z$12),0)</f>
        <v>1.7065648407556544</v>
      </c>
      <c r="AZ142" s="19">
        <f>IF(AZ$3=$AP142,SUMPRODUCT($Y142:$AB142,Inp_RPEs!$S$12:$V$12),0)</f>
        <v>0.85230497973311059</v>
      </c>
      <c r="BA142" s="15"/>
    </row>
    <row r="143" spans="5:53">
      <c r="E143" s="3" t="s">
        <v>35</v>
      </c>
      <c r="F143" s="3" t="s">
        <v>128</v>
      </c>
      <c r="G143" s="3" t="s">
        <v>158</v>
      </c>
      <c r="H143" s="3" t="s">
        <v>153</v>
      </c>
      <c r="I143" s="3" t="s">
        <v>159</v>
      </c>
      <c r="L143" s="3" t="s">
        <v>155</v>
      </c>
      <c r="M143" s="3" t="str">
        <f t="shared" si="14"/>
        <v>SSEHNIC AwardAwarded NIC funding actually spent or forecast to be spent</v>
      </c>
      <c r="R143" s="15"/>
      <c r="T143" s="15"/>
      <c r="U143" s="15"/>
      <c r="V143" s="15"/>
      <c r="W143" s="15"/>
      <c r="X143" s="15"/>
      <c r="Y143" s="18">
        <v>0</v>
      </c>
      <c r="Z143" s="18">
        <v>0</v>
      </c>
      <c r="AA143" s="18">
        <v>0</v>
      </c>
      <c r="AB143" s="18">
        <v>0</v>
      </c>
      <c r="AC143" s="18">
        <v>0</v>
      </c>
      <c r="AD143" s="18">
        <v>0</v>
      </c>
      <c r="AE143" s="18">
        <v>0</v>
      </c>
      <c r="AF143" s="18">
        <v>0</v>
      </c>
      <c r="AG143" s="15"/>
      <c r="AH143" s="15"/>
      <c r="AI143" s="15"/>
      <c r="AJ143" s="15"/>
      <c r="AK143" s="15"/>
      <c r="AM143" s="19">
        <f t="shared" si="15"/>
        <v>0</v>
      </c>
      <c r="AN143" s="19">
        <f t="shared" si="16"/>
        <v>0</v>
      </c>
      <c r="AO143" s="19">
        <f t="shared" si="17"/>
        <v>0</v>
      </c>
      <c r="AP143" s="19" t="str">
        <f t="shared" si="18"/>
        <v>ED1</v>
      </c>
      <c r="AQ143" s="19">
        <f t="shared" si="19"/>
        <v>0</v>
      </c>
      <c r="AR143" s="19">
        <f t="shared" si="20"/>
        <v>0</v>
      </c>
      <c r="AS143" s="19">
        <f>IF(AS$3=$AP143,SUMPRODUCT($Y143:$AF143,Inp_RPEs!$S$9:$Z$9),0)</f>
        <v>0</v>
      </c>
      <c r="AT143" s="19">
        <f>IF(AT$3=$AP143,SUMPRODUCT($Y143:$AD143,Inp_RPEs!$S$9:$X$9),0)</f>
        <v>0</v>
      </c>
      <c r="AU143" s="19">
        <f>IF(AU$3=$AP143,SUMPRODUCT($Y143:$AF143,Inp_RPEs!$S$10:$Z$10),0)</f>
        <v>0</v>
      </c>
      <c r="AV143" s="19">
        <f>IF(AV$3=$AP143,SUMPRODUCT($Y143:$AD143,Inp_RPEs!$S$10:$X$10),0)</f>
        <v>0</v>
      </c>
      <c r="AW143" s="19">
        <f>IF(AW$3=$AP143,SUMPRODUCT($Y143:$AF143,Inp_RPEs!$S$11:$Z$11),0)</f>
        <v>0</v>
      </c>
      <c r="AX143" s="19">
        <f>IF(AX$3=$AP143,SUMPRODUCT($Y143:$AD143,Inp_RPEs!$S$11:$X$11),0)</f>
        <v>0</v>
      </c>
      <c r="AY143" s="19">
        <f>IF(AY$3=$AP143,SUMPRODUCT($Y143:$AF143,Inp_RPEs!$S$12:$Z$12),0)</f>
        <v>0</v>
      </c>
      <c r="AZ143" s="19">
        <f>IF(AZ$3=$AP143,SUMPRODUCT($Y143:$AB143,Inp_RPEs!$S$12:$V$12),0)</f>
        <v>0</v>
      </c>
      <c r="BA143" s="15"/>
    </row>
    <row r="144" spans="5:53">
      <c r="E144" s="3" t="s">
        <v>35</v>
      </c>
      <c r="F144" s="3" t="s">
        <v>128</v>
      </c>
      <c r="G144" s="3" t="s">
        <v>160</v>
      </c>
      <c r="H144" s="3" t="s">
        <v>153</v>
      </c>
      <c r="I144" s="3" t="s">
        <v>161</v>
      </c>
      <c r="L144" s="3" t="s">
        <v>132</v>
      </c>
      <c r="M144" s="3" t="str">
        <f t="shared" si="14"/>
        <v>SSEHInnovation RORE deductionNetwork innovation</v>
      </c>
      <c r="R144" s="15"/>
      <c r="T144" s="15"/>
      <c r="U144" s="15"/>
      <c r="V144" s="15"/>
      <c r="W144" s="15"/>
      <c r="X144" s="15"/>
      <c r="Y144" s="18">
        <v>9.9285161011693393E-2</v>
      </c>
      <c r="Z144" s="18">
        <v>9.0177683319360394E-2</v>
      </c>
      <c r="AA144" s="18">
        <v>5.2041900905999292E-2</v>
      </c>
      <c r="AB144" s="18">
        <v>7.1362586187656035E-2</v>
      </c>
      <c r="AC144" s="18">
        <v>7.2381800262100532E-2</v>
      </c>
      <c r="AD144" s="18">
        <v>7.0427438834444689E-2</v>
      </c>
      <c r="AE144" s="18">
        <v>6.8359562081479919E-2</v>
      </c>
      <c r="AF144" s="18">
        <v>6.6320215456201703E-2</v>
      </c>
      <c r="AG144" s="15"/>
      <c r="AH144" s="15"/>
      <c r="AI144" s="15"/>
      <c r="AJ144" s="15"/>
      <c r="AK144" s="15"/>
      <c r="AM144" s="19">
        <f t="shared" si="15"/>
        <v>0.590356348058936</v>
      </c>
      <c r="AN144" s="19">
        <f t="shared" si="16"/>
        <v>0.31286733142470913</v>
      </c>
      <c r="AO144" s="19">
        <f t="shared" si="17"/>
        <v>0</v>
      </c>
      <c r="AP144" s="19" t="str">
        <f t="shared" si="18"/>
        <v>ED1</v>
      </c>
      <c r="AQ144" s="19">
        <f t="shared" si="19"/>
        <v>0.5920355082812544</v>
      </c>
      <c r="AR144" s="19">
        <f t="shared" si="20"/>
        <v>0.31357100809905902</v>
      </c>
      <c r="AS144" s="19">
        <f>IF(AS$3=$AP144,SUMPRODUCT($Y144:$AF144,Inp_RPEs!$S$9:$Z$9),0)</f>
        <v>0</v>
      </c>
      <c r="AT144" s="19">
        <f>IF(AT$3=$AP144,SUMPRODUCT($Y144:$AD144,Inp_RPEs!$S$9:$X$9),0)</f>
        <v>0</v>
      </c>
      <c r="AU144" s="19">
        <f>IF(AU$3=$AP144,SUMPRODUCT($Y144:$AF144,Inp_RPEs!$S$10:$Z$10),0)</f>
        <v>0</v>
      </c>
      <c r="AV144" s="19">
        <f>IF(AV$3=$AP144,SUMPRODUCT($Y144:$AD144,Inp_RPEs!$S$10:$X$10),0)</f>
        <v>0</v>
      </c>
      <c r="AW144" s="19">
        <f>IF(AW$3=$AP144,SUMPRODUCT($Y144:$AF144,Inp_RPEs!$S$11:$Z$11),0)</f>
        <v>0</v>
      </c>
      <c r="AX144" s="19">
        <f>IF(AX$3=$AP144,SUMPRODUCT($Y144:$AD144,Inp_RPEs!$S$11:$X$11),0)</f>
        <v>0</v>
      </c>
      <c r="AY144" s="19">
        <f>IF(AY$3=$AP144,SUMPRODUCT($Y144:$AF144,Inp_RPEs!$S$12:$Z$12),0)</f>
        <v>0.5920355082812544</v>
      </c>
      <c r="AZ144" s="19">
        <f>IF(AZ$3=$AP144,SUMPRODUCT($Y144:$AB144,Inp_RPEs!$S$12:$V$12),0)</f>
        <v>0.31357100809905902</v>
      </c>
      <c r="BA144" s="15"/>
    </row>
    <row r="145" spans="5:53">
      <c r="E145" s="3" t="s">
        <v>35</v>
      </c>
      <c r="F145" s="3" t="s">
        <v>128</v>
      </c>
      <c r="G145" s="3" t="s">
        <v>162</v>
      </c>
      <c r="H145" s="3" t="s">
        <v>163</v>
      </c>
      <c r="I145" s="3" t="s">
        <v>164</v>
      </c>
      <c r="L145" s="3" t="s">
        <v>132</v>
      </c>
      <c r="M145" s="3" t="str">
        <f t="shared" si="14"/>
        <v>SSEHFines and PenaltiesPost-tax total fines and penalties (including GS payments)</v>
      </c>
      <c r="R145" s="15"/>
      <c r="T145" s="15"/>
      <c r="U145" s="15"/>
      <c r="V145" s="15"/>
      <c r="W145" s="15"/>
      <c r="X145" s="15"/>
      <c r="Y145" s="18">
        <v>9.757461656766872E-2</v>
      </c>
      <c r="Z145" s="18">
        <v>0.11715669671159883</v>
      </c>
      <c r="AA145" s="18">
        <v>0.11210755234478444</v>
      </c>
      <c r="AB145" s="18">
        <v>7.8275652734832765E-2</v>
      </c>
      <c r="AC145" s="18">
        <v>9.4030083543874488E-2</v>
      </c>
      <c r="AD145" s="18">
        <v>9.1491202669787872E-2</v>
      </c>
      <c r="AE145" s="18">
        <v>8.8804855782371128E-2</v>
      </c>
      <c r="AF145" s="18">
        <v>8.6155571945060516E-2</v>
      </c>
      <c r="AG145" s="15"/>
      <c r="AH145" s="15"/>
      <c r="AI145" s="15"/>
      <c r="AJ145" s="15"/>
      <c r="AK145" s="15"/>
      <c r="AM145" s="19">
        <f t="shared" si="15"/>
        <v>0.76559623229997864</v>
      </c>
      <c r="AN145" s="19">
        <f t="shared" si="16"/>
        <v>0.40511451835888473</v>
      </c>
      <c r="AO145" s="19">
        <f t="shared" si="17"/>
        <v>0</v>
      </c>
      <c r="AP145" s="19" t="str">
        <f t="shared" si="18"/>
        <v>ED1</v>
      </c>
      <c r="AQ145" s="19">
        <f t="shared" si="19"/>
        <v>0.76788971511064175</v>
      </c>
      <c r="AR145" s="19">
        <f t="shared" si="20"/>
        <v>0.40614076549457134</v>
      </c>
      <c r="AS145" s="19">
        <f>IF(AS$3=$AP145,SUMPRODUCT($Y145:$AF145,Inp_RPEs!$S$9:$Z$9),0)</f>
        <v>0</v>
      </c>
      <c r="AT145" s="19">
        <f>IF(AT$3=$AP145,SUMPRODUCT($Y145:$AD145,Inp_RPEs!$S$9:$X$9),0)</f>
        <v>0</v>
      </c>
      <c r="AU145" s="19">
        <f>IF(AU$3=$AP145,SUMPRODUCT($Y145:$AF145,Inp_RPEs!$S$10:$Z$10),0)</f>
        <v>0</v>
      </c>
      <c r="AV145" s="19">
        <f>IF(AV$3=$AP145,SUMPRODUCT($Y145:$AD145,Inp_RPEs!$S$10:$X$10),0)</f>
        <v>0</v>
      </c>
      <c r="AW145" s="19">
        <f>IF(AW$3=$AP145,SUMPRODUCT($Y145:$AF145,Inp_RPEs!$S$11:$Z$11),0)</f>
        <v>0</v>
      </c>
      <c r="AX145" s="19">
        <f>IF(AX$3=$AP145,SUMPRODUCT($Y145:$AD145,Inp_RPEs!$S$11:$X$11),0)</f>
        <v>0</v>
      </c>
      <c r="AY145" s="19">
        <f>IF(AY$3=$AP145,SUMPRODUCT($Y145:$AF145,Inp_RPEs!$S$12:$Z$12),0)</f>
        <v>0.76788971511064175</v>
      </c>
      <c r="AZ145" s="19">
        <f>IF(AZ$3=$AP145,SUMPRODUCT($Y145:$AB145,Inp_RPEs!$S$12:$V$12),0)</f>
        <v>0.40614076549457134</v>
      </c>
      <c r="BA145" s="15"/>
    </row>
    <row r="146" spans="5:53">
      <c r="E146" s="3" t="s">
        <v>35</v>
      </c>
      <c r="F146" s="3" t="s">
        <v>128</v>
      </c>
      <c r="G146" s="3" t="s">
        <v>165</v>
      </c>
      <c r="H146" s="3" t="s">
        <v>166</v>
      </c>
      <c r="I146" s="3" t="s">
        <v>167</v>
      </c>
      <c r="L146" s="3" t="s">
        <v>155</v>
      </c>
      <c r="M146" s="3" t="str">
        <f t="shared" si="14"/>
        <v>SSEHActual GearingTotal Adjustments to be applied for performance assessment (at actual gearing)</v>
      </c>
      <c r="R146" s="15"/>
      <c r="T146" s="15"/>
      <c r="U146" s="15"/>
      <c r="V146" s="15"/>
      <c r="W146" s="15"/>
      <c r="X146" s="15"/>
      <c r="Y146" s="18">
        <v>0</v>
      </c>
      <c r="Z146" s="18">
        <v>0</v>
      </c>
      <c r="AA146" s="18">
        <v>0</v>
      </c>
      <c r="AB146" s="18">
        <v>0</v>
      </c>
      <c r="AC146" s="18">
        <v>0</v>
      </c>
      <c r="AD146" s="18">
        <v>0</v>
      </c>
      <c r="AE146" s="18">
        <v>0</v>
      </c>
      <c r="AF146" s="18">
        <v>0</v>
      </c>
      <c r="AG146" s="15"/>
      <c r="AH146" s="15"/>
      <c r="AI146" s="15"/>
      <c r="AJ146" s="15"/>
      <c r="AK146" s="15"/>
      <c r="AM146" s="19">
        <f t="shared" si="15"/>
        <v>0</v>
      </c>
      <c r="AN146" s="19">
        <f t="shared" si="16"/>
        <v>0</v>
      </c>
      <c r="AO146" s="19">
        <f t="shared" si="17"/>
        <v>0</v>
      </c>
      <c r="AP146" s="19" t="str">
        <f t="shared" si="18"/>
        <v>ED1</v>
      </c>
      <c r="AQ146" s="19">
        <f t="shared" si="19"/>
        <v>0</v>
      </c>
      <c r="AR146" s="19">
        <f t="shared" si="20"/>
        <v>0</v>
      </c>
      <c r="AS146" s="19">
        <f>IF(AS$3=$AP146,SUMPRODUCT($Y146:$AF146,Inp_RPEs!$S$9:$Z$9),0)</f>
        <v>0</v>
      </c>
      <c r="AT146" s="19">
        <f>IF(AT$3=$AP146,SUMPRODUCT($Y146:$AD146,Inp_RPEs!$S$9:$X$9),0)</f>
        <v>0</v>
      </c>
      <c r="AU146" s="19">
        <f>IF(AU$3=$AP146,SUMPRODUCT($Y146:$AF146,Inp_RPEs!$S$10:$Z$10),0)</f>
        <v>0</v>
      </c>
      <c r="AV146" s="19">
        <f>IF(AV$3=$AP146,SUMPRODUCT($Y146:$AD146,Inp_RPEs!$S$10:$X$10),0)</f>
        <v>0</v>
      </c>
      <c r="AW146" s="19">
        <f>IF(AW$3=$AP146,SUMPRODUCT($Y146:$AF146,Inp_RPEs!$S$11:$Z$11),0)</f>
        <v>0</v>
      </c>
      <c r="AX146" s="19">
        <f>IF(AX$3=$AP146,SUMPRODUCT($Y146:$AD146,Inp_RPEs!$S$11:$X$11),0)</f>
        <v>0</v>
      </c>
      <c r="AY146" s="19">
        <f>IF(AY$3=$AP146,SUMPRODUCT($Y146:$AF146,Inp_RPEs!$S$12:$Z$12),0)</f>
        <v>0</v>
      </c>
      <c r="AZ146" s="19">
        <f>IF(AZ$3=$AP146,SUMPRODUCT($Y146:$AB146,Inp_RPEs!$S$12:$V$12),0)</f>
        <v>0</v>
      </c>
      <c r="BA146" s="15"/>
    </row>
    <row r="147" spans="5:53">
      <c r="E147" s="3" t="s">
        <v>35</v>
      </c>
      <c r="F147" s="3" t="s">
        <v>128</v>
      </c>
      <c r="G147" s="3" t="s">
        <v>168</v>
      </c>
      <c r="H147" s="3" t="s">
        <v>166</v>
      </c>
      <c r="I147" s="3" t="s">
        <v>169</v>
      </c>
      <c r="L147" s="3" t="s">
        <v>132</v>
      </c>
      <c r="M147" s="3" t="str">
        <f t="shared" si="14"/>
        <v>SSEHDebt performance (notional)Debt performance - at notional gearing</v>
      </c>
      <c r="R147" s="15"/>
      <c r="T147" s="15"/>
      <c r="U147" s="15"/>
      <c r="V147" s="15"/>
      <c r="W147" s="15"/>
      <c r="X147" s="15"/>
      <c r="Y147" s="18">
        <v>-8.9843516782444244</v>
      </c>
      <c r="Z147" s="18">
        <v>-3.8473471697719273</v>
      </c>
      <c r="AA147" s="18">
        <v>3.0901498039473694</v>
      </c>
      <c r="AB147" s="18">
        <v>2.1208187284678246</v>
      </c>
      <c r="AC147" s="18">
        <v>-1.6119619337377831</v>
      </c>
      <c r="AD147" s="18">
        <v>-0.78875306327782901</v>
      </c>
      <c r="AE147" s="18">
        <v>-10.980475680497131</v>
      </c>
      <c r="AF147" s="18">
        <v>3.3803541279310663</v>
      </c>
      <c r="AG147" s="15"/>
      <c r="AH147" s="15"/>
      <c r="AI147" s="15"/>
      <c r="AJ147" s="15"/>
      <c r="AK147" s="15"/>
      <c r="AM147" s="19">
        <f t="shared" si="15"/>
        <v>-17.621566865182832</v>
      </c>
      <c r="AN147" s="19">
        <f t="shared" si="16"/>
        <v>-7.6207303156011577</v>
      </c>
      <c r="AO147" s="19">
        <f t="shared" si="17"/>
        <v>0</v>
      </c>
      <c r="AP147" s="19" t="str">
        <f t="shared" si="18"/>
        <v>ED1</v>
      </c>
      <c r="AQ147" s="19">
        <f t="shared" si="19"/>
        <v>-17.64895448279405</v>
      </c>
      <c r="AR147" s="19">
        <f t="shared" si="20"/>
        <v>-7.6129610407401254</v>
      </c>
      <c r="AS147" s="19">
        <f>IF(AS$3=$AP147,SUMPRODUCT($Y147:$AF147,Inp_RPEs!$S$9:$Z$9),0)</f>
        <v>0</v>
      </c>
      <c r="AT147" s="19">
        <f>IF(AT$3=$AP147,SUMPRODUCT($Y147:$AD147,Inp_RPEs!$S$9:$X$9),0)</f>
        <v>0</v>
      </c>
      <c r="AU147" s="19">
        <f>IF(AU$3=$AP147,SUMPRODUCT($Y147:$AF147,Inp_RPEs!$S$10:$Z$10),0)</f>
        <v>0</v>
      </c>
      <c r="AV147" s="19">
        <f>IF(AV$3=$AP147,SUMPRODUCT($Y147:$AD147,Inp_RPEs!$S$10:$X$10),0)</f>
        <v>0</v>
      </c>
      <c r="AW147" s="19">
        <f>IF(AW$3=$AP147,SUMPRODUCT($Y147:$AF147,Inp_RPEs!$S$11:$Z$11),0)</f>
        <v>0</v>
      </c>
      <c r="AX147" s="19">
        <f>IF(AX$3=$AP147,SUMPRODUCT($Y147:$AD147,Inp_RPEs!$S$11:$X$11),0)</f>
        <v>0</v>
      </c>
      <c r="AY147" s="19">
        <f>IF(AY$3=$AP147,SUMPRODUCT($Y147:$AF147,Inp_RPEs!$S$12:$Z$12),0)</f>
        <v>-17.64895448279405</v>
      </c>
      <c r="AZ147" s="19">
        <f>IF(AZ$3=$AP147,SUMPRODUCT($Y147:$AB147,Inp_RPEs!$S$12:$V$12),0)</f>
        <v>-7.6129610407401254</v>
      </c>
      <c r="BA147" s="15"/>
    </row>
    <row r="148" spans="5:53">
      <c r="E148" s="3" t="s">
        <v>35</v>
      </c>
      <c r="F148" s="3" t="s">
        <v>128</v>
      </c>
      <c r="G148" s="3" t="s">
        <v>170</v>
      </c>
      <c r="H148" s="3" t="s">
        <v>166</v>
      </c>
      <c r="I148" s="3" t="s">
        <v>171</v>
      </c>
      <c r="L148" s="3" t="s">
        <v>132</v>
      </c>
      <c r="M148" s="3" t="str">
        <f t="shared" si="14"/>
        <v>SSEHDebt performance impact (actual)Debt performance - impact of actual gearing</v>
      </c>
      <c r="R148" s="15"/>
      <c r="T148" s="15"/>
      <c r="U148" s="15"/>
      <c r="V148" s="15"/>
      <c r="W148" s="15"/>
      <c r="X148" s="15"/>
      <c r="Y148" s="18">
        <v>0.20494832299093702</v>
      </c>
      <c r="Z148" s="18">
        <v>-0.21837548679109986</v>
      </c>
      <c r="AA148" s="18">
        <v>-8.0902708857987449E-2</v>
      </c>
      <c r="AB148" s="18">
        <v>7.5061230966168679E-2</v>
      </c>
      <c r="AC148" s="18">
        <v>6.2199915111520454E-3</v>
      </c>
      <c r="AD148" s="18">
        <v>-2.0767594039075021E-3</v>
      </c>
      <c r="AE148" s="18">
        <v>1.4460794837308555E-2</v>
      </c>
      <c r="AF148" s="18">
        <v>2.5862395644153935E-3</v>
      </c>
      <c r="AG148" s="15"/>
      <c r="AH148" s="15"/>
      <c r="AI148" s="15"/>
      <c r="AJ148" s="15"/>
      <c r="AK148" s="15"/>
      <c r="AM148" s="19">
        <f t="shared" si="15"/>
        <v>1.9216248169868777E-3</v>
      </c>
      <c r="AN148" s="19">
        <f t="shared" si="16"/>
        <v>-1.9268641691981614E-2</v>
      </c>
      <c r="AO148" s="19">
        <f t="shared" si="17"/>
        <v>0</v>
      </c>
      <c r="AP148" s="19" t="str">
        <f t="shared" si="18"/>
        <v>ED1</v>
      </c>
      <c r="AQ148" s="19">
        <f t="shared" si="19"/>
        <v>1.2316610660914025E-3</v>
      </c>
      <c r="AR148" s="19">
        <f t="shared" si="20"/>
        <v>-2.0033097603349925E-2</v>
      </c>
      <c r="AS148" s="19">
        <f>IF(AS$3=$AP148,SUMPRODUCT($Y148:$AF148,Inp_RPEs!$S$9:$Z$9),0)</f>
        <v>0</v>
      </c>
      <c r="AT148" s="19">
        <f>IF(AT$3=$AP148,SUMPRODUCT($Y148:$AD148,Inp_RPEs!$S$9:$X$9),0)</f>
        <v>0</v>
      </c>
      <c r="AU148" s="19">
        <f>IF(AU$3=$AP148,SUMPRODUCT($Y148:$AF148,Inp_RPEs!$S$10:$Z$10),0)</f>
        <v>0</v>
      </c>
      <c r="AV148" s="19">
        <f>IF(AV$3=$AP148,SUMPRODUCT($Y148:$AD148,Inp_RPEs!$S$10:$X$10),0)</f>
        <v>0</v>
      </c>
      <c r="AW148" s="19">
        <f>IF(AW$3=$AP148,SUMPRODUCT($Y148:$AF148,Inp_RPEs!$S$11:$Z$11),0)</f>
        <v>0</v>
      </c>
      <c r="AX148" s="19">
        <f>IF(AX$3=$AP148,SUMPRODUCT($Y148:$AD148,Inp_RPEs!$S$11:$X$11),0)</f>
        <v>0</v>
      </c>
      <c r="AY148" s="19">
        <f>IF(AY$3=$AP148,SUMPRODUCT($Y148:$AF148,Inp_RPEs!$S$12:$Z$12),0)</f>
        <v>1.2316610660914025E-3</v>
      </c>
      <c r="AZ148" s="19">
        <f>IF(AZ$3=$AP148,SUMPRODUCT($Y148:$AB148,Inp_RPEs!$S$12:$V$12),0)</f>
        <v>-2.0033097603349925E-2</v>
      </c>
      <c r="BA148" s="15"/>
    </row>
    <row r="149" spans="5:53">
      <c r="E149" s="3" t="s">
        <v>35</v>
      </c>
      <c r="F149" s="3" t="s">
        <v>128</v>
      </c>
      <c r="G149" s="3" t="s">
        <v>172</v>
      </c>
      <c r="H149" s="3" t="s">
        <v>166</v>
      </c>
      <c r="I149" s="3" t="s">
        <v>173</v>
      </c>
      <c r="L149" s="3" t="s">
        <v>132</v>
      </c>
      <c r="M149" s="3" t="str">
        <f t="shared" si="14"/>
        <v>SSEHTax performance (notional)Tax performance - at notional gearing</v>
      </c>
      <c r="R149" s="15"/>
      <c r="T149" s="15"/>
      <c r="U149" s="15"/>
      <c r="V149" s="15"/>
      <c r="W149" s="15"/>
      <c r="X149" s="15"/>
      <c r="Y149" s="18">
        <v>-2.2512910353470854</v>
      </c>
      <c r="Z149" s="18">
        <v>-3.357358367949594</v>
      </c>
      <c r="AA149" s="18">
        <v>0.61743174005742674</v>
      </c>
      <c r="AB149" s="18">
        <v>-3.3238602433295412</v>
      </c>
      <c r="AC149" s="18">
        <v>-4.2758791200446513</v>
      </c>
      <c r="AD149" s="18">
        <v>-3.7649173013395885</v>
      </c>
      <c r="AE149" s="18">
        <v>-1.8696008414945489</v>
      </c>
      <c r="AF149" s="18">
        <v>-2.2763970177683568</v>
      </c>
      <c r="AG149" s="15"/>
      <c r="AH149" s="15"/>
      <c r="AI149" s="15"/>
      <c r="AJ149" s="15"/>
      <c r="AK149" s="15"/>
      <c r="AM149" s="19">
        <f t="shared" si="15"/>
        <v>-20.501872187215938</v>
      </c>
      <c r="AN149" s="19">
        <f t="shared" si="16"/>
        <v>-8.3150779065687939</v>
      </c>
      <c r="AO149" s="19">
        <f t="shared" si="17"/>
        <v>0</v>
      </c>
      <c r="AP149" s="19" t="str">
        <f t="shared" si="18"/>
        <v>ED1</v>
      </c>
      <c r="AQ149" s="19">
        <f t="shared" si="19"/>
        <v>-20.564568205284136</v>
      </c>
      <c r="AR149" s="19">
        <f t="shared" si="20"/>
        <v>-8.3349325269217136</v>
      </c>
      <c r="AS149" s="19">
        <f>IF(AS$3=$AP149,SUMPRODUCT($Y149:$AF149,Inp_RPEs!$S$9:$Z$9),0)</f>
        <v>0</v>
      </c>
      <c r="AT149" s="19">
        <f>IF(AT$3=$AP149,SUMPRODUCT($Y149:$AD149,Inp_RPEs!$S$9:$X$9),0)</f>
        <v>0</v>
      </c>
      <c r="AU149" s="19">
        <f>IF(AU$3=$AP149,SUMPRODUCT($Y149:$AF149,Inp_RPEs!$S$10:$Z$10),0)</f>
        <v>0</v>
      </c>
      <c r="AV149" s="19">
        <f>IF(AV$3=$AP149,SUMPRODUCT($Y149:$AD149,Inp_RPEs!$S$10:$X$10),0)</f>
        <v>0</v>
      </c>
      <c r="AW149" s="19">
        <f>IF(AW$3=$AP149,SUMPRODUCT($Y149:$AF149,Inp_RPEs!$S$11:$Z$11),0)</f>
        <v>0</v>
      </c>
      <c r="AX149" s="19">
        <f>IF(AX$3=$AP149,SUMPRODUCT($Y149:$AD149,Inp_RPEs!$S$11:$X$11),0)</f>
        <v>0</v>
      </c>
      <c r="AY149" s="19">
        <f>IF(AY$3=$AP149,SUMPRODUCT($Y149:$AF149,Inp_RPEs!$S$12:$Z$12),0)</f>
        <v>-20.564568205284136</v>
      </c>
      <c r="AZ149" s="19">
        <f>IF(AZ$3=$AP149,SUMPRODUCT($Y149:$AB149,Inp_RPEs!$S$12:$V$12),0)</f>
        <v>-8.3349325269217136</v>
      </c>
      <c r="BA149" s="15"/>
    </row>
    <row r="150" spans="5:53">
      <c r="E150" s="3" t="s">
        <v>35</v>
      </c>
      <c r="F150" s="3" t="s">
        <v>128</v>
      </c>
      <c r="G150" s="3" t="s">
        <v>174</v>
      </c>
      <c r="H150" s="3" t="s">
        <v>166</v>
      </c>
      <c r="I150" s="3" t="s">
        <v>175</v>
      </c>
      <c r="L150" s="3" t="s">
        <v>132</v>
      </c>
      <c r="M150" s="3" t="str">
        <f t="shared" si="14"/>
        <v>SSEHTax performance impact (actual)Tax performance - impact of actual gearing</v>
      </c>
      <c r="R150" s="15"/>
      <c r="T150" s="15"/>
      <c r="U150" s="15"/>
      <c r="V150" s="15"/>
      <c r="W150" s="15"/>
      <c r="X150" s="15"/>
      <c r="Y150" s="18">
        <v>-4.0989664598187758E-2</v>
      </c>
      <c r="Z150" s="18">
        <v>4.3675097358219617E-2</v>
      </c>
      <c r="AA150" s="18">
        <v>1.5371514683018006E-2</v>
      </c>
      <c r="AB150" s="18">
        <v>-1.4261633883570823E-2</v>
      </c>
      <c r="AC150" s="18">
        <v>-1.1817983871171833E-3</v>
      </c>
      <c r="AD150" s="18">
        <v>3.530490986651813E-4</v>
      </c>
      <c r="AE150" s="18">
        <v>-2.4583351223430583E-3</v>
      </c>
      <c r="AF150" s="18">
        <v>-4.3966072595047478E-4</v>
      </c>
      <c r="AG150" s="15"/>
      <c r="AH150" s="15"/>
      <c r="AI150" s="15"/>
      <c r="AJ150" s="15"/>
      <c r="AK150" s="15"/>
      <c r="AM150" s="19">
        <f t="shared" si="15"/>
        <v>6.856842273350594E-5</v>
      </c>
      <c r="AN150" s="19">
        <f t="shared" si="16"/>
        <v>3.795313559479041E-3</v>
      </c>
      <c r="AO150" s="19">
        <f t="shared" si="17"/>
        <v>0</v>
      </c>
      <c r="AP150" s="19" t="str">
        <f t="shared" si="18"/>
        <v>ED1</v>
      </c>
      <c r="AQ150" s="19">
        <f t="shared" si="19"/>
        <v>2.0815327213337311E-4</v>
      </c>
      <c r="AR150" s="19">
        <f t="shared" si="20"/>
        <v>3.9479993907212234E-3</v>
      </c>
      <c r="AS150" s="19">
        <f>IF(AS$3=$AP150,SUMPRODUCT($Y150:$AF150,Inp_RPEs!$S$9:$Z$9),0)</f>
        <v>0</v>
      </c>
      <c r="AT150" s="19">
        <f>IF(AT$3=$AP150,SUMPRODUCT($Y150:$AD150,Inp_RPEs!$S$9:$X$9),0)</f>
        <v>0</v>
      </c>
      <c r="AU150" s="19">
        <f>IF(AU$3=$AP150,SUMPRODUCT($Y150:$AF150,Inp_RPEs!$S$10:$Z$10),0)</f>
        <v>0</v>
      </c>
      <c r="AV150" s="19">
        <f>IF(AV$3=$AP150,SUMPRODUCT($Y150:$AD150,Inp_RPEs!$S$10:$X$10),0)</f>
        <v>0</v>
      </c>
      <c r="AW150" s="19">
        <f>IF(AW$3=$AP150,SUMPRODUCT($Y150:$AF150,Inp_RPEs!$S$11:$Z$11),0)</f>
        <v>0</v>
      </c>
      <c r="AX150" s="19">
        <f>IF(AX$3=$AP150,SUMPRODUCT($Y150:$AD150,Inp_RPEs!$S$11:$X$11),0)</f>
        <v>0</v>
      </c>
      <c r="AY150" s="19">
        <f>IF(AY$3=$AP150,SUMPRODUCT($Y150:$AF150,Inp_RPEs!$S$12:$Z$12),0)</f>
        <v>2.0815327213337311E-4</v>
      </c>
      <c r="AZ150" s="19">
        <f>IF(AZ$3=$AP150,SUMPRODUCT($Y150:$AB150,Inp_RPEs!$S$12:$V$12),0)</f>
        <v>3.9479993907212234E-3</v>
      </c>
      <c r="BA150" s="15"/>
    </row>
    <row r="151" spans="5:53">
      <c r="E151" s="3" t="s">
        <v>35</v>
      </c>
      <c r="F151" s="3" t="s">
        <v>128</v>
      </c>
      <c r="G151" s="3" t="s">
        <v>176</v>
      </c>
      <c r="H151" s="3" t="s">
        <v>176</v>
      </c>
      <c r="I151" s="3" t="s">
        <v>177</v>
      </c>
      <c r="L151" s="3" t="s">
        <v>132</v>
      </c>
      <c r="M151" s="3" t="str">
        <f t="shared" si="14"/>
        <v>SSEHRAVNPV-neutral RAV return base</v>
      </c>
      <c r="R151" s="15"/>
      <c r="T151" s="15"/>
      <c r="U151" s="15"/>
      <c r="V151" s="15"/>
      <c r="W151" s="15"/>
      <c r="X151" s="15"/>
      <c r="Y151" s="89">
        <v>937.52241852982161</v>
      </c>
      <c r="Z151" s="89">
        <v>943.67049219185287</v>
      </c>
      <c r="AA151" s="89">
        <v>951.61911887624842</v>
      </c>
      <c r="AB151" s="89">
        <v>960.99636285643805</v>
      </c>
      <c r="AC151" s="89">
        <v>979.90605685683454</v>
      </c>
      <c r="AD151" s="89">
        <v>1004.3671013353398</v>
      </c>
      <c r="AE151" s="89">
        <v>1024.7566273702716</v>
      </c>
      <c r="AF151" s="89">
        <v>1041.9718595025213</v>
      </c>
      <c r="AG151" s="15"/>
      <c r="AH151" s="15"/>
      <c r="AI151" s="15"/>
      <c r="AJ151" s="15"/>
      <c r="AK151" s="15"/>
      <c r="AM151" s="19">
        <f t="shared" si="15"/>
        <v>7844.810037519328</v>
      </c>
      <c r="AN151" s="19">
        <f t="shared" si="16"/>
        <v>3793.8083924543607</v>
      </c>
      <c r="AO151" s="19">
        <f t="shared" si="17"/>
        <v>0</v>
      </c>
      <c r="AP151" s="19" t="str">
        <f t="shared" si="18"/>
        <v>ED1</v>
      </c>
      <c r="AQ151" s="19">
        <f t="shared" si="19"/>
        <v>7868.6190858690634</v>
      </c>
      <c r="AR151" s="19">
        <f t="shared" si="20"/>
        <v>3803.37656919957</v>
      </c>
      <c r="AS151" s="19">
        <f>IF(AS$3=$AP151,SUMPRODUCT($Y151:$AF151,Inp_RPEs!$S$9:$Z$9),0)</f>
        <v>0</v>
      </c>
      <c r="AT151" s="19">
        <f>IF(AT$3=$AP151,SUMPRODUCT($Y151:$AD151,Inp_RPEs!$S$9:$X$9),0)</f>
        <v>0</v>
      </c>
      <c r="AU151" s="19">
        <f>IF(AU$3=$AP151,SUMPRODUCT($Y151:$AF151,Inp_RPEs!$S$10:$Z$10),0)</f>
        <v>0</v>
      </c>
      <c r="AV151" s="19">
        <f>IF(AV$3=$AP151,SUMPRODUCT($Y151:$AD151,Inp_RPEs!$S$10:$X$10),0)</f>
        <v>0</v>
      </c>
      <c r="AW151" s="19">
        <f>IF(AW$3=$AP151,SUMPRODUCT($Y151:$AF151,Inp_RPEs!$S$11:$Z$11),0)</f>
        <v>0</v>
      </c>
      <c r="AX151" s="19">
        <f>IF(AX$3=$AP151,SUMPRODUCT($Y151:$AD151,Inp_RPEs!$S$11:$X$11),0)</f>
        <v>0</v>
      </c>
      <c r="AY151" s="19">
        <f>IF(AY$3=$AP151,SUMPRODUCT($Y151:$AF151,Inp_RPEs!$S$12:$Z$12),0)</f>
        <v>7868.6190858690634</v>
      </c>
      <c r="AZ151" s="19">
        <f>IF(AZ$3=$AP151,SUMPRODUCT($Y151:$AB151,Inp_RPEs!$S$12:$V$12),0)</f>
        <v>3803.37656919957</v>
      </c>
      <c r="BA151" s="15"/>
    </row>
    <row r="152" spans="5:53">
      <c r="E152" s="3" t="s">
        <v>35</v>
      </c>
      <c r="F152" s="3" t="s">
        <v>128</v>
      </c>
      <c r="G152" s="3" t="s">
        <v>178</v>
      </c>
      <c r="H152" s="3" t="s">
        <v>176</v>
      </c>
      <c r="I152" s="3" t="s">
        <v>179</v>
      </c>
      <c r="L152" s="3" t="s">
        <v>132</v>
      </c>
      <c r="M152" s="3" t="str">
        <f t="shared" si="14"/>
        <v>SSEHDepreciationTotal Depreciation</v>
      </c>
      <c r="R152" s="15"/>
      <c r="T152" s="15"/>
      <c r="U152" s="15"/>
      <c r="V152" s="15"/>
      <c r="W152" s="15"/>
      <c r="X152" s="15"/>
      <c r="Y152" s="89">
        <v>-91.136015532379886</v>
      </c>
      <c r="Z152" s="89">
        <v>-91.617225773440936</v>
      </c>
      <c r="AA152" s="89">
        <v>-90.954834167629301</v>
      </c>
      <c r="AB152" s="89">
        <v>-90.13369800201005</v>
      </c>
      <c r="AC152" s="89">
        <v>-88.719287195583561</v>
      </c>
      <c r="AD152" s="89">
        <v>-88.776390803678723</v>
      </c>
      <c r="AE152" s="89">
        <v>-88.13267227032452</v>
      </c>
      <c r="AF152" s="89">
        <v>-87.641913825650605</v>
      </c>
      <c r="AG152" s="15"/>
      <c r="AH152" s="15"/>
      <c r="AI152" s="15"/>
      <c r="AJ152" s="15"/>
      <c r="AK152" s="15"/>
      <c r="AM152" s="19">
        <f t="shared" si="15"/>
        <v>-717.11203757069757</v>
      </c>
      <c r="AN152" s="19">
        <f t="shared" si="16"/>
        <v>-363.84177347546017</v>
      </c>
      <c r="AO152" s="19">
        <f t="shared" si="17"/>
        <v>0</v>
      </c>
      <c r="AP152" s="19" t="str">
        <f t="shared" si="18"/>
        <v>ED1</v>
      </c>
      <c r="AQ152" s="19">
        <f t="shared" si="19"/>
        <v>-719.26666516572129</v>
      </c>
      <c r="AR152" s="19">
        <f t="shared" si="20"/>
        <v>-364.75451649144247</v>
      </c>
      <c r="AS152" s="19">
        <f>IF(AS$3=$AP152,SUMPRODUCT($Y152:$AF152,Inp_RPEs!$S$9:$Z$9),0)</f>
        <v>0</v>
      </c>
      <c r="AT152" s="19">
        <f>IF(AT$3=$AP152,SUMPRODUCT($Y152:$AD152,Inp_RPEs!$S$9:$X$9),0)</f>
        <v>0</v>
      </c>
      <c r="AU152" s="19">
        <f>IF(AU$3=$AP152,SUMPRODUCT($Y152:$AF152,Inp_RPEs!$S$10:$Z$10),0)</f>
        <v>0</v>
      </c>
      <c r="AV152" s="19">
        <f>IF(AV$3=$AP152,SUMPRODUCT($Y152:$AD152,Inp_RPEs!$S$10:$X$10),0)</f>
        <v>0</v>
      </c>
      <c r="AW152" s="19">
        <f>IF(AW$3=$AP152,SUMPRODUCT($Y152:$AF152,Inp_RPEs!$S$11:$Z$11),0)</f>
        <v>0</v>
      </c>
      <c r="AX152" s="19">
        <f>IF(AX$3=$AP152,SUMPRODUCT($Y152:$AD152,Inp_RPEs!$S$11:$X$11),0)</f>
        <v>0</v>
      </c>
      <c r="AY152" s="19">
        <f>IF(AY$3=$AP152,SUMPRODUCT($Y152:$AF152,Inp_RPEs!$S$12:$Z$12),0)</f>
        <v>-719.26666516572129</v>
      </c>
      <c r="AZ152" s="19">
        <f>IF(AZ$3=$AP152,SUMPRODUCT($Y152:$AB152,Inp_RPEs!$S$12:$V$12),0)</f>
        <v>-364.75451649144247</v>
      </c>
      <c r="BA152" s="15"/>
    </row>
    <row r="153" spans="5:53">
      <c r="E153" s="3" t="s">
        <v>35</v>
      </c>
      <c r="F153" s="3" t="s">
        <v>128</v>
      </c>
      <c r="G153" s="3" t="s">
        <v>180</v>
      </c>
      <c r="H153" s="3" t="s">
        <v>176</v>
      </c>
      <c r="I153" s="3" t="s">
        <v>181</v>
      </c>
      <c r="L153" s="3" t="s">
        <v>138</v>
      </c>
      <c r="M153" s="3" t="str">
        <f t="shared" si="14"/>
        <v>SSEHNotional GearingNotional gearing</v>
      </c>
      <c r="R153" s="15"/>
      <c r="T153" s="15"/>
      <c r="U153" s="15"/>
      <c r="V153" s="15"/>
      <c r="W153" s="15"/>
      <c r="X153" s="15"/>
      <c r="Y153" s="18">
        <v>0.65</v>
      </c>
      <c r="Z153" s="18">
        <v>0.65</v>
      </c>
      <c r="AA153" s="18">
        <v>0.65</v>
      </c>
      <c r="AB153" s="18">
        <v>0.65</v>
      </c>
      <c r="AC153" s="18">
        <v>0.65</v>
      </c>
      <c r="AD153" s="18">
        <v>0.65</v>
      </c>
      <c r="AE153" s="18">
        <v>0.65</v>
      </c>
      <c r="AF153" s="18">
        <v>0.65</v>
      </c>
      <c r="AG153" s="15"/>
      <c r="AH153" s="15"/>
      <c r="AI153" s="15"/>
      <c r="AJ153" s="15"/>
      <c r="AK153" s="15"/>
      <c r="AM153" s="19">
        <f t="shared" si="15"/>
        <v>0.65</v>
      </c>
      <c r="AN153" s="19">
        <f t="shared" si="16"/>
        <v>0.65</v>
      </c>
      <c r="AO153" s="19">
        <f t="shared" si="17"/>
        <v>0</v>
      </c>
      <c r="AP153" s="19" t="str">
        <f t="shared" si="18"/>
        <v>ED1</v>
      </c>
      <c r="AQ153" s="19">
        <f t="shared" si="19"/>
        <v>5.215668525687601</v>
      </c>
      <c r="AR153" s="19">
        <f t="shared" si="20"/>
        <v>2.6065284982534287</v>
      </c>
      <c r="AS153" s="19">
        <f>IF(AS$3=$AP153,SUMPRODUCT($Y153:$AF153,Inp_RPEs!$S$9:$Z$9),0)</f>
        <v>0</v>
      </c>
      <c r="AT153" s="19">
        <f>IF(AT$3=$AP153,SUMPRODUCT($Y153:$AD153,Inp_RPEs!$S$9:$X$9),0)</f>
        <v>0</v>
      </c>
      <c r="AU153" s="19">
        <f>IF(AU$3=$AP153,SUMPRODUCT($Y153:$AF153,Inp_RPEs!$S$10:$Z$10),0)</f>
        <v>0</v>
      </c>
      <c r="AV153" s="19">
        <f>IF(AV$3=$AP153,SUMPRODUCT($Y153:$AD153,Inp_RPEs!$S$10:$X$10),0)</f>
        <v>0</v>
      </c>
      <c r="AW153" s="19">
        <f>IF(AW$3=$AP153,SUMPRODUCT($Y153:$AF153,Inp_RPEs!$S$11:$Z$11),0)</f>
        <v>0</v>
      </c>
      <c r="AX153" s="19">
        <f>IF(AX$3=$AP153,SUMPRODUCT($Y153:$AD153,Inp_RPEs!$S$11:$X$11),0)</f>
        <v>0</v>
      </c>
      <c r="AY153" s="19">
        <f>IF(AY$3=$AP153,SUMPRODUCT($Y153:$AF153,Inp_RPEs!$S$12:$Z$12),0)</f>
        <v>5.215668525687601</v>
      </c>
      <c r="AZ153" s="19">
        <f>IF(AZ$3=$AP153,SUMPRODUCT($Y153:$AB153,Inp_RPEs!$S$12:$V$12),0)</f>
        <v>2.6065284982534287</v>
      </c>
      <c r="BA153" s="15"/>
    </row>
    <row r="154" spans="5:53">
      <c r="E154" s="3" t="s">
        <v>35</v>
      </c>
      <c r="F154" s="3" t="s">
        <v>128</v>
      </c>
      <c r="G154" s="3" t="s">
        <v>182</v>
      </c>
      <c r="H154" s="3" t="s">
        <v>176</v>
      </c>
      <c r="I154" s="3" t="s">
        <v>182</v>
      </c>
      <c r="L154" s="3" t="s">
        <v>183</v>
      </c>
      <c r="M154" s="3" t="str">
        <f t="shared" si="14"/>
        <v>SSEHCost of debtCost of debt</v>
      </c>
      <c r="R154" s="15"/>
      <c r="T154" s="15"/>
      <c r="U154" s="15"/>
      <c r="V154" s="15"/>
      <c r="W154" s="15"/>
      <c r="X154" s="15"/>
      <c r="Y154" s="18">
        <v>2.5499999999999998E-2</v>
      </c>
      <c r="Z154" s="18">
        <v>2.4199999999999999E-2</v>
      </c>
      <c r="AA154" s="18">
        <v>2.29E-2</v>
      </c>
      <c r="AB154" s="18">
        <v>2.0899999999999998E-2</v>
      </c>
      <c r="AC154" s="18">
        <v>1.9400000000000001E-2</v>
      </c>
      <c r="AD154" s="18">
        <v>1.8200000000000001E-2</v>
      </c>
      <c r="AE154" s="18">
        <v>1.72E-2</v>
      </c>
      <c r="AF154" s="18">
        <v>1.6299999999999999E-2</v>
      </c>
      <c r="AG154" s="15"/>
      <c r="AH154" s="15"/>
      <c r="AI154" s="15"/>
      <c r="AJ154" s="15"/>
      <c r="AK154" s="15"/>
      <c r="AM154" s="19">
        <f t="shared" si="15"/>
        <v>2.0575E-2</v>
      </c>
      <c r="AN154" s="19">
        <f t="shared" si="16"/>
        <v>2.3375E-2</v>
      </c>
      <c r="AO154" s="19">
        <f t="shared" si="17"/>
        <v>0</v>
      </c>
      <c r="AP154" s="19" t="str">
        <f t="shared" si="18"/>
        <v>ED1</v>
      </c>
      <c r="AQ154" s="19">
        <f t="shared" si="19"/>
        <v>0.16507657086246333</v>
      </c>
      <c r="AR154" s="19">
        <f t="shared" si="20"/>
        <v>9.3726626266090393E-2</v>
      </c>
      <c r="AS154" s="19">
        <f>IF(AS$3=$AP154,SUMPRODUCT($Y154:$AF154,Inp_RPEs!$S$9:$Z$9),0)</f>
        <v>0</v>
      </c>
      <c r="AT154" s="19">
        <f>IF(AT$3=$AP154,SUMPRODUCT($Y154:$AD154,Inp_RPEs!$S$9:$X$9),0)</f>
        <v>0</v>
      </c>
      <c r="AU154" s="19">
        <f>IF(AU$3=$AP154,SUMPRODUCT($Y154:$AF154,Inp_RPEs!$S$10:$Z$10),0)</f>
        <v>0</v>
      </c>
      <c r="AV154" s="19">
        <f>IF(AV$3=$AP154,SUMPRODUCT($Y154:$AD154,Inp_RPEs!$S$10:$X$10),0)</f>
        <v>0</v>
      </c>
      <c r="AW154" s="19">
        <f>IF(AW$3=$AP154,SUMPRODUCT($Y154:$AF154,Inp_RPEs!$S$11:$Z$11),0)</f>
        <v>0</v>
      </c>
      <c r="AX154" s="19">
        <f>IF(AX$3=$AP154,SUMPRODUCT($Y154:$AD154,Inp_RPEs!$S$11:$X$11),0)</f>
        <v>0</v>
      </c>
      <c r="AY154" s="19">
        <f>IF(AY$3=$AP154,SUMPRODUCT($Y154:$AF154,Inp_RPEs!$S$12:$Z$12),0)</f>
        <v>0.16507657086246333</v>
      </c>
      <c r="AZ154" s="19">
        <f>IF(AZ$3=$AP154,SUMPRODUCT($Y154:$AB154,Inp_RPEs!$S$12:$V$12),0)</f>
        <v>9.3726626266090393E-2</v>
      </c>
      <c r="BA154" s="15"/>
    </row>
    <row r="155" spans="5:53">
      <c r="E155" s="3" t="s">
        <v>35</v>
      </c>
      <c r="F155" s="3" t="s">
        <v>128</v>
      </c>
      <c r="G155" s="3" t="s">
        <v>184</v>
      </c>
      <c r="H155" s="3" t="s">
        <v>176</v>
      </c>
      <c r="I155" s="3" t="s">
        <v>184</v>
      </c>
      <c r="L155" s="3" t="s">
        <v>183</v>
      </c>
      <c r="M155" s="3" t="str">
        <f t="shared" si="14"/>
        <v>SSEHCost of equityCost of equity</v>
      </c>
      <c r="R155" s="15"/>
      <c r="T155" s="15"/>
      <c r="U155" s="15"/>
      <c r="V155" s="15"/>
      <c r="W155" s="15"/>
      <c r="X155" s="15"/>
      <c r="Y155" s="18">
        <v>0.06</v>
      </c>
      <c r="Z155" s="18">
        <v>0.06</v>
      </c>
      <c r="AA155" s="18">
        <v>0.06</v>
      </c>
      <c r="AB155" s="18">
        <v>0.06</v>
      </c>
      <c r="AC155" s="18">
        <v>0.06</v>
      </c>
      <c r="AD155" s="18">
        <v>0.06</v>
      </c>
      <c r="AE155" s="18">
        <v>0.06</v>
      </c>
      <c r="AF155" s="18">
        <v>0.06</v>
      </c>
      <c r="AG155" s="15"/>
      <c r="AH155" s="15"/>
      <c r="AI155" s="15"/>
      <c r="AJ155" s="15"/>
      <c r="AK155" s="15"/>
      <c r="AM155" s="19">
        <f t="shared" si="15"/>
        <v>0.06</v>
      </c>
      <c r="AN155" s="19">
        <f t="shared" si="16"/>
        <v>0.06</v>
      </c>
      <c r="AO155" s="19">
        <f t="shared" si="17"/>
        <v>0</v>
      </c>
      <c r="AP155" s="19" t="str">
        <f t="shared" si="18"/>
        <v>ED1</v>
      </c>
      <c r="AQ155" s="19">
        <f t="shared" si="19"/>
        <v>0.48144632544808619</v>
      </c>
      <c r="AR155" s="19">
        <f t="shared" si="20"/>
        <v>0.24060263060800879</v>
      </c>
      <c r="AS155" s="19">
        <f>IF(AS$3=$AP155,SUMPRODUCT($Y155:$AF155,Inp_RPEs!$S$9:$Z$9),0)</f>
        <v>0</v>
      </c>
      <c r="AT155" s="19">
        <f>IF(AT$3=$AP155,SUMPRODUCT($Y155:$AD155,Inp_RPEs!$S$9:$X$9),0)</f>
        <v>0</v>
      </c>
      <c r="AU155" s="19">
        <f>IF(AU$3=$AP155,SUMPRODUCT($Y155:$AF155,Inp_RPEs!$S$10:$Z$10),0)</f>
        <v>0</v>
      </c>
      <c r="AV155" s="19">
        <f>IF(AV$3=$AP155,SUMPRODUCT($Y155:$AD155,Inp_RPEs!$S$10:$X$10),0)</f>
        <v>0</v>
      </c>
      <c r="AW155" s="19">
        <f>IF(AW$3=$AP155,SUMPRODUCT($Y155:$AF155,Inp_RPEs!$S$11:$Z$11),0)</f>
        <v>0</v>
      </c>
      <c r="AX155" s="19">
        <f>IF(AX$3=$AP155,SUMPRODUCT($Y155:$AD155,Inp_RPEs!$S$11:$X$11),0)</f>
        <v>0</v>
      </c>
      <c r="AY155" s="19">
        <f>IF(AY$3=$AP155,SUMPRODUCT($Y155:$AF155,Inp_RPEs!$S$12:$Z$12),0)</f>
        <v>0.48144632544808619</v>
      </c>
      <c r="AZ155" s="19">
        <f>IF(AZ$3=$AP155,SUMPRODUCT($Y155:$AB155,Inp_RPEs!$S$12:$V$12),0)</f>
        <v>0.24060263060800879</v>
      </c>
      <c r="BA155" s="15"/>
    </row>
    <row r="156" spans="5:53">
      <c r="E156" s="3" t="s">
        <v>36</v>
      </c>
      <c r="F156" s="3" t="s">
        <v>128</v>
      </c>
      <c r="G156" s="3" t="s">
        <v>129</v>
      </c>
      <c r="H156" s="3" t="s">
        <v>130</v>
      </c>
      <c r="I156" s="3" t="s">
        <v>131</v>
      </c>
      <c r="L156" s="3" t="s">
        <v>132</v>
      </c>
      <c r="M156" s="3" t="str">
        <f t="shared" si="14"/>
        <v>SSESTotex actualLatest Totex actuals/forecast</v>
      </c>
      <c r="R156" s="15"/>
      <c r="T156" s="15"/>
      <c r="U156" s="15"/>
      <c r="V156" s="15"/>
      <c r="W156" s="15"/>
      <c r="X156" s="15"/>
      <c r="Y156" s="89">
        <v>264.83828769049967</v>
      </c>
      <c r="Z156" s="89">
        <v>284.55125764389834</v>
      </c>
      <c r="AA156" s="89">
        <v>319.89540878270901</v>
      </c>
      <c r="AB156" s="89">
        <v>304.77982782194181</v>
      </c>
      <c r="AC156" s="89">
        <v>302.96371918350701</v>
      </c>
      <c r="AD156" s="89">
        <v>279.55281354617745</v>
      </c>
      <c r="AE156" s="89">
        <v>249.47369096126201</v>
      </c>
      <c r="AF156" s="89">
        <v>236.59808155066239</v>
      </c>
      <c r="AG156" s="15"/>
      <c r="AH156" s="15"/>
      <c r="AI156" s="15"/>
      <c r="AJ156" s="15"/>
      <c r="AK156" s="15"/>
      <c r="AM156" s="19">
        <f t="shared" si="15"/>
        <v>2242.6530871806576</v>
      </c>
      <c r="AN156" s="19">
        <f t="shared" si="16"/>
        <v>1174.0647819390488</v>
      </c>
      <c r="AO156" s="19">
        <f t="shared" si="17"/>
        <v>0</v>
      </c>
      <c r="AP156" s="19" t="str">
        <f t="shared" si="18"/>
        <v>ED1</v>
      </c>
      <c r="AQ156" s="19">
        <f t="shared" si="19"/>
        <v>2249.4669478684677</v>
      </c>
      <c r="AR156" s="19">
        <f t="shared" si="20"/>
        <v>1177.1221324631115</v>
      </c>
      <c r="AS156" s="19">
        <f>IF(AS$3=$AP156,SUMPRODUCT($Y156:$AF156,Inp_RPEs!$S$9:$Z$9),0)</f>
        <v>0</v>
      </c>
      <c r="AT156" s="19">
        <f>IF(AT$3=$AP156,SUMPRODUCT($Y156:$AD156,Inp_RPEs!$S$9:$X$9),0)</f>
        <v>0</v>
      </c>
      <c r="AU156" s="19">
        <f>IF(AU$3=$AP156,SUMPRODUCT($Y156:$AF156,Inp_RPEs!$S$10:$Z$10),0)</f>
        <v>0</v>
      </c>
      <c r="AV156" s="19">
        <f>IF(AV$3=$AP156,SUMPRODUCT($Y156:$AD156,Inp_RPEs!$S$10:$X$10),0)</f>
        <v>0</v>
      </c>
      <c r="AW156" s="19">
        <f>IF(AW$3=$AP156,SUMPRODUCT($Y156:$AF156,Inp_RPEs!$S$11:$Z$11),0)</f>
        <v>0</v>
      </c>
      <c r="AX156" s="19">
        <f>IF(AX$3=$AP156,SUMPRODUCT($Y156:$AD156,Inp_RPEs!$S$11:$X$11),0)</f>
        <v>0</v>
      </c>
      <c r="AY156" s="19">
        <f>IF(AY$3=$AP156,SUMPRODUCT($Y156:$AF156,Inp_RPEs!$S$12:$Z$12),0)</f>
        <v>2249.4669478684677</v>
      </c>
      <c r="AZ156" s="19">
        <f>IF(AZ$3=$AP156,SUMPRODUCT($Y156:$AB156,Inp_RPEs!$S$12:$V$12),0)</f>
        <v>1177.1221324631115</v>
      </c>
      <c r="BA156" s="15"/>
    </row>
    <row r="157" spans="5:53">
      <c r="E157" s="3" t="s">
        <v>36</v>
      </c>
      <c r="F157" s="3" t="s">
        <v>128</v>
      </c>
      <c r="G157" s="3" t="s">
        <v>133</v>
      </c>
      <c r="H157" s="3" t="s">
        <v>130</v>
      </c>
      <c r="I157" s="3" t="s">
        <v>134</v>
      </c>
      <c r="L157" s="3" t="s">
        <v>132</v>
      </c>
      <c r="M157" s="3" t="str">
        <f t="shared" si="14"/>
        <v>SSESTotex allowanceTotex allowance 
   including allowed adjustments and uncertainty mechanisms</v>
      </c>
      <c r="R157" s="15"/>
      <c r="T157" s="15"/>
      <c r="U157" s="15"/>
      <c r="V157" s="15"/>
      <c r="W157" s="15"/>
      <c r="X157" s="15"/>
      <c r="Y157" s="89">
        <v>306.3</v>
      </c>
      <c r="Z157" s="89">
        <v>312.5</v>
      </c>
      <c r="AA157" s="89">
        <v>304.39936681485926</v>
      </c>
      <c r="AB157" s="89">
        <v>304.04079402064156</v>
      </c>
      <c r="AC157" s="89">
        <v>284.49188803919321</v>
      </c>
      <c r="AD157" s="89">
        <v>277.89852661105863</v>
      </c>
      <c r="AE157" s="89">
        <v>291.09915981346484</v>
      </c>
      <c r="AF157" s="89">
        <v>276.62715981346486</v>
      </c>
      <c r="AG157" s="15"/>
      <c r="AH157" s="15"/>
      <c r="AI157" s="15"/>
      <c r="AJ157" s="15"/>
      <c r="AK157" s="15"/>
      <c r="AM157" s="19">
        <f t="shared" si="15"/>
        <v>2357.3568951126822</v>
      </c>
      <c r="AN157" s="19">
        <f t="shared" si="16"/>
        <v>1227.2401608355008</v>
      </c>
      <c r="AO157" s="19">
        <f t="shared" si="17"/>
        <v>1</v>
      </c>
      <c r="AP157" s="19" t="str">
        <f t="shared" si="18"/>
        <v>ED1</v>
      </c>
      <c r="AQ157" s="19">
        <f t="shared" si="19"/>
        <v>2364.4114474570292</v>
      </c>
      <c r="AR157" s="19">
        <f t="shared" si="20"/>
        <v>1230.3219062740361</v>
      </c>
      <c r="AS157" s="19">
        <f>IF(AS$3=$AP157,SUMPRODUCT($Y157:$AF157,Inp_RPEs!$S$9:$Z$9),0)</f>
        <v>0</v>
      </c>
      <c r="AT157" s="19">
        <f>IF(AT$3=$AP157,SUMPRODUCT($Y157:$AD157,Inp_RPEs!$S$9:$X$9),0)</f>
        <v>0</v>
      </c>
      <c r="AU157" s="19">
        <f>IF(AU$3=$AP157,SUMPRODUCT($Y157:$AF157,Inp_RPEs!$S$10:$Z$10),0)</f>
        <v>0</v>
      </c>
      <c r="AV157" s="19">
        <f>IF(AV$3=$AP157,SUMPRODUCT($Y157:$AD157,Inp_RPEs!$S$10:$X$10),0)</f>
        <v>0</v>
      </c>
      <c r="AW157" s="19">
        <f>IF(AW$3=$AP157,SUMPRODUCT($Y157:$AF157,Inp_RPEs!$S$11:$Z$11),0)</f>
        <v>0</v>
      </c>
      <c r="AX157" s="19">
        <f>IF(AX$3=$AP157,SUMPRODUCT($Y157:$AD157,Inp_RPEs!$S$11:$X$11),0)</f>
        <v>0</v>
      </c>
      <c r="AY157" s="19">
        <f>IF(AY$3=$AP157,SUMPRODUCT($Y157:$AF157,Inp_RPEs!$S$12:$Z$12),0)</f>
        <v>2364.4114474570292</v>
      </c>
      <c r="AZ157" s="19">
        <f>IF(AZ$3=$AP157,SUMPRODUCT($Y157:$AB157,Inp_RPEs!$S$12:$V$12),0)</f>
        <v>1230.3219062740361</v>
      </c>
      <c r="BA157" s="15"/>
    </row>
    <row r="158" spans="5:53">
      <c r="E158" s="3" t="s">
        <v>36</v>
      </c>
      <c r="F158" s="3" t="s">
        <v>128</v>
      </c>
      <c r="G158" s="3" t="s">
        <v>133</v>
      </c>
      <c r="H158" s="3" t="s">
        <v>130</v>
      </c>
      <c r="I158" s="3" t="s">
        <v>135</v>
      </c>
      <c r="L158" s="3" t="s">
        <v>132</v>
      </c>
      <c r="M158" s="3" t="str">
        <f t="shared" si="14"/>
        <v>SSESTotex allowanceTotal enduring value adjustments</v>
      </c>
      <c r="R158" s="15"/>
      <c r="T158" s="15"/>
      <c r="U158" s="15"/>
      <c r="V158" s="15"/>
      <c r="W158" s="15"/>
      <c r="X158" s="15"/>
      <c r="Y158" s="18">
        <v>0</v>
      </c>
      <c r="Z158" s="18">
        <v>0</v>
      </c>
      <c r="AA158" s="18">
        <v>0</v>
      </c>
      <c r="AB158" s="18">
        <v>0</v>
      </c>
      <c r="AC158" s="18">
        <v>0</v>
      </c>
      <c r="AD158" s="18">
        <v>0</v>
      </c>
      <c r="AE158" s="18">
        <v>0</v>
      </c>
      <c r="AF158" s="18">
        <v>0</v>
      </c>
      <c r="AG158" s="15"/>
      <c r="AH158" s="15"/>
      <c r="AI158" s="15"/>
      <c r="AJ158" s="15"/>
      <c r="AK158" s="15"/>
      <c r="AM158" s="19">
        <f t="shared" si="15"/>
        <v>0</v>
      </c>
      <c r="AN158" s="19">
        <f t="shared" si="16"/>
        <v>0</v>
      </c>
      <c r="AO158" s="19">
        <f t="shared" si="17"/>
        <v>1</v>
      </c>
      <c r="AP158" s="19" t="str">
        <f t="shared" si="18"/>
        <v>ED1</v>
      </c>
      <c r="AQ158" s="19">
        <f t="shared" si="19"/>
        <v>0</v>
      </c>
      <c r="AR158" s="19">
        <f t="shared" si="20"/>
        <v>0</v>
      </c>
      <c r="AS158" s="19">
        <f>IF(AS$3=$AP158,SUMPRODUCT($Y158:$AF158,Inp_RPEs!$S$9:$Z$9),0)</f>
        <v>0</v>
      </c>
      <c r="AT158" s="19">
        <f>IF(AT$3=$AP158,SUMPRODUCT($Y158:$AD158,Inp_RPEs!$S$9:$X$9),0)</f>
        <v>0</v>
      </c>
      <c r="AU158" s="19">
        <f>IF(AU$3=$AP158,SUMPRODUCT($Y158:$AF158,Inp_RPEs!$S$10:$Z$10),0)</f>
        <v>0</v>
      </c>
      <c r="AV158" s="19">
        <f>IF(AV$3=$AP158,SUMPRODUCT($Y158:$AD158,Inp_RPEs!$S$10:$X$10),0)</f>
        <v>0</v>
      </c>
      <c r="AW158" s="19">
        <f>IF(AW$3=$AP158,SUMPRODUCT($Y158:$AF158,Inp_RPEs!$S$11:$Z$11),0)</f>
        <v>0</v>
      </c>
      <c r="AX158" s="19">
        <f>IF(AX$3=$AP158,SUMPRODUCT($Y158:$AD158,Inp_RPEs!$S$11:$X$11),0)</f>
        <v>0</v>
      </c>
      <c r="AY158" s="19">
        <f>IF(AY$3=$AP158,SUMPRODUCT($Y158:$AF158,Inp_RPEs!$S$12:$Z$12),0)</f>
        <v>0</v>
      </c>
      <c r="AZ158" s="19">
        <f>IF(AZ$3=$AP158,SUMPRODUCT($Y158:$AB158,Inp_RPEs!$S$12:$V$12),0)</f>
        <v>0</v>
      </c>
      <c r="BA158" s="15"/>
    </row>
    <row r="159" spans="5:53">
      <c r="E159" s="3" t="s">
        <v>36</v>
      </c>
      <c r="F159" s="3" t="s">
        <v>128</v>
      </c>
      <c r="G159" s="3" t="s">
        <v>136</v>
      </c>
      <c r="H159" s="3" t="s">
        <v>130</v>
      </c>
      <c r="I159" s="3" t="s">
        <v>137</v>
      </c>
      <c r="L159" s="3" t="s">
        <v>138</v>
      </c>
      <c r="M159" s="3" t="str">
        <f t="shared" si="14"/>
        <v>SSESSharing factorFunding Adjustment Rate (often referred to as 'sharing factor')</v>
      </c>
      <c r="R159" s="15"/>
      <c r="T159" s="15"/>
      <c r="U159" s="15"/>
      <c r="V159" s="15"/>
      <c r="W159" s="15"/>
      <c r="X159" s="15"/>
      <c r="Y159" s="18">
        <v>0.43530000000000002</v>
      </c>
      <c r="Z159" s="18">
        <v>0.43530000000000002</v>
      </c>
      <c r="AA159" s="18">
        <v>0.43530000000000002</v>
      </c>
      <c r="AB159" s="18">
        <v>0.43530000000000002</v>
      </c>
      <c r="AC159" s="18">
        <v>0.43530000000000002</v>
      </c>
      <c r="AD159" s="18">
        <v>0.43530000000000002</v>
      </c>
      <c r="AE159" s="18">
        <v>0.43530000000000002</v>
      </c>
      <c r="AF159" s="18">
        <v>0.43530000000000002</v>
      </c>
      <c r="AG159" s="15"/>
      <c r="AH159" s="15"/>
      <c r="AI159" s="15"/>
      <c r="AJ159" s="15"/>
      <c r="AK159" s="15"/>
      <c r="AM159" s="19">
        <f t="shared" si="15"/>
        <v>0.43529999999999991</v>
      </c>
      <c r="AN159" s="19">
        <f t="shared" si="16"/>
        <v>0.43530000000000002</v>
      </c>
      <c r="AO159" s="19">
        <f t="shared" si="17"/>
        <v>0</v>
      </c>
      <c r="AP159" s="19" t="str">
        <f t="shared" si="18"/>
        <v>ED1</v>
      </c>
      <c r="AQ159" s="19">
        <f t="shared" si="19"/>
        <v>3.4928930911258655</v>
      </c>
      <c r="AR159" s="19">
        <f t="shared" si="20"/>
        <v>1.7455720850611038</v>
      </c>
      <c r="AS159" s="19">
        <f>IF(AS$3=$AP159,SUMPRODUCT($Y159:$AF159,Inp_RPEs!$S$9:$Z$9),0)</f>
        <v>0</v>
      </c>
      <c r="AT159" s="19">
        <f>IF(AT$3=$AP159,SUMPRODUCT($Y159:$AD159,Inp_RPEs!$S$9:$X$9),0)</f>
        <v>0</v>
      </c>
      <c r="AU159" s="19">
        <f>IF(AU$3=$AP159,SUMPRODUCT($Y159:$AF159,Inp_RPEs!$S$10:$Z$10),0)</f>
        <v>0</v>
      </c>
      <c r="AV159" s="19">
        <f>IF(AV$3=$AP159,SUMPRODUCT($Y159:$AD159,Inp_RPEs!$S$10:$X$10),0)</f>
        <v>0</v>
      </c>
      <c r="AW159" s="19">
        <f>IF(AW$3=$AP159,SUMPRODUCT($Y159:$AF159,Inp_RPEs!$S$11:$Z$11),0)</f>
        <v>0</v>
      </c>
      <c r="AX159" s="19">
        <f>IF(AX$3=$AP159,SUMPRODUCT($Y159:$AD159,Inp_RPEs!$S$11:$X$11),0)</f>
        <v>0</v>
      </c>
      <c r="AY159" s="19">
        <f>IF(AY$3=$AP159,SUMPRODUCT($Y159:$AF159,Inp_RPEs!$S$12:$Z$12),0)</f>
        <v>3.4928930911258655</v>
      </c>
      <c r="AZ159" s="19">
        <f>IF(AZ$3=$AP159,SUMPRODUCT($Y159:$AB159,Inp_RPEs!$S$12:$V$12),0)</f>
        <v>1.7455720850611038</v>
      </c>
      <c r="BA159" s="15"/>
    </row>
    <row r="160" spans="5:53">
      <c r="E160" s="3" t="s">
        <v>36</v>
      </c>
      <c r="F160" s="3" t="s">
        <v>128</v>
      </c>
      <c r="G160" s="3" t="s">
        <v>139</v>
      </c>
      <c r="H160" s="3" t="s">
        <v>140</v>
      </c>
      <c r="I160" s="3" t="s">
        <v>141</v>
      </c>
      <c r="L160" s="3" t="s">
        <v>132</v>
      </c>
      <c r="M160" s="3" t="str">
        <f t="shared" si="14"/>
        <v>SSESIQIPost tax</v>
      </c>
      <c r="R160" s="15"/>
      <c r="T160" s="15"/>
      <c r="U160" s="15"/>
      <c r="V160" s="15"/>
      <c r="W160" s="15"/>
      <c r="X160" s="15"/>
      <c r="Y160" s="18">
        <v>0.3648271976377423</v>
      </c>
      <c r="Z160" s="18">
        <v>0.37109083837102003</v>
      </c>
      <c r="AA160" s="18">
        <v>0.36071859106606846</v>
      </c>
      <c r="AB160" s="18">
        <v>0.35927814835295946</v>
      </c>
      <c r="AC160" s="18">
        <v>0.3227419487574148</v>
      </c>
      <c r="AD160" s="18">
        <v>0.32139075529498529</v>
      </c>
      <c r="AE160" s="18">
        <v>0.32876178406363676</v>
      </c>
      <c r="AF160" s="18">
        <v>0.31920430794598709</v>
      </c>
      <c r="AG160" s="15"/>
      <c r="AH160" s="15"/>
      <c r="AI160" s="15"/>
      <c r="AJ160" s="15"/>
      <c r="AK160" s="15"/>
      <c r="AM160" s="19">
        <f t="shared" si="15"/>
        <v>2.748013571489814</v>
      </c>
      <c r="AN160" s="19">
        <f t="shared" si="16"/>
        <v>1.4559147754277901</v>
      </c>
      <c r="AO160" s="19">
        <f t="shared" si="17"/>
        <v>0</v>
      </c>
      <c r="AP160" s="19" t="str">
        <f t="shared" si="18"/>
        <v>ED1</v>
      </c>
      <c r="AQ160" s="19">
        <f t="shared" si="19"/>
        <v>2.7562062704780468</v>
      </c>
      <c r="AR160" s="19">
        <f t="shared" si="20"/>
        <v>1.4595652365530745</v>
      </c>
      <c r="AS160" s="19">
        <f>IF(AS$3=$AP160,SUMPRODUCT($Y160:$AF160,Inp_RPEs!$S$9:$Z$9),0)</f>
        <v>0</v>
      </c>
      <c r="AT160" s="19">
        <f>IF(AT$3=$AP160,SUMPRODUCT($Y160:$AD160,Inp_RPEs!$S$9:$X$9),0)</f>
        <v>0</v>
      </c>
      <c r="AU160" s="19">
        <f>IF(AU$3=$AP160,SUMPRODUCT($Y160:$AF160,Inp_RPEs!$S$10:$Z$10),0)</f>
        <v>0</v>
      </c>
      <c r="AV160" s="19">
        <f>IF(AV$3=$AP160,SUMPRODUCT($Y160:$AD160,Inp_RPEs!$S$10:$X$10),0)</f>
        <v>0</v>
      </c>
      <c r="AW160" s="19">
        <f>IF(AW$3=$AP160,SUMPRODUCT($Y160:$AF160,Inp_RPEs!$S$11:$Z$11),0)</f>
        <v>0</v>
      </c>
      <c r="AX160" s="19">
        <f>IF(AX$3=$AP160,SUMPRODUCT($Y160:$AD160,Inp_RPEs!$S$11:$X$11),0)</f>
        <v>0</v>
      </c>
      <c r="AY160" s="19">
        <f>IF(AY$3=$AP160,SUMPRODUCT($Y160:$AF160,Inp_RPEs!$S$12:$Z$12),0)</f>
        <v>2.7562062704780468</v>
      </c>
      <c r="AZ160" s="19">
        <f>IF(AZ$3=$AP160,SUMPRODUCT($Y160:$AB160,Inp_RPEs!$S$12:$V$12),0)</f>
        <v>1.4595652365530745</v>
      </c>
      <c r="BA160" s="15"/>
    </row>
    <row r="161" spans="5:53">
      <c r="E161" s="3" t="s">
        <v>36</v>
      </c>
      <c r="F161" s="3" t="s">
        <v>128</v>
      </c>
      <c r="G161" s="3" t="s">
        <v>142</v>
      </c>
      <c r="H161" s="3" t="s">
        <v>140</v>
      </c>
      <c r="I161" s="3" t="s">
        <v>143</v>
      </c>
      <c r="L161" s="3" t="s">
        <v>132</v>
      </c>
      <c r="M161" s="3" t="str">
        <f t="shared" si="14"/>
        <v>SSESBMCSBroad measure of customer service</v>
      </c>
      <c r="R161" s="15"/>
      <c r="T161" s="15"/>
      <c r="U161" s="15"/>
      <c r="V161" s="15"/>
      <c r="W161" s="15"/>
      <c r="X161" s="15"/>
      <c r="Y161" s="18">
        <v>0.75333151323976033</v>
      </c>
      <c r="Z161" s="18">
        <v>1.3156924321775314</v>
      </c>
      <c r="AA161" s="18">
        <v>1.315135584795476</v>
      </c>
      <c r="AB161" s="18">
        <v>1.6792565453350874</v>
      </c>
      <c r="AC161" s="18">
        <v>2.1859563475302517</v>
      </c>
      <c r="AD161" s="18">
        <v>2.1859563475302517</v>
      </c>
      <c r="AE161" s="18">
        <v>2.1859563475302517</v>
      </c>
      <c r="AF161" s="18">
        <v>2.1859563475302517</v>
      </c>
      <c r="AG161" s="15"/>
      <c r="AH161" s="15"/>
      <c r="AI161" s="15"/>
      <c r="AJ161" s="15"/>
      <c r="AK161" s="15"/>
      <c r="AM161" s="19">
        <f t="shared" si="15"/>
        <v>13.807241465668859</v>
      </c>
      <c r="AN161" s="19">
        <f t="shared" si="16"/>
        <v>5.0634160755478543</v>
      </c>
      <c r="AO161" s="19">
        <f t="shared" si="17"/>
        <v>0</v>
      </c>
      <c r="AP161" s="19" t="str">
        <f t="shared" si="18"/>
        <v>ED1</v>
      </c>
      <c r="AQ161" s="19">
        <f t="shared" si="19"/>
        <v>13.852584361408752</v>
      </c>
      <c r="AR161" s="19">
        <f t="shared" si="20"/>
        <v>5.0780209697703178</v>
      </c>
      <c r="AS161" s="19">
        <f>IF(AS$3=$AP161,SUMPRODUCT($Y161:$AF161,Inp_RPEs!$S$9:$Z$9),0)</f>
        <v>0</v>
      </c>
      <c r="AT161" s="19">
        <f>IF(AT$3=$AP161,SUMPRODUCT($Y161:$AD161,Inp_RPEs!$S$9:$X$9),0)</f>
        <v>0</v>
      </c>
      <c r="AU161" s="19">
        <f>IF(AU$3=$AP161,SUMPRODUCT($Y161:$AF161,Inp_RPEs!$S$10:$Z$10),0)</f>
        <v>0</v>
      </c>
      <c r="AV161" s="19">
        <f>IF(AV$3=$AP161,SUMPRODUCT($Y161:$AD161,Inp_RPEs!$S$10:$X$10),0)</f>
        <v>0</v>
      </c>
      <c r="AW161" s="19">
        <f>IF(AW$3=$AP161,SUMPRODUCT($Y161:$AF161,Inp_RPEs!$S$11:$Z$11),0)</f>
        <v>0</v>
      </c>
      <c r="AX161" s="19">
        <f>IF(AX$3=$AP161,SUMPRODUCT($Y161:$AD161,Inp_RPEs!$S$11:$X$11),0)</f>
        <v>0</v>
      </c>
      <c r="AY161" s="19">
        <f>IF(AY$3=$AP161,SUMPRODUCT($Y161:$AF161,Inp_RPEs!$S$12:$Z$12),0)</f>
        <v>13.852584361408752</v>
      </c>
      <c r="AZ161" s="19">
        <f>IF(AZ$3=$AP161,SUMPRODUCT($Y161:$AB161,Inp_RPEs!$S$12:$V$12),0)</f>
        <v>5.0780209697703178</v>
      </c>
      <c r="BA161" s="15"/>
    </row>
    <row r="162" spans="5:53">
      <c r="E162" s="3" t="s">
        <v>36</v>
      </c>
      <c r="F162" s="3" t="s">
        <v>128</v>
      </c>
      <c r="G162" s="3" t="s">
        <v>144</v>
      </c>
      <c r="H162" s="3" t="s">
        <v>140</v>
      </c>
      <c r="I162" s="3" t="s">
        <v>145</v>
      </c>
      <c r="L162" s="3" t="s">
        <v>132</v>
      </c>
      <c r="M162" s="3" t="str">
        <f t="shared" si="14"/>
        <v>SSESIISInterruptions-related quality of service</v>
      </c>
      <c r="R162" s="15"/>
      <c r="T162" s="15"/>
      <c r="U162" s="15"/>
      <c r="V162" s="15"/>
      <c r="W162" s="15"/>
      <c r="X162" s="15"/>
      <c r="Y162" s="18">
        <v>12.209721193490324</v>
      </c>
      <c r="Z162" s="18">
        <v>9.7813948042239005</v>
      </c>
      <c r="AA162" s="18">
        <v>3.4220886997821087</v>
      </c>
      <c r="AB162" s="18">
        <v>1.6561354404210873</v>
      </c>
      <c r="AC162" s="18">
        <v>5.701556331832637</v>
      </c>
      <c r="AD162" s="18">
        <v>5.7036653847366399</v>
      </c>
      <c r="AE162" s="18">
        <v>5.703842466734427</v>
      </c>
      <c r="AF162" s="18">
        <v>5.6957810324088989</v>
      </c>
      <c r="AG162" s="15"/>
      <c r="AH162" s="15"/>
      <c r="AI162" s="15"/>
      <c r="AJ162" s="15"/>
      <c r="AK162" s="15"/>
      <c r="AM162" s="19">
        <f t="shared" si="15"/>
        <v>49.874185353630025</v>
      </c>
      <c r="AN162" s="19">
        <f t="shared" si="16"/>
        <v>27.069340137917422</v>
      </c>
      <c r="AO162" s="19">
        <f t="shared" si="17"/>
        <v>0</v>
      </c>
      <c r="AP162" s="19" t="str">
        <f t="shared" si="18"/>
        <v>ED1</v>
      </c>
      <c r="AQ162" s="19">
        <f t="shared" si="19"/>
        <v>50.001184220511959</v>
      </c>
      <c r="AR162" s="19">
        <f t="shared" si="20"/>
        <v>27.116170962144114</v>
      </c>
      <c r="AS162" s="19">
        <f>IF(AS$3=$AP162,SUMPRODUCT($Y162:$AF162,Inp_RPEs!$S$9:$Z$9),0)</f>
        <v>0</v>
      </c>
      <c r="AT162" s="19">
        <f>IF(AT$3=$AP162,SUMPRODUCT($Y162:$AD162,Inp_RPEs!$S$9:$X$9),0)</f>
        <v>0</v>
      </c>
      <c r="AU162" s="19">
        <f>IF(AU$3=$AP162,SUMPRODUCT($Y162:$AF162,Inp_RPEs!$S$10:$Z$10),0)</f>
        <v>0</v>
      </c>
      <c r="AV162" s="19">
        <f>IF(AV$3=$AP162,SUMPRODUCT($Y162:$AD162,Inp_RPEs!$S$10:$X$10),0)</f>
        <v>0</v>
      </c>
      <c r="AW162" s="19">
        <f>IF(AW$3=$AP162,SUMPRODUCT($Y162:$AF162,Inp_RPEs!$S$11:$Z$11),0)</f>
        <v>0</v>
      </c>
      <c r="AX162" s="19">
        <f>IF(AX$3=$AP162,SUMPRODUCT($Y162:$AD162,Inp_RPEs!$S$11:$X$11),0)</f>
        <v>0</v>
      </c>
      <c r="AY162" s="19">
        <f>IF(AY$3=$AP162,SUMPRODUCT($Y162:$AF162,Inp_RPEs!$S$12:$Z$12),0)</f>
        <v>50.001184220511959</v>
      </c>
      <c r="AZ162" s="19">
        <f>IF(AZ$3=$AP162,SUMPRODUCT($Y162:$AB162,Inp_RPEs!$S$12:$V$12),0)</f>
        <v>27.116170962144114</v>
      </c>
      <c r="BA162" s="15"/>
    </row>
    <row r="163" spans="5:53">
      <c r="E163" s="3" t="s">
        <v>36</v>
      </c>
      <c r="F163" s="3" t="s">
        <v>128</v>
      </c>
      <c r="G163" s="3" t="s">
        <v>146</v>
      </c>
      <c r="H163" s="3" t="s">
        <v>140</v>
      </c>
      <c r="I163" s="3" t="s">
        <v>147</v>
      </c>
      <c r="L163" s="3" t="s">
        <v>132</v>
      </c>
      <c r="M163" s="3" t="str">
        <f t="shared" si="14"/>
        <v>SSESICEIncentive on connections engagement</v>
      </c>
      <c r="R163" s="15"/>
      <c r="T163" s="15"/>
      <c r="U163" s="15"/>
      <c r="V163" s="15"/>
      <c r="W163" s="15"/>
      <c r="X163" s="15"/>
      <c r="Y163" s="18">
        <v>0</v>
      </c>
      <c r="Z163" s="18">
        <v>0</v>
      </c>
      <c r="AA163" s="18">
        <v>0</v>
      </c>
      <c r="AB163" s="18">
        <v>0</v>
      </c>
      <c r="AC163" s="18">
        <v>0</v>
      </c>
      <c r="AD163" s="18">
        <v>0</v>
      </c>
      <c r="AE163" s="18">
        <v>0</v>
      </c>
      <c r="AF163" s="18">
        <v>0</v>
      </c>
      <c r="AG163" s="15"/>
      <c r="AH163" s="15"/>
      <c r="AI163" s="15"/>
      <c r="AJ163" s="15"/>
      <c r="AK163" s="15"/>
      <c r="AM163" s="19">
        <f t="shared" si="15"/>
        <v>0</v>
      </c>
      <c r="AN163" s="19">
        <f t="shared" si="16"/>
        <v>0</v>
      </c>
      <c r="AO163" s="19">
        <f t="shared" si="17"/>
        <v>0</v>
      </c>
      <c r="AP163" s="19" t="str">
        <f t="shared" si="18"/>
        <v>ED1</v>
      </c>
      <c r="AQ163" s="19">
        <f t="shared" si="19"/>
        <v>0</v>
      </c>
      <c r="AR163" s="19">
        <f t="shared" si="20"/>
        <v>0</v>
      </c>
      <c r="AS163" s="19">
        <f>IF(AS$3=$AP163,SUMPRODUCT($Y163:$AF163,Inp_RPEs!$S$9:$Z$9),0)</f>
        <v>0</v>
      </c>
      <c r="AT163" s="19">
        <f>IF(AT$3=$AP163,SUMPRODUCT($Y163:$AD163,Inp_RPEs!$S$9:$X$9),0)</f>
        <v>0</v>
      </c>
      <c r="AU163" s="19">
        <f>IF(AU$3=$AP163,SUMPRODUCT($Y163:$AF163,Inp_RPEs!$S$10:$Z$10),0)</f>
        <v>0</v>
      </c>
      <c r="AV163" s="19">
        <f>IF(AV$3=$AP163,SUMPRODUCT($Y163:$AD163,Inp_RPEs!$S$10:$X$10),0)</f>
        <v>0</v>
      </c>
      <c r="AW163" s="19">
        <f>IF(AW$3=$AP163,SUMPRODUCT($Y163:$AF163,Inp_RPEs!$S$11:$Z$11),0)</f>
        <v>0</v>
      </c>
      <c r="AX163" s="19">
        <f>IF(AX$3=$AP163,SUMPRODUCT($Y163:$AD163,Inp_RPEs!$S$11:$X$11),0)</f>
        <v>0</v>
      </c>
      <c r="AY163" s="19">
        <f>IF(AY$3=$AP163,SUMPRODUCT($Y163:$AF163,Inp_RPEs!$S$12:$Z$12),0)</f>
        <v>0</v>
      </c>
      <c r="AZ163" s="19">
        <f>IF(AZ$3=$AP163,SUMPRODUCT($Y163:$AB163,Inp_RPEs!$S$12:$V$12),0)</f>
        <v>0</v>
      </c>
      <c r="BA163" s="15"/>
    </row>
    <row r="164" spans="5:53">
      <c r="E164" s="3" t="s">
        <v>36</v>
      </c>
      <c r="F164" s="3" t="s">
        <v>128</v>
      </c>
      <c r="G164" s="3" t="s">
        <v>148</v>
      </c>
      <c r="H164" s="3" t="s">
        <v>140</v>
      </c>
      <c r="I164" s="3" t="s">
        <v>149</v>
      </c>
      <c r="L164" s="3" t="s">
        <v>132</v>
      </c>
      <c r="M164" s="3" t="str">
        <f t="shared" si="14"/>
        <v>SSESTTCTime to Connect Incentive</v>
      </c>
      <c r="R164" s="15"/>
      <c r="T164" s="15"/>
      <c r="U164" s="15"/>
      <c r="V164" s="15"/>
      <c r="W164" s="15"/>
      <c r="X164" s="15"/>
      <c r="Y164" s="18">
        <v>1.1224980000000002</v>
      </c>
      <c r="Z164" s="18">
        <v>0.64800000000000013</v>
      </c>
      <c r="AA164" s="18">
        <v>0.64800000000000013</v>
      </c>
      <c r="AB164" s="18">
        <v>1.3065030000000002</v>
      </c>
      <c r="AC164" s="18">
        <v>1.3065030000000002</v>
      </c>
      <c r="AD164" s="18">
        <v>1.3065030000000002</v>
      </c>
      <c r="AE164" s="18">
        <v>1.3065030000000002</v>
      </c>
      <c r="AF164" s="18">
        <v>1.3065030000000002</v>
      </c>
      <c r="AG164" s="15"/>
      <c r="AH164" s="15"/>
      <c r="AI164" s="15"/>
      <c r="AJ164" s="15"/>
      <c r="AK164" s="15"/>
      <c r="AM164" s="19">
        <f t="shared" si="15"/>
        <v>8.9510130000000014</v>
      </c>
      <c r="AN164" s="19">
        <f t="shared" si="16"/>
        <v>3.7250010000000007</v>
      </c>
      <c r="AO164" s="19">
        <f t="shared" si="17"/>
        <v>0</v>
      </c>
      <c r="AP164" s="19" t="str">
        <f t="shared" si="18"/>
        <v>ED1</v>
      </c>
      <c r="AQ164" s="19">
        <f t="shared" si="19"/>
        <v>8.9781114728296245</v>
      </c>
      <c r="AR164" s="19">
        <f t="shared" si="20"/>
        <v>3.7337279755021981</v>
      </c>
      <c r="AS164" s="19">
        <f>IF(AS$3=$AP164,SUMPRODUCT($Y164:$AF164,Inp_RPEs!$S$9:$Z$9),0)</f>
        <v>0</v>
      </c>
      <c r="AT164" s="19">
        <f>IF(AT$3=$AP164,SUMPRODUCT($Y164:$AD164,Inp_RPEs!$S$9:$X$9),0)</f>
        <v>0</v>
      </c>
      <c r="AU164" s="19">
        <f>IF(AU$3=$AP164,SUMPRODUCT($Y164:$AF164,Inp_RPEs!$S$10:$Z$10),0)</f>
        <v>0</v>
      </c>
      <c r="AV164" s="19">
        <f>IF(AV$3=$AP164,SUMPRODUCT($Y164:$AD164,Inp_RPEs!$S$10:$X$10),0)</f>
        <v>0</v>
      </c>
      <c r="AW164" s="19">
        <f>IF(AW$3=$AP164,SUMPRODUCT($Y164:$AF164,Inp_RPEs!$S$11:$Z$11),0)</f>
        <v>0</v>
      </c>
      <c r="AX164" s="19">
        <f>IF(AX$3=$AP164,SUMPRODUCT($Y164:$AD164,Inp_RPEs!$S$11:$X$11),0)</f>
        <v>0</v>
      </c>
      <c r="AY164" s="19">
        <f>IF(AY$3=$AP164,SUMPRODUCT($Y164:$AF164,Inp_RPEs!$S$12:$Z$12),0)</f>
        <v>8.9781114728296245</v>
      </c>
      <c r="AZ164" s="19">
        <f>IF(AZ$3=$AP164,SUMPRODUCT($Y164:$AB164,Inp_RPEs!$S$12:$V$12),0)</f>
        <v>3.7337279755021981</v>
      </c>
      <c r="BA164" s="15"/>
    </row>
    <row r="165" spans="5:53">
      <c r="E165" s="3" t="s">
        <v>36</v>
      </c>
      <c r="F165" s="3" t="s">
        <v>128</v>
      </c>
      <c r="G165" s="3" t="s">
        <v>150</v>
      </c>
      <c r="H165" s="3" t="s">
        <v>140</v>
      </c>
      <c r="I165" s="3" t="s">
        <v>151</v>
      </c>
      <c r="L165" s="3" t="s">
        <v>132</v>
      </c>
      <c r="M165" s="3" t="str">
        <f t="shared" si="14"/>
        <v>SSESLossesLosses discretionary reward scheme</v>
      </c>
      <c r="R165" s="15"/>
      <c r="T165" s="15"/>
      <c r="U165" s="15"/>
      <c r="V165" s="15"/>
      <c r="W165" s="15"/>
      <c r="X165" s="15"/>
      <c r="Y165" s="18">
        <v>0</v>
      </c>
      <c r="Z165" s="18">
        <v>0.36855000000000004</v>
      </c>
      <c r="AA165" s="18">
        <v>0</v>
      </c>
      <c r="AB165" s="18">
        <v>0</v>
      </c>
      <c r="AC165" s="18">
        <v>0</v>
      </c>
      <c r="AD165" s="18">
        <v>0</v>
      </c>
      <c r="AE165" s="18">
        <v>0</v>
      </c>
      <c r="AF165" s="18">
        <v>0</v>
      </c>
      <c r="AG165" s="15"/>
      <c r="AH165" s="15"/>
      <c r="AI165" s="15"/>
      <c r="AJ165" s="15"/>
      <c r="AK165" s="15"/>
      <c r="AM165" s="19">
        <f t="shared" si="15"/>
        <v>0.36855000000000004</v>
      </c>
      <c r="AN165" s="19">
        <f t="shared" si="16"/>
        <v>0.36855000000000004</v>
      </c>
      <c r="AO165" s="19">
        <f t="shared" si="17"/>
        <v>0</v>
      </c>
      <c r="AP165" s="19" t="str">
        <f t="shared" si="18"/>
        <v>ED1</v>
      </c>
      <c r="AQ165" s="19">
        <f t="shared" si="19"/>
        <v>0.3697352843309713</v>
      </c>
      <c r="AR165" s="19">
        <f t="shared" si="20"/>
        <v>0.3697352843309713</v>
      </c>
      <c r="AS165" s="19">
        <f>IF(AS$3=$AP165,SUMPRODUCT($Y165:$AF165,Inp_RPEs!$S$9:$Z$9),0)</f>
        <v>0</v>
      </c>
      <c r="AT165" s="19">
        <f>IF(AT$3=$AP165,SUMPRODUCT($Y165:$AD165,Inp_RPEs!$S$9:$X$9),0)</f>
        <v>0</v>
      </c>
      <c r="AU165" s="19">
        <f>IF(AU$3=$AP165,SUMPRODUCT($Y165:$AF165,Inp_RPEs!$S$10:$Z$10),0)</f>
        <v>0</v>
      </c>
      <c r="AV165" s="19">
        <f>IF(AV$3=$AP165,SUMPRODUCT($Y165:$AD165,Inp_RPEs!$S$10:$X$10),0)</f>
        <v>0</v>
      </c>
      <c r="AW165" s="19">
        <f>IF(AW$3=$AP165,SUMPRODUCT($Y165:$AF165,Inp_RPEs!$S$11:$Z$11),0)</f>
        <v>0</v>
      </c>
      <c r="AX165" s="19">
        <f>IF(AX$3=$AP165,SUMPRODUCT($Y165:$AD165,Inp_RPEs!$S$11:$X$11),0)</f>
        <v>0</v>
      </c>
      <c r="AY165" s="19">
        <f>IF(AY$3=$AP165,SUMPRODUCT($Y165:$AF165,Inp_RPEs!$S$12:$Z$12),0)</f>
        <v>0.3697352843309713</v>
      </c>
      <c r="AZ165" s="19">
        <f>IF(AZ$3=$AP165,SUMPRODUCT($Y165:$AB165,Inp_RPEs!$S$12:$V$12),0)</f>
        <v>0.3697352843309713</v>
      </c>
      <c r="BA165" s="15"/>
    </row>
    <row r="166" spans="5:53">
      <c r="E166" s="3" t="s">
        <v>36</v>
      </c>
      <c r="F166" s="3" t="s">
        <v>128</v>
      </c>
      <c r="G166" s="3" t="s">
        <v>152</v>
      </c>
      <c r="H166" s="3" t="s">
        <v>153</v>
      </c>
      <c r="I166" s="3" t="s">
        <v>154</v>
      </c>
      <c r="L166" s="3" t="s">
        <v>155</v>
      </c>
      <c r="M166" s="3" t="str">
        <f t="shared" si="14"/>
        <v>SSESNetwork Innovation AllowanceEligible NIA expenditure and Bid Preparation costs</v>
      </c>
      <c r="R166" s="15"/>
      <c r="T166" s="15"/>
      <c r="U166" s="15"/>
      <c r="V166" s="15"/>
      <c r="W166" s="15"/>
      <c r="X166" s="15"/>
      <c r="Y166" s="18">
        <v>2.03284049166</v>
      </c>
      <c r="Z166" s="18">
        <v>1.8137923282940047</v>
      </c>
      <c r="AA166" s="18">
        <v>1.2290266806600005</v>
      </c>
      <c r="AB166" s="18">
        <v>1.4815880234452863</v>
      </c>
      <c r="AC166" s="18">
        <v>1.6393118810148226</v>
      </c>
      <c r="AD166" s="18">
        <v>1.6393118810148226</v>
      </c>
      <c r="AE166" s="18">
        <v>1.6393118810148226</v>
      </c>
      <c r="AF166" s="18">
        <v>1.6393118810148226</v>
      </c>
      <c r="AG166" s="15"/>
      <c r="AH166" s="15"/>
      <c r="AI166" s="15"/>
      <c r="AJ166" s="15"/>
      <c r="AK166" s="15"/>
      <c r="AM166" s="19">
        <f t="shared" si="15"/>
        <v>13.114495048118583</v>
      </c>
      <c r="AN166" s="19">
        <f t="shared" si="16"/>
        <v>6.5572475240592913</v>
      </c>
      <c r="AO166" s="19">
        <f t="shared" si="17"/>
        <v>0</v>
      </c>
      <c r="AP166" s="19" t="str">
        <f t="shared" si="18"/>
        <v>ED1</v>
      </c>
      <c r="AQ166" s="19">
        <f t="shared" si="19"/>
        <v>13.15249582735929</v>
      </c>
      <c r="AR166" s="19">
        <f t="shared" si="20"/>
        <v>6.57219698704517</v>
      </c>
      <c r="AS166" s="19">
        <f>IF(AS$3=$AP166,SUMPRODUCT($Y166:$AF166,Inp_RPEs!$S$9:$Z$9),0)</f>
        <v>0</v>
      </c>
      <c r="AT166" s="19">
        <f>IF(AT$3=$AP166,SUMPRODUCT($Y166:$AD166,Inp_RPEs!$S$9:$X$9),0)</f>
        <v>0</v>
      </c>
      <c r="AU166" s="19">
        <f>IF(AU$3=$AP166,SUMPRODUCT($Y166:$AF166,Inp_RPEs!$S$10:$Z$10),0)</f>
        <v>0</v>
      </c>
      <c r="AV166" s="19">
        <f>IF(AV$3=$AP166,SUMPRODUCT($Y166:$AD166,Inp_RPEs!$S$10:$X$10),0)</f>
        <v>0</v>
      </c>
      <c r="AW166" s="19">
        <f>IF(AW$3=$AP166,SUMPRODUCT($Y166:$AF166,Inp_RPEs!$S$11:$Z$11),0)</f>
        <v>0</v>
      </c>
      <c r="AX166" s="19">
        <f>IF(AX$3=$AP166,SUMPRODUCT($Y166:$AD166,Inp_RPEs!$S$11:$X$11),0)</f>
        <v>0</v>
      </c>
      <c r="AY166" s="19">
        <f>IF(AY$3=$AP166,SUMPRODUCT($Y166:$AF166,Inp_RPEs!$S$12:$Z$12),0)</f>
        <v>13.15249582735929</v>
      </c>
      <c r="AZ166" s="19">
        <f>IF(AZ$3=$AP166,SUMPRODUCT($Y166:$AB166,Inp_RPEs!$S$12:$V$12),0)</f>
        <v>6.57219698704517</v>
      </c>
      <c r="BA166" s="15"/>
    </row>
    <row r="167" spans="5:53">
      <c r="E167" s="3" t="s">
        <v>36</v>
      </c>
      <c r="F167" s="3" t="s">
        <v>128</v>
      </c>
      <c r="G167" s="3" t="s">
        <v>156</v>
      </c>
      <c r="H167" s="3" t="s">
        <v>153</v>
      </c>
      <c r="I167" s="3" t="s">
        <v>157</v>
      </c>
      <c r="L167" s="3" t="s">
        <v>155</v>
      </c>
      <c r="M167" s="3" t="str">
        <f t="shared" si="14"/>
        <v>SSESLow Carbon Networks FundLow Carbon Networks Fund revenue adjustment</v>
      </c>
      <c r="R167" s="15"/>
      <c r="T167" s="15"/>
      <c r="U167" s="15"/>
      <c r="V167" s="15"/>
      <c r="W167" s="15"/>
      <c r="X167" s="15"/>
      <c r="Y167" s="18">
        <v>2.07116247</v>
      </c>
      <c r="Z167" s="18">
        <v>0.11014436</v>
      </c>
      <c r="AA167" s="18">
        <v>0.31939428999999997</v>
      </c>
      <c r="AB167" s="18">
        <v>0.86856087000000004</v>
      </c>
      <c r="AC167" s="18">
        <v>0.84231549750000001</v>
      </c>
      <c r="AD167" s="18">
        <v>0.84231549750000001</v>
      </c>
      <c r="AE167" s="18">
        <v>0.84231549750000001</v>
      </c>
      <c r="AF167" s="18">
        <v>0.84231549750000001</v>
      </c>
      <c r="AG167" s="15"/>
      <c r="AH167" s="15"/>
      <c r="AI167" s="15"/>
      <c r="AJ167" s="15"/>
      <c r="AK167" s="15"/>
      <c r="AM167" s="19">
        <f t="shared" si="15"/>
        <v>6.7385239799999983</v>
      </c>
      <c r="AN167" s="19">
        <f t="shared" si="16"/>
        <v>3.36926199</v>
      </c>
      <c r="AO167" s="19">
        <f t="shared" si="17"/>
        <v>0</v>
      </c>
      <c r="AP167" s="19" t="str">
        <f t="shared" si="18"/>
        <v>ED1</v>
      </c>
      <c r="AQ167" s="19">
        <f t="shared" si="19"/>
        <v>6.7544781409815364</v>
      </c>
      <c r="AR167" s="19">
        <f t="shared" si="20"/>
        <v>3.3733718636655712</v>
      </c>
      <c r="AS167" s="19">
        <f>IF(AS$3=$AP167,SUMPRODUCT($Y167:$AF167,Inp_RPEs!$S$9:$Z$9),0)</f>
        <v>0</v>
      </c>
      <c r="AT167" s="19">
        <f>IF(AT$3=$AP167,SUMPRODUCT($Y167:$AD167,Inp_RPEs!$S$9:$X$9),0)</f>
        <v>0</v>
      </c>
      <c r="AU167" s="19">
        <f>IF(AU$3=$AP167,SUMPRODUCT($Y167:$AF167,Inp_RPEs!$S$10:$Z$10),0)</f>
        <v>0</v>
      </c>
      <c r="AV167" s="19">
        <f>IF(AV$3=$AP167,SUMPRODUCT($Y167:$AD167,Inp_RPEs!$S$10:$X$10),0)</f>
        <v>0</v>
      </c>
      <c r="AW167" s="19">
        <f>IF(AW$3=$AP167,SUMPRODUCT($Y167:$AF167,Inp_RPEs!$S$11:$Z$11),0)</f>
        <v>0</v>
      </c>
      <c r="AX167" s="19">
        <f>IF(AX$3=$AP167,SUMPRODUCT($Y167:$AD167,Inp_RPEs!$S$11:$X$11),0)</f>
        <v>0</v>
      </c>
      <c r="AY167" s="19">
        <f>IF(AY$3=$AP167,SUMPRODUCT($Y167:$AF167,Inp_RPEs!$S$12:$Z$12),0)</f>
        <v>6.7544781409815364</v>
      </c>
      <c r="AZ167" s="19">
        <f>IF(AZ$3=$AP167,SUMPRODUCT($Y167:$AB167,Inp_RPEs!$S$12:$V$12),0)</f>
        <v>3.3733718636655712</v>
      </c>
      <c r="BA167" s="15"/>
    </row>
    <row r="168" spans="5:53">
      <c r="E168" s="3" t="s">
        <v>36</v>
      </c>
      <c r="F168" s="3" t="s">
        <v>128</v>
      </c>
      <c r="G168" s="3" t="s">
        <v>158</v>
      </c>
      <c r="H168" s="3" t="s">
        <v>153</v>
      </c>
      <c r="I168" s="3" t="s">
        <v>159</v>
      </c>
      <c r="L168" s="3" t="s">
        <v>155</v>
      </c>
      <c r="M168" s="3" t="str">
        <f t="shared" si="14"/>
        <v>SSESNIC AwardAwarded NIC funding actually spent or forecast to be spent</v>
      </c>
      <c r="R168" s="15"/>
      <c r="T168" s="15"/>
      <c r="U168" s="15"/>
      <c r="V168" s="15"/>
      <c r="W168" s="15"/>
      <c r="X168" s="15"/>
      <c r="Y168" s="18">
        <v>0</v>
      </c>
      <c r="Z168" s="18">
        <v>0</v>
      </c>
      <c r="AA168" s="18">
        <v>0</v>
      </c>
      <c r="AB168" s="18">
        <v>0</v>
      </c>
      <c r="AC168" s="18">
        <v>0</v>
      </c>
      <c r="AD168" s="18">
        <v>0</v>
      </c>
      <c r="AE168" s="18">
        <v>0</v>
      </c>
      <c r="AF168" s="18">
        <v>0</v>
      </c>
      <c r="AG168" s="15"/>
      <c r="AH168" s="15"/>
      <c r="AI168" s="15"/>
      <c r="AJ168" s="15"/>
      <c r="AK168" s="15"/>
      <c r="AM168" s="19">
        <f t="shared" si="15"/>
        <v>0</v>
      </c>
      <c r="AN168" s="19">
        <f t="shared" si="16"/>
        <v>0</v>
      </c>
      <c r="AO168" s="19">
        <f t="shared" si="17"/>
        <v>0</v>
      </c>
      <c r="AP168" s="19" t="str">
        <f t="shared" si="18"/>
        <v>ED1</v>
      </c>
      <c r="AQ168" s="19">
        <f t="shared" si="19"/>
        <v>0</v>
      </c>
      <c r="AR168" s="19">
        <f t="shared" si="20"/>
        <v>0</v>
      </c>
      <c r="AS168" s="19">
        <f>IF(AS$3=$AP168,SUMPRODUCT($Y168:$AF168,Inp_RPEs!$S$9:$Z$9),0)</f>
        <v>0</v>
      </c>
      <c r="AT168" s="19">
        <f>IF(AT$3=$AP168,SUMPRODUCT($Y168:$AD168,Inp_RPEs!$S$9:$X$9),0)</f>
        <v>0</v>
      </c>
      <c r="AU168" s="19">
        <f>IF(AU$3=$AP168,SUMPRODUCT($Y168:$AF168,Inp_RPEs!$S$10:$Z$10),0)</f>
        <v>0</v>
      </c>
      <c r="AV168" s="19">
        <f>IF(AV$3=$AP168,SUMPRODUCT($Y168:$AD168,Inp_RPEs!$S$10:$X$10),0)</f>
        <v>0</v>
      </c>
      <c r="AW168" s="19">
        <f>IF(AW$3=$AP168,SUMPRODUCT($Y168:$AF168,Inp_RPEs!$S$11:$Z$11),0)</f>
        <v>0</v>
      </c>
      <c r="AX168" s="19">
        <f>IF(AX$3=$AP168,SUMPRODUCT($Y168:$AD168,Inp_RPEs!$S$11:$X$11),0)</f>
        <v>0</v>
      </c>
      <c r="AY168" s="19">
        <f>IF(AY$3=$AP168,SUMPRODUCT($Y168:$AF168,Inp_RPEs!$S$12:$Z$12),0)</f>
        <v>0</v>
      </c>
      <c r="AZ168" s="19">
        <f>IF(AZ$3=$AP168,SUMPRODUCT($Y168:$AB168,Inp_RPEs!$S$12:$V$12),0)</f>
        <v>0</v>
      </c>
      <c r="BA168" s="15"/>
    </row>
    <row r="169" spans="5:53">
      <c r="E169" s="3" t="s">
        <v>36</v>
      </c>
      <c r="F169" s="3" t="s">
        <v>128</v>
      </c>
      <c r="G169" s="3" t="s">
        <v>160</v>
      </c>
      <c r="H169" s="3" t="s">
        <v>153</v>
      </c>
      <c r="I169" s="3" t="s">
        <v>161</v>
      </c>
      <c r="L169" s="3" t="s">
        <v>132</v>
      </c>
      <c r="M169" s="3" t="str">
        <f t="shared" si="14"/>
        <v>SSESInnovation RORE deductionNetwork innovation</v>
      </c>
      <c r="R169" s="15"/>
      <c r="T169" s="15"/>
      <c r="U169" s="15"/>
      <c r="V169" s="15"/>
      <c r="W169" s="15"/>
      <c r="X169" s="15"/>
      <c r="Y169" s="18">
        <v>0.1917201155199649</v>
      </c>
      <c r="Z169" s="18">
        <v>0.16747284368031323</v>
      </c>
      <c r="AA169" s="18">
        <v>-0.26086396063756395</v>
      </c>
      <c r="AB169" s="18">
        <v>-1.9128166872673997</v>
      </c>
      <c r="AC169" s="18">
        <v>0.1379555494037587</v>
      </c>
      <c r="AD169" s="18">
        <v>0.13423064889687056</v>
      </c>
      <c r="AE169" s="18">
        <v>0.13028939470698428</v>
      </c>
      <c r="AF169" s="18">
        <v>0.12640251730000898</v>
      </c>
      <c r="AG169" s="15"/>
      <c r="AH169" s="15"/>
      <c r="AI169" s="15"/>
      <c r="AJ169" s="15"/>
      <c r="AK169" s="15"/>
      <c r="AM169" s="19">
        <f t="shared" si="15"/>
        <v>-1.2856095783970629</v>
      </c>
      <c r="AN169" s="19">
        <f t="shared" si="16"/>
        <v>-1.8144876887046855</v>
      </c>
      <c r="AO169" s="19">
        <f t="shared" si="17"/>
        <v>0</v>
      </c>
      <c r="AP169" s="19" t="str">
        <f t="shared" si="18"/>
        <v>ED1</v>
      </c>
      <c r="AQ169" s="19">
        <f t="shared" si="19"/>
        <v>-1.2908920274312154</v>
      </c>
      <c r="AR169" s="19">
        <f t="shared" si="20"/>
        <v>-1.8216293532917396</v>
      </c>
      <c r="AS169" s="19">
        <f>IF(AS$3=$AP169,SUMPRODUCT($Y169:$AF169,Inp_RPEs!$S$9:$Z$9),0)</f>
        <v>0</v>
      </c>
      <c r="AT169" s="19">
        <f>IF(AT$3=$AP169,SUMPRODUCT($Y169:$AD169,Inp_RPEs!$S$9:$X$9),0)</f>
        <v>0</v>
      </c>
      <c r="AU169" s="19">
        <f>IF(AU$3=$AP169,SUMPRODUCT($Y169:$AF169,Inp_RPEs!$S$10:$Z$10),0)</f>
        <v>0</v>
      </c>
      <c r="AV169" s="19">
        <f>IF(AV$3=$AP169,SUMPRODUCT($Y169:$AD169,Inp_RPEs!$S$10:$X$10),0)</f>
        <v>0</v>
      </c>
      <c r="AW169" s="19">
        <f>IF(AW$3=$AP169,SUMPRODUCT($Y169:$AF169,Inp_RPEs!$S$11:$Z$11),0)</f>
        <v>0</v>
      </c>
      <c r="AX169" s="19">
        <f>IF(AX$3=$AP169,SUMPRODUCT($Y169:$AD169,Inp_RPEs!$S$11:$X$11),0)</f>
        <v>0</v>
      </c>
      <c r="AY169" s="19">
        <f>IF(AY$3=$AP169,SUMPRODUCT($Y169:$AF169,Inp_RPEs!$S$12:$Z$12),0)</f>
        <v>-1.2908920274312154</v>
      </c>
      <c r="AZ169" s="19">
        <f>IF(AZ$3=$AP169,SUMPRODUCT($Y169:$AB169,Inp_RPEs!$S$12:$V$12),0)</f>
        <v>-1.8216293532917396</v>
      </c>
      <c r="BA169" s="15"/>
    </row>
    <row r="170" spans="5:53">
      <c r="E170" s="3" t="s">
        <v>36</v>
      </c>
      <c r="F170" s="3" t="s">
        <v>128</v>
      </c>
      <c r="G170" s="3" t="s">
        <v>162</v>
      </c>
      <c r="H170" s="3" t="s">
        <v>163</v>
      </c>
      <c r="I170" s="3" t="s">
        <v>164</v>
      </c>
      <c r="L170" s="3" t="s">
        <v>132</v>
      </c>
      <c r="M170" s="3" t="str">
        <f t="shared" si="14"/>
        <v>SSESFines and PenaltiesPost-tax total fines and penalties (including GS payments)</v>
      </c>
      <c r="R170" s="15"/>
      <c r="T170" s="15"/>
      <c r="U170" s="15"/>
      <c r="V170" s="15"/>
      <c r="W170" s="15"/>
      <c r="X170" s="15"/>
      <c r="Y170" s="18">
        <v>0.16672848047472758</v>
      </c>
      <c r="Z170" s="18">
        <v>0.30784737558114955</v>
      </c>
      <c r="AA170" s="18">
        <v>0.5318967563694037</v>
      </c>
      <c r="AB170" s="18">
        <v>0.86727195049204409</v>
      </c>
      <c r="AC170" s="18">
        <v>0.44434126996185508</v>
      </c>
      <c r="AD170" s="18">
        <v>0.43234373141508642</v>
      </c>
      <c r="AE170" s="18">
        <v>0.41964933891296907</v>
      </c>
      <c r="AF170" s="18">
        <v>0.40713008868587824</v>
      </c>
      <c r="AG170" s="15"/>
      <c r="AH170" s="15"/>
      <c r="AI170" s="15"/>
      <c r="AJ170" s="15"/>
      <c r="AK170" s="15"/>
      <c r="AM170" s="19">
        <f t="shared" si="15"/>
        <v>3.5772089918931131</v>
      </c>
      <c r="AN170" s="19">
        <f t="shared" si="16"/>
        <v>1.8737445629173248</v>
      </c>
      <c r="AO170" s="19">
        <f t="shared" si="17"/>
        <v>0</v>
      </c>
      <c r="AP170" s="19" t="str">
        <f t="shared" si="18"/>
        <v>ED1</v>
      </c>
      <c r="AQ170" s="19">
        <f t="shared" si="19"/>
        <v>3.589072184102557</v>
      </c>
      <c r="AR170" s="19">
        <f t="shared" si="20"/>
        <v>1.8796194045060086</v>
      </c>
      <c r="AS170" s="19">
        <f>IF(AS$3=$AP170,SUMPRODUCT($Y170:$AF170,Inp_RPEs!$S$9:$Z$9),0)</f>
        <v>0</v>
      </c>
      <c r="AT170" s="19">
        <f>IF(AT$3=$AP170,SUMPRODUCT($Y170:$AD170,Inp_RPEs!$S$9:$X$9),0)</f>
        <v>0</v>
      </c>
      <c r="AU170" s="19">
        <f>IF(AU$3=$AP170,SUMPRODUCT($Y170:$AF170,Inp_RPEs!$S$10:$Z$10),0)</f>
        <v>0</v>
      </c>
      <c r="AV170" s="19">
        <f>IF(AV$3=$AP170,SUMPRODUCT($Y170:$AD170,Inp_RPEs!$S$10:$X$10),0)</f>
        <v>0</v>
      </c>
      <c r="AW170" s="19">
        <f>IF(AW$3=$AP170,SUMPRODUCT($Y170:$AF170,Inp_RPEs!$S$11:$Z$11),0)</f>
        <v>0</v>
      </c>
      <c r="AX170" s="19">
        <f>IF(AX$3=$AP170,SUMPRODUCT($Y170:$AD170,Inp_RPEs!$S$11:$X$11),0)</f>
        <v>0</v>
      </c>
      <c r="AY170" s="19">
        <f>IF(AY$3=$AP170,SUMPRODUCT($Y170:$AF170,Inp_RPEs!$S$12:$Z$12),0)</f>
        <v>3.589072184102557</v>
      </c>
      <c r="AZ170" s="19">
        <f>IF(AZ$3=$AP170,SUMPRODUCT($Y170:$AB170,Inp_RPEs!$S$12:$V$12),0)</f>
        <v>1.8796194045060086</v>
      </c>
      <c r="BA170" s="15"/>
    </row>
    <row r="171" spans="5:53">
      <c r="E171" s="3" t="s">
        <v>36</v>
      </c>
      <c r="F171" s="3" t="s">
        <v>128</v>
      </c>
      <c r="G171" s="3" t="s">
        <v>165</v>
      </c>
      <c r="H171" s="3" t="s">
        <v>166</v>
      </c>
      <c r="I171" s="3" t="s">
        <v>167</v>
      </c>
      <c r="L171" s="3" t="s">
        <v>155</v>
      </c>
      <c r="M171" s="3" t="str">
        <f t="shared" si="14"/>
        <v>SSESActual GearingTotal Adjustments to be applied for performance assessment (at actual gearing)</v>
      </c>
      <c r="R171" s="15"/>
      <c r="T171" s="15"/>
      <c r="U171" s="15"/>
      <c r="V171" s="15"/>
      <c r="W171" s="15"/>
      <c r="X171" s="15"/>
      <c r="Y171" s="18">
        <v>0</v>
      </c>
      <c r="Z171" s="18">
        <v>0</v>
      </c>
      <c r="AA171" s="18">
        <v>0</v>
      </c>
      <c r="AB171" s="18">
        <v>0</v>
      </c>
      <c r="AC171" s="18">
        <v>0</v>
      </c>
      <c r="AD171" s="18">
        <v>0</v>
      </c>
      <c r="AE171" s="18">
        <v>0</v>
      </c>
      <c r="AF171" s="18">
        <v>0</v>
      </c>
      <c r="AG171" s="15"/>
      <c r="AH171" s="15"/>
      <c r="AI171" s="15"/>
      <c r="AJ171" s="15"/>
      <c r="AK171" s="15"/>
      <c r="AM171" s="19">
        <f t="shared" si="15"/>
        <v>0</v>
      </c>
      <c r="AN171" s="19">
        <f t="shared" si="16"/>
        <v>0</v>
      </c>
      <c r="AO171" s="19">
        <f t="shared" si="17"/>
        <v>0</v>
      </c>
      <c r="AP171" s="19" t="str">
        <f t="shared" si="18"/>
        <v>ED1</v>
      </c>
      <c r="AQ171" s="19">
        <f t="shared" si="19"/>
        <v>0</v>
      </c>
      <c r="AR171" s="19">
        <f t="shared" si="20"/>
        <v>0</v>
      </c>
      <c r="AS171" s="19">
        <f>IF(AS$3=$AP171,SUMPRODUCT($Y171:$AF171,Inp_RPEs!$S$9:$Z$9),0)</f>
        <v>0</v>
      </c>
      <c r="AT171" s="19">
        <f>IF(AT$3=$AP171,SUMPRODUCT($Y171:$AD171,Inp_RPEs!$S$9:$X$9),0)</f>
        <v>0</v>
      </c>
      <c r="AU171" s="19">
        <f>IF(AU$3=$AP171,SUMPRODUCT($Y171:$AF171,Inp_RPEs!$S$10:$Z$10),0)</f>
        <v>0</v>
      </c>
      <c r="AV171" s="19">
        <f>IF(AV$3=$AP171,SUMPRODUCT($Y171:$AD171,Inp_RPEs!$S$10:$X$10),0)</f>
        <v>0</v>
      </c>
      <c r="AW171" s="19">
        <f>IF(AW$3=$AP171,SUMPRODUCT($Y171:$AF171,Inp_RPEs!$S$11:$Z$11),0)</f>
        <v>0</v>
      </c>
      <c r="AX171" s="19">
        <f>IF(AX$3=$AP171,SUMPRODUCT($Y171:$AD171,Inp_RPEs!$S$11:$X$11),0)</f>
        <v>0</v>
      </c>
      <c r="AY171" s="19">
        <f>IF(AY$3=$AP171,SUMPRODUCT($Y171:$AF171,Inp_RPEs!$S$12:$Z$12),0)</f>
        <v>0</v>
      </c>
      <c r="AZ171" s="19">
        <f>IF(AZ$3=$AP171,SUMPRODUCT($Y171:$AB171,Inp_RPEs!$S$12:$V$12),0)</f>
        <v>0</v>
      </c>
      <c r="BA171" s="15"/>
    </row>
    <row r="172" spans="5:53">
      <c r="E172" s="3" t="s">
        <v>36</v>
      </c>
      <c r="F172" s="3" t="s">
        <v>128</v>
      </c>
      <c r="G172" s="3" t="s">
        <v>168</v>
      </c>
      <c r="H172" s="3" t="s">
        <v>166</v>
      </c>
      <c r="I172" s="3" t="s">
        <v>169</v>
      </c>
      <c r="L172" s="3" t="s">
        <v>132</v>
      </c>
      <c r="M172" s="3" t="str">
        <f t="shared" si="14"/>
        <v>SSESDebt performance (notional)Debt performance - at notional gearing</v>
      </c>
      <c r="R172" s="15"/>
      <c r="T172" s="15"/>
      <c r="U172" s="15"/>
      <c r="V172" s="15"/>
      <c r="W172" s="15"/>
      <c r="X172" s="15"/>
      <c r="Y172" s="18">
        <v>-13.854852677157126</v>
      </c>
      <c r="Z172" s="18">
        <v>1.7427802730519737</v>
      </c>
      <c r="AA172" s="18">
        <v>19.30739265905807</v>
      </c>
      <c r="AB172" s="18">
        <v>10.399473734193339</v>
      </c>
      <c r="AC172" s="18">
        <v>5.8111199093903814</v>
      </c>
      <c r="AD172" s="18">
        <v>5.5282026073940287</v>
      </c>
      <c r="AE172" s="18">
        <v>8.0387175321154185</v>
      </c>
      <c r="AF172" s="18">
        <v>-8.4555814900784974</v>
      </c>
      <c r="AG172" s="15"/>
      <c r="AH172" s="15"/>
      <c r="AI172" s="15"/>
      <c r="AJ172" s="15"/>
      <c r="AK172" s="15"/>
      <c r="AM172" s="19">
        <f t="shared" si="15"/>
        <v>28.51725254796759</v>
      </c>
      <c r="AN172" s="19">
        <f t="shared" si="16"/>
        <v>17.594793989146257</v>
      </c>
      <c r="AO172" s="19">
        <f t="shared" si="17"/>
        <v>0</v>
      </c>
      <c r="AP172" s="19" t="str">
        <f t="shared" si="18"/>
        <v>ED1</v>
      </c>
      <c r="AQ172" s="19">
        <f t="shared" si="19"/>
        <v>28.668498426001428</v>
      </c>
      <c r="AR172" s="19">
        <f t="shared" si="20"/>
        <v>17.707643109150776</v>
      </c>
      <c r="AS172" s="19">
        <f>IF(AS$3=$AP172,SUMPRODUCT($Y172:$AF172,Inp_RPEs!$S$9:$Z$9),0)</f>
        <v>0</v>
      </c>
      <c r="AT172" s="19">
        <f>IF(AT$3=$AP172,SUMPRODUCT($Y172:$AD172,Inp_RPEs!$S$9:$X$9),0)</f>
        <v>0</v>
      </c>
      <c r="AU172" s="19">
        <f>IF(AU$3=$AP172,SUMPRODUCT($Y172:$AF172,Inp_RPEs!$S$10:$Z$10),0)</f>
        <v>0</v>
      </c>
      <c r="AV172" s="19">
        <f>IF(AV$3=$AP172,SUMPRODUCT($Y172:$AD172,Inp_RPEs!$S$10:$X$10),0)</f>
        <v>0</v>
      </c>
      <c r="AW172" s="19">
        <f>IF(AW$3=$AP172,SUMPRODUCT($Y172:$AF172,Inp_RPEs!$S$11:$Z$11),0)</f>
        <v>0</v>
      </c>
      <c r="AX172" s="19">
        <f>IF(AX$3=$AP172,SUMPRODUCT($Y172:$AD172,Inp_RPEs!$S$11:$X$11),0)</f>
        <v>0</v>
      </c>
      <c r="AY172" s="19">
        <f>IF(AY$3=$AP172,SUMPRODUCT($Y172:$AF172,Inp_RPEs!$S$12:$Z$12),0)</f>
        <v>28.668498426001428</v>
      </c>
      <c r="AZ172" s="19">
        <f>IF(AZ$3=$AP172,SUMPRODUCT($Y172:$AB172,Inp_RPEs!$S$12:$V$12),0)</f>
        <v>17.707643109150776</v>
      </c>
      <c r="BA172" s="15"/>
    </row>
    <row r="173" spans="5:53">
      <c r="E173" s="3" t="s">
        <v>36</v>
      </c>
      <c r="F173" s="3" t="s">
        <v>128</v>
      </c>
      <c r="G173" s="3" t="s">
        <v>170</v>
      </c>
      <c r="H173" s="3" t="s">
        <v>166</v>
      </c>
      <c r="I173" s="3" t="s">
        <v>171</v>
      </c>
      <c r="L173" s="3" t="s">
        <v>132</v>
      </c>
      <c r="M173" s="3" t="str">
        <f t="shared" si="14"/>
        <v>SSESDebt performance impact (actual)Debt performance - impact of actual gearing</v>
      </c>
      <c r="R173" s="15"/>
      <c r="T173" s="15"/>
      <c r="U173" s="15"/>
      <c r="V173" s="15"/>
      <c r="W173" s="15"/>
      <c r="X173" s="15"/>
      <c r="Y173" s="18">
        <v>0.76238889738324644</v>
      </c>
      <c r="Z173" s="18">
        <v>-0.46428492193480864</v>
      </c>
      <c r="AA173" s="18">
        <v>-0.36333224211417559</v>
      </c>
      <c r="AB173" s="18">
        <v>-1.3399050375457762</v>
      </c>
      <c r="AC173" s="18">
        <v>-1.6235084135804563</v>
      </c>
      <c r="AD173" s="18">
        <v>-0.94448427168473614</v>
      </c>
      <c r="AE173" s="18">
        <v>-0.22030650158238885</v>
      </c>
      <c r="AF173" s="18">
        <v>-3.5363170663487153E-3</v>
      </c>
      <c r="AG173" s="15"/>
      <c r="AH173" s="15"/>
      <c r="AI173" s="15"/>
      <c r="AJ173" s="15"/>
      <c r="AK173" s="15"/>
      <c r="AM173" s="19">
        <f t="shared" si="15"/>
        <v>-4.1969688081254439</v>
      </c>
      <c r="AN173" s="19">
        <f t="shared" si="16"/>
        <v>-1.4051333042115139</v>
      </c>
      <c r="AO173" s="19">
        <f t="shared" si="17"/>
        <v>0</v>
      </c>
      <c r="AP173" s="19" t="str">
        <f t="shared" si="18"/>
        <v>ED1</v>
      </c>
      <c r="AQ173" s="19">
        <f t="shared" si="19"/>
        <v>-4.2144187216447984</v>
      </c>
      <c r="AR173" s="19">
        <f t="shared" si="20"/>
        <v>-1.4127688126933811</v>
      </c>
      <c r="AS173" s="19">
        <f>IF(AS$3=$AP173,SUMPRODUCT($Y173:$AF173,Inp_RPEs!$S$9:$Z$9),0)</f>
        <v>0</v>
      </c>
      <c r="AT173" s="19">
        <f>IF(AT$3=$AP173,SUMPRODUCT($Y173:$AD173,Inp_RPEs!$S$9:$X$9),0)</f>
        <v>0</v>
      </c>
      <c r="AU173" s="19">
        <f>IF(AU$3=$AP173,SUMPRODUCT($Y173:$AF173,Inp_RPEs!$S$10:$Z$10),0)</f>
        <v>0</v>
      </c>
      <c r="AV173" s="19">
        <f>IF(AV$3=$AP173,SUMPRODUCT($Y173:$AD173,Inp_RPEs!$S$10:$X$10),0)</f>
        <v>0</v>
      </c>
      <c r="AW173" s="19">
        <f>IF(AW$3=$AP173,SUMPRODUCT($Y173:$AF173,Inp_RPEs!$S$11:$Z$11),0)</f>
        <v>0</v>
      </c>
      <c r="AX173" s="19">
        <f>IF(AX$3=$AP173,SUMPRODUCT($Y173:$AD173,Inp_RPEs!$S$11:$X$11),0)</f>
        <v>0</v>
      </c>
      <c r="AY173" s="19">
        <f>IF(AY$3=$AP173,SUMPRODUCT($Y173:$AF173,Inp_RPEs!$S$12:$Z$12),0)</f>
        <v>-4.2144187216447984</v>
      </c>
      <c r="AZ173" s="19">
        <f>IF(AZ$3=$AP173,SUMPRODUCT($Y173:$AB173,Inp_RPEs!$S$12:$V$12),0)</f>
        <v>-1.4127688126933811</v>
      </c>
      <c r="BA173" s="15"/>
    </row>
    <row r="174" spans="5:53">
      <c r="E174" s="3" t="s">
        <v>36</v>
      </c>
      <c r="F174" s="3" t="s">
        <v>128</v>
      </c>
      <c r="G174" s="3" t="s">
        <v>172</v>
      </c>
      <c r="H174" s="3" t="s">
        <v>166</v>
      </c>
      <c r="I174" s="3" t="s">
        <v>173</v>
      </c>
      <c r="L174" s="3" t="s">
        <v>132</v>
      </c>
      <c r="M174" s="3" t="str">
        <f t="shared" si="14"/>
        <v>SSESTax performance (notional)Tax performance - at notional gearing</v>
      </c>
      <c r="R174" s="15"/>
      <c r="T174" s="15"/>
      <c r="U174" s="15"/>
      <c r="V174" s="15"/>
      <c r="W174" s="15"/>
      <c r="X174" s="15"/>
      <c r="Y174" s="18">
        <v>-6.5405647830247098</v>
      </c>
      <c r="Z174" s="18">
        <v>-7.8862133024176764</v>
      </c>
      <c r="AA174" s="18">
        <v>4.2698872605271667</v>
      </c>
      <c r="AB174" s="18">
        <v>-1.8539260054283915</v>
      </c>
      <c r="AC174" s="18">
        <v>-4.7226695881358047</v>
      </c>
      <c r="AD174" s="18">
        <v>-1.5808846875499718</v>
      </c>
      <c r="AE174" s="18">
        <v>0.46159931426440437</v>
      </c>
      <c r="AF174" s="18">
        <v>0.45067732851408238</v>
      </c>
      <c r="AG174" s="15"/>
      <c r="AH174" s="15"/>
      <c r="AI174" s="15"/>
      <c r="AJ174" s="15"/>
      <c r="AK174" s="15"/>
      <c r="AM174" s="19">
        <f t="shared" si="15"/>
        <v>-17.402094463250901</v>
      </c>
      <c r="AN174" s="19">
        <f t="shared" si="16"/>
        <v>-12.010816830343611</v>
      </c>
      <c r="AO174" s="19">
        <f t="shared" si="17"/>
        <v>0</v>
      </c>
      <c r="AP174" s="19" t="str">
        <f t="shared" si="18"/>
        <v>ED1</v>
      </c>
      <c r="AQ174" s="19">
        <f t="shared" si="19"/>
        <v>-17.436588651435073</v>
      </c>
      <c r="AR174" s="19">
        <f t="shared" si="20"/>
        <v>-12.026358547193164</v>
      </c>
      <c r="AS174" s="19">
        <f>IF(AS$3=$AP174,SUMPRODUCT($Y174:$AF174,Inp_RPEs!$S$9:$Z$9),0)</f>
        <v>0</v>
      </c>
      <c r="AT174" s="19">
        <f>IF(AT$3=$AP174,SUMPRODUCT($Y174:$AD174,Inp_RPEs!$S$9:$X$9),0)</f>
        <v>0</v>
      </c>
      <c r="AU174" s="19">
        <f>IF(AU$3=$AP174,SUMPRODUCT($Y174:$AF174,Inp_RPEs!$S$10:$Z$10),0)</f>
        <v>0</v>
      </c>
      <c r="AV174" s="19">
        <f>IF(AV$3=$AP174,SUMPRODUCT($Y174:$AD174,Inp_RPEs!$S$10:$X$10),0)</f>
        <v>0</v>
      </c>
      <c r="AW174" s="19">
        <f>IF(AW$3=$AP174,SUMPRODUCT($Y174:$AF174,Inp_RPEs!$S$11:$Z$11),0)</f>
        <v>0</v>
      </c>
      <c r="AX174" s="19">
        <f>IF(AX$3=$AP174,SUMPRODUCT($Y174:$AD174,Inp_RPEs!$S$11:$X$11),0)</f>
        <v>0</v>
      </c>
      <c r="AY174" s="19">
        <f>IF(AY$3=$AP174,SUMPRODUCT($Y174:$AF174,Inp_RPEs!$S$12:$Z$12),0)</f>
        <v>-17.436588651435073</v>
      </c>
      <c r="AZ174" s="19">
        <f>IF(AZ$3=$AP174,SUMPRODUCT($Y174:$AB174,Inp_RPEs!$S$12:$V$12),0)</f>
        <v>-12.026358547193164</v>
      </c>
      <c r="BA174" s="15"/>
    </row>
    <row r="175" spans="5:53">
      <c r="E175" s="3" t="s">
        <v>36</v>
      </c>
      <c r="F175" s="3" t="s">
        <v>128</v>
      </c>
      <c r="G175" s="3" t="s">
        <v>174</v>
      </c>
      <c r="H175" s="3" t="s">
        <v>166</v>
      </c>
      <c r="I175" s="3" t="s">
        <v>175</v>
      </c>
      <c r="L175" s="3" t="s">
        <v>132</v>
      </c>
      <c r="M175" s="3" t="str">
        <f t="shared" si="14"/>
        <v>SSESTax performance impact (actual)Tax performance - impact of actual gearing</v>
      </c>
      <c r="R175" s="15"/>
      <c r="T175" s="15"/>
      <c r="U175" s="15"/>
      <c r="V175" s="15"/>
      <c r="W175" s="15"/>
      <c r="X175" s="15"/>
      <c r="Y175" s="18">
        <v>-0.15247777947664787</v>
      </c>
      <c r="Z175" s="18">
        <v>9.2856984386962438E-2</v>
      </c>
      <c r="AA175" s="18">
        <v>6.9033126001695422E-2</v>
      </c>
      <c r="AB175" s="18">
        <v>0.25458195713369491</v>
      </c>
      <c r="AC175" s="18">
        <v>0.30846659858028502</v>
      </c>
      <c r="AD175" s="18">
        <v>0.1605623261864082</v>
      </c>
      <c r="AE175" s="18">
        <v>3.7452105269007774E-2</v>
      </c>
      <c r="AF175" s="18">
        <v>6.0117390127700787E-4</v>
      </c>
      <c r="AG175" s="15"/>
      <c r="AH175" s="15"/>
      <c r="AI175" s="15"/>
      <c r="AJ175" s="15"/>
      <c r="AK175" s="15"/>
      <c r="AM175" s="19">
        <f t="shared" si="15"/>
        <v>0.77107649198268291</v>
      </c>
      <c r="AN175" s="19">
        <f t="shared" si="16"/>
        <v>0.26399428804570491</v>
      </c>
      <c r="AO175" s="19">
        <f t="shared" si="17"/>
        <v>0</v>
      </c>
      <c r="AP175" s="19" t="str">
        <f t="shared" si="18"/>
        <v>ED1</v>
      </c>
      <c r="AQ175" s="19">
        <f t="shared" si="19"/>
        <v>0.7743263124870311</v>
      </c>
      <c r="AR175" s="19">
        <f t="shared" si="20"/>
        <v>0.26546151422106679</v>
      </c>
      <c r="AS175" s="19">
        <f>IF(AS$3=$AP175,SUMPRODUCT($Y175:$AF175,Inp_RPEs!$S$9:$Z$9),0)</f>
        <v>0</v>
      </c>
      <c r="AT175" s="19">
        <f>IF(AT$3=$AP175,SUMPRODUCT($Y175:$AD175,Inp_RPEs!$S$9:$X$9),0)</f>
        <v>0</v>
      </c>
      <c r="AU175" s="19">
        <f>IF(AU$3=$AP175,SUMPRODUCT($Y175:$AF175,Inp_RPEs!$S$10:$Z$10),0)</f>
        <v>0</v>
      </c>
      <c r="AV175" s="19">
        <f>IF(AV$3=$AP175,SUMPRODUCT($Y175:$AD175,Inp_RPEs!$S$10:$X$10),0)</f>
        <v>0</v>
      </c>
      <c r="AW175" s="19">
        <f>IF(AW$3=$AP175,SUMPRODUCT($Y175:$AF175,Inp_RPEs!$S$11:$Z$11),0)</f>
        <v>0</v>
      </c>
      <c r="AX175" s="19">
        <f>IF(AX$3=$AP175,SUMPRODUCT($Y175:$AD175,Inp_RPEs!$S$11:$X$11),0)</f>
        <v>0</v>
      </c>
      <c r="AY175" s="19">
        <f>IF(AY$3=$AP175,SUMPRODUCT($Y175:$AF175,Inp_RPEs!$S$12:$Z$12),0)</f>
        <v>0.7743263124870311</v>
      </c>
      <c r="AZ175" s="19">
        <f>IF(AZ$3=$AP175,SUMPRODUCT($Y175:$AB175,Inp_RPEs!$S$12:$V$12),0)</f>
        <v>0.26546151422106679</v>
      </c>
      <c r="BA175" s="15"/>
    </row>
    <row r="176" spans="5:53">
      <c r="E176" s="3" t="s">
        <v>36</v>
      </c>
      <c r="F176" s="3" t="s">
        <v>128</v>
      </c>
      <c r="G176" s="3" t="s">
        <v>176</v>
      </c>
      <c r="H176" s="3" t="s">
        <v>176</v>
      </c>
      <c r="I176" s="3" t="s">
        <v>177</v>
      </c>
      <c r="L176" s="3" t="s">
        <v>132</v>
      </c>
      <c r="M176" s="3" t="str">
        <f t="shared" si="14"/>
        <v>SSESRAVNPV-neutral RAV return base</v>
      </c>
      <c r="R176" s="15"/>
      <c r="T176" s="15"/>
      <c r="U176" s="15"/>
      <c r="V176" s="15"/>
      <c r="W176" s="15"/>
      <c r="X176" s="15"/>
      <c r="Y176" s="89">
        <v>1980.8923977242862</v>
      </c>
      <c r="Z176" s="89">
        <v>1991.0871867646088</v>
      </c>
      <c r="AA176" s="89">
        <v>2010.8120087939437</v>
      </c>
      <c r="AB176" s="89">
        <v>2034.9892640188991</v>
      </c>
      <c r="AC176" s="89">
        <v>2052.8180060688783</v>
      </c>
      <c r="AD176" s="89">
        <v>2062.7173677717519</v>
      </c>
      <c r="AE176" s="89">
        <v>2079.5668905956745</v>
      </c>
      <c r="AF176" s="89">
        <v>2104.0961598045697</v>
      </c>
      <c r="AG176" s="15"/>
      <c r="AH176" s="15"/>
      <c r="AI176" s="15"/>
      <c r="AJ176" s="15"/>
      <c r="AK176" s="15"/>
      <c r="AM176" s="19">
        <f t="shared" si="15"/>
        <v>16316.979281542608</v>
      </c>
      <c r="AN176" s="19">
        <f t="shared" si="16"/>
        <v>8017.7808573017373</v>
      </c>
      <c r="AO176" s="19">
        <f t="shared" si="17"/>
        <v>0</v>
      </c>
      <c r="AP176" s="19" t="str">
        <f t="shared" si="18"/>
        <v>ED1</v>
      </c>
      <c r="AQ176" s="19">
        <f t="shared" si="19"/>
        <v>16366.378155062001</v>
      </c>
      <c r="AR176" s="19">
        <f t="shared" si="20"/>
        <v>8038.0047687906663</v>
      </c>
      <c r="AS176" s="19">
        <f>IF(AS$3=$AP176,SUMPRODUCT($Y176:$AF176,Inp_RPEs!$S$9:$Z$9),0)</f>
        <v>0</v>
      </c>
      <c r="AT176" s="19">
        <f>IF(AT$3=$AP176,SUMPRODUCT($Y176:$AD176,Inp_RPEs!$S$9:$X$9),0)</f>
        <v>0</v>
      </c>
      <c r="AU176" s="19">
        <f>IF(AU$3=$AP176,SUMPRODUCT($Y176:$AF176,Inp_RPEs!$S$10:$Z$10),0)</f>
        <v>0</v>
      </c>
      <c r="AV176" s="19">
        <f>IF(AV$3=$AP176,SUMPRODUCT($Y176:$AD176,Inp_RPEs!$S$10:$X$10),0)</f>
        <v>0</v>
      </c>
      <c r="AW176" s="19">
        <f>IF(AW$3=$AP176,SUMPRODUCT($Y176:$AF176,Inp_RPEs!$S$11:$Z$11),0)</f>
        <v>0</v>
      </c>
      <c r="AX176" s="19">
        <f>IF(AX$3=$AP176,SUMPRODUCT($Y176:$AD176,Inp_RPEs!$S$11:$X$11),0)</f>
        <v>0</v>
      </c>
      <c r="AY176" s="19">
        <f>IF(AY$3=$AP176,SUMPRODUCT($Y176:$AF176,Inp_RPEs!$S$12:$Z$12),0)</f>
        <v>16366.378155062001</v>
      </c>
      <c r="AZ176" s="19">
        <f>IF(AZ$3=$AP176,SUMPRODUCT($Y176:$AB176,Inp_RPEs!$S$12:$V$12),0)</f>
        <v>8038.0047687906663</v>
      </c>
      <c r="BA176" s="15"/>
    </row>
    <row r="177" spans="5:53">
      <c r="E177" s="3" t="s">
        <v>36</v>
      </c>
      <c r="F177" s="3" t="s">
        <v>128</v>
      </c>
      <c r="G177" s="3" t="s">
        <v>178</v>
      </c>
      <c r="H177" s="3" t="s">
        <v>176</v>
      </c>
      <c r="I177" s="3" t="s">
        <v>179</v>
      </c>
      <c r="L177" s="3" t="s">
        <v>132</v>
      </c>
      <c r="M177" s="3" t="str">
        <f t="shared" si="14"/>
        <v>SSESDepreciationTotal Depreciation</v>
      </c>
      <c r="R177" s="15"/>
      <c r="T177" s="15"/>
      <c r="U177" s="15"/>
      <c r="V177" s="15"/>
      <c r="W177" s="15"/>
      <c r="X177" s="15"/>
      <c r="Y177" s="89">
        <v>-196.84620555334908</v>
      </c>
      <c r="Z177" s="89">
        <v>-195.6424803033446</v>
      </c>
      <c r="AA177" s="89">
        <v>-193.08143450305909</v>
      </c>
      <c r="AB177" s="89">
        <v>-190.74526351713743</v>
      </c>
      <c r="AC177" s="89">
        <v>-188.50617643465293</v>
      </c>
      <c r="AD177" s="89">
        <v>-186.77647177716631</v>
      </c>
      <c r="AE177" s="89">
        <v>-160.73540783623841</v>
      </c>
      <c r="AF177" s="89">
        <v>-158.66984883102495</v>
      </c>
      <c r="AG177" s="15"/>
      <c r="AH177" s="15"/>
      <c r="AI177" s="15"/>
      <c r="AJ177" s="15"/>
      <c r="AK177" s="15"/>
      <c r="AM177" s="19">
        <f t="shared" si="15"/>
        <v>-1471.0032887559728</v>
      </c>
      <c r="AN177" s="19">
        <f t="shared" si="16"/>
        <v>-776.31538387689022</v>
      </c>
      <c r="AO177" s="19">
        <f t="shared" si="17"/>
        <v>0</v>
      </c>
      <c r="AP177" s="19" t="str">
        <f t="shared" si="18"/>
        <v>ED1</v>
      </c>
      <c r="AQ177" s="19">
        <f t="shared" si="19"/>
        <v>-1475.3839305845379</v>
      </c>
      <c r="AR177" s="19">
        <f t="shared" si="20"/>
        <v>-778.25392320207766</v>
      </c>
      <c r="AS177" s="19">
        <f>IF(AS$3=$AP177,SUMPRODUCT($Y177:$AF177,Inp_RPEs!$S$9:$Z$9),0)</f>
        <v>0</v>
      </c>
      <c r="AT177" s="19">
        <f>IF(AT$3=$AP177,SUMPRODUCT($Y177:$AD177,Inp_RPEs!$S$9:$X$9),0)</f>
        <v>0</v>
      </c>
      <c r="AU177" s="19">
        <f>IF(AU$3=$AP177,SUMPRODUCT($Y177:$AF177,Inp_RPEs!$S$10:$Z$10),0)</f>
        <v>0</v>
      </c>
      <c r="AV177" s="19">
        <f>IF(AV$3=$AP177,SUMPRODUCT($Y177:$AD177,Inp_RPEs!$S$10:$X$10),0)</f>
        <v>0</v>
      </c>
      <c r="AW177" s="19">
        <f>IF(AW$3=$AP177,SUMPRODUCT($Y177:$AF177,Inp_RPEs!$S$11:$Z$11),0)</f>
        <v>0</v>
      </c>
      <c r="AX177" s="19">
        <f>IF(AX$3=$AP177,SUMPRODUCT($Y177:$AD177,Inp_RPEs!$S$11:$X$11),0)</f>
        <v>0</v>
      </c>
      <c r="AY177" s="19">
        <f>IF(AY$3=$AP177,SUMPRODUCT($Y177:$AF177,Inp_RPEs!$S$12:$Z$12),0)</f>
        <v>-1475.3839305845379</v>
      </c>
      <c r="AZ177" s="19">
        <f>IF(AZ$3=$AP177,SUMPRODUCT($Y177:$AB177,Inp_RPEs!$S$12:$V$12),0)</f>
        <v>-778.25392320207766</v>
      </c>
      <c r="BA177" s="15"/>
    </row>
    <row r="178" spans="5:53">
      <c r="E178" s="3" t="s">
        <v>36</v>
      </c>
      <c r="F178" s="3" t="s">
        <v>128</v>
      </c>
      <c r="G178" s="3" t="s">
        <v>180</v>
      </c>
      <c r="H178" s="3" t="s">
        <v>176</v>
      </c>
      <c r="I178" s="3" t="s">
        <v>181</v>
      </c>
      <c r="L178" s="3" t="s">
        <v>138</v>
      </c>
      <c r="M178" s="3" t="str">
        <f t="shared" si="14"/>
        <v>SSESNotional GearingNotional gearing</v>
      </c>
      <c r="R178" s="15"/>
      <c r="T178" s="15"/>
      <c r="U178" s="15"/>
      <c r="V178" s="15"/>
      <c r="W178" s="15"/>
      <c r="X178" s="15"/>
      <c r="Y178" s="18">
        <v>0.65</v>
      </c>
      <c r="Z178" s="18">
        <v>0.65</v>
      </c>
      <c r="AA178" s="18">
        <v>0.65</v>
      </c>
      <c r="AB178" s="18">
        <v>0.65</v>
      </c>
      <c r="AC178" s="18">
        <v>0.65</v>
      </c>
      <c r="AD178" s="18">
        <v>0.65</v>
      </c>
      <c r="AE178" s="18">
        <v>0.65</v>
      </c>
      <c r="AF178" s="18">
        <v>0.65</v>
      </c>
      <c r="AG178" s="15"/>
      <c r="AH178" s="15"/>
      <c r="AI178" s="15"/>
      <c r="AJ178" s="15"/>
      <c r="AK178" s="15"/>
      <c r="AM178" s="19">
        <f t="shared" si="15"/>
        <v>0.65</v>
      </c>
      <c r="AN178" s="19">
        <f t="shared" si="16"/>
        <v>0.65</v>
      </c>
      <c r="AO178" s="19">
        <f t="shared" si="17"/>
        <v>0</v>
      </c>
      <c r="AP178" s="19" t="str">
        <f t="shared" si="18"/>
        <v>ED1</v>
      </c>
      <c r="AQ178" s="19">
        <f t="shared" si="19"/>
        <v>5.215668525687601</v>
      </c>
      <c r="AR178" s="19">
        <f t="shared" si="20"/>
        <v>2.6065284982534287</v>
      </c>
      <c r="AS178" s="19">
        <f>IF(AS$3=$AP178,SUMPRODUCT($Y178:$AF178,Inp_RPEs!$S$9:$Z$9),0)</f>
        <v>0</v>
      </c>
      <c r="AT178" s="19">
        <f>IF(AT$3=$AP178,SUMPRODUCT($Y178:$AD178,Inp_RPEs!$S$9:$X$9),0)</f>
        <v>0</v>
      </c>
      <c r="AU178" s="19">
        <f>IF(AU$3=$AP178,SUMPRODUCT($Y178:$AF178,Inp_RPEs!$S$10:$Z$10),0)</f>
        <v>0</v>
      </c>
      <c r="AV178" s="19">
        <f>IF(AV$3=$AP178,SUMPRODUCT($Y178:$AD178,Inp_RPEs!$S$10:$X$10),0)</f>
        <v>0</v>
      </c>
      <c r="AW178" s="19">
        <f>IF(AW$3=$AP178,SUMPRODUCT($Y178:$AF178,Inp_RPEs!$S$11:$Z$11),0)</f>
        <v>0</v>
      </c>
      <c r="AX178" s="19">
        <f>IF(AX$3=$AP178,SUMPRODUCT($Y178:$AD178,Inp_RPEs!$S$11:$X$11),0)</f>
        <v>0</v>
      </c>
      <c r="AY178" s="19">
        <f>IF(AY$3=$AP178,SUMPRODUCT($Y178:$AF178,Inp_RPEs!$S$12:$Z$12),0)</f>
        <v>5.215668525687601</v>
      </c>
      <c r="AZ178" s="19">
        <f>IF(AZ$3=$AP178,SUMPRODUCT($Y178:$AB178,Inp_RPEs!$S$12:$V$12),0)</f>
        <v>2.6065284982534287</v>
      </c>
      <c r="BA178" s="15"/>
    </row>
    <row r="179" spans="5:53">
      <c r="E179" s="3" t="s">
        <v>36</v>
      </c>
      <c r="F179" s="3" t="s">
        <v>128</v>
      </c>
      <c r="G179" s="3" t="s">
        <v>182</v>
      </c>
      <c r="H179" s="3" t="s">
        <v>176</v>
      </c>
      <c r="I179" s="3" t="s">
        <v>182</v>
      </c>
      <c r="L179" s="3" t="s">
        <v>183</v>
      </c>
      <c r="M179" s="3" t="str">
        <f t="shared" si="14"/>
        <v>SSESCost of debtCost of debt</v>
      </c>
      <c r="R179" s="15"/>
      <c r="T179" s="15"/>
      <c r="U179" s="15"/>
      <c r="V179" s="15"/>
      <c r="W179" s="15"/>
      <c r="X179" s="15"/>
      <c r="Y179" s="18">
        <v>2.5499999999999998E-2</v>
      </c>
      <c r="Z179" s="18">
        <v>2.4199999999999999E-2</v>
      </c>
      <c r="AA179" s="18">
        <v>2.29E-2</v>
      </c>
      <c r="AB179" s="18">
        <v>2.0899999999999998E-2</v>
      </c>
      <c r="AC179" s="18">
        <v>1.9400000000000001E-2</v>
      </c>
      <c r="AD179" s="18">
        <v>1.8200000000000001E-2</v>
      </c>
      <c r="AE179" s="18">
        <v>1.72E-2</v>
      </c>
      <c r="AF179" s="18">
        <v>1.6299999999999999E-2</v>
      </c>
      <c r="AG179" s="15"/>
      <c r="AH179" s="15"/>
      <c r="AI179" s="15"/>
      <c r="AJ179" s="15"/>
      <c r="AK179" s="15"/>
      <c r="AM179" s="19">
        <f t="shared" si="15"/>
        <v>2.0575E-2</v>
      </c>
      <c r="AN179" s="19">
        <f t="shared" si="16"/>
        <v>2.3375E-2</v>
      </c>
      <c r="AO179" s="19">
        <f t="shared" si="17"/>
        <v>0</v>
      </c>
      <c r="AP179" s="19" t="str">
        <f t="shared" si="18"/>
        <v>ED1</v>
      </c>
      <c r="AQ179" s="19">
        <f t="shared" si="19"/>
        <v>0.16507657086246333</v>
      </c>
      <c r="AR179" s="19">
        <f t="shared" si="20"/>
        <v>9.3726626266090393E-2</v>
      </c>
      <c r="AS179" s="19">
        <f>IF(AS$3=$AP179,SUMPRODUCT($Y179:$AF179,Inp_RPEs!$S$9:$Z$9),0)</f>
        <v>0</v>
      </c>
      <c r="AT179" s="19">
        <f>IF(AT$3=$AP179,SUMPRODUCT($Y179:$AD179,Inp_RPEs!$S$9:$X$9),0)</f>
        <v>0</v>
      </c>
      <c r="AU179" s="19">
        <f>IF(AU$3=$AP179,SUMPRODUCT($Y179:$AF179,Inp_RPEs!$S$10:$Z$10),0)</f>
        <v>0</v>
      </c>
      <c r="AV179" s="19">
        <f>IF(AV$3=$AP179,SUMPRODUCT($Y179:$AD179,Inp_RPEs!$S$10:$X$10),0)</f>
        <v>0</v>
      </c>
      <c r="AW179" s="19">
        <f>IF(AW$3=$AP179,SUMPRODUCT($Y179:$AF179,Inp_RPEs!$S$11:$Z$11),0)</f>
        <v>0</v>
      </c>
      <c r="AX179" s="19">
        <f>IF(AX$3=$AP179,SUMPRODUCT($Y179:$AD179,Inp_RPEs!$S$11:$X$11),0)</f>
        <v>0</v>
      </c>
      <c r="AY179" s="19">
        <f>IF(AY$3=$AP179,SUMPRODUCT($Y179:$AF179,Inp_RPEs!$S$12:$Z$12),0)</f>
        <v>0.16507657086246333</v>
      </c>
      <c r="AZ179" s="19">
        <f>IF(AZ$3=$AP179,SUMPRODUCT($Y179:$AB179,Inp_RPEs!$S$12:$V$12),0)</f>
        <v>9.3726626266090393E-2</v>
      </c>
      <c r="BA179" s="15"/>
    </row>
    <row r="180" spans="5:53">
      <c r="E180" s="3" t="s">
        <v>36</v>
      </c>
      <c r="F180" s="3" t="s">
        <v>128</v>
      </c>
      <c r="G180" s="3" t="s">
        <v>184</v>
      </c>
      <c r="H180" s="3" t="s">
        <v>176</v>
      </c>
      <c r="I180" s="3" t="s">
        <v>184</v>
      </c>
      <c r="L180" s="3" t="s">
        <v>183</v>
      </c>
      <c r="M180" s="3" t="str">
        <f t="shared" si="14"/>
        <v>SSESCost of equityCost of equity</v>
      </c>
      <c r="R180" s="15"/>
      <c r="T180" s="15"/>
      <c r="U180" s="15"/>
      <c r="V180" s="15"/>
      <c r="W180" s="15"/>
      <c r="X180" s="15"/>
      <c r="Y180" s="18">
        <v>0.06</v>
      </c>
      <c r="Z180" s="18">
        <v>0.06</v>
      </c>
      <c r="AA180" s="18">
        <v>0.06</v>
      </c>
      <c r="AB180" s="18">
        <v>0.06</v>
      </c>
      <c r="AC180" s="18">
        <v>0.06</v>
      </c>
      <c r="AD180" s="18">
        <v>0.06</v>
      </c>
      <c r="AE180" s="18">
        <v>0.06</v>
      </c>
      <c r="AF180" s="18">
        <v>0.06</v>
      </c>
      <c r="AG180" s="15"/>
      <c r="AH180" s="15"/>
      <c r="AI180" s="15"/>
      <c r="AJ180" s="15"/>
      <c r="AK180" s="15"/>
      <c r="AM180" s="19">
        <f t="shared" si="15"/>
        <v>0.06</v>
      </c>
      <c r="AN180" s="19">
        <f t="shared" si="16"/>
        <v>0.06</v>
      </c>
      <c r="AO180" s="19">
        <f t="shared" si="17"/>
        <v>0</v>
      </c>
      <c r="AP180" s="19" t="str">
        <f t="shared" si="18"/>
        <v>ED1</v>
      </c>
      <c r="AQ180" s="19">
        <f t="shared" si="19"/>
        <v>0.48144632544808619</v>
      </c>
      <c r="AR180" s="19">
        <f t="shared" si="20"/>
        <v>0.24060263060800879</v>
      </c>
      <c r="AS180" s="19">
        <f>IF(AS$3=$AP180,SUMPRODUCT($Y180:$AF180,Inp_RPEs!$S$9:$Z$9),0)</f>
        <v>0</v>
      </c>
      <c r="AT180" s="19">
        <f>IF(AT$3=$AP180,SUMPRODUCT($Y180:$AD180,Inp_RPEs!$S$9:$X$9),0)</f>
        <v>0</v>
      </c>
      <c r="AU180" s="19">
        <f>IF(AU$3=$AP180,SUMPRODUCT($Y180:$AF180,Inp_RPEs!$S$10:$Z$10),0)</f>
        <v>0</v>
      </c>
      <c r="AV180" s="19">
        <f>IF(AV$3=$AP180,SUMPRODUCT($Y180:$AD180,Inp_RPEs!$S$10:$X$10),0)</f>
        <v>0</v>
      </c>
      <c r="AW180" s="19">
        <f>IF(AW$3=$AP180,SUMPRODUCT($Y180:$AF180,Inp_RPEs!$S$11:$Z$11),0)</f>
        <v>0</v>
      </c>
      <c r="AX180" s="19">
        <f>IF(AX$3=$AP180,SUMPRODUCT($Y180:$AD180,Inp_RPEs!$S$11:$X$11),0)</f>
        <v>0</v>
      </c>
      <c r="AY180" s="19">
        <f>IF(AY$3=$AP180,SUMPRODUCT($Y180:$AF180,Inp_RPEs!$S$12:$Z$12),0)</f>
        <v>0.48144632544808619</v>
      </c>
      <c r="AZ180" s="19">
        <f>IF(AZ$3=$AP180,SUMPRODUCT($Y180:$AB180,Inp_RPEs!$S$12:$V$12),0)</f>
        <v>0.24060263060800879</v>
      </c>
      <c r="BA180" s="15"/>
    </row>
    <row r="181" spans="5:53">
      <c r="E181" s="3" t="s">
        <v>32</v>
      </c>
      <c r="F181" s="3" t="s">
        <v>128</v>
      </c>
      <c r="G181" s="3" t="s">
        <v>129</v>
      </c>
      <c r="H181" s="3" t="s">
        <v>130</v>
      </c>
      <c r="I181" s="3" t="s">
        <v>131</v>
      </c>
      <c r="L181" s="3" t="s">
        <v>132</v>
      </c>
      <c r="M181" s="3" t="str">
        <f t="shared" si="14"/>
        <v>EPNTotex actualLatest Totex actuals/forecast</v>
      </c>
      <c r="R181" s="15"/>
      <c r="T181" s="15"/>
      <c r="U181" s="15"/>
      <c r="V181" s="15"/>
      <c r="W181" s="15"/>
      <c r="X181" s="15"/>
      <c r="Y181" s="89">
        <v>264.88837813169107</v>
      </c>
      <c r="Z181" s="89">
        <v>287.26706831509654</v>
      </c>
      <c r="AA181" s="89">
        <v>307.56300774659525</v>
      </c>
      <c r="AB181" s="89">
        <v>294.46734627623999</v>
      </c>
      <c r="AC181" s="89">
        <v>301.49540483052414</v>
      </c>
      <c r="AD181" s="89">
        <v>273.6494373603054</v>
      </c>
      <c r="AE181" s="89">
        <v>262.27649009330884</v>
      </c>
      <c r="AF181" s="89">
        <v>247.35392904810058</v>
      </c>
      <c r="AG181" s="15"/>
      <c r="AH181" s="15"/>
      <c r="AI181" s="15"/>
      <c r="AJ181" s="15"/>
      <c r="AK181" s="15"/>
      <c r="AM181" s="19">
        <f t="shared" si="15"/>
        <v>2238.9610618018623</v>
      </c>
      <c r="AN181" s="19">
        <f t="shared" si="16"/>
        <v>1154.185800469623</v>
      </c>
      <c r="AO181" s="19">
        <f t="shared" si="17"/>
        <v>0</v>
      </c>
      <c r="AP181" s="19" t="str">
        <f t="shared" si="18"/>
        <v>ED1</v>
      </c>
      <c r="AQ181" s="19">
        <f t="shared" si="19"/>
        <v>2245.7609444066479</v>
      </c>
      <c r="AR181" s="19">
        <f t="shared" si="20"/>
        <v>1157.172269363452</v>
      </c>
      <c r="AS181" s="19">
        <f>IF(AS$3=$AP181,SUMPRODUCT($Y181:$AF181,Inp_RPEs!$S$9:$Z$9),0)</f>
        <v>0</v>
      </c>
      <c r="AT181" s="19">
        <f>IF(AT$3=$AP181,SUMPRODUCT($Y181:$AD181,Inp_RPEs!$S$9:$X$9),0)</f>
        <v>0</v>
      </c>
      <c r="AU181" s="19">
        <f>IF(AU$3=$AP181,SUMPRODUCT($Y181:$AF181,Inp_RPEs!$S$10:$Z$10),0)</f>
        <v>0</v>
      </c>
      <c r="AV181" s="19">
        <f>IF(AV$3=$AP181,SUMPRODUCT($Y181:$AD181,Inp_RPEs!$S$10:$X$10),0)</f>
        <v>0</v>
      </c>
      <c r="AW181" s="19">
        <f>IF(AW$3=$AP181,SUMPRODUCT($Y181:$AF181,Inp_RPEs!$S$11:$Z$11),0)</f>
        <v>0</v>
      </c>
      <c r="AX181" s="19">
        <f>IF(AX$3=$AP181,SUMPRODUCT($Y181:$AD181,Inp_RPEs!$S$11:$X$11),0)</f>
        <v>0</v>
      </c>
      <c r="AY181" s="19">
        <f>IF(AY$3=$AP181,SUMPRODUCT($Y181:$AF181,Inp_RPEs!$S$12:$Z$12),0)</f>
        <v>2245.7609444066479</v>
      </c>
      <c r="AZ181" s="19">
        <f>IF(AZ$3=$AP181,SUMPRODUCT($Y181:$AB181,Inp_RPEs!$S$12:$V$12),0)</f>
        <v>1157.172269363452</v>
      </c>
      <c r="BA181" s="15"/>
    </row>
    <row r="182" spans="5:53">
      <c r="E182" s="3" t="s">
        <v>32</v>
      </c>
      <c r="F182" s="3" t="s">
        <v>128</v>
      </c>
      <c r="G182" s="3" t="s">
        <v>133</v>
      </c>
      <c r="H182" s="3" t="s">
        <v>130</v>
      </c>
      <c r="I182" s="3" t="s">
        <v>134</v>
      </c>
      <c r="L182" s="3" t="s">
        <v>132</v>
      </c>
      <c r="M182" s="3" t="str">
        <f t="shared" si="14"/>
        <v>EPNTotex allowanceTotex allowance 
   including allowed adjustments and uncertainty mechanisms</v>
      </c>
      <c r="R182" s="15"/>
      <c r="T182" s="15"/>
      <c r="U182" s="15"/>
      <c r="V182" s="15"/>
      <c r="W182" s="15"/>
      <c r="X182" s="15"/>
      <c r="Y182" s="89">
        <v>332.87273588473852</v>
      </c>
      <c r="Z182" s="89">
        <v>343.68292505762196</v>
      </c>
      <c r="AA182" s="89">
        <v>326.71692479423831</v>
      </c>
      <c r="AB182" s="89">
        <v>322.76877426587146</v>
      </c>
      <c r="AC182" s="89">
        <v>319.23535988114526</v>
      </c>
      <c r="AD182" s="89">
        <v>305.52555268973384</v>
      </c>
      <c r="AE182" s="89">
        <v>301.43644885674934</v>
      </c>
      <c r="AF182" s="89">
        <v>286.4401487130703</v>
      </c>
      <c r="AG182" s="15"/>
      <c r="AH182" s="15"/>
      <c r="AI182" s="15"/>
      <c r="AJ182" s="15"/>
      <c r="AK182" s="15"/>
      <c r="AM182" s="19">
        <f t="shared" si="15"/>
        <v>2538.6788701431692</v>
      </c>
      <c r="AN182" s="19">
        <f t="shared" si="16"/>
        <v>1326.0413600024704</v>
      </c>
      <c r="AO182" s="19">
        <f t="shared" si="17"/>
        <v>1</v>
      </c>
      <c r="AP182" s="19" t="str">
        <f t="shared" si="18"/>
        <v>ED1</v>
      </c>
      <c r="AQ182" s="19">
        <f t="shared" si="19"/>
        <v>2546.2626986887335</v>
      </c>
      <c r="AR182" s="19">
        <f t="shared" si="20"/>
        <v>1329.362288505577</v>
      </c>
      <c r="AS182" s="19">
        <f>IF(AS$3=$AP182,SUMPRODUCT($Y182:$AF182,Inp_RPEs!$S$9:$Z$9),0)</f>
        <v>0</v>
      </c>
      <c r="AT182" s="19">
        <f>IF(AT$3=$AP182,SUMPRODUCT($Y182:$AD182,Inp_RPEs!$S$9:$X$9),0)</f>
        <v>0</v>
      </c>
      <c r="AU182" s="19">
        <f>IF(AU$3=$AP182,SUMPRODUCT($Y182:$AF182,Inp_RPEs!$S$10:$Z$10),0)</f>
        <v>0</v>
      </c>
      <c r="AV182" s="19">
        <f>IF(AV$3=$AP182,SUMPRODUCT($Y182:$AD182,Inp_RPEs!$S$10:$X$10),0)</f>
        <v>0</v>
      </c>
      <c r="AW182" s="19">
        <f>IF(AW$3=$AP182,SUMPRODUCT($Y182:$AF182,Inp_RPEs!$S$11:$Z$11),0)</f>
        <v>0</v>
      </c>
      <c r="AX182" s="19">
        <f>IF(AX$3=$AP182,SUMPRODUCT($Y182:$AD182,Inp_RPEs!$S$11:$X$11),0)</f>
        <v>0</v>
      </c>
      <c r="AY182" s="19">
        <f>IF(AY$3=$AP182,SUMPRODUCT($Y182:$AF182,Inp_RPEs!$S$12:$Z$12),0)</f>
        <v>2546.2626986887335</v>
      </c>
      <c r="AZ182" s="19">
        <f>IF(AZ$3=$AP182,SUMPRODUCT($Y182:$AB182,Inp_RPEs!$S$12:$V$12),0)</f>
        <v>1329.362288505577</v>
      </c>
      <c r="BA182" s="15"/>
    </row>
    <row r="183" spans="5:53">
      <c r="E183" s="3" t="s">
        <v>32</v>
      </c>
      <c r="F183" s="3" t="s">
        <v>128</v>
      </c>
      <c r="G183" s="3" t="s">
        <v>133</v>
      </c>
      <c r="H183" s="3" t="s">
        <v>130</v>
      </c>
      <c r="I183" s="3" t="s">
        <v>135</v>
      </c>
      <c r="L183" s="3" t="s">
        <v>132</v>
      </c>
      <c r="M183" s="3" t="str">
        <f t="shared" si="14"/>
        <v>EPNTotex allowanceTotal enduring value adjustments</v>
      </c>
      <c r="R183" s="15"/>
      <c r="T183" s="15"/>
      <c r="U183" s="15"/>
      <c r="V183" s="15"/>
      <c r="W183" s="15"/>
      <c r="X183" s="15"/>
      <c r="Y183" s="18">
        <v>-5.8788796498331468</v>
      </c>
      <c r="Z183" s="18">
        <v>-6.2432386192584097</v>
      </c>
      <c r="AA183" s="18">
        <v>-6.1823681903204744</v>
      </c>
      <c r="AB183" s="18">
        <v>-2.584685383899461</v>
      </c>
      <c r="AC183" s="18">
        <v>2.3047726760545961</v>
      </c>
      <c r="AD183" s="18">
        <v>4.9628121940281815</v>
      </c>
      <c r="AE183" s="18">
        <v>-6.3990255719313183</v>
      </c>
      <c r="AF183" s="18">
        <v>-5.3626113251436989</v>
      </c>
      <c r="AG183" s="15"/>
      <c r="AH183" s="15"/>
      <c r="AI183" s="15"/>
      <c r="AJ183" s="15"/>
      <c r="AK183" s="15"/>
      <c r="AM183" s="19">
        <f t="shared" si="15"/>
        <v>-25.383223870303734</v>
      </c>
      <c r="AN183" s="19">
        <f t="shared" si="16"/>
        <v>-20.889171843311495</v>
      </c>
      <c r="AO183" s="19">
        <f t="shared" si="17"/>
        <v>1</v>
      </c>
      <c r="AP183" s="19" t="str">
        <f t="shared" si="18"/>
        <v>ED1</v>
      </c>
      <c r="AQ183" s="19">
        <f t="shared" si="19"/>
        <v>-25.448727079253217</v>
      </c>
      <c r="AR183" s="19">
        <f t="shared" si="20"/>
        <v>-20.938876683485095</v>
      </c>
      <c r="AS183" s="19">
        <f>IF(AS$3=$AP183,SUMPRODUCT($Y183:$AF183,Inp_RPEs!$S$9:$Z$9),0)</f>
        <v>0</v>
      </c>
      <c r="AT183" s="19">
        <f>IF(AT$3=$AP183,SUMPRODUCT($Y183:$AD183,Inp_RPEs!$S$9:$X$9),0)</f>
        <v>0</v>
      </c>
      <c r="AU183" s="19">
        <f>IF(AU$3=$AP183,SUMPRODUCT($Y183:$AF183,Inp_RPEs!$S$10:$Z$10),0)</f>
        <v>0</v>
      </c>
      <c r="AV183" s="19">
        <f>IF(AV$3=$AP183,SUMPRODUCT($Y183:$AD183,Inp_RPEs!$S$10:$X$10),0)</f>
        <v>0</v>
      </c>
      <c r="AW183" s="19">
        <f>IF(AW$3=$AP183,SUMPRODUCT($Y183:$AF183,Inp_RPEs!$S$11:$Z$11),0)</f>
        <v>0</v>
      </c>
      <c r="AX183" s="19">
        <f>IF(AX$3=$AP183,SUMPRODUCT($Y183:$AD183,Inp_RPEs!$S$11:$X$11),0)</f>
        <v>0</v>
      </c>
      <c r="AY183" s="19">
        <f>IF(AY$3=$AP183,SUMPRODUCT($Y183:$AF183,Inp_RPEs!$S$12:$Z$12),0)</f>
        <v>-25.448727079253217</v>
      </c>
      <c r="AZ183" s="19">
        <f>IF(AZ$3=$AP183,SUMPRODUCT($Y183:$AB183,Inp_RPEs!$S$12:$V$12),0)</f>
        <v>-20.938876683485095</v>
      </c>
      <c r="BA183" s="15"/>
    </row>
    <row r="184" spans="5:53">
      <c r="E184" s="3" t="s">
        <v>32</v>
      </c>
      <c r="F184" s="3" t="s">
        <v>128</v>
      </c>
      <c r="G184" s="3" t="s">
        <v>136</v>
      </c>
      <c r="H184" s="3" t="s">
        <v>130</v>
      </c>
      <c r="I184" s="3" t="s">
        <v>137</v>
      </c>
      <c r="L184" s="3" t="s">
        <v>138</v>
      </c>
      <c r="M184" s="3" t="str">
        <f t="shared" si="14"/>
        <v>EPNSharing factorFunding Adjustment Rate (often referred to as 'sharing factor')</v>
      </c>
      <c r="R184" s="15"/>
      <c r="T184" s="15"/>
      <c r="U184" s="15"/>
      <c r="V184" s="15"/>
      <c r="W184" s="15"/>
      <c r="X184" s="15"/>
      <c r="Y184" s="18">
        <v>0.46719999999999995</v>
      </c>
      <c r="Z184" s="18">
        <v>0.46719999999999995</v>
      </c>
      <c r="AA184" s="18">
        <v>0.46719999999999995</v>
      </c>
      <c r="AB184" s="18">
        <v>0.46719999999999995</v>
      </c>
      <c r="AC184" s="18">
        <v>0.46719999999999995</v>
      </c>
      <c r="AD184" s="18">
        <v>0.46719999999999995</v>
      </c>
      <c r="AE184" s="18">
        <v>0.46719999999999995</v>
      </c>
      <c r="AF184" s="18">
        <v>0.46719999999999995</v>
      </c>
      <c r="AG184" s="15"/>
      <c r="AH184" s="15"/>
      <c r="AI184" s="15"/>
      <c r="AJ184" s="15"/>
      <c r="AK184" s="15"/>
      <c r="AM184" s="19">
        <f t="shared" si="15"/>
        <v>0.4672</v>
      </c>
      <c r="AN184" s="19">
        <f t="shared" si="16"/>
        <v>0.46719999999999995</v>
      </c>
      <c r="AO184" s="19">
        <f t="shared" si="17"/>
        <v>0</v>
      </c>
      <c r="AP184" s="19" t="str">
        <f t="shared" si="18"/>
        <v>ED1</v>
      </c>
      <c r="AQ184" s="19">
        <f t="shared" si="19"/>
        <v>3.7488620541557633</v>
      </c>
      <c r="AR184" s="19">
        <f t="shared" si="20"/>
        <v>1.8734924836676949</v>
      </c>
      <c r="AS184" s="19">
        <f>IF(AS$3=$AP184,SUMPRODUCT($Y184:$AF184,Inp_RPEs!$S$9:$Z$9),0)</f>
        <v>0</v>
      </c>
      <c r="AT184" s="19">
        <f>IF(AT$3=$AP184,SUMPRODUCT($Y184:$AD184,Inp_RPEs!$S$9:$X$9),0)</f>
        <v>0</v>
      </c>
      <c r="AU184" s="19">
        <f>IF(AU$3=$AP184,SUMPRODUCT($Y184:$AF184,Inp_RPEs!$S$10:$Z$10),0)</f>
        <v>0</v>
      </c>
      <c r="AV184" s="19">
        <f>IF(AV$3=$AP184,SUMPRODUCT($Y184:$AD184,Inp_RPEs!$S$10:$X$10),0)</f>
        <v>0</v>
      </c>
      <c r="AW184" s="19">
        <f>IF(AW$3=$AP184,SUMPRODUCT($Y184:$AF184,Inp_RPEs!$S$11:$Z$11),0)</f>
        <v>0</v>
      </c>
      <c r="AX184" s="19">
        <f>IF(AX$3=$AP184,SUMPRODUCT($Y184:$AD184,Inp_RPEs!$S$11:$X$11),0)</f>
        <v>0</v>
      </c>
      <c r="AY184" s="19">
        <f>IF(AY$3=$AP184,SUMPRODUCT($Y184:$AF184,Inp_RPEs!$S$12:$Z$12),0)</f>
        <v>3.7488620541557633</v>
      </c>
      <c r="AZ184" s="19">
        <f>IF(AZ$3=$AP184,SUMPRODUCT($Y184:$AB184,Inp_RPEs!$S$12:$V$12),0)</f>
        <v>1.8734924836676949</v>
      </c>
      <c r="BA184" s="15"/>
    </row>
    <row r="185" spans="5:53">
      <c r="E185" s="3" t="s">
        <v>32</v>
      </c>
      <c r="F185" s="3" t="s">
        <v>128</v>
      </c>
      <c r="G185" s="3" t="s">
        <v>139</v>
      </c>
      <c r="H185" s="3" t="s">
        <v>140</v>
      </c>
      <c r="I185" s="3" t="s">
        <v>141</v>
      </c>
      <c r="L185" s="3" t="s">
        <v>132</v>
      </c>
      <c r="M185" s="3" t="str">
        <f t="shared" si="14"/>
        <v>EPNIQIPost tax</v>
      </c>
      <c r="R185" s="15"/>
      <c r="T185" s="15"/>
      <c r="U185" s="15"/>
      <c r="V185" s="15"/>
      <c r="W185" s="15"/>
      <c r="X185" s="15"/>
      <c r="Y185" s="18">
        <v>-3.2612134183503572</v>
      </c>
      <c r="Z185" s="18">
        <v>-3.3462554451402173</v>
      </c>
      <c r="AA185" s="18">
        <v>-3.1732919768141143</v>
      </c>
      <c r="AB185" s="18">
        <v>-3.1232404745251841</v>
      </c>
      <c r="AC185" s="18">
        <v>-3.0767551306224106</v>
      </c>
      <c r="AD185" s="18">
        <v>-2.9342177182087767</v>
      </c>
      <c r="AE185" s="18">
        <v>-2.8825938479182072</v>
      </c>
      <c r="AF185" s="18">
        <v>-2.7237011003750218</v>
      </c>
      <c r="AG185" s="15"/>
      <c r="AH185" s="15"/>
      <c r="AI185" s="15"/>
      <c r="AJ185" s="15"/>
      <c r="AK185" s="15"/>
      <c r="AM185" s="19">
        <f t="shared" si="15"/>
        <v>-24.52126911195429</v>
      </c>
      <c r="AN185" s="19">
        <f t="shared" si="16"/>
        <v>-12.904001314829873</v>
      </c>
      <c r="AO185" s="19">
        <f t="shared" si="17"/>
        <v>0</v>
      </c>
      <c r="AP185" s="19" t="str">
        <f t="shared" si="18"/>
        <v>ED1</v>
      </c>
      <c r="AQ185" s="19">
        <f t="shared" si="19"/>
        <v>-24.594342909588011</v>
      </c>
      <c r="AR185" s="19">
        <f t="shared" si="20"/>
        <v>-12.936235825395967</v>
      </c>
      <c r="AS185" s="19">
        <f>IF(AS$3=$AP185,SUMPRODUCT($Y185:$AF185,Inp_RPEs!$S$9:$Z$9),0)</f>
        <v>0</v>
      </c>
      <c r="AT185" s="19">
        <f>IF(AT$3=$AP185,SUMPRODUCT($Y185:$AD185,Inp_RPEs!$S$9:$X$9),0)</f>
        <v>0</v>
      </c>
      <c r="AU185" s="19">
        <f>IF(AU$3=$AP185,SUMPRODUCT($Y185:$AF185,Inp_RPEs!$S$10:$Z$10),0)</f>
        <v>0</v>
      </c>
      <c r="AV185" s="19">
        <f>IF(AV$3=$AP185,SUMPRODUCT($Y185:$AD185,Inp_RPEs!$S$10:$X$10),0)</f>
        <v>0</v>
      </c>
      <c r="AW185" s="19">
        <f>IF(AW$3=$AP185,SUMPRODUCT($Y185:$AF185,Inp_RPEs!$S$11:$Z$11),0)</f>
        <v>0</v>
      </c>
      <c r="AX185" s="19">
        <f>IF(AX$3=$AP185,SUMPRODUCT($Y185:$AD185,Inp_RPEs!$S$11:$X$11),0)</f>
        <v>0</v>
      </c>
      <c r="AY185" s="19">
        <f>IF(AY$3=$AP185,SUMPRODUCT($Y185:$AF185,Inp_RPEs!$S$12:$Z$12),0)</f>
        <v>-24.594342909588011</v>
      </c>
      <c r="AZ185" s="19">
        <f>IF(AZ$3=$AP185,SUMPRODUCT($Y185:$AB185,Inp_RPEs!$S$12:$V$12),0)</f>
        <v>-12.936235825395967</v>
      </c>
      <c r="BA185" s="15"/>
    </row>
    <row r="186" spans="5:53">
      <c r="E186" s="3" t="s">
        <v>32</v>
      </c>
      <c r="F186" s="3" t="s">
        <v>128</v>
      </c>
      <c r="G186" s="3" t="s">
        <v>142</v>
      </c>
      <c r="H186" s="3" t="s">
        <v>140</v>
      </c>
      <c r="I186" s="3" t="s">
        <v>143</v>
      </c>
      <c r="L186" s="3" t="s">
        <v>132</v>
      </c>
      <c r="M186" s="3" t="str">
        <f t="shared" si="14"/>
        <v>EPNBMCSBroad measure of customer service</v>
      </c>
      <c r="R186" s="15"/>
      <c r="T186" s="15"/>
      <c r="U186" s="15"/>
      <c r="V186" s="15"/>
      <c r="W186" s="15"/>
      <c r="X186" s="15"/>
      <c r="Y186" s="18">
        <v>2.8993010926724412</v>
      </c>
      <c r="Z186" s="18">
        <v>2.9653196672624733</v>
      </c>
      <c r="AA186" s="18">
        <v>3.6314096435818515</v>
      </c>
      <c r="AB186" s="18">
        <v>4.0002447600000002</v>
      </c>
      <c r="AC186" s="18">
        <v>4.0002447600000002</v>
      </c>
      <c r="AD186" s="18">
        <v>4.0002447600000002</v>
      </c>
      <c r="AE186" s="18">
        <v>4.0002447600000002</v>
      </c>
      <c r="AF186" s="18">
        <v>4.0002447600000002</v>
      </c>
      <c r="AG186" s="15"/>
      <c r="AH186" s="15"/>
      <c r="AI186" s="15"/>
      <c r="AJ186" s="15"/>
      <c r="AK186" s="15"/>
      <c r="AM186" s="19">
        <f t="shared" si="15"/>
        <v>29.497254203516771</v>
      </c>
      <c r="AN186" s="19">
        <f t="shared" si="16"/>
        <v>13.496275163516767</v>
      </c>
      <c r="AO186" s="19">
        <f t="shared" si="17"/>
        <v>0</v>
      </c>
      <c r="AP186" s="19" t="str">
        <f t="shared" si="18"/>
        <v>ED1</v>
      </c>
      <c r="AQ186" s="19">
        <f t="shared" si="19"/>
        <v>29.589280317815387</v>
      </c>
      <c r="AR186" s="19">
        <f t="shared" si="20"/>
        <v>13.532051513431078</v>
      </c>
      <c r="AS186" s="19">
        <f>IF(AS$3=$AP186,SUMPRODUCT($Y186:$AF186,Inp_RPEs!$S$9:$Z$9),0)</f>
        <v>0</v>
      </c>
      <c r="AT186" s="19">
        <f>IF(AT$3=$AP186,SUMPRODUCT($Y186:$AD186,Inp_RPEs!$S$9:$X$9),0)</f>
        <v>0</v>
      </c>
      <c r="AU186" s="19">
        <f>IF(AU$3=$AP186,SUMPRODUCT($Y186:$AF186,Inp_RPEs!$S$10:$Z$10),0)</f>
        <v>0</v>
      </c>
      <c r="AV186" s="19">
        <f>IF(AV$3=$AP186,SUMPRODUCT($Y186:$AD186,Inp_RPEs!$S$10:$X$10),0)</f>
        <v>0</v>
      </c>
      <c r="AW186" s="19">
        <f>IF(AW$3=$AP186,SUMPRODUCT($Y186:$AF186,Inp_RPEs!$S$11:$Z$11),0)</f>
        <v>0</v>
      </c>
      <c r="AX186" s="19">
        <f>IF(AX$3=$AP186,SUMPRODUCT($Y186:$AD186,Inp_RPEs!$S$11:$X$11),0)</f>
        <v>0</v>
      </c>
      <c r="AY186" s="19">
        <f>IF(AY$3=$AP186,SUMPRODUCT($Y186:$AF186,Inp_RPEs!$S$12:$Z$12),0)</f>
        <v>29.589280317815387</v>
      </c>
      <c r="AZ186" s="19">
        <f>IF(AZ$3=$AP186,SUMPRODUCT($Y186:$AB186,Inp_RPEs!$S$12:$V$12),0)</f>
        <v>13.532051513431078</v>
      </c>
      <c r="BA186" s="15"/>
    </row>
    <row r="187" spans="5:53">
      <c r="E187" s="3" t="s">
        <v>32</v>
      </c>
      <c r="F187" s="3" t="s">
        <v>128</v>
      </c>
      <c r="G187" s="3" t="s">
        <v>144</v>
      </c>
      <c r="H187" s="3" t="s">
        <v>140</v>
      </c>
      <c r="I187" s="3" t="s">
        <v>145</v>
      </c>
      <c r="L187" s="3" t="s">
        <v>132</v>
      </c>
      <c r="M187" s="3" t="str">
        <f t="shared" si="14"/>
        <v>EPNIISInterruptions-related quality of service</v>
      </c>
      <c r="R187" s="15"/>
      <c r="T187" s="15"/>
      <c r="U187" s="15"/>
      <c r="V187" s="15"/>
      <c r="W187" s="15"/>
      <c r="X187" s="15"/>
      <c r="Y187" s="18">
        <v>16.28599272336</v>
      </c>
      <c r="Z187" s="18">
        <v>16.152554736000003</v>
      </c>
      <c r="AA187" s="18">
        <v>12.654562896262371</v>
      </c>
      <c r="AB187" s="18">
        <v>16.781526613203621</v>
      </c>
      <c r="AC187" s="18">
        <v>16.781526613203621</v>
      </c>
      <c r="AD187" s="18">
        <v>16.301572556993804</v>
      </c>
      <c r="AE187" s="18">
        <v>15.821133803391923</v>
      </c>
      <c r="AF187" s="18">
        <v>15.298984153694352</v>
      </c>
      <c r="AG187" s="15"/>
      <c r="AH187" s="15"/>
      <c r="AI187" s="15"/>
      <c r="AJ187" s="15"/>
      <c r="AK187" s="15"/>
      <c r="AM187" s="19">
        <f t="shared" si="15"/>
        <v>126.0778540961097</v>
      </c>
      <c r="AN187" s="19">
        <f t="shared" si="16"/>
        <v>61.874636968825996</v>
      </c>
      <c r="AO187" s="19">
        <f t="shared" si="17"/>
        <v>0</v>
      </c>
      <c r="AP187" s="19" t="str">
        <f t="shared" si="18"/>
        <v>ED1</v>
      </c>
      <c r="AQ187" s="19">
        <f t="shared" si="19"/>
        <v>126.45567467696191</v>
      </c>
      <c r="AR187" s="19">
        <f t="shared" si="20"/>
        <v>62.026757870483806</v>
      </c>
      <c r="AS187" s="19">
        <f>IF(AS$3=$AP187,SUMPRODUCT($Y187:$AF187,Inp_RPEs!$S$9:$Z$9),0)</f>
        <v>0</v>
      </c>
      <c r="AT187" s="19">
        <f>IF(AT$3=$AP187,SUMPRODUCT($Y187:$AD187,Inp_RPEs!$S$9:$X$9),0)</f>
        <v>0</v>
      </c>
      <c r="AU187" s="19">
        <f>IF(AU$3=$AP187,SUMPRODUCT($Y187:$AF187,Inp_RPEs!$S$10:$Z$10),0)</f>
        <v>0</v>
      </c>
      <c r="AV187" s="19">
        <f>IF(AV$3=$AP187,SUMPRODUCT($Y187:$AD187,Inp_RPEs!$S$10:$X$10),0)</f>
        <v>0</v>
      </c>
      <c r="AW187" s="19">
        <f>IF(AW$3=$AP187,SUMPRODUCT($Y187:$AF187,Inp_RPEs!$S$11:$Z$11),0)</f>
        <v>0</v>
      </c>
      <c r="AX187" s="19">
        <f>IF(AX$3=$AP187,SUMPRODUCT($Y187:$AD187,Inp_RPEs!$S$11:$X$11),0)</f>
        <v>0</v>
      </c>
      <c r="AY187" s="19">
        <f>IF(AY$3=$AP187,SUMPRODUCT($Y187:$AF187,Inp_RPEs!$S$12:$Z$12),0)</f>
        <v>126.45567467696191</v>
      </c>
      <c r="AZ187" s="19">
        <f>IF(AZ$3=$AP187,SUMPRODUCT($Y187:$AB187,Inp_RPEs!$S$12:$V$12),0)</f>
        <v>62.026757870483806</v>
      </c>
      <c r="BA187" s="15"/>
    </row>
    <row r="188" spans="5:53">
      <c r="E188" s="3" t="s">
        <v>32</v>
      </c>
      <c r="F188" s="3" t="s">
        <v>128</v>
      </c>
      <c r="G188" s="3" t="s">
        <v>146</v>
      </c>
      <c r="H188" s="3" t="s">
        <v>140</v>
      </c>
      <c r="I188" s="3" t="s">
        <v>147</v>
      </c>
      <c r="L188" s="3" t="s">
        <v>132</v>
      </c>
      <c r="M188" s="3" t="str">
        <f t="shared" si="14"/>
        <v>EPNICEIncentive on connections engagement</v>
      </c>
      <c r="R188" s="15"/>
      <c r="T188" s="15"/>
      <c r="U188" s="15"/>
      <c r="V188" s="15"/>
      <c r="W188" s="15"/>
      <c r="X188" s="15"/>
      <c r="Y188" s="18">
        <v>0</v>
      </c>
      <c r="Z188" s="18">
        <v>0</v>
      </c>
      <c r="AA188" s="18">
        <v>0</v>
      </c>
      <c r="AB188" s="18">
        <v>0</v>
      </c>
      <c r="AC188" s="18">
        <v>0</v>
      </c>
      <c r="AD188" s="18">
        <v>0</v>
      </c>
      <c r="AE188" s="18">
        <v>0</v>
      </c>
      <c r="AF188" s="18">
        <v>0</v>
      </c>
      <c r="AG188" s="15"/>
      <c r="AH188" s="15"/>
      <c r="AI188" s="15"/>
      <c r="AJ188" s="15"/>
      <c r="AK188" s="15"/>
      <c r="AM188" s="19">
        <f t="shared" si="15"/>
        <v>0</v>
      </c>
      <c r="AN188" s="19">
        <f t="shared" si="16"/>
        <v>0</v>
      </c>
      <c r="AO188" s="19">
        <f t="shared" si="17"/>
        <v>0</v>
      </c>
      <c r="AP188" s="19" t="str">
        <f t="shared" si="18"/>
        <v>ED1</v>
      </c>
      <c r="AQ188" s="19">
        <f t="shared" si="19"/>
        <v>0</v>
      </c>
      <c r="AR188" s="19">
        <f t="shared" si="20"/>
        <v>0</v>
      </c>
      <c r="AS188" s="19">
        <f>IF(AS$3=$AP188,SUMPRODUCT($Y188:$AF188,Inp_RPEs!$S$9:$Z$9),0)</f>
        <v>0</v>
      </c>
      <c r="AT188" s="19">
        <f>IF(AT$3=$AP188,SUMPRODUCT($Y188:$AD188,Inp_RPEs!$S$9:$X$9),0)</f>
        <v>0</v>
      </c>
      <c r="AU188" s="19">
        <f>IF(AU$3=$AP188,SUMPRODUCT($Y188:$AF188,Inp_RPEs!$S$10:$Z$10),0)</f>
        <v>0</v>
      </c>
      <c r="AV188" s="19">
        <f>IF(AV$3=$AP188,SUMPRODUCT($Y188:$AD188,Inp_RPEs!$S$10:$X$10),0)</f>
        <v>0</v>
      </c>
      <c r="AW188" s="19">
        <f>IF(AW$3=$AP188,SUMPRODUCT($Y188:$AF188,Inp_RPEs!$S$11:$Z$11),0)</f>
        <v>0</v>
      </c>
      <c r="AX188" s="19">
        <f>IF(AX$3=$AP188,SUMPRODUCT($Y188:$AD188,Inp_RPEs!$S$11:$X$11),0)</f>
        <v>0</v>
      </c>
      <c r="AY188" s="19">
        <f>IF(AY$3=$AP188,SUMPRODUCT($Y188:$AF188,Inp_RPEs!$S$12:$Z$12),0)</f>
        <v>0</v>
      </c>
      <c r="AZ188" s="19">
        <f>IF(AZ$3=$AP188,SUMPRODUCT($Y188:$AB188,Inp_RPEs!$S$12:$V$12),0)</f>
        <v>0</v>
      </c>
      <c r="BA188" s="15"/>
    </row>
    <row r="189" spans="5:53">
      <c r="E189" s="3" t="s">
        <v>32</v>
      </c>
      <c r="F189" s="3" t="s">
        <v>128</v>
      </c>
      <c r="G189" s="3" t="s">
        <v>148</v>
      </c>
      <c r="H189" s="3" t="s">
        <v>140</v>
      </c>
      <c r="I189" s="3" t="s">
        <v>149</v>
      </c>
      <c r="L189" s="3" t="s">
        <v>132</v>
      </c>
      <c r="M189" s="3" t="str">
        <f t="shared" si="14"/>
        <v>EPNTTCTime to Connect Incentive</v>
      </c>
      <c r="R189" s="15"/>
      <c r="T189" s="15"/>
      <c r="U189" s="15"/>
      <c r="V189" s="15"/>
      <c r="W189" s="15"/>
      <c r="X189" s="15"/>
      <c r="Y189" s="18">
        <v>0.86486086956521757</v>
      </c>
      <c r="Z189" s="18">
        <v>0.81</v>
      </c>
      <c r="AA189" s="18">
        <v>0.38726100000000024</v>
      </c>
      <c r="AB189" s="18">
        <v>0.65963139401823689</v>
      </c>
      <c r="AC189" s="18">
        <v>0.65963139401823689</v>
      </c>
      <c r="AD189" s="18">
        <v>0.65963139401823689</v>
      </c>
      <c r="AE189" s="18">
        <v>0.65963139401823689</v>
      </c>
      <c r="AF189" s="18">
        <v>0.65963139401823689</v>
      </c>
      <c r="AG189" s="15"/>
      <c r="AH189" s="15"/>
      <c r="AI189" s="15"/>
      <c r="AJ189" s="15"/>
      <c r="AK189" s="15"/>
      <c r="AM189" s="19">
        <f t="shared" si="15"/>
        <v>5.3602788396564023</v>
      </c>
      <c r="AN189" s="19">
        <f t="shared" si="16"/>
        <v>2.7217532635834547</v>
      </c>
      <c r="AO189" s="19">
        <f t="shared" si="17"/>
        <v>0</v>
      </c>
      <c r="AP189" s="19" t="str">
        <f t="shared" si="18"/>
        <v>ED1</v>
      </c>
      <c r="AQ189" s="19">
        <f t="shared" si="19"/>
        <v>5.3756639752746338</v>
      </c>
      <c r="AR189" s="19">
        <f t="shared" si="20"/>
        <v>2.7278629391435829</v>
      </c>
      <c r="AS189" s="19">
        <f>IF(AS$3=$AP189,SUMPRODUCT($Y189:$AF189,Inp_RPEs!$S$9:$Z$9),0)</f>
        <v>0</v>
      </c>
      <c r="AT189" s="19">
        <f>IF(AT$3=$AP189,SUMPRODUCT($Y189:$AD189,Inp_RPEs!$S$9:$X$9),0)</f>
        <v>0</v>
      </c>
      <c r="AU189" s="19">
        <f>IF(AU$3=$AP189,SUMPRODUCT($Y189:$AF189,Inp_RPEs!$S$10:$Z$10),0)</f>
        <v>0</v>
      </c>
      <c r="AV189" s="19">
        <f>IF(AV$3=$AP189,SUMPRODUCT($Y189:$AD189,Inp_RPEs!$S$10:$X$10),0)</f>
        <v>0</v>
      </c>
      <c r="AW189" s="19">
        <f>IF(AW$3=$AP189,SUMPRODUCT($Y189:$AF189,Inp_RPEs!$S$11:$Z$11),0)</f>
        <v>0</v>
      </c>
      <c r="AX189" s="19">
        <f>IF(AX$3=$AP189,SUMPRODUCT($Y189:$AD189,Inp_RPEs!$S$11:$X$11),0)</f>
        <v>0</v>
      </c>
      <c r="AY189" s="19">
        <f>IF(AY$3=$AP189,SUMPRODUCT($Y189:$AF189,Inp_RPEs!$S$12:$Z$12),0)</f>
        <v>5.3756639752746338</v>
      </c>
      <c r="AZ189" s="19">
        <f>IF(AZ$3=$AP189,SUMPRODUCT($Y189:$AB189,Inp_RPEs!$S$12:$V$12),0)</f>
        <v>2.7278629391435829</v>
      </c>
      <c r="BA189" s="15"/>
    </row>
    <row r="190" spans="5:53">
      <c r="E190" s="3" t="s">
        <v>32</v>
      </c>
      <c r="F190" s="3" t="s">
        <v>128</v>
      </c>
      <c r="G190" s="3" t="s">
        <v>150</v>
      </c>
      <c r="H190" s="3" t="s">
        <v>140</v>
      </c>
      <c r="I190" s="3" t="s">
        <v>151</v>
      </c>
      <c r="L190" s="3" t="s">
        <v>132</v>
      </c>
      <c r="M190" s="3" t="str">
        <f t="shared" si="14"/>
        <v>EPNLossesLosses discretionary reward scheme</v>
      </c>
      <c r="R190" s="15"/>
      <c r="T190" s="15"/>
      <c r="U190" s="15"/>
      <c r="V190" s="15"/>
      <c r="W190" s="15"/>
      <c r="X190" s="15"/>
      <c r="Y190" s="18">
        <v>0</v>
      </c>
      <c r="Z190" s="18">
        <v>0.25515000000000004</v>
      </c>
      <c r="AA190" s="18">
        <v>0</v>
      </c>
      <c r="AB190" s="18">
        <v>0</v>
      </c>
      <c r="AC190" s="18">
        <v>0</v>
      </c>
      <c r="AD190" s="18">
        <v>0</v>
      </c>
      <c r="AE190" s="18">
        <v>0</v>
      </c>
      <c r="AF190" s="18">
        <v>0</v>
      </c>
      <c r="AG190" s="15"/>
      <c r="AH190" s="15"/>
      <c r="AI190" s="15"/>
      <c r="AJ190" s="15"/>
      <c r="AK190" s="15"/>
      <c r="AM190" s="19">
        <f t="shared" si="15"/>
        <v>0.25515000000000004</v>
      </c>
      <c r="AN190" s="19">
        <f t="shared" si="16"/>
        <v>0.25515000000000004</v>
      </c>
      <c r="AO190" s="19">
        <f t="shared" si="17"/>
        <v>0</v>
      </c>
      <c r="AP190" s="19" t="str">
        <f t="shared" si="18"/>
        <v>ED1</v>
      </c>
      <c r="AQ190" s="19">
        <f t="shared" si="19"/>
        <v>0.25597058145990326</v>
      </c>
      <c r="AR190" s="19">
        <f t="shared" si="20"/>
        <v>0.25597058145990326</v>
      </c>
      <c r="AS190" s="19">
        <f>IF(AS$3=$AP190,SUMPRODUCT($Y190:$AF190,Inp_RPEs!$S$9:$Z$9),0)</f>
        <v>0</v>
      </c>
      <c r="AT190" s="19">
        <f>IF(AT$3=$AP190,SUMPRODUCT($Y190:$AD190,Inp_RPEs!$S$9:$X$9),0)</f>
        <v>0</v>
      </c>
      <c r="AU190" s="19">
        <f>IF(AU$3=$AP190,SUMPRODUCT($Y190:$AF190,Inp_RPEs!$S$10:$Z$10),0)</f>
        <v>0</v>
      </c>
      <c r="AV190" s="19">
        <f>IF(AV$3=$AP190,SUMPRODUCT($Y190:$AD190,Inp_RPEs!$S$10:$X$10),0)</f>
        <v>0</v>
      </c>
      <c r="AW190" s="19">
        <f>IF(AW$3=$AP190,SUMPRODUCT($Y190:$AF190,Inp_RPEs!$S$11:$Z$11),0)</f>
        <v>0</v>
      </c>
      <c r="AX190" s="19">
        <f>IF(AX$3=$AP190,SUMPRODUCT($Y190:$AD190,Inp_RPEs!$S$11:$X$11),0)</f>
        <v>0</v>
      </c>
      <c r="AY190" s="19">
        <f>IF(AY$3=$AP190,SUMPRODUCT($Y190:$AF190,Inp_RPEs!$S$12:$Z$12),0)</f>
        <v>0.25597058145990326</v>
      </c>
      <c r="AZ190" s="19">
        <f>IF(AZ$3=$AP190,SUMPRODUCT($Y190:$AB190,Inp_RPEs!$S$12:$V$12),0)</f>
        <v>0.25597058145990326</v>
      </c>
      <c r="BA190" s="15"/>
    </row>
    <row r="191" spans="5:53">
      <c r="E191" s="3" t="s">
        <v>32</v>
      </c>
      <c r="F191" s="3" t="s">
        <v>128</v>
      </c>
      <c r="G191" s="3" t="s">
        <v>152</v>
      </c>
      <c r="H191" s="3" t="s">
        <v>153</v>
      </c>
      <c r="I191" s="3" t="s">
        <v>154</v>
      </c>
      <c r="L191" s="3" t="s">
        <v>155</v>
      </c>
      <c r="M191" s="3" t="str">
        <f t="shared" si="14"/>
        <v>EPNNetwork Innovation AllowanceEligible NIA expenditure and Bid Preparation costs</v>
      </c>
      <c r="R191" s="15"/>
      <c r="T191" s="15"/>
      <c r="U191" s="15"/>
      <c r="V191" s="15"/>
      <c r="W191" s="15"/>
      <c r="X191" s="15"/>
      <c r="Y191" s="18">
        <v>0.91607484684691753</v>
      </c>
      <c r="Z191" s="18">
        <v>1.8236493260489988</v>
      </c>
      <c r="AA191" s="18">
        <v>2.9775172570262818</v>
      </c>
      <c r="AB191" s="18">
        <v>2.5734790424959777</v>
      </c>
      <c r="AC191" s="18">
        <v>3.1326340677475448</v>
      </c>
      <c r="AD191" s="18">
        <v>3.3255981785895528</v>
      </c>
      <c r="AE191" s="18">
        <v>3.4831433851900133</v>
      </c>
      <c r="AF191" s="18">
        <v>2.9060711619631854</v>
      </c>
      <c r="AG191" s="15"/>
      <c r="AH191" s="15"/>
      <c r="AI191" s="15"/>
      <c r="AJ191" s="15"/>
      <c r="AK191" s="15"/>
      <c r="AM191" s="19">
        <f t="shared" si="15"/>
        <v>21.138167265908475</v>
      </c>
      <c r="AN191" s="19">
        <f t="shared" si="16"/>
        <v>8.290720472418176</v>
      </c>
      <c r="AO191" s="19">
        <f t="shared" si="17"/>
        <v>0</v>
      </c>
      <c r="AP191" s="19" t="str">
        <f t="shared" si="18"/>
        <v>ED1</v>
      </c>
      <c r="AQ191" s="19">
        <f t="shared" si="19"/>
        <v>21.208524073346606</v>
      </c>
      <c r="AR191" s="19">
        <f t="shared" si="20"/>
        <v>8.3159134274903259</v>
      </c>
      <c r="AS191" s="19">
        <f>IF(AS$3=$AP191,SUMPRODUCT($Y191:$AF191,Inp_RPEs!$S$9:$Z$9),0)</f>
        <v>0</v>
      </c>
      <c r="AT191" s="19">
        <f>IF(AT$3=$AP191,SUMPRODUCT($Y191:$AD191,Inp_RPEs!$S$9:$X$9),0)</f>
        <v>0</v>
      </c>
      <c r="AU191" s="19">
        <f>IF(AU$3=$AP191,SUMPRODUCT($Y191:$AF191,Inp_RPEs!$S$10:$Z$10),0)</f>
        <v>0</v>
      </c>
      <c r="AV191" s="19">
        <f>IF(AV$3=$AP191,SUMPRODUCT($Y191:$AD191,Inp_RPEs!$S$10:$X$10),0)</f>
        <v>0</v>
      </c>
      <c r="AW191" s="19">
        <f>IF(AW$3=$AP191,SUMPRODUCT($Y191:$AF191,Inp_RPEs!$S$11:$Z$11),0)</f>
        <v>0</v>
      </c>
      <c r="AX191" s="19">
        <f>IF(AX$3=$AP191,SUMPRODUCT($Y191:$AD191,Inp_RPEs!$S$11:$X$11),0)</f>
        <v>0</v>
      </c>
      <c r="AY191" s="19">
        <f>IF(AY$3=$AP191,SUMPRODUCT($Y191:$AF191,Inp_RPEs!$S$12:$Z$12),0)</f>
        <v>21.208524073346606</v>
      </c>
      <c r="AZ191" s="19">
        <f>IF(AZ$3=$AP191,SUMPRODUCT($Y191:$AB191,Inp_RPEs!$S$12:$V$12),0)</f>
        <v>8.3159134274903259</v>
      </c>
      <c r="BA191" s="15"/>
    </row>
    <row r="192" spans="5:53">
      <c r="E192" s="3" t="s">
        <v>32</v>
      </c>
      <c r="F192" s="3" t="s">
        <v>128</v>
      </c>
      <c r="G192" s="3" t="s">
        <v>156</v>
      </c>
      <c r="H192" s="3" t="s">
        <v>153</v>
      </c>
      <c r="I192" s="3" t="s">
        <v>157</v>
      </c>
      <c r="L192" s="3" t="s">
        <v>155</v>
      </c>
      <c r="M192" s="3" t="str">
        <f t="shared" si="14"/>
        <v>EPNLow Carbon Networks FundLow Carbon Networks Fund revenue adjustment</v>
      </c>
      <c r="R192" s="15"/>
      <c r="T192" s="15"/>
      <c r="U192" s="15"/>
      <c r="V192" s="15"/>
      <c r="W192" s="15"/>
      <c r="X192" s="15"/>
      <c r="Y192" s="18">
        <v>2.47435311</v>
      </c>
      <c r="Z192" s="18">
        <v>0.131495</v>
      </c>
      <c r="AA192" s="18">
        <v>0.38116527</v>
      </c>
      <c r="AB192" s="18">
        <v>1.03514525</v>
      </c>
      <c r="AC192" s="18">
        <v>0.14188920999999999</v>
      </c>
      <c r="AD192" s="18">
        <v>0</v>
      </c>
      <c r="AE192" s="18">
        <v>0</v>
      </c>
      <c r="AF192" s="18">
        <v>0</v>
      </c>
      <c r="AG192" s="15"/>
      <c r="AH192" s="15"/>
      <c r="AI192" s="15"/>
      <c r="AJ192" s="15"/>
      <c r="AK192" s="15"/>
      <c r="AM192" s="19">
        <f t="shared" si="15"/>
        <v>4.1640478400000003</v>
      </c>
      <c r="AN192" s="19">
        <f t="shared" si="16"/>
        <v>4.0221586299999998</v>
      </c>
      <c r="AO192" s="19">
        <f t="shared" si="17"/>
        <v>0</v>
      </c>
      <c r="AP192" s="19" t="str">
        <f t="shared" si="18"/>
        <v>ED1</v>
      </c>
      <c r="AQ192" s="19">
        <f t="shared" si="19"/>
        <v>4.1694460784947909</v>
      </c>
      <c r="AR192" s="19">
        <f t="shared" si="20"/>
        <v>4.0270580718517088</v>
      </c>
      <c r="AS192" s="19">
        <f>IF(AS$3=$AP192,SUMPRODUCT($Y192:$AF192,Inp_RPEs!$S$9:$Z$9),0)</f>
        <v>0</v>
      </c>
      <c r="AT192" s="19">
        <f>IF(AT$3=$AP192,SUMPRODUCT($Y192:$AD192,Inp_RPEs!$S$9:$X$9),0)</f>
        <v>0</v>
      </c>
      <c r="AU192" s="19">
        <f>IF(AU$3=$AP192,SUMPRODUCT($Y192:$AF192,Inp_RPEs!$S$10:$Z$10),0)</f>
        <v>0</v>
      </c>
      <c r="AV192" s="19">
        <f>IF(AV$3=$AP192,SUMPRODUCT($Y192:$AD192,Inp_RPEs!$S$10:$X$10),0)</f>
        <v>0</v>
      </c>
      <c r="AW192" s="19">
        <f>IF(AW$3=$AP192,SUMPRODUCT($Y192:$AF192,Inp_RPEs!$S$11:$Z$11),0)</f>
        <v>0</v>
      </c>
      <c r="AX192" s="19">
        <f>IF(AX$3=$AP192,SUMPRODUCT($Y192:$AD192,Inp_RPEs!$S$11:$X$11),0)</f>
        <v>0</v>
      </c>
      <c r="AY192" s="19">
        <f>IF(AY$3=$AP192,SUMPRODUCT($Y192:$AF192,Inp_RPEs!$S$12:$Z$12),0)</f>
        <v>4.1694460784947909</v>
      </c>
      <c r="AZ192" s="19">
        <f>IF(AZ$3=$AP192,SUMPRODUCT($Y192:$AB192,Inp_RPEs!$S$12:$V$12),0)</f>
        <v>4.0270580718517088</v>
      </c>
      <c r="BA192" s="15"/>
    </row>
    <row r="193" spans="5:53">
      <c r="E193" s="3" t="s">
        <v>32</v>
      </c>
      <c r="F193" s="3" t="s">
        <v>128</v>
      </c>
      <c r="G193" s="3" t="s">
        <v>158</v>
      </c>
      <c r="H193" s="3" t="s">
        <v>153</v>
      </c>
      <c r="I193" s="3" t="s">
        <v>159</v>
      </c>
      <c r="L193" s="3" t="s">
        <v>155</v>
      </c>
      <c r="M193" s="3" t="str">
        <f t="shared" si="14"/>
        <v>EPNNIC AwardAwarded NIC funding actually spent or forecast to be spent</v>
      </c>
      <c r="R193" s="15"/>
      <c r="T193" s="15"/>
      <c r="U193" s="15"/>
      <c r="V193" s="15"/>
      <c r="W193" s="15"/>
      <c r="X193" s="15"/>
      <c r="Y193" s="18">
        <v>0</v>
      </c>
      <c r="Z193" s="18">
        <v>0</v>
      </c>
      <c r="AA193" s="18">
        <v>3.5912686499999999E-3</v>
      </c>
      <c r="AB193" s="18">
        <v>1.465783409226</v>
      </c>
      <c r="AC193" s="18">
        <v>5.3808351168000002</v>
      </c>
      <c r="AD193" s="18">
        <v>3.8391466884000005</v>
      </c>
      <c r="AE193" s="18">
        <v>1.566992886</v>
      </c>
      <c r="AF193" s="18">
        <v>0</v>
      </c>
      <c r="AG193" s="15"/>
      <c r="AH193" s="15"/>
      <c r="AI193" s="15"/>
      <c r="AJ193" s="15"/>
      <c r="AK193" s="15"/>
      <c r="AM193" s="19">
        <f t="shared" si="15"/>
        <v>12.256349369076</v>
      </c>
      <c r="AN193" s="19">
        <f t="shared" si="16"/>
        <v>1.469374677876</v>
      </c>
      <c r="AO193" s="19">
        <f t="shared" si="17"/>
        <v>0</v>
      </c>
      <c r="AP193" s="19" t="str">
        <f t="shared" si="18"/>
        <v>ED1</v>
      </c>
      <c r="AQ193" s="19">
        <f t="shared" si="19"/>
        <v>12.299435280412981</v>
      </c>
      <c r="AR193" s="19">
        <f t="shared" si="20"/>
        <v>1.4745401105171014</v>
      </c>
      <c r="AS193" s="19">
        <f>IF(AS$3=$AP193,SUMPRODUCT($Y193:$AF193,Inp_RPEs!$S$9:$Z$9),0)</f>
        <v>0</v>
      </c>
      <c r="AT193" s="19">
        <f>IF(AT$3=$AP193,SUMPRODUCT($Y193:$AD193,Inp_RPEs!$S$9:$X$9),0)</f>
        <v>0</v>
      </c>
      <c r="AU193" s="19">
        <f>IF(AU$3=$AP193,SUMPRODUCT($Y193:$AF193,Inp_RPEs!$S$10:$Z$10),0)</f>
        <v>0</v>
      </c>
      <c r="AV193" s="19">
        <f>IF(AV$3=$AP193,SUMPRODUCT($Y193:$AD193,Inp_RPEs!$S$10:$X$10),0)</f>
        <v>0</v>
      </c>
      <c r="AW193" s="19">
        <f>IF(AW$3=$AP193,SUMPRODUCT($Y193:$AF193,Inp_RPEs!$S$11:$Z$11),0)</f>
        <v>0</v>
      </c>
      <c r="AX193" s="19">
        <f>IF(AX$3=$AP193,SUMPRODUCT($Y193:$AD193,Inp_RPEs!$S$11:$X$11),0)</f>
        <v>0</v>
      </c>
      <c r="AY193" s="19">
        <f>IF(AY$3=$AP193,SUMPRODUCT($Y193:$AF193,Inp_RPEs!$S$12:$Z$12),0)</f>
        <v>12.299435280412981</v>
      </c>
      <c r="AZ193" s="19">
        <f>IF(AZ$3=$AP193,SUMPRODUCT($Y193:$AB193,Inp_RPEs!$S$12:$V$12),0)</f>
        <v>1.4745401105171014</v>
      </c>
      <c r="BA193" s="15"/>
    </row>
    <row r="194" spans="5:53">
      <c r="E194" s="3" t="s">
        <v>32</v>
      </c>
      <c r="F194" s="3" t="s">
        <v>128</v>
      </c>
      <c r="G194" s="3" t="s">
        <v>160</v>
      </c>
      <c r="H194" s="3" t="s">
        <v>153</v>
      </c>
      <c r="I194" s="3" t="s">
        <v>161</v>
      </c>
      <c r="L194" s="3" t="s">
        <v>132</v>
      </c>
      <c r="M194" s="3" t="str">
        <f t="shared" si="14"/>
        <v>EPNInnovation RORE deductionNetwork innovation</v>
      </c>
      <c r="R194" s="15"/>
      <c r="T194" s="15"/>
      <c r="U194" s="15"/>
      <c r="V194" s="15"/>
      <c r="W194" s="15"/>
      <c r="X194" s="15"/>
      <c r="Y194" s="18">
        <v>8.6396338612385257E-2</v>
      </c>
      <c r="Z194" s="18">
        <v>-0.74479016391021646</v>
      </c>
      <c r="AA194" s="18">
        <v>0.26566745576080192</v>
      </c>
      <c r="AB194" s="18">
        <v>-0.92124734218072313</v>
      </c>
      <c r="AC194" s="18">
        <v>1.072644742396105</v>
      </c>
      <c r="AD194" s="18">
        <v>0.84567926125647219</v>
      </c>
      <c r="AE194" s="18">
        <v>0.49238034692286897</v>
      </c>
      <c r="AF194" s="18">
        <v>0.22407859942899258</v>
      </c>
      <c r="AG194" s="15"/>
      <c r="AH194" s="15"/>
      <c r="AI194" s="15"/>
      <c r="AJ194" s="15"/>
      <c r="AK194" s="15"/>
      <c r="AM194" s="19">
        <f t="shared" si="15"/>
        <v>1.3208092382866865</v>
      </c>
      <c r="AN194" s="19">
        <f t="shared" si="16"/>
        <v>-1.3139737117177523</v>
      </c>
      <c r="AO194" s="19">
        <f t="shared" si="17"/>
        <v>0</v>
      </c>
      <c r="AP194" s="19" t="str">
        <f t="shared" si="18"/>
        <v>ED1</v>
      </c>
      <c r="AQ194" s="19">
        <f t="shared" si="19"/>
        <v>1.3253540780472324</v>
      </c>
      <c r="AR194" s="19">
        <f t="shared" si="20"/>
        <v>-1.3186911752057169</v>
      </c>
      <c r="AS194" s="19">
        <f>IF(AS$3=$AP194,SUMPRODUCT($Y194:$AF194,Inp_RPEs!$S$9:$Z$9),0)</f>
        <v>0</v>
      </c>
      <c r="AT194" s="19">
        <f>IF(AT$3=$AP194,SUMPRODUCT($Y194:$AD194,Inp_RPEs!$S$9:$X$9),0)</f>
        <v>0</v>
      </c>
      <c r="AU194" s="19">
        <f>IF(AU$3=$AP194,SUMPRODUCT($Y194:$AF194,Inp_RPEs!$S$10:$Z$10),0)</f>
        <v>0</v>
      </c>
      <c r="AV194" s="19">
        <f>IF(AV$3=$AP194,SUMPRODUCT($Y194:$AD194,Inp_RPEs!$S$10:$X$10),0)</f>
        <v>0</v>
      </c>
      <c r="AW194" s="19">
        <f>IF(AW$3=$AP194,SUMPRODUCT($Y194:$AF194,Inp_RPEs!$S$11:$Z$11),0)</f>
        <v>0</v>
      </c>
      <c r="AX194" s="19">
        <f>IF(AX$3=$AP194,SUMPRODUCT($Y194:$AD194,Inp_RPEs!$S$11:$X$11),0)</f>
        <v>0</v>
      </c>
      <c r="AY194" s="19">
        <f>IF(AY$3=$AP194,SUMPRODUCT($Y194:$AF194,Inp_RPEs!$S$12:$Z$12),0)</f>
        <v>1.3253540780472324</v>
      </c>
      <c r="AZ194" s="19">
        <f>IF(AZ$3=$AP194,SUMPRODUCT($Y194:$AB194,Inp_RPEs!$S$12:$V$12),0)</f>
        <v>-1.3186911752057169</v>
      </c>
      <c r="BA194" s="15"/>
    </row>
    <row r="195" spans="5:53">
      <c r="E195" s="3" t="s">
        <v>32</v>
      </c>
      <c r="F195" s="3" t="s">
        <v>128</v>
      </c>
      <c r="G195" s="3" t="s">
        <v>162</v>
      </c>
      <c r="H195" s="3" t="s">
        <v>163</v>
      </c>
      <c r="I195" s="3" t="s">
        <v>164</v>
      </c>
      <c r="L195" s="3" t="s">
        <v>132</v>
      </c>
      <c r="M195" s="3" t="str">
        <f t="shared" si="14"/>
        <v>EPNFines and PenaltiesPost-tax total fines and penalties (including GS payments)</v>
      </c>
      <c r="R195" s="15"/>
      <c r="T195" s="15"/>
      <c r="U195" s="15"/>
      <c r="V195" s="15"/>
      <c r="W195" s="15"/>
      <c r="X195" s="15"/>
      <c r="Y195" s="18">
        <v>1.1807219882398665</v>
      </c>
      <c r="Z195" s="18">
        <v>0.21320792174858103</v>
      </c>
      <c r="AA195" s="18">
        <v>0.20135158999192457</v>
      </c>
      <c r="AB195" s="18">
        <v>0.20144663060697193</v>
      </c>
      <c r="AC195" s="18">
        <v>0</v>
      </c>
      <c r="AD195" s="18">
        <v>0</v>
      </c>
      <c r="AE195" s="18">
        <v>0</v>
      </c>
      <c r="AF195" s="18">
        <v>0</v>
      </c>
      <c r="AG195" s="15"/>
      <c r="AH195" s="15"/>
      <c r="AI195" s="15"/>
      <c r="AJ195" s="15"/>
      <c r="AK195" s="15"/>
      <c r="AM195" s="19">
        <f t="shared" si="15"/>
        <v>1.7967281305873439</v>
      </c>
      <c r="AN195" s="19">
        <f t="shared" si="16"/>
        <v>1.7967281305873439</v>
      </c>
      <c r="AO195" s="19">
        <f t="shared" si="17"/>
        <v>0</v>
      </c>
      <c r="AP195" s="19" t="str">
        <f t="shared" si="18"/>
        <v>ED1</v>
      </c>
      <c r="AQ195" s="19">
        <f t="shared" si="19"/>
        <v>1.7985901060790943</v>
      </c>
      <c r="AR195" s="19">
        <f t="shared" si="20"/>
        <v>1.7985901060790943</v>
      </c>
      <c r="AS195" s="19">
        <f>IF(AS$3=$AP195,SUMPRODUCT($Y195:$AF195,Inp_RPEs!$S$9:$Z$9),0)</f>
        <v>0</v>
      </c>
      <c r="AT195" s="19">
        <f>IF(AT$3=$AP195,SUMPRODUCT($Y195:$AD195,Inp_RPEs!$S$9:$X$9),0)</f>
        <v>0</v>
      </c>
      <c r="AU195" s="19">
        <f>IF(AU$3=$AP195,SUMPRODUCT($Y195:$AF195,Inp_RPEs!$S$10:$Z$10),0)</f>
        <v>0</v>
      </c>
      <c r="AV195" s="19">
        <f>IF(AV$3=$AP195,SUMPRODUCT($Y195:$AD195,Inp_RPEs!$S$10:$X$10),0)</f>
        <v>0</v>
      </c>
      <c r="AW195" s="19">
        <f>IF(AW$3=$AP195,SUMPRODUCT($Y195:$AF195,Inp_RPEs!$S$11:$Z$11),0)</f>
        <v>0</v>
      </c>
      <c r="AX195" s="19">
        <f>IF(AX$3=$AP195,SUMPRODUCT($Y195:$AD195,Inp_RPEs!$S$11:$X$11),0)</f>
        <v>0</v>
      </c>
      <c r="AY195" s="19">
        <f>IF(AY$3=$AP195,SUMPRODUCT($Y195:$AF195,Inp_RPEs!$S$12:$Z$12),0)</f>
        <v>1.7985901060790943</v>
      </c>
      <c r="AZ195" s="19">
        <f>IF(AZ$3=$AP195,SUMPRODUCT($Y195:$AB195,Inp_RPEs!$S$12:$V$12),0)</f>
        <v>1.7985901060790943</v>
      </c>
      <c r="BA195" s="15"/>
    </row>
    <row r="196" spans="5:53">
      <c r="E196" s="3" t="s">
        <v>32</v>
      </c>
      <c r="F196" s="3" t="s">
        <v>128</v>
      </c>
      <c r="G196" s="3" t="s">
        <v>165</v>
      </c>
      <c r="H196" s="3" t="s">
        <v>166</v>
      </c>
      <c r="I196" s="3" t="s">
        <v>167</v>
      </c>
      <c r="L196" s="3" t="s">
        <v>155</v>
      </c>
      <c r="M196" s="3" t="str">
        <f t="shared" si="14"/>
        <v>EPNActual GearingTotal Adjustments to be applied for performance assessment (at actual gearing)</v>
      </c>
      <c r="R196" s="15"/>
      <c r="T196" s="15"/>
      <c r="U196" s="15"/>
      <c r="V196" s="15"/>
      <c r="W196" s="15"/>
      <c r="X196" s="15"/>
      <c r="Y196" s="18">
        <v>-0.13273232999999918</v>
      </c>
      <c r="Z196" s="18">
        <v>0.46278412000000024</v>
      </c>
      <c r="AA196" s="18">
        <v>-0.54045824999999992</v>
      </c>
      <c r="AB196" s="18">
        <v>0.11452977</v>
      </c>
      <c r="AC196" s="18">
        <v>0.115144774489507</v>
      </c>
      <c r="AD196" s="18">
        <v>-8.5595672817841389E-2</v>
      </c>
      <c r="AE196" s="18">
        <v>0.60359802113233652</v>
      </c>
      <c r="AF196" s="18">
        <v>0.45427080131301001</v>
      </c>
      <c r="AG196" s="15"/>
      <c r="AH196" s="15"/>
      <c r="AI196" s="15"/>
      <c r="AJ196" s="15"/>
      <c r="AK196" s="15"/>
      <c r="AM196" s="19">
        <f t="shared" si="15"/>
        <v>0.99154123411701323</v>
      </c>
      <c r="AN196" s="19">
        <f t="shared" si="16"/>
        <v>-9.5876689999998849E-2</v>
      </c>
      <c r="AO196" s="19">
        <f t="shared" si="17"/>
        <v>0</v>
      </c>
      <c r="AP196" s="19" t="str">
        <f t="shared" si="18"/>
        <v>ED1</v>
      </c>
      <c r="AQ196" s="19">
        <f t="shared" si="19"/>
        <v>0.99538192673788284</v>
      </c>
      <c r="AR196" s="19">
        <f t="shared" si="20"/>
        <v>-9.5858701094067481E-2</v>
      </c>
      <c r="AS196" s="19">
        <f>IF(AS$3=$AP196,SUMPRODUCT($Y196:$AF196,Inp_RPEs!$S$9:$Z$9),0)</f>
        <v>0</v>
      </c>
      <c r="AT196" s="19">
        <f>IF(AT$3=$AP196,SUMPRODUCT($Y196:$AD196,Inp_RPEs!$S$9:$X$9),0)</f>
        <v>0</v>
      </c>
      <c r="AU196" s="19">
        <f>IF(AU$3=$AP196,SUMPRODUCT($Y196:$AF196,Inp_RPEs!$S$10:$Z$10),0)</f>
        <v>0</v>
      </c>
      <c r="AV196" s="19">
        <f>IF(AV$3=$AP196,SUMPRODUCT($Y196:$AD196,Inp_RPEs!$S$10:$X$10),0)</f>
        <v>0</v>
      </c>
      <c r="AW196" s="19">
        <f>IF(AW$3=$AP196,SUMPRODUCT($Y196:$AF196,Inp_RPEs!$S$11:$Z$11),0)</f>
        <v>0</v>
      </c>
      <c r="AX196" s="19">
        <f>IF(AX$3=$AP196,SUMPRODUCT($Y196:$AD196,Inp_RPEs!$S$11:$X$11),0)</f>
        <v>0</v>
      </c>
      <c r="AY196" s="19">
        <f>IF(AY$3=$AP196,SUMPRODUCT($Y196:$AF196,Inp_RPEs!$S$12:$Z$12),0)</f>
        <v>0.99538192673788284</v>
      </c>
      <c r="AZ196" s="19">
        <f>IF(AZ$3=$AP196,SUMPRODUCT($Y196:$AB196,Inp_RPEs!$S$12:$V$12),0)</f>
        <v>-9.5858701094067481E-2</v>
      </c>
      <c r="BA196" s="15"/>
    </row>
    <row r="197" spans="5:53">
      <c r="E197" s="3" t="s">
        <v>32</v>
      </c>
      <c r="F197" s="3" t="s">
        <v>128</v>
      </c>
      <c r="G197" s="3" t="s">
        <v>168</v>
      </c>
      <c r="H197" s="3" t="s">
        <v>166</v>
      </c>
      <c r="I197" s="3" t="s">
        <v>169</v>
      </c>
      <c r="L197" s="3" t="s">
        <v>132</v>
      </c>
      <c r="M197" s="3" t="str">
        <f t="shared" si="14"/>
        <v>EPNDebt performance (notional)Debt performance - at notional gearing</v>
      </c>
      <c r="R197" s="15"/>
      <c r="T197" s="15"/>
      <c r="U197" s="15"/>
      <c r="V197" s="15"/>
      <c r="W197" s="15"/>
      <c r="X197" s="15"/>
      <c r="Y197" s="18">
        <v>-6.5099586134734917</v>
      </c>
      <c r="Z197" s="18">
        <v>-2.0384684329800558</v>
      </c>
      <c r="AA197" s="18">
        <v>15.691841564935824</v>
      </c>
      <c r="AB197" s="18">
        <v>10.740544043724006</v>
      </c>
      <c r="AC197" s="18">
        <v>1.3853073956624291</v>
      </c>
      <c r="AD197" s="18">
        <v>1.211194924820173</v>
      </c>
      <c r="AE197" s="18">
        <v>-0.11794618158348162</v>
      </c>
      <c r="AF197" s="18">
        <v>-3.5074422622713559</v>
      </c>
      <c r="AG197" s="15"/>
      <c r="AH197" s="15"/>
      <c r="AI197" s="15"/>
      <c r="AJ197" s="15"/>
      <c r="AK197" s="15"/>
      <c r="AM197" s="19">
        <f t="shared" si="15"/>
        <v>16.85507243883405</v>
      </c>
      <c r="AN197" s="19">
        <f t="shared" si="16"/>
        <v>17.883958562206281</v>
      </c>
      <c r="AO197" s="19">
        <f t="shared" si="17"/>
        <v>0</v>
      </c>
      <c r="AP197" s="19" t="str">
        <f t="shared" si="18"/>
        <v>ED1</v>
      </c>
      <c r="AQ197" s="19">
        <f t="shared" si="19"/>
        <v>16.939141573398544</v>
      </c>
      <c r="AR197" s="19">
        <f t="shared" si="20"/>
        <v>17.971644638076263</v>
      </c>
      <c r="AS197" s="19">
        <f>IF(AS$3=$AP197,SUMPRODUCT($Y197:$AF197,Inp_RPEs!$S$9:$Z$9),0)</f>
        <v>0</v>
      </c>
      <c r="AT197" s="19">
        <f>IF(AT$3=$AP197,SUMPRODUCT($Y197:$AD197,Inp_RPEs!$S$9:$X$9),0)</f>
        <v>0</v>
      </c>
      <c r="AU197" s="19">
        <f>IF(AU$3=$AP197,SUMPRODUCT($Y197:$AF197,Inp_RPEs!$S$10:$Z$10),0)</f>
        <v>0</v>
      </c>
      <c r="AV197" s="19">
        <f>IF(AV$3=$AP197,SUMPRODUCT($Y197:$AD197,Inp_RPEs!$S$10:$X$10),0)</f>
        <v>0</v>
      </c>
      <c r="AW197" s="19">
        <f>IF(AW$3=$AP197,SUMPRODUCT($Y197:$AF197,Inp_RPEs!$S$11:$Z$11),0)</f>
        <v>0</v>
      </c>
      <c r="AX197" s="19">
        <f>IF(AX$3=$AP197,SUMPRODUCT($Y197:$AD197,Inp_RPEs!$S$11:$X$11),0)</f>
        <v>0</v>
      </c>
      <c r="AY197" s="19">
        <f>IF(AY$3=$AP197,SUMPRODUCT($Y197:$AF197,Inp_RPEs!$S$12:$Z$12),0)</f>
        <v>16.939141573398544</v>
      </c>
      <c r="AZ197" s="19">
        <f>IF(AZ$3=$AP197,SUMPRODUCT($Y197:$AB197,Inp_RPEs!$S$12:$V$12),0)</f>
        <v>17.971644638076263</v>
      </c>
      <c r="BA197" s="15"/>
    </row>
    <row r="198" spans="5:53">
      <c r="E198" s="3" t="s">
        <v>32</v>
      </c>
      <c r="F198" s="3" t="s">
        <v>128</v>
      </c>
      <c r="G198" s="3" t="s">
        <v>170</v>
      </c>
      <c r="H198" s="3" t="s">
        <v>166</v>
      </c>
      <c r="I198" s="3" t="s">
        <v>171</v>
      </c>
      <c r="L198" s="3" t="s">
        <v>132</v>
      </c>
      <c r="M198" s="3" t="str">
        <f t="shared" ref="M198:M261" si="21">E198&amp;G198&amp;I198</f>
        <v>EPNDebt performance impact (actual)Debt performance - impact of actual gearing</v>
      </c>
      <c r="R198" s="15"/>
      <c r="T198" s="15"/>
      <c r="U198" s="15"/>
      <c r="V198" s="15"/>
      <c r="W198" s="15"/>
      <c r="X198" s="15"/>
      <c r="Y198" s="18">
        <v>-6.6197146248754946E-2</v>
      </c>
      <c r="Z198" s="18">
        <v>0.67037014020402186</v>
      </c>
      <c r="AA198" s="18">
        <v>0.48295567435769238</v>
      </c>
      <c r="AB198" s="18">
        <v>0.22312729552443722</v>
      </c>
      <c r="AC198" s="18">
        <v>-0.13160281993841319</v>
      </c>
      <c r="AD198" s="18">
        <v>-0.34507134866288625</v>
      </c>
      <c r="AE198" s="18">
        <v>-0.29380675944840495</v>
      </c>
      <c r="AF198" s="18">
        <v>0.1429618313986476</v>
      </c>
      <c r="AG198" s="15"/>
      <c r="AH198" s="15"/>
      <c r="AI198" s="15"/>
      <c r="AJ198" s="15"/>
      <c r="AK198" s="15"/>
      <c r="AM198" s="19">
        <f t="shared" ref="AM198:AM261" si="22">IF(OR($L198="%", $L198="annual real %"),AVERAGE($Y198:$AF198),SUM($Y198:$AF198))</f>
        <v>0.68273686718633975</v>
      </c>
      <c r="AN198" s="19">
        <f t="shared" si="16"/>
        <v>1.3102559638373965</v>
      </c>
      <c r="AO198" s="19">
        <f t="shared" si="17"/>
        <v>0</v>
      </c>
      <c r="AP198" s="19" t="str">
        <f t="shared" si="18"/>
        <v>ED1</v>
      </c>
      <c r="AQ198" s="19">
        <f t="shared" si="19"/>
        <v>0.68518245014308687</v>
      </c>
      <c r="AR198" s="19">
        <f t="shared" si="20"/>
        <v>1.3149075243937043</v>
      </c>
      <c r="AS198" s="19">
        <f>IF(AS$3=$AP198,SUMPRODUCT($Y198:$AF198,Inp_RPEs!$S$9:$Z$9),0)</f>
        <v>0</v>
      </c>
      <c r="AT198" s="19">
        <f>IF(AT$3=$AP198,SUMPRODUCT($Y198:$AD198,Inp_RPEs!$S$9:$X$9),0)</f>
        <v>0</v>
      </c>
      <c r="AU198" s="19">
        <f>IF(AU$3=$AP198,SUMPRODUCT($Y198:$AF198,Inp_RPEs!$S$10:$Z$10),0)</f>
        <v>0</v>
      </c>
      <c r="AV198" s="19">
        <f>IF(AV$3=$AP198,SUMPRODUCT($Y198:$AD198,Inp_RPEs!$S$10:$X$10),0)</f>
        <v>0</v>
      </c>
      <c r="AW198" s="19">
        <f>IF(AW$3=$AP198,SUMPRODUCT($Y198:$AF198,Inp_RPEs!$S$11:$Z$11),0)</f>
        <v>0</v>
      </c>
      <c r="AX198" s="19">
        <f>IF(AX$3=$AP198,SUMPRODUCT($Y198:$AD198,Inp_RPEs!$S$11:$X$11),0)</f>
        <v>0</v>
      </c>
      <c r="AY198" s="19">
        <f>IF(AY$3=$AP198,SUMPRODUCT($Y198:$AF198,Inp_RPEs!$S$12:$Z$12),0)</f>
        <v>0.68518245014308687</v>
      </c>
      <c r="AZ198" s="19">
        <f>IF(AZ$3=$AP198,SUMPRODUCT($Y198:$AB198,Inp_RPEs!$S$12:$V$12),0)</f>
        <v>1.3149075243937043</v>
      </c>
      <c r="BA198" s="15"/>
    </row>
    <row r="199" spans="5:53">
      <c r="E199" s="3" t="s">
        <v>32</v>
      </c>
      <c r="F199" s="3" t="s">
        <v>128</v>
      </c>
      <c r="G199" s="3" t="s">
        <v>172</v>
      </c>
      <c r="H199" s="3" t="s">
        <v>166</v>
      </c>
      <c r="I199" s="3" t="s">
        <v>173</v>
      </c>
      <c r="L199" s="3" t="s">
        <v>132</v>
      </c>
      <c r="M199" s="3" t="str">
        <f t="shared" si="21"/>
        <v>EPNTax performance (notional)Tax performance - at notional gearing</v>
      </c>
      <c r="R199" s="15"/>
      <c r="T199" s="15"/>
      <c r="U199" s="15"/>
      <c r="V199" s="15"/>
      <c r="W199" s="15"/>
      <c r="X199" s="15"/>
      <c r="Y199" s="18">
        <v>10.397678510196306</v>
      </c>
      <c r="Z199" s="18">
        <v>-4.2468294094954482</v>
      </c>
      <c r="AA199" s="18">
        <v>-5.744831783739798</v>
      </c>
      <c r="AB199" s="18">
        <v>5.4124365034909463</v>
      </c>
      <c r="AC199" s="18">
        <v>5.242938336669428</v>
      </c>
      <c r="AD199" s="18">
        <v>0.71750186998706078</v>
      </c>
      <c r="AE199" s="18">
        <v>3.2773655958097825</v>
      </c>
      <c r="AF199" s="18">
        <v>6.6395183130035225</v>
      </c>
      <c r="AG199" s="15"/>
      <c r="AH199" s="15"/>
      <c r="AI199" s="15"/>
      <c r="AJ199" s="15"/>
      <c r="AK199" s="15"/>
      <c r="AM199" s="19">
        <f t="shared" si="22"/>
        <v>21.695777935921797</v>
      </c>
      <c r="AN199" s="19">
        <f t="shared" ref="AN199:AN262" si="23">IF(OR($L199="%", $L199="annual real %"),AVERAGE($Y199:$AB199),SUM($Y199:$AB199))</f>
        <v>5.8184538204520058</v>
      </c>
      <c r="AO199" s="19">
        <f t="shared" ref="AO199:AO262" si="24">IF(G199="Totex allowance",1,0)</f>
        <v>0</v>
      </c>
      <c r="AP199" s="19" t="str">
        <f t="shared" ref="AP199:AP262" si="25">F199</f>
        <v>ED1</v>
      </c>
      <c r="AQ199" s="19">
        <f t="shared" ref="AQ199:AQ262" si="26">SUM(AS199,AU199,AW199,AY199)</f>
        <v>21.734655430003837</v>
      </c>
      <c r="AR199" s="19">
        <f t="shared" ref="AR199:AR262" si="27">SUM(AT199,AV199,AX199,AZ199)</f>
        <v>5.8015162460738017</v>
      </c>
      <c r="AS199" s="19">
        <f>IF(AS$3=$AP199,SUMPRODUCT($Y199:$AF199,Inp_RPEs!$S$9:$Z$9),0)</f>
        <v>0</v>
      </c>
      <c r="AT199" s="19">
        <f>IF(AT$3=$AP199,SUMPRODUCT($Y199:$AD199,Inp_RPEs!$S$9:$X$9),0)</f>
        <v>0</v>
      </c>
      <c r="AU199" s="19">
        <f>IF(AU$3=$AP199,SUMPRODUCT($Y199:$AF199,Inp_RPEs!$S$10:$Z$10),0)</f>
        <v>0</v>
      </c>
      <c r="AV199" s="19">
        <f>IF(AV$3=$AP199,SUMPRODUCT($Y199:$AD199,Inp_RPEs!$S$10:$X$10),0)</f>
        <v>0</v>
      </c>
      <c r="AW199" s="19">
        <f>IF(AW$3=$AP199,SUMPRODUCT($Y199:$AF199,Inp_RPEs!$S$11:$Z$11),0)</f>
        <v>0</v>
      </c>
      <c r="AX199" s="19">
        <f>IF(AX$3=$AP199,SUMPRODUCT($Y199:$AD199,Inp_RPEs!$S$11:$X$11),0)</f>
        <v>0</v>
      </c>
      <c r="AY199" s="19">
        <f>IF(AY$3=$AP199,SUMPRODUCT($Y199:$AF199,Inp_RPEs!$S$12:$Z$12),0)</f>
        <v>21.734655430003837</v>
      </c>
      <c r="AZ199" s="19">
        <f>IF(AZ$3=$AP199,SUMPRODUCT($Y199:$AB199,Inp_RPEs!$S$12:$V$12),0)</f>
        <v>5.8015162460738017</v>
      </c>
      <c r="BA199" s="15"/>
    </row>
    <row r="200" spans="5:53">
      <c r="E200" s="3" t="s">
        <v>32</v>
      </c>
      <c r="F200" s="3" t="s">
        <v>128</v>
      </c>
      <c r="G200" s="3" t="s">
        <v>174</v>
      </c>
      <c r="H200" s="3" t="s">
        <v>166</v>
      </c>
      <c r="I200" s="3" t="s">
        <v>175</v>
      </c>
      <c r="L200" s="3" t="s">
        <v>132</v>
      </c>
      <c r="M200" s="3" t="str">
        <f t="shared" si="21"/>
        <v>EPNTax performance impact (actual)Tax performance - impact of actual gearing</v>
      </c>
      <c r="R200" s="15"/>
      <c r="T200" s="15"/>
      <c r="U200" s="15"/>
      <c r="V200" s="15"/>
      <c r="W200" s="15"/>
      <c r="X200" s="15"/>
      <c r="Y200" s="18">
        <v>2.209792317415693E-2</v>
      </c>
      <c r="Z200" s="18">
        <v>-0.22215332208770294</v>
      </c>
      <c r="AA200" s="18">
        <v>-0.15607197300875209</v>
      </c>
      <c r="AB200" s="18">
        <v>-7.1086915033208076E-2</v>
      </c>
      <c r="AC200" s="18">
        <v>4.195045779003273E-2</v>
      </c>
      <c r="AD200" s="18">
        <v>0.10041131295573594</v>
      </c>
      <c r="AE200" s="18">
        <v>8.4590465593758532E-2</v>
      </c>
      <c r="AF200" s="18">
        <v>-4.1277401892252596E-2</v>
      </c>
      <c r="AG200" s="15"/>
      <c r="AH200" s="15"/>
      <c r="AI200" s="15"/>
      <c r="AJ200" s="15"/>
      <c r="AK200" s="15"/>
      <c r="AM200" s="19">
        <f t="shared" si="22"/>
        <v>-0.24153945250823156</v>
      </c>
      <c r="AN200" s="19">
        <f t="shared" si="23"/>
        <v>-0.42721428695550617</v>
      </c>
      <c r="AO200" s="19">
        <f t="shared" si="24"/>
        <v>0</v>
      </c>
      <c r="AP200" s="19" t="str">
        <f t="shared" si="25"/>
        <v>ED1</v>
      </c>
      <c r="AQ200" s="19">
        <f t="shared" si="26"/>
        <v>-0.2424042333836163</v>
      </c>
      <c r="AR200" s="19">
        <f t="shared" si="27"/>
        <v>-0.42873178824653835</v>
      </c>
      <c r="AS200" s="19">
        <f>IF(AS$3=$AP200,SUMPRODUCT($Y200:$AF200,Inp_RPEs!$S$9:$Z$9),0)</f>
        <v>0</v>
      </c>
      <c r="AT200" s="19">
        <f>IF(AT$3=$AP200,SUMPRODUCT($Y200:$AD200,Inp_RPEs!$S$9:$X$9),0)</f>
        <v>0</v>
      </c>
      <c r="AU200" s="19">
        <f>IF(AU$3=$AP200,SUMPRODUCT($Y200:$AF200,Inp_RPEs!$S$10:$Z$10),0)</f>
        <v>0</v>
      </c>
      <c r="AV200" s="19">
        <f>IF(AV$3=$AP200,SUMPRODUCT($Y200:$AD200,Inp_RPEs!$S$10:$X$10),0)</f>
        <v>0</v>
      </c>
      <c r="AW200" s="19">
        <f>IF(AW$3=$AP200,SUMPRODUCT($Y200:$AF200,Inp_RPEs!$S$11:$Z$11),0)</f>
        <v>0</v>
      </c>
      <c r="AX200" s="19">
        <f>IF(AX$3=$AP200,SUMPRODUCT($Y200:$AD200,Inp_RPEs!$S$11:$X$11),0)</f>
        <v>0</v>
      </c>
      <c r="AY200" s="19">
        <f>IF(AY$3=$AP200,SUMPRODUCT($Y200:$AF200,Inp_RPEs!$S$12:$Z$12),0)</f>
        <v>-0.2424042333836163</v>
      </c>
      <c r="AZ200" s="19">
        <f>IF(AZ$3=$AP200,SUMPRODUCT($Y200:$AB200,Inp_RPEs!$S$12:$V$12),0)</f>
        <v>-0.42873178824653835</v>
      </c>
      <c r="BA200" s="15"/>
    </row>
    <row r="201" spans="5:53">
      <c r="E201" s="3" t="s">
        <v>32</v>
      </c>
      <c r="F201" s="3" t="s">
        <v>128</v>
      </c>
      <c r="G201" s="3" t="s">
        <v>176</v>
      </c>
      <c r="H201" s="3" t="s">
        <v>176</v>
      </c>
      <c r="I201" s="3" t="s">
        <v>177</v>
      </c>
      <c r="L201" s="3" t="s">
        <v>132</v>
      </c>
      <c r="M201" s="3" t="str">
        <f t="shared" si="21"/>
        <v>EPNRAVNPV-neutral RAV return base</v>
      </c>
      <c r="R201" s="15"/>
      <c r="T201" s="15"/>
      <c r="U201" s="15"/>
      <c r="V201" s="15"/>
      <c r="W201" s="15"/>
      <c r="X201" s="15"/>
      <c r="Y201" s="89">
        <v>2256.4848970133608</v>
      </c>
      <c r="Z201" s="89">
        <v>2256.1231799317115</v>
      </c>
      <c r="AA201" s="89">
        <v>2259.5148466319861</v>
      </c>
      <c r="AB201" s="89">
        <v>2261.5745458730908</v>
      </c>
      <c r="AC201" s="89">
        <v>2266.3305578433374</v>
      </c>
      <c r="AD201" s="89">
        <v>2276.5744467795521</v>
      </c>
      <c r="AE201" s="89">
        <v>2289.3830808911075</v>
      </c>
      <c r="AF201" s="89">
        <v>2300.0431105587072</v>
      </c>
      <c r="AG201" s="15"/>
      <c r="AH201" s="15"/>
      <c r="AI201" s="15"/>
      <c r="AJ201" s="15"/>
      <c r="AK201" s="15"/>
      <c r="AM201" s="19">
        <f t="shared" si="22"/>
        <v>18166.028665522856</v>
      </c>
      <c r="AN201" s="19">
        <f t="shared" si="23"/>
        <v>9033.6974694501496</v>
      </c>
      <c r="AO201" s="19">
        <f t="shared" si="24"/>
        <v>0</v>
      </c>
      <c r="AP201" s="19" t="str">
        <f t="shared" si="25"/>
        <v>ED1</v>
      </c>
      <c r="AQ201" s="19">
        <f t="shared" si="26"/>
        <v>18220.823579851793</v>
      </c>
      <c r="AR201" s="19">
        <f t="shared" si="27"/>
        <v>9056.388630829073</v>
      </c>
      <c r="AS201" s="19">
        <f>IF(AS$3=$AP201,SUMPRODUCT($Y201:$AF201,Inp_RPEs!$S$9:$Z$9),0)</f>
        <v>0</v>
      </c>
      <c r="AT201" s="19">
        <f>IF(AT$3=$AP201,SUMPRODUCT($Y201:$AD201,Inp_RPEs!$S$9:$X$9),0)</f>
        <v>0</v>
      </c>
      <c r="AU201" s="19">
        <f>IF(AU$3=$AP201,SUMPRODUCT($Y201:$AF201,Inp_RPEs!$S$10:$Z$10),0)</f>
        <v>0</v>
      </c>
      <c r="AV201" s="19">
        <f>IF(AV$3=$AP201,SUMPRODUCT($Y201:$AD201,Inp_RPEs!$S$10:$X$10),0)</f>
        <v>0</v>
      </c>
      <c r="AW201" s="19">
        <f>IF(AW$3=$AP201,SUMPRODUCT($Y201:$AF201,Inp_RPEs!$S$11:$Z$11),0)</f>
        <v>0</v>
      </c>
      <c r="AX201" s="19">
        <f>IF(AX$3=$AP201,SUMPRODUCT($Y201:$AD201,Inp_RPEs!$S$11:$X$11),0)</f>
        <v>0</v>
      </c>
      <c r="AY201" s="19">
        <f>IF(AY$3=$AP201,SUMPRODUCT($Y201:$AF201,Inp_RPEs!$S$12:$Z$12),0)</f>
        <v>18220.823579851793</v>
      </c>
      <c r="AZ201" s="19">
        <f>IF(AZ$3=$AP201,SUMPRODUCT($Y201:$AB201,Inp_RPEs!$S$12:$V$12),0)</f>
        <v>9056.388630829073</v>
      </c>
      <c r="BA201" s="15"/>
    </row>
    <row r="202" spans="5:53">
      <c r="E202" s="3" t="s">
        <v>32</v>
      </c>
      <c r="F202" s="3" t="s">
        <v>128</v>
      </c>
      <c r="G202" s="3" t="s">
        <v>178</v>
      </c>
      <c r="H202" s="3" t="s">
        <v>176</v>
      </c>
      <c r="I202" s="3" t="s">
        <v>179</v>
      </c>
      <c r="L202" s="3" t="s">
        <v>132</v>
      </c>
      <c r="M202" s="3" t="str">
        <f t="shared" si="21"/>
        <v>EPNDepreciationTotal Depreciation</v>
      </c>
      <c r="R202" s="15"/>
      <c r="T202" s="15"/>
      <c r="U202" s="15"/>
      <c r="V202" s="15"/>
      <c r="W202" s="15"/>
      <c r="X202" s="15"/>
      <c r="Y202" s="89">
        <v>-208.02235067279767</v>
      </c>
      <c r="Z202" s="89">
        <v>-210.38301384843874</v>
      </c>
      <c r="AA202" s="89">
        <v>-211.77037504184818</v>
      </c>
      <c r="AB202" s="89">
        <v>-210.26817778979935</v>
      </c>
      <c r="AC202" s="89">
        <v>-203.82012846238058</v>
      </c>
      <c r="AD202" s="89">
        <v>-188.74826294971237</v>
      </c>
      <c r="AE202" s="89">
        <v>-186.66812430507414</v>
      </c>
      <c r="AF202" s="89">
        <v>-184.85946302518994</v>
      </c>
      <c r="AG202" s="15"/>
      <c r="AH202" s="15"/>
      <c r="AI202" s="15"/>
      <c r="AJ202" s="15"/>
      <c r="AK202" s="15"/>
      <c r="AM202" s="19">
        <f t="shared" si="22"/>
        <v>-1604.5398960952411</v>
      </c>
      <c r="AN202" s="19">
        <f t="shared" si="23"/>
        <v>-840.44391735288389</v>
      </c>
      <c r="AO202" s="19">
        <f t="shared" si="24"/>
        <v>0</v>
      </c>
      <c r="AP202" s="19" t="str">
        <f t="shared" si="25"/>
        <v>ED1</v>
      </c>
      <c r="AQ202" s="19">
        <f t="shared" si="26"/>
        <v>-1609.3440021594456</v>
      </c>
      <c r="AR202" s="19">
        <f t="shared" si="27"/>
        <v>-842.56192410630194</v>
      </c>
      <c r="AS202" s="19">
        <f>IF(AS$3=$AP202,SUMPRODUCT($Y202:$AF202,Inp_RPEs!$S$9:$Z$9),0)</f>
        <v>0</v>
      </c>
      <c r="AT202" s="19">
        <f>IF(AT$3=$AP202,SUMPRODUCT($Y202:$AD202,Inp_RPEs!$S$9:$X$9),0)</f>
        <v>0</v>
      </c>
      <c r="AU202" s="19">
        <f>IF(AU$3=$AP202,SUMPRODUCT($Y202:$AF202,Inp_RPEs!$S$10:$Z$10),0)</f>
        <v>0</v>
      </c>
      <c r="AV202" s="19">
        <f>IF(AV$3=$AP202,SUMPRODUCT($Y202:$AD202,Inp_RPEs!$S$10:$X$10),0)</f>
        <v>0</v>
      </c>
      <c r="AW202" s="19">
        <f>IF(AW$3=$AP202,SUMPRODUCT($Y202:$AF202,Inp_RPEs!$S$11:$Z$11),0)</f>
        <v>0</v>
      </c>
      <c r="AX202" s="19">
        <f>IF(AX$3=$AP202,SUMPRODUCT($Y202:$AD202,Inp_RPEs!$S$11:$X$11),0)</f>
        <v>0</v>
      </c>
      <c r="AY202" s="19">
        <f>IF(AY$3=$AP202,SUMPRODUCT($Y202:$AF202,Inp_RPEs!$S$12:$Z$12),0)</f>
        <v>-1609.3440021594456</v>
      </c>
      <c r="AZ202" s="19">
        <f>IF(AZ$3=$AP202,SUMPRODUCT($Y202:$AB202,Inp_RPEs!$S$12:$V$12),0)</f>
        <v>-842.56192410630194</v>
      </c>
      <c r="BA202" s="15"/>
    </row>
    <row r="203" spans="5:53">
      <c r="E203" s="3" t="s">
        <v>32</v>
      </c>
      <c r="F203" s="3" t="s">
        <v>128</v>
      </c>
      <c r="G203" s="3" t="s">
        <v>180</v>
      </c>
      <c r="H203" s="3" t="s">
        <v>176</v>
      </c>
      <c r="I203" s="3" t="s">
        <v>181</v>
      </c>
      <c r="L203" s="3" t="s">
        <v>138</v>
      </c>
      <c r="M203" s="3" t="str">
        <f t="shared" si="21"/>
        <v>EPNNotional GearingNotional gearing</v>
      </c>
      <c r="R203" s="15"/>
      <c r="T203" s="15"/>
      <c r="U203" s="15"/>
      <c r="V203" s="15"/>
      <c r="W203" s="15"/>
      <c r="X203" s="15"/>
      <c r="Y203" s="18">
        <v>0.65</v>
      </c>
      <c r="Z203" s="18">
        <v>0.65</v>
      </c>
      <c r="AA203" s="18">
        <v>0.65</v>
      </c>
      <c r="AB203" s="18">
        <v>0.65</v>
      </c>
      <c r="AC203" s="18">
        <v>0.65</v>
      </c>
      <c r="AD203" s="18">
        <v>0.65</v>
      </c>
      <c r="AE203" s="18">
        <v>0.65</v>
      </c>
      <c r="AF203" s="18">
        <v>0.65</v>
      </c>
      <c r="AG203" s="15"/>
      <c r="AH203" s="15"/>
      <c r="AI203" s="15"/>
      <c r="AJ203" s="15"/>
      <c r="AK203" s="15"/>
      <c r="AM203" s="19">
        <f t="shared" si="22"/>
        <v>0.65</v>
      </c>
      <c r="AN203" s="19">
        <f t="shared" si="23"/>
        <v>0.65</v>
      </c>
      <c r="AO203" s="19">
        <f t="shared" si="24"/>
        <v>0</v>
      </c>
      <c r="AP203" s="19" t="str">
        <f t="shared" si="25"/>
        <v>ED1</v>
      </c>
      <c r="AQ203" s="19">
        <f t="shared" si="26"/>
        <v>5.215668525687601</v>
      </c>
      <c r="AR203" s="19">
        <f t="shared" si="27"/>
        <v>2.6065284982534287</v>
      </c>
      <c r="AS203" s="19">
        <f>IF(AS$3=$AP203,SUMPRODUCT($Y203:$AF203,Inp_RPEs!$S$9:$Z$9),0)</f>
        <v>0</v>
      </c>
      <c r="AT203" s="19">
        <f>IF(AT$3=$AP203,SUMPRODUCT($Y203:$AD203,Inp_RPEs!$S$9:$X$9),0)</f>
        <v>0</v>
      </c>
      <c r="AU203" s="19">
        <f>IF(AU$3=$AP203,SUMPRODUCT($Y203:$AF203,Inp_RPEs!$S$10:$Z$10),0)</f>
        <v>0</v>
      </c>
      <c r="AV203" s="19">
        <f>IF(AV$3=$AP203,SUMPRODUCT($Y203:$AD203,Inp_RPEs!$S$10:$X$10),0)</f>
        <v>0</v>
      </c>
      <c r="AW203" s="19">
        <f>IF(AW$3=$AP203,SUMPRODUCT($Y203:$AF203,Inp_RPEs!$S$11:$Z$11),0)</f>
        <v>0</v>
      </c>
      <c r="AX203" s="19">
        <f>IF(AX$3=$AP203,SUMPRODUCT($Y203:$AD203,Inp_RPEs!$S$11:$X$11),0)</f>
        <v>0</v>
      </c>
      <c r="AY203" s="19">
        <f>IF(AY$3=$AP203,SUMPRODUCT($Y203:$AF203,Inp_RPEs!$S$12:$Z$12),0)</f>
        <v>5.215668525687601</v>
      </c>
      <c r="AZ203" s="19">
        <f>IF(AZ$3=$AP203,SUMPRODUCT($Y203:$AB203,Inp_RPEs!$S$12:$V$12),0)</f>
        <v>2.6065284982534287</v>
      </c>
      <c r="BA203" s="15"/>
    </row>
    <row r="204" spans="5:53">
      <c r="E204" s="3" t="s">
        <v>32</v>
      </c>
      <c r="F204" s="3" t="s">
        <v>128</v>
      </c>
      <c r="G204" s="3" t="s">
        <v>182</v>
      </c>
      <c r="H204" s="3" t="s">
        <v>176</v>
      </c>
      <c r="I204" s="3" t="s">
        <v>182</v>
      </c>
      <c r="L204" s="3" t="s">
        <v>183</v>
      </c>
      <c r="M204" s="3" t="str">
        <f t="shared" si="21"/>
        <v>EPNCost of debtCost of debt</v>
      </c>
      <c r="R204" s="15"/>
      <c r="T204" s="15"/>
      <c r="U204" s="15"/>
      <c r="V204" s="15"/>
      <c r="W204" s="15"/>
      <c r="X204" s="15"/>
      <c r="Y204" s="18">
        <v>2.5499999999999998E-2</v>
      </c>
      <c r="Z204" s="18">
        <v>2.4199999999999999E-2</v>
      </c>
      <c r="AA204" s="18">
        <v>2.29E-2</v>
      </c>
      <c r="AB204" s="18">
        <v>2.0899999999999998E-2</v>
      </c>
      <c r="AC204" s="18">
        <v>1.9400000000000001E-2</v>
      </c>
      <c r="AD204" s="18">
        <v>1.8200000000000001E-2</v>
      </c>
      <c r="AE204" s="18">
        <v>1.72E-2</v>
      </c>
      <c r="AF204" s="18">
        <v>1.6299999999999999E-2</v>
      </c>
      <c r="AG204" s="15"/>
      <c r="AH204" s="15"/>
      <c r="AI204" s="15"/>
      <c r="AJ204" s="15"/>
      <c r="AK204" s="15"/>
      <c r="AM204" s="19">
        <f t="shared" si="22"/>
        <v>2.0575E-2</v>
      </c>
      <c r="AN204" s="19">
        <f t="shared" si="23"/>
        <v>2.3375E-2</v>
      </c>
      <c r="AO204" s="19">
        <f t="shared" si="24"/>
        <v>0</v>
      </c>
      <c r="AP204" s="19" t="str">
        <f t="shared" si="25"/>
        <v>ED1</v>
      </c>
      <c r="AQ204" s="19">
        <f t="shared" si="26"/>
        <v>0.16507657086246333</v>
      </c>
      <c r="AR204" s="19">
        <f t="shared" si="27"/>
        <v>9.3726626266090393E-2</v>
      </c>
      <c r="AS204" s="19">
        <f>IF(AS$3=$AP204,SUMPRODUCT($Y204:$AF204,Inp_RPEs!$S$9:$Z$9),0)</f>
        <v>0</v>
      </c>
      <c r="AT204" s="19">
        <f>IF(AT$3=$AP204,SUMPRODUCT($Y204:$AD204,Inp_RPEs!$S$9:$X$9),0)</f>
        <v>0</v>
      </c>
      <c r="AU204" s="19">
        <f>IF(AU$3=$AP204,SUMPRODUCT($Y204:$AF204,Inp_RPEs!$S$10:$Z$10),0)</f>
        <v>0</v>
      </c>
      <c r="AV204" s="19">
        <f>IF(AV$3=$AP204,SUMPRODUCT($Y204:$AD204,Inp_RPEs!$S$10:$X$10),0)</f>
        <v>0</v>
      </c>
      <c r="AW204" s="19">
        <f>IF(AW$3=$AP204,SUMPRODUCT($Y204:$AF204,Inp_RPEs!$S$11:$Z$11),0)</f>
        <v>0</v>
      </c>
      <c r="AX204" s="19">
        <f>IF(AX$3=$AP204,SUMPRODUCT($Y204:$AD204,Inp_RPEs!$S$11:$X$11),0)</f>
        <v>0</v>
      </c>
      <c r="AY204" s="19">
        <f>IF(AY$3=$AP204,SUMPRODUCT($Y204:$AF204,Inp_RPEs!$S$12:$Z$12),0)</f>
        <v>0.16507657086246333</v>
      </c>
      <c r="AZ204" s="19">
        <f>IF(AZ$3=$AP204,SUMPRODUCT($Y204:$AB204,Inp_RPEs!$S$12:$V$12),0)</f>
        <v>9.3726626266090393E-2</v>
      </c>
      <c r="BA204" s="15"/>
    </row>
    <row r="205" spans="5:53">
      <c r="E205" s="3" t="s">
        <v>32</v>
      </c>
      <c r="F205" s="3" t="s">
        <v>128</v>
      </c>
      <c r="G205" s="3" t="s">
        <v>184</v>
      </c>
      <c r="H205" s="3" t="s">
        <v>176</v>
      </c>
      <c r="I205" s="3" t="s">
        <v>184</v>
      </c>
      <c r="L205" s="3" t="s">
        <v>183</v>
      </c>
      <c r="M205" s="3" t="str">
        <f t="shared" si="21"/>
        <v>EPNCost of equityCost of equity</v>
      </c>
      <c r="R205" s="15"/>
      <c r="T205" s="15"/>
      <c r="U205" s="15"/>
      <c r="V205" s="15"/>
      <c r="W205" s="15"/>
      <c r="X205" s="15"/>
      <c r="Y205" s="18">
        <v>0.06</v>
      </c>
      <c r="Z205" s="18">
        <v>0.06</v>
      </c>
      <c r="AA205" s="18">
        <v>0.06</v>
      </c>
      <c r="AB205" s="18">
        <v>0.06</v>
      </c>
      <c r="AC205" s="18">
        <v>0.06</v>
      </c>
      <c r="AD205" s="18">
        <v>0.06</v>
      </c>
      <c r="AE205" s="18">
        <v>0.06</v>
      </c>
      <c r="AF205" s="18">
        <v>0.06</v>
      </c>
      <c r="AG205" s="15"/>
      <c r="AH205" s="15"/>
      <c r="AI205" s="15"/>
      <c r="AJ205" s="15"/>
      <c r="AK205" s="15"/>
      <c r="AM205" s="19">
        <f t="shared" si="22"/>
        <v>0.06</v>
      </c>
      <c r="AN205" s="19">
        <f t="shared" si="23"/>
        <v>0.06</v>
      </c>
      <c r="AO205" s="19">
        <f t="shared" si="24"/>
        <v>0</v>
      </c>
      <c r="AP205" s="19" t="str">
        <f t="shared" si="25"/>
        <v>ED1</v>
      </c>
      <c r="AQ205" s="19">
        <f t="shared" si="26"/>
        <v>0.48144632544808619</v>
      </c>
      <c r="AR205" s="19">
        <f t="shared" si="27"/>
        <v>0.24060263060800879</v>
      </c>
      <c r="AS205" s="19">
        <f>IF(AS$3=$AP205,SUMPRODUCT($Y205:$AF205,Inp_RPEs!$S$9:$Z$9),0)</f>
        <v>0</v>
      </c>
      <c r="AT205" s="19">
        <f>IF(AT$3=$AP205,SUMPRODUCT($Y205:$AD205,Inp_RPEs!$S$9:$X$9),0)</f>
        <v>0</v>
      </c>
      <c r="AU205" s="19">
        <f>IF(AU$3=$AP205,SUMPRODUCT($Y205:$AF205,Inp_RPEs!$S$10:$Z$10),0)</f>
        <v>0</v>
      </c>
      <c r="AV205" s="19">
        <f>IF(AV$3=$AP205,SUMPRODUCT($Y205:$AD205,Inp_RPEs!$S$10:$X$10),0)</f>
        <v>0</v>
      </c>
      <c r="AW205" s="19">
        <f>IF(AW$3=$AP205,SUMPRODUCT($Y205:$AF205,Inp_RPEs!$S$11:$Z$11),0)</f>
        <v>0</v>
      </c>
      <c r="AX205" s="19">
        <f>IF(AX$3=$AP205,SUMPRODUCT($Y205:$AD205,Inp_RPEs!$S$11:$X$11),0)</f>
        <v>0</v>
      </c>
      <c r="AY205" s="19">
        <f>IF(AY$3=$AP205,SUMPRODUCT($Y205:$AF205,Inp_RPEs!$S$12:$Z$12),0)</f>
        <v>0.48144632544808619</v>
      </c>
      <c r="AZ205" s="19">
        <f>IF(AZ$3=$AP205,SUMPRODUCT($Y205:$AB205,Inp_RPEs!$S$12:$V$12),0)</f>
        <v>0.24060263060800879</v>
      </c>
      <c r="BA205" s="15"/>
    </row>
    <row r="206" spans="5:53">
      <c r="E206" s="3" t="s">
        <v>30</v>
      </c>
      <c r="F206" s="3" t="s">
        <v>128</v>
      </c>
      <c r="G206" s="3" t="s">
        <v>129</v>
      </c>
      <c r="H206" s="3" t="s">
        <v>130</v>
      </c>
      <c r="I206" s="3" t="s">
        <v>131</v>
      </c>
      <c r="L206" s="3" t="s">
        <v>132</v>
      </c>
      <c r="M206" s="3" t="str">
        <f t="shared" si="21"/>
        <v>LPNTotex actualLatest Totex actuals/forecast</v>
      </c>
      <c r="R206" s="15"/>
      <c r="T206" s="15"/>
      <c r="U206" s="15"/>
      <c r="V206" s="15"/>
      <c r="W206" s="15"/>
      <c r="X206" s="15"/>
      <c r="Y206" s="89">
        <v>178.27925148125297</v>
      </c>
      <c r="Z206" s="89">
        <v>192.05717173019619</v>
      </c>
      <c r="AA206" s="89">
        <v>209.25845880898947</v>
      </c>
      <c r="AB206" s="89">
        <v>197.41111736690712</v>
      </c>
      <c r="AC206" s="89">
        <v>215.10992974956551</v>
      </c>
      <c r="AD206" s="89">
        <v>221.56151578316096</v>
      </c>
      <c r="AE206" s="89">
        <v>205.933221976103</v>
      </c>
      <c r="AF206" s="89">
        <v>193.19255191926524</v>
      </c>
      <c r="AG206" s="15"/>
      <c r="AH206" s="15"/>
      <c r="AI206" s="15"/>
      <c r="AJ206" s="15"/>
      <c r="AK206" s="15"/>
      <c r="AM206" s="19">
        <f t="shared" si="22"/>
        <v>1612.8032188154405</v>
      </c>
      <c r="AN206" s="19">
        <f t="shared" si="23"/>
        <v>777.00599938734581</v>
      </c>
      <c r="AO206" s="19">
        <f t="shared" si="24"/>
        <v>0</v>
      </c>
      <c r="AP206" s="19" t="str">
        <f t="shared" si="25"/>
        <v>ED1</v>
      </c>
      <c r="AQ206" s="19">
        <f t="shared" si="26"/>
        <v>1617.752456261788</v>
      </c>
      <c r="AR206" s="19">
        <f t="shared" si="27"/>
        <v>779.01707932793295</v>
      </c>
      <c r="AS206" s="19">
        <f>IF(AS$3=$AP206,SUMPRODUCT($Y206:$AF206,Inp_RPEs!$S$9:$Z$9),0)</f>
        <v>0</v>
      </c>
      <c r="AT206" s="19">
        <f>IF(AT$3=$AP206,SUMPRODUCT($Y206:$AD206,Inp_RPEs!$S$9:$X$9),0)</f>
        <v>0</v>
      </c>
      <c r="AU206" s="19">
        <f>IF(AU$3=$AP206,SUMPRODUCT($Y206:$AF206,Inp_RPEs!$S$10:$Z$10),0)</f>
        <v>0</v>
      </c>
      <c r="AV206" s="19">
        <f>IF(AV$3=$AP206,SUMPRODUCT($Y206:$AD206,Inp_RPEs!$S$10:$X$10),0)</f>
        <v>0</v>
      </c>
      <c r="AW206" s="19">
        <f>IF(AW$3=$AP206,SUMPRODUCT($Y206:$AF206,Inp_RPEs!$S$11:$Z$11),0)</f>
        <v>0</v>
      </c>
      <c r="AX206" s="19">
        <f>IF(AX$3=$AP206,SUMPRODUCT($Y206:$AD206,Inp_RPEs!$S$11:$X$11),0)</f>
        <v>0</v>
      </c>
      <c r="AY206" s="19">
        <f>IF(AY$3=$AP206,SUMPRODUCT($Y206:$AF206,Inp_RPEs!$S$12:$Z$12),0)</f>
        <v>1617.752456261788</v>
      </c>
      <c r="AZ206" s="19">
        <f>IF(AZ$3=$AP206,SUMPRODUCT($Y206:$AB206,Inp_RPEs!$S$12:$V$12),0)</f>
        <v>779.01707932793295</v>
      </c>
      <c r="BA206" s="15"/>
    </row>
    <row r="207" spans="5:53">
      <c r="E207" s="3" t="s">
        <v>30</v>
      </c>
      <c r="F207" s="3" t="s">
        <v>128</v>
      </c>
      <c r="G207" s="3" t="s">
        <v>133</v>
      </c>
      <c r="H207" s="3" t="s">
        <v>130</v>
      </c>
      <c r="I207" s="3" t="s">
        <v>134</v>
      </c>
      <c r="L207" s="3" t="s">
        <v>132</v>
      </c>
      <c r="M207" s="3" t="str">
        <f t="shared" si="21"/>
        <v>LPNTotex allowanceTotex allowance 
   including allowed adjustments and uncertainty mechanisms</v>
      </c>
      <c r="R207" s="15"/>
      <c r="T207" s="15"/>
      <c r="U207" s="15"/>
      <c r="V207" s="15"/>
      <c r="W207" s="15"/>
      <c r="X207" s="15"/>
      <c r="Y207" s="89">
        <v>247.19123910974986</v>
      </c>
      <c r="Z207" s="89">
        <v>242.56674210086041</v>
      </c>
      <c r="AA207" s="89">
        <v>229.81717278862118</v>
      </c>
      <c r="AB207" s="89">
        <v>221.61819945872401</v>
      </c>
      <c r="AC207" s="89">
        <v>225.47684740702601</v>
      </c>
      <c r="AD207" s="89">
        <v>214.00452616554486</v>
      </c>
      <c r="AE207" s="89">
        <v>199.04717036334822</v>
      </c>
      <c r="AF207" s="89">
        <v>189.14566464716401</v>
      </c>
      <c r="AG207" s="15"/>
      <c r="AH207" s="15"/>
      <c r="AI207" s="15"/>
      <c r="AJ207" s="15"/>
      <c r="AK207" s="15"/>
      <c r="AM207" s="19">
        <f t="shared" si="22"/>
        <v>1768.8675620410386</v>
      </c>
      <c r="AN207" s="19">
        <f t="shared" si="23"/>
        <v>941.19335345795548</v>
      </c>
      <c r="AO207" s="19">
        <f t="shared" si="24"/>
        <v>1</v>
      </c>
      <c r="AP207" s="19" t="str">
        <f t="shared" si="25"/>
        <v>ED1</v>
      </c>
      <c r="AQ207" s="19">
        <f t="shared" si="26"/>
        <v>1774.094065289114</v>
      </c>
      <c r="AR207" s="19">
        <f t="shared" si="27"/>
        <v>943.51025479333657</v>
      </c>
      <c r="AS207" s="19">
        <f>IF(AS$3=$AP207,SUMPRODUCT($Y207:$AF207,Inp_RPEs!$S$9:$Z$9),0)</f>
        <v>0</v>
      </c>
      <c r="AT207" s="19">
        <f>IF(AT$3=$AP207,SUMPRODUCT($Y207:$AD207,Inp_RPEs!$S$9:$X$9),0)</f>
        <v>0</v>
      </c>
      <c r="AU207" s="19">
        <f>IF(AU$3=$AP207,SUMPRODUCT($Y207:$AF207,Inp_RPEs!$S$10:$Z$10),0)</f>
        <v>0</v>
      </c>
      <c r="AV207" s="19">
        <f>IF(AV$3=$AP207,SUMPRODUCT($Y207:$AD207,Inp_RPEs!$S$10:$X$10),0)</f>
        <v>0</v>
      </c>
      <c r="AW207" s="19">
        <f>IF(AW$3=$AP207,SUMPRODUCT($Y207:$AF207,Inp_RPEs!$S$11:$Z$11),0)</f>
        <v>0</v>
      </c>
      <c r="AX207" s="19">
        <f>IF(AX$3=$AP207,SUMPRODUCT($Y207:$AD207,Inp_RPEs!$S$11:$X$11),0)</f>
        <v>0</v>
      </c>
      <c r="AY207" s="19">
        <f>IF(AY$3=$AP207,SUMPRODUCT($Y207:$AF207,Inp_RPEs!$S$12:$Z$12),0)</f>
        <v>1774.094065289114</v>
      </c>
      <c r="AZ207" s="19">
        <f>IF(AZ$3=$AP207,SUMPRODUCT($Y207:$AB207,Inp_RPEs!$S$12:$V$12),0)</f>
        <v>943.51025479333657</v>
      </c>
      <c r="BA207" s="15"/>
    </row>
    <row r="208" spans="5:53">
      <c r="E208" s="3" t="s">
        <v>30</v>
      </c>
      <c r="F208" s="3" t="s">
        <v>128</v>
      </c>
      <c r="G208" s="3" t="s">
        <v>133</v>
      </c>
      <c r="H208" s="3" t="s">
        <v>130</v>
      </c>
      <c r="I208" s="3" t="s">
        <v>135</v>
      </c>
      <c r="L208" s="3" t="s">
        <v>132</v>
      </c>
      <c r="M208" s="3" t="str">
        <f t="shared" si="21"/>
        <v>LPNTotex allowanceTotal enduring value adjustments</v>
      </c>
      <c r="R208" s="15"/>
      <c r="T208" s="15"/>
      <c r="U208" s="15"/>
      <c r="V208" s="15"/>
      <c r="W208" s="15"/>
      <c r="X208" s="15"/>
      <c r="Y208" s="18">
        <v>-4.0420261774089479</v>
      </c>
      <c r="Z208" s="18">
        <v>-3.5398581835902312</v>
      </c>
      <c r="AA208" s="18">
        <v>-5.4398810367480941</v>
      </c>
      <c r="AB208" s="18">
        <v>-6.9845292601788689</v>
      </c>
      <c r="AC208" s="18">
        <v>1.6234463534138808</v>
      </c>
      <c r="AD208" s="18">
        <v>5.8775183452074327</v>
      </c>
      <c r="AE208" s="18">
        <v>-2.7968409272387889</v>
      </c>
      <c r="AF208" s="18">
        <v>-2.1174706120966462</v>
      </c>
      <c r="AG208" s="15"/>
      <c r="AH208" s="15"/>
      <c r="AI208" s="15"/>
      <c r="AJ208" s="15"/>
      <c r="AK208" s="15"/>
      <c r="AM208" s="19">
        <f t="shared" si="22"/>
        <v>-17.41964149864026</v>
      </c>
      <c r="AN208" s="19">
        <f t="shared" si="23"/>
        <v>-20.006294657926141</v>
      </c>
      <c r="AO208" s="19">
        <f t="shared" si="24"/>
        <v>1</v>
      </c>
      <c r="AP208" s="19" t="str">
        <f t="shared" si="25"/>
        <v>ED1</v>
      </c>
      <c r="AQ208" s="19">
        <f t="shared" si="26"/>
        <v>-17.464788932392324</v>
      </c>
      <c r="AR208" s="19">
        <f t="shared" si="27"/>
        <v>-20.060535199693032</v>
      </c>
      <c r="AS208" s="19">
        <f>IF(AS$3=$AP208,SUMPRODUCT($Y208:$AF208,Inp_RPEs!$S$9:$Z$9),0)</f>
        <v>0</v>
      </c>
      <c r="AT208" s="19">
        <f>IF(AT$3=$AP208,SUMPRODUCT($Y208:$AD208,Inp_RPEs!$S$9:$X$9),0)</f>
        <v>0</v>
      </c>
      <c r="AU208" s="19">
        <f>IF(AU$3=$AP208,SUMPRODUCT($Y208:$AF208,Inp_RPEs!$S$10:$Z$10),0)</f>
        <v>0</v>
      </c>
      <c r="AV208" s="19">
        <f>IF(AV$3=$AP208,SUMPRODUCT($Y208:$AD208,Inp_RPEs!$S$10:$X$10),0)</f>
        <v>0</v>
      </c>
      <c r="AW208" s="19">
        <f>IF(AW$3=$AP208,SUMPRODUCT($Y208:$AF208,Inp_RPEs!$S$11:$Z$11),0)</f>
        <v>0</v>
      </c>
      <c r="AX208" s="19">
        <f>IF(AX$3=$AP208,SUMPRODUCT($Y208:$AD208,Inp_RPEs!$S$11:$X$11),0)</f>
        <v>0</v>
      </c>
      <c r="AY208" s="19">
        <f>IF(AY$3=$AP208,SUMPRODUCT($Y208:$AF208,Inp_RPEs!$S$12:$Z$12),0)</f>
        <v>-17.464788932392324</v>
      </c>
      <c r="AZ208" s="19">
        <f>IF(AZ$3=$AP208,SUMPRODUCT($Y208:$AB208,Inp_RPEs!$S$12:$V$12),0)</f>
        <v>-20.060535199693032</v>
      </c>
      <c r="BA208" s="15"/>
    </row>
    <row r="209" spans="5:53">
      <c r="E209" s="3" t="s">
        <v>30</v>
      </c>
      <c r="F209" s="3" t="s">
        <v>128</v>
      </c>
      <c r="G209" s="3" t="s">
        <v>136</v>
      </c>
      <c r="H209" s="3" t="s">
        <v>130</v>
      </c>
      <c r="I209" s="3" t="s">
        <v>137</v>
      </c>
      <c r="L209" s="3" t="s">
        <v>138</v>
      </c>
      <c r="M209" s="3" t="str">
        <f t="shared" si="21"/>
        <v>LPNSharing factorFunding Adjustment Rate (often referred to as 'sharing factor')</v>
      </c>
      <c r="R209" s="15"/>
      <c r="T209" s="15"/>
      <c r="U209" s="15"/>
      <c r="V209" s="15"/>
      <c r="W209" s="15"/>
      <c r="X209" s="15"/>
      <c r="Y209" s="18">
        <v>0.46719999999999995</v>
      </c>
      <c r="Z209" s="18">
        <v>0.46719999999999995</v>
      </c>
      <c r="AA209" s="18">
        <v>0.46719999999999995</v>
      </c>
      <c r="AB209" s="18">
        <v>0.46719999999999995</v>
      </c>
      <c r="AC209" s="18">
        <v>0.46719999999999995</v>
      </c>
      <c r="AD209" s="18">
        <v>0.46719999999999995</v>
      </c>
      <c r="AE209" s="18">
        <v>0.46719999999999995</v>
      </c>
      <c r="AF209" s="18">
        <v>0.46719999999999995</v>
      </c>
      <c r="AG209" s="15"/>
      <c r="AH209" s="15"/>
      <c r="AI209" s="15"/>
      <c r="AJ209" s="15"/>
      <c r="AK209" s="15"/>
      <c r="AM209" s="19">
        <f t="shared" si="22"/>
        <v>0.4672</v>
      </c>
      <c r="AN209" s="19">
        <f t="shared" si="23"/>
        <v>0.46719999999999995</v>
      </c>
      <c r="AO209" s="19">
        <f t="shared" si="24"/>
        <v>0</v>
      </c>
      <c r="AP209" s="19" t="str">
        <f t="shared" si="25"/>
        <v>ED1</v>
      </c>
      <c r="AQ209" s="19">
        <f t="shared" si="26"/>
        <v>3.7488620541557633</v>
      </c>
      <c r="AR209" s="19">
        <f t="shared" si="27"/>
        <v>1.8734924836676949</v>
      </c>
      <c r="AS209" s="19">
        <f>IF(AS$3=$AP209,SUMPRODUCT($Y209:$AF209,Inp_RPEs!$S$9:$Z$9),0)</f>
        <v>0</v>
      </c>
      <c r="AT209" s="19">
        <f>IF(AT$3=$AP209,SUMPRODUCT($Y209:$AD209,Inp_RPEs!$S$9:$X$9),0)</f>
        <v>0</v>
      </c>
      <c r="AU209" s="19">
        <f>IF(AU$3=$AP209,SUMPRODUCT($Y209:$AF209,Inp_RPEs!$S$10:$Z$10),0)</f>
        <v>0</v>
      </c>
      <c r="AV209" s="19">
        <f>IF(AV$3=$AP209,SUMPRODUCT($Y209:$AD209,Inp_RPEs!$S$10:$X$10),0)</f>
        <v>0</v>
      </c>
      <c r="AW209" s="19">
        <f>IF(AW$3=$AP209,SUMPRODUCT($Y209:$AF209,Inp_RPEs!$S$11:$Z$11),0)</f>
        <v>0</v>
      </c>
      <c r="AX209" s="19">
        <f>IF(AX$3=$AP209,SUMPRODUCT($Y209:$AD209,Inp_RPEs!$S$11:$X$11),0)</f>
        <v>0</v>
      </c>
      <c r="AY209" s="19">
        <f>IF(AY$3=$AP209,SUMPRODUCT($Y209:$AF209,Inp_RPEs!$S$12:$Z$12),0)</f>
        <v>3.7488620541557633</v>
      </c>
      <c r="AZ209" s="19">
        <f>IF(AZ$3=$AP209,SUMPRODUCT($Y209:$AB209,Inp_RPEs!$S$12:$V$12),0)</f>
        <v>1.8734924836676949</v>
      </c>
      <c r="BA209" s="15"/>
    </row>
    <row r="210" spans="5:53">
      <c r="E210" s="3" t="s">
        <v>30</v>
      </c>
      <c r="F210" s="3" t="s">
        <v>128</v>
      </c>
      <c r="G210" s="3" t="s">
        <v>139</v>
      </c>
      <c r="H210" s="3" t="s">
        <v>140</v>
      </c>
      <c r="I210" s="3" t="s">
        <v>141</v>
      </c>
      <c r="L210" s="3" t="s">
        <v>132</v>
      </c>
      <c r="M210" s="3" t="str">
        <f t="shared" si="21"/>
        <v>LPNIQIPost tax</v>
      </c>
      <c r="R210" s="15"/>
      <c r="T210" s="15"/>
      <c r="U210" s="15"/>
      <c r="V210" s="15"/>
      <c r="W210" s="15"/>
      <c r="X210" s="15"/>
      <c r="Y210" s="18">
        <v>-2.4260972367898193</v>
      </c>
      <c r="Z210" s="18">
        <v>-2.3690383662844163</v>
      </c>
      <c r="AA210" s="18">
        <v>-2.2433276600060932</v>
      </c>
      <c r="AB210" s="18">
        <v>-2.1466020621213828</v>
      </c>
      <c r="AC210" s="18">
        <v>-2.174009678716605</v>
      </c>
      <c r="AD210" s="18">
        <v>-2.0538927838998693</v>
      </c>
      <c r="AE210" s="18">
        <v>-1.9044581231060691</v>
      </c>
      <c r="AF210" s="18">
        <v>-1.8008611131009082</v>
      </c>
      <c r="AG210" s="15"/>
      <c r="AH210" s="15"/>
      <c r="AI210" s="15"/>
      <c r="AJ210" s="15"/>
      <c r="AK210" s="15"/>
      <c r="AM210" s="19">
        <f t="shared" si="22"/>
        <v>-17.118287024025165</v>
      </c>
      <c r="AN210" s="19">
        <f t="shared" si="23"/>
        <v>-9.1850653252017125</v>
      </c>
      <c r="AO210" s="19">
        <f t="shared" si="24"/>
        <v>0</v>
      </c>
      <c r="AP210" s="19" t="str">
        <f t="shared" si="25"/>
        <v>ED1</v>
      </c>
      <c r="AQ210" s="19">
        <f t="shared" si="26"/>
        <v>-17.168734225262433</v>
      </c>
      <c r="AR210" s="19">
        <f t="shared" si="27"/>
        <v>-9.2076241172202842</v>
      </c>
      <c r="AS210" s="19">
        <f>IF(AS$3=$AP210,SUMPRODUCT($Y210:$AF210,Inp_RPEs!$S$9:$Z$9),0)</f>
        <v>0</v>
      </c>
      <c r="AT210" s="19">
        <f>IF(AT$3=$AP210,SUMPRODUCT($Y210:$AD210,Inp_RPEs!$S$9:$X$9),0)</f>
        <v>0</v>
      </c>
      <c r="AU210" s="19">
        <f>IF(AU$3=$AP210,SUMPRODUCT($Y210:$AF210,Inp_RPEs!$S$10:$Z$10),0)</f>
        <v>0</v>
      </c>
      <c r="AV210" s="19">
        <f>IF(AV$3=$AP210,SUMPRODUCT($Y210:$AD210,Inp_RPEs!$S$10:$X$10),0)</f>
        <v>0</v>
      </c>
      <c r="AW210" s="19">
        <f>IF(AW$3=$AP210,SUMPRODUCT($Y210:$AF210,Inp_RPEs!$S$11:$Z$11),0)</f>
        <v>0</v>
      </c>
      <c r="AX210" s="19">
        <f>IF(AX$3=$AP210,SUMPRODUCT($Y210:$AD210,Inp_RPEs!$S$11:$X$11),0)</f>
        <v>0</v>
      </c>
      <c r="AY210" s="19">
        <f>IF(AY$3=$AP210,SUMPRODUCT($Y210:$AF210,Inp_RPEs!$S$12:$Z$12),0)</f>
        <v>-17.168734225262433</v>
      </c>
      <c r="AZ210" s="19">
        <f>IF(AZ$3=$AP210,SUMPRODUCT($Y210:$AB210,Inp_RPEs!$S$12:$V$12),0)</f>
        <v>-9.2076241172202842</v>
      </c>
      <c r="BA210" s="15"/>
    </row>
    <row r="211" spans="5:53">
      <c r="E211" s="3" t="s">
        <v>30</v>
      </c>
      <c r="F211" s="3" t="s">
        <v>128</v>
      </c>
      <c r="G211" s="3" t="s">
        <v>142</v>
      </c>
      <c r="H211" s="3" t="s">
        <v>140</v>
      </c>
      <c r="I211" s="3" t="s">
        <v>143</v>
      </c>
      <c r="L211" s="3" t="s">
        <v>132</v>
      </c>
      <c r="M211" s="3" t="str">
        <f t="shared" si="21"/>
        <v>LPNBMCSBroad measure of customer service</v>
      </c>
      <c r="R211" s="15"/>
      <c r="T211" s="15"/>
      <c r="U211" s="15"/>
      <c r="V211" s="15"/>
      <c r="W211" s="15"/>
      <c r="X211" s="15"/>
      <c r="Y211" s="18">
        <v>1.5439957672453675</v>
      </c>
      <c r="Z211" s="18">
        <v>2.0722477770166137</v>
      </c>
      <c r="AA211" s="18">
        <v>2.6838345145990266</v>
      </c>
      <c r="AB211" s="18">
        <v>2.7286125094689502</v>
      </c>
      <c r="AC211" s="18">
        <v>2.7286125094689502</v>
      </c>
      <c r="AD211" s="18">
        <v>2.7286125094689502</v>
      </c>
      <c r="AE211" s="18">
        <v>2.7286125094689502</v>
      </c>
      <c r="AF211" s="18">
        <v>2.7286125094689502</v>
      </c>
      <c r="AG211" s="15"/>
      <c r="AH211" s="15"/>
      <c r="AI211" s="15"/>
      <c r="AJ211" s="15"/>
      <c r="AK211" s="15"/>
      <c r="AM211" s="19">
        <f t="shared" si="22"/>
        <v>19.943140606205759</v>
      </c>
      <c r="AN211" s="19">
        <f t="shared" si="23"/>
        <v>9.0286905683299583</v>
      </c>
      <c r="AO211" s="19">
        <f t="shared" si="24"/>
        <v>0</v>
      </c>
      <c r="AP211" s="19" t="str">
        <f t="shared" si="25"/>
        <v>ED1</v>
      </c>
      <c r="AQ211" s="19">
        <f t="shared" si="26"/>
        <v>20.00688714043709</v>
      </c>
      <c r="AR211" s="19">
        <f t="shared" si="27"/>
        <v>9.0540684976477941</v>
      </c>
      <c r="AS211" s="19">
        <f>IF(AS$3=$AP211,SUMPRODUCT($Y211:$AF211,Inp_RPEs!$S$9:$Z$9),0)</f>
        <v>0</v>
      </c>
      <c r="AT211" s="19">
        <f>IF(AT$3=$AP211,SUMPRODUCT($Y211:$AD211,Inp_RPEs!$S$9:$X$9),0)</f>
        <v>0</v>
      </c>
      <c r="AU211" s="19">
        <f>IF(AU$3=$AP211,SUMPRODUCT($Y211:$AF211,Inp_RPEs!$S$10:$Z$10),0)</f>
        <v>0</v>
      </c>
      <c r="AV211" s="19">
        <f>IF(AV$3=$AP211,SUMPRODUCT($Y211:$AD211,Inp_RPEs!$S$10:$X$10),0)</f>
        <v>0</v>
      </c>
      <c r="AW211" s="19">
        <f>IF(AW$3=$AP211,SUMPRODUCT($Y211:$AF211,Inp_RPEs!$S$11:$Z$11),0)</f>
        <v>0</v>
      </c>
      <c r="AX211" s="19">
        <f>IF(AX$3=$AP211,SUMPRODUCT($Y211:$AD211,Inp_RPEs!$S$11:$X$11),0)</f>
        <v>0</v>
      </c>
      <c r="AY211" s="19">
        <f>IF(AY$3=$AP211,SUMPRODUCT($Y211:$AF211,Inp_RPEs!$S$12:$Z$12),0)</f>
        <v>20.00688714043709</v>
      </c>
      <c r="AZ211" s="19">
        <f>IF(AZ$3=$AP211,SUMPRODUCT($Y211:$AB211,Inp_RPEs!$S$12:$V$12),0)</f>
        <v>9.0540684976477941</v>
      </c>
      <c r="BA211" s="15"/>
    </row>
    <row r="212" spans="5:53">
      <c r="E212" s="3" t="s">
        <v>30</v>
      </c>
      <c r="F212" s="3" t="s">
        <v>128</v>
      </c>
      <c r="G212" s="3" t="s">
        <v>144</v>
      </c>
      <c r="H212" s="3" t="s">
        <v>140</v>
      </c>
      <c r="I212" s="3" t="s">
        <v>145</v>
      </c>
      <c r="L212" s="3" t="s">
        <v>132</v>
      </c>
      <c r="M212" s="3" t="str">
        <f t="shared" si="21"/>
        <v>LPNIISInterruptions-related quality of service</v>
      </c>
      <c r="R212" s="15"/>
      <c r="T212" s="15"/>
      <c r="U212" s="15"/>
      <c r="V212" s="15"/>
      <c r="W212" s="15"/>
      <c r="X212" s="15"/>
      <c r="Y212" s="18">
        <v>10.542446136000001</v>
      </c>
      <c r="Z212" s="18">
        <v>10.583517995999999</v>
      </c>
      <c r="AA212" s="18">
        <v>10.649857968000001</v>
      </c>
      <c r="AB212" s="18">
        <v>10.955129810526314</v>
      </c>
      <c r="AC212" s="18">
        <v>10.955129810526314</v>
      </c>
      <c r="AD212" s="18">
        <v>10.955129810526314</v>
      </c>
      <c r="AE212" s="18">
        <v>10.955129810526314</v>
      </c>
      <c r="AF212" s="18">
        <v>10.860609902893865</v>
      </c>
      <c r="AG212" s="15"/>
      <c r="AH212" s="15"/>
      <c r="AI212" s="15"/>
      <c r="AJ212" s="15"/>
      <c r="AK212" s="15"/>
      <c r="AM212" s="19">
        <f t="shared" si="22"/>
        <v>86.456951244999132</v>
      </c>
      <c r="AN212" s="19">
        <f t="shared" si="23"/>
        <v>42.730951910526315</v>
      </c>
      <c r="AO212" s="19">
        <f t="shared" si="24"/>
        <v>0</v>
      </c>
      <c r="AP212" s="19" t="str">
        <f t="shared" si="25"/>
        <v>ED1</v>
      </c>
      <c r="AQ212" s="19">
        <f t="shared" si="26"/>
        <v>86.718512521878466</v>
      </c>
      <c r="AR212" s="19">
        <f t="shared" si="27"/>
        <v>42.838799020673484</v>
      </c>
      <c r="AS212" s="19">
        <f>IF(AS$3=$AP212,SUMPRODUCT($Y212:$AF212,Inp_RPEs!$S$9:$Z$9),0)</f>
        <v>0</v>
      </c>
      <c r="AT212" s="19">
        <f>IF(AT$3=$AP212,SUMPRODUCT($Y212:$AD212,Inp_RPEs!$S$9:$X$9),0)</f>
        <v>0</v>
      </c>
      <c r="AU212" s="19">
        <f>IF(AU$3=$AP212,SUMPRODUCT($Y212:$AF212,Inp_RPEs!$S$10:$Z$10),0)</f>
        <v>0</v>
      </c>
      <c r="AV212" s="19">
        <f>IF(AV$3=$AP212,SUMPRODUCT($Y212:$AD212,Inp_RPEs!$S$10:$X$10),0)</f>
        <v>0</v>
      </c>
      <c r="AW212" s="19">
        <f>IF(AW$3=$AP212,SUMPRODUCT($Y212:$AF212,Inp_RPEs!$S$11:$Z$11),0)</f>
        <v>0</v>
      </c>
      <c r="AX212" s="19">
        <f>IF(AX$3=$AP212,SUMPRODUCT($Y212:$AD212,Inp_RPEs!$S$11:$X$11),0)</f>
        <v>0</v>
      </c>
      <c r="AY212" s="19">
        <f>IF(AY$3=$AP212,SUMPRODUCT($Y212:$AF212,Inp_RPEs!$S$12:$Z$12),0)</f>
        <v>86.718512521878466</v>
      </c>
      <c r="AZ212" s="19">
        <f>IF(AZ$3=$AP212,SUMPRODUCT($Y212:$AB212,Inp_RPEs!$S$12:$V$12),0)</f>
        <v>42.838799020673484</v>
      </c>
      <c r="BA212" s="15"/>
    </row>
    <row r="213" spans="5:53">
      <c r="E213" s="3" t="s">
        <v>30</v>
      </c>
      <c r="F213" s="3" t="s">
        <v>128</v>
      </c>
      <c r="G213" s="3" t="s">
        <v>146</v>
      </c>
      <c r="H213" s="3" t="s">
        <v>140</v>
      </c>
      <c r="I213" s="3" t="s">
        <v>147</v>
      </c>
      <c r="L213" s="3" t="s">
        <v>132</v>
      </c>
      <c r="M213" s="3" t="str">
        <f t="shared" si="21"/>
        <v>LPNICEIncentive on connections engagement</v>
      </c>
      <c r="R213" s="15"/>
      <c r="T213" s="15"/>
      <c r="U213" s="15"/>
      <c r="V213" s="15"/>
      <c r="W213" s="15"/>
      <c r="X213" s="15"/>
      <c r="Y213" s="18">
        <v>0</v>
      </c>
      <c r="Z213" s="18">
        <v>0</v>
      </c>
      <c r="AA213" s="18">
        <v>0</v>
      </c>
      <c r="AB213" s="18">
        <v>0</v>
      </c>
      <c r="AC213" s="18">
        <v>0</v>
      </c>
      <c r="AD213" s="18">
        <v>0</v>
      </c>
      <c r="AE213" s="18">
        <v>0</v>
      </c>
      <c r="AF213" s="18">
        <v>0</v>
      </c>
      <c r="AG213" s="15"/>
      <c r="AH213" s="15"/>
      <c r="AI213" s="15"/>
      <c r="AJ213" s="15"/>
      <c r="AK213" s="15"/>
      <c r="AM213" s="19">
        <f t="shared" si="22"/>
        <v>0</v>
      </c>
      <c r="AN213" s="19">
        <f t="shared" si="23"/>
        <v>0</v>
      </c>
      <c r="AO213" s="19">
        <f t="shared" si="24"/>
        <v>0</v>
      </c>
      <c r="AP213" s="19" t="str">
        <f t="shared" si="25"/>
        <v>ED1</v>
      </c>
      <c r="AQ213" s="19">
        <f t="shared" si="26"/>
        <v>0</v>
      </c>
      <c r="AR213" s="19">
        <f t="shared" si="27"/>
        <v>0</v>
      </c>
      <c r="AS213" s="19">
        <f>IF(AS$3=$AP213,SUMPRODUCT($Y213:$AF213,Inp_RPEs!$S$9:$Z$9),0)</f>
        <v>0</v>
      </c>
      <c r="AT213" s="19">
        <f>IF(AT$3=$AP213,SUMPRODUCT($Y213:$AD213,Inp_RPEs!$S$9:$X$9),0)</f>
        <v>0</v>
      </c>
      <c r="AU213" s="19">
        <f>IF(AU$3=$AP213,SUMPRODUCT($Y213:$AF213,Inp_RPEs!$S$10:$Z$10),0)</f>
        <v>0</v>
      </c>
      <c r="AV213" s="19">
        <f>IF(AV$3=$AP213,SUMPRODUCT($Y213:$AD213,Inp_RPEs!$S$10:$X$10),0)</f>
        <v>0</v>
      </c>
      <c r="AW213" s="19">
        <f>IF(AW$3=$AP213,SUMPRODUCT($Y213:$AF213,Inp_RPEs!$S$11:$Z$11),0)</f>
        <v>0</v>
      </c>
      <c r="AX213" s="19">
        <f>IF(AX$3=$AP213,SUMPRODUCT($Y213:$AD213,Inp_RPEs!$S$11:$X$11),0)</f>
        <v>0</v>
      </c>
      <c r="AY213" s="19">
        <f>IF(AY$3=$AP213,SUMPRODUCT($Y213:$AF213,Inp_RPEs!$S$12:$Z$12),0)</f>
        <v>0</v>
      </c>
      <c r="AZ213" s="19">
        <f>IF(AZ$3=$AP213,SUMPRODUCT($Y213:$AB213,Inp_RPEs!$S$12:$V$12),0)</f>
        <v>0</v>
      </c>
      <c r="BA213" s="15"/>
    </row>
    <row r="214" spans="5:53">
      <c r="E214" s="3" t="s">
        <v>30</v>
      </c>
      <c r="F214" s="3" t="s">
        <v>128</v>
      </c>
      <c r="G214" s="3" t="s">
        <v>148</v>
      </c>
      <c r="H214" s="3" t="s">
        <v>140</v>
      </c>
      <c r="I214" s="3" t="s">
        <v>149</v>
      </c>
      <c r="L214" s="3" t="s">
        <v>132</v>
      </c>
      <c r="M214" s="3" t="str">
        <f t="shared" si="21"/>
        <v>LPNTTCTime to Connect Incentive</v>
      </c>
      <c r="R214" s="15"/>
      <c r="T214" s="15"/>
      <c r="U214" s="15"/>
      <c r="V214" s="15"/>
      <c r="W214" s="15"/>
      <c r="X214" s="15"/>
      <c r="Y214" s="18">
        <v>0.60071153615303108</v>
      </c>
      <c r="Z214" s="18">
        <v>0.48599999999999999</v>
      </c>
      <c r="AA214" s="18">
        <v>0.63682200000000011</v>
      </c>
      <c r="AB214" s="18">
        <v>0.85733022264867387</v>
      </c>
      <c r="AC214" s="18">
        <v>0.85733022264867387</v>
      </c>
      <c r="AD214" s="18">
        <v>0.85733022264867387</v>
      </c>
      <c r="AE214" s="18">
        <v>0.85733022264867387</v>
      </c>
      <c r="AF214" s="18">
        <v>0.85733022264867387</v>
      </c>
      <c r="AG214" s="15"/>
      <c r="AH214" s="15"/>
      <c r="AI214" s="15"/>
      <c r="AJ214" s="15"/>
      <c r="AK214" s="15"/>
      <c r="AM214" s="19">
        <f t="shared" si="22"/>
        <v>6.0101846493964004</v>
      </c>
      <c r="AN214" s="19">
        <f t="shared" si="23"/>
        <v>2.5808637588017049</v>
      </c>
      <c r="AO214" s="19">
        <f t="shared" si="24"/>
        <v>0</v>
      </c>
      <c r="AP214" s="19" t="str">
        <f t="shared" si="25"/>
        <v>ED1</v>
      </c>
      <c r="AQ214" s="19">
        <f t="shared" si="26"/>
        <v>6.0289336578901249</v>
      </c>
      <c r="AR214" s="19">
        <f t="shared" si="27"/>
        <v>2.5875573492105772</v>
      </c>
      <c r="AS214" s="19">
        <f>IF(AS$3=$AP214,SUMPRODUCT($Y214:$AF214,Inp_RPEs!$S$9:$Z$9),0)</f>
        <v>0</v>
      </c>
      <c r="AT214" s="19">
        <f>IF(AT$3=$AP214,SUMPRODUCT($Y214:$AD214,Inp_RPEs!$S$9:$X$9),0)</f>
        <v>0</v>
      </c>
      <c r="AU214" s="19">
        <f>IF(AU$3=$AP214,SUMPRODUCT($Y214:$AF214,Inp_RPEs!$S$10:$Z$10),0)</f>
        <v>0</v>
      </c>
      <c r="AV214" s="19">
        <f>IF(AV$3=$AP214,SUMPRODUCT($Y214:$AD214,Inp_RPEs!$S$10:$X$10),0)</f>
        <v>0</v>
      </c>
      <c r="AW214" s="19">
        <f>IF(AW$3=$AP214,SUMPRODUCT($Y214:$AF214,Inp_RPEs!$S$11:$Z$11),0)</f>
        <v>0</v>
      </c>
      <c r="AX214" s="19">
        <f>IF(AX$3=$AP214,SUMPRODUCT($Y214:$AD214,Inp_RPEs!$S$11:$X$11),0)</f>
        <v>0</v>
      </c>
      <c r="AY214" s="19">
        <f>IF(AY$3=$AP214,SUMPRODUCT($Y214:$AF214,Inp_RPEs!$S$12:$Z$12),0)</f>
        <v>6.0289336578901249</v>
      </c>
      <c r="AZ214" s="19">
        <f>IF(AZ$3=$AP214,SUMPRODUCT($Y214:$AB214,Inp_RPEs!$S$12:$V$12),0)</f>
        <v>2.5875573492105772</v>
      </c>
      <c r="BA214" s="15"/>
    </row>
    <row r="215" spans="5:53">
      <c r="E215" s="3" t="s">
        <v>30</v>
      </c>
      <c r="F215" s="3" t="s">
        <v>128</v>
      </c>
      <c r="G215" s="3" t="s">
        <v>150</v>
      </c>
      <c r="H215" s="3" t="s">
        <v>140</v>
      </c>
      <c r="I215" s="3" t="s">
        <v>151</v>
      </c>
      <c r="L215" s="3" t="s">
        <v>132</v>
      </c>
      <c r="M215" s="3" t="str">
        <f t="shared" si="21"/>
        <v>LPNLossesLosses discretionary reward scheme</v>
      </c>
      <c r="R215" s="15"/>
      <c r="T215" s="15"/>
      <c r="U215" s="15"/>
      <c r="V215" s="15"/>
      <c r="W215" s="15"/>
      <c r="X215" s="15"/>
      <c r="Y215" s="18">
        <v>0</v>
      </c>
      <c r="Z215" s="18">
        <v>0.25515000000000004</v>
      </c>
      <c r="AA215" s="18">
        <v>0</v>
      </c>
      <c r="AB215" s="18">
        <v>0</v>
      </c>
      <c r="AC215" s="18">
        <v>0</v>
      </c>
      <c r="AD215" s="18">
        <v>0</v>
      </c>
      <c r="AE215" s="18">
        <v>0</v>
      </c>
      <c r="AF215" s="18">
        <v>0</v>
      </c>
      <c r="AG215" s="15"/>
      <c r="AH215" s="15"/>
      <c r="AI215" s="15"/>
      <c r="AJ215" s="15"/>
      <c r="AK215" s="15"/>
      <c r="AM215" s="19">
        <f t="shared" si="22"/>
        <v>0.25515000000000004</v>
      </c>
      <c r="AN215" s="19">
        <f t="shared" si="23"/>
        <v>0.25515000000000004</v>
      </c>
      <c r="AO215" s="19">
        <f t="shared" si="24"/>
        <v>0</v>
      </c>
      <c r="AP215" s="19" t="str">
        <f t="shared" si="25"/>
        <v>ED1</v>
      </c>
      <c r="AQ215" s="19">
        <f t="shared" si="26"/>
        <v>0.25597058145990326</v>
      </c>
      <c r="AR215" s="19">
        <f t="shared" si="27"/>
        <v>0.25597058145990326</v>
      </c>
      <c r="AS215" s="19">
        <f>IF(AS$3=$AP215,SUMPRODUCT($Y215:$AF215,Inp_RPEs!$S$9:$Z$9),0)</f>
        <v>0</v>
      </c>
      <c r="AT215" s="19">
        <f>IF(AT$3=$AP215,SUMPRODUCT($Y215:$AD215,Inp_RPEs!$S$9:$X$9),0)</f>
        <v>0</v>
      </c>
      <c r="AU215" s="19">
        <f>IF(AU$3=$AP215,SUMPRODUCT($Y215:$AF215,Inp_RPEs!$S$10:$Z$10),0)</f>
        <v>0</v>
      </c>
      <c r="AV215" s="19">
        <f>IF(AV$3=$AP215,SUMPRODUCT($Y215:$AD215,Inp_RPEs!$S$10:$X$10),0)</f>
        <v>0</v>
      </c>
      <c r="AW215" s="19">
        <f>IF(AW$3=$AP215,SUMPRODUCT($Y215:$AF215,Inp_RPEs!$S$11:$Z$11),0)</f>
        <v>0</v>
      </c>
      <c r="AX215" s="19">
        <f>IF(AX$3=$AP215,SUMPRODUCT($Y215:$AD215,Inp_RPEs!$S$11:$X$11),0)</f>
        <v>0</v>
      </c>
      <c r="AY215" s="19">
        <f>IF(AY$3=$AP215,SUMPRODUCT($Y215:$AF215,Inp_RPEs!$S$12:$Z$12),0)</f>
        <v>0.25597058145990326</v>
      </c>
      <c r="AZ215" s="19">
        <f>IF(AZ$3=$AP215,SUMPRODUCT($Y215:$AB215,Inp_RPEs!$S$12:$V$12),0)</f>
        <v>0.25597058145990326</v>
      </c>
      <c r="BA215" s="15"/>
    </row>
    <row r="216" spans="5:53">
      <c r="E216" s="3" t="s">
        <v>30</v>
      </c>
      <c r="F216" s="3" t="s">
        <v>128</v>
      </c>
      <c r="G216" s="3" t="s">
        <v>152</v>
      </c>
      <c r="H216" s="3" t="s">
        <v>153</v>
      </c>
      <c r="I216" s="3" t="s">
        <v>154</v>
      </c>
      <c r="L216" s="3" t="s">
        <v>155</v>
      </c>
      <c r="M216" s="3" t="str">
        <f t="shared" si="21"/>
        <v>LPNNetwork Innovation AllowanceEligible NIA expenditure and Bid Preparation costs</v>
      </c>
      <c r="R216" s="15"/>
      <c r="T216" s="15"/>
      <c r="U216" s="15"/>
      <c r="V216" s="15"/>
      <c r="W216" s="15"/>
      <c r="X216" s="15"/>
      <c r="Y216" s="18">
        <v>1.2160419993544458</v>
      </c>
      <c r="Z216" s="18">
        <v>1.5664312798139168</v>
      </c>
      <c r="AA216" s="18">
        <v>1.1483385886385915</v>
      </c>
      <c r="AB216" s="18">
        <v>1.2605026195587037</v>
      </c>
      <c r="AC216" s="18">
        <v>2.4279860446357011</v>
      </c>
      <c r="AD216" s="18">
        <v>2.5286825146723531</v>
      </c>
      <c r="AE216" s="18">
        <v>2.6551583397621337</v>
      </c>
      <c r="AF216" s="18">
        <v>2.227005095372947</v>
      </c>
      <c r="AG216" s="15"/>
      <c r="AH216" s="15"/>
      <c r="AI216" s="15"/>
      <c r="AJ216" s="15"/>
      <c r="AK216" s="15"/>
      <c r="AM216" s="19">
        <f t="shared" si="22"/>
        <v>15.030146481808792</v>
      </c>
      <c r="AN216" s="19">
        <f t="shared" si="23"/>
        <v>5.1913144873656574</v>
      </c>
      <c r="AO216" s="19">
        <f t="shared" si="24"/>
        <v>0</v>
      </c>
      <c r="AP216" s="19" t="str">
        <f t="shared" si="25"/>
        <v>ED1</v>
      </c>
      <c r="AQ216" s="19">
        <f t="shared" si="26"/>
        <v>15.077992770248342</v>
      </c>
      <c r="AR216" s="19">
        <f t="shared" si="27"/>
        <v>5.2045733933631215</v>
      </c>
      <c r="AS216" s="19">
        <f>IF(AS$3=$AP216,SUMPRODUCT($Y216:$AF216,Inp_RPEs!$S$9:$Z$9),0)</f>
        <v>0</v>
      </c>
      <c r="AT216" s="19">
        <f>IF(AT$3=$AP216,SUMPRODUCT($Y216:$AD216,Inp_RPEs!$S$9:$X$9),0)</f>
        <v>0</v>
      </c>
      <c r="AU216" s="19">
        <f>IF(AU$3=$AP216,SUMPRODUCT($Y216:$AF216,Inp_RPEs!$S$10:$Z$10),0)</f>
        <v>0</v>
      </c>
      <c r="AV216" s="19">
        <f>IF(AV$3=$AP216,SUMPRODUCT($Y216:$AD216,Inp_RPEs!$S$10:$X$10),0)</f>
        <v>0</v>
      </c>
      <c r="AW216" s="19">
        <f>IF(AW$3=$AP216,SUMPRODUCT($Y216:$AF216,Inp_RPEs!$S$11:$Z$11),0)</f>
        <v>0</v>
      </c>
      <c r="AX216" s="19">
        <f>IF(AX$3=$AP216,SUMPRODUCT($Y216:$AD216,Inp_RPEs!$S$11:$X$11),0)</f>
        <v>0</v>
      </c>
      <c r="AY216" s="19">
        <f>IF(AY$3=$AP216,SUMPRODUCT($Y216:$AF216,Inp_RPEs!$S$12:$Z$12),0)</f>
        <v>15.077992770248342</v>
      </c>
      <c r="AZ216" s="19">
        <f>IF(AZ$3=$AP216,SUMPRODUCT($Y216:$AB216,Inp_RPEs!$S$12:$V$12),0)</f>
        <v>5.2045733933631215</v>
      </c>
      <c r="BA216" s="15"/>
    </row>
    <row r="217" spans="5:53">
      <c r="E217" s="3" t="s">
        <v>30</v>
      </c>
      <c r="F217" s="3" t="s">
        <v>128</v>
      </c>
      <c r="G217" s="3" t="s">
        <v>156</v>
      </c>
      <c r="H217" s="3" t="s">
        <v>153</v>
      </c>
      <c r="I217" s="3" t="s">
        <v>157</v>
      </c>
      <c r="L217" s="3" t="s">
        <v>155</v>
      </c>
      <c r="M217" s="3" t="str">
        <f t="shared" si="21"/>
        <v>LPNLow Carbon Networks FundLow Carbon Networks Fund revenue adjustment</v>
      </c>
      <c r="R217" s="15"/>
      <c r="T217" s="15"/>
      <c r="U217" s="15"/>
      <c r="V217" s="15"/>
      <c r="W217" s="15"/>
      <c r="X217" s="15"/>
      <c r="Y217" s="18">
        <v>1.5868121799999999</v>
      </c>
      <c r="Z217" s="18">
        <v>8.4389000000000006E-2</v>
      </c>
      <c r="AA217" s="18">
        <v>0.24481047</v>
      </c>
      <c r="AB217" s="18">
        <v>0.66739603999999997</v>
      </c>
      <c r="AC217" s="18">
        <v>9.1746899999999992E-2</v>
      </c>
      <c r="AD217" s="18">
        <v>0</v>
      </c>
      <c r="AE217" s="18">
        <v>0</v>
      </c>
      <c r="AF217" s="18">
        <v>0</v>
      </c>
      <c r="AG217" s="15"/>
      <c r="AH217" s="15"/>
      <c r="AI217" s="15"/>
      <c r="AJ217" s="15"/>
      <c r="AK217" s="15"/>
      <c r="AM217" s="19">
        <f t="shared" si="22"/>
        <v>2.67515459</v>
      </c>
      <c r="AN217" s="19">
        <f t="shared" si="23"/>
        <v>2.58340769</v>
      </c>
      <c r="AO217" s="19">
        <f t="shared" si="24"/>
        <v>0</v>
      </c>
      <c r="AP217" s="19" t="str">
        <f t="shared" si="25"/>
        <v>ED1</v>
      </c>
      <c r="AQ217" s="19">
        <f t="shared" si="26"/>
        <v>2.6786331271965071</v>
      </c>
      <c r="AR217" s="19">
        <f t="shared" si="27"/>
        <v>2.5865637005876607</v>
      </c>
      <c r="AS217" s="19">
        <f>IF(AS$3=$AP217,SUMPRODUCT($Y217:$AF217,Inp_RPEs!$S$9:$Z$9),0)</f>
        <v>0</v>
      </c>
      <c r="AT217" s="19">
        <f>IF(AT$3=$AP217,SUMPRODUCT($Y217:$AD217,Inp_RPEs!$S$9:$X$9),0)</f>
        <v>0</v>
      </c>
      <c r="AU217" s="19">
        <f>IF(AU$3=$AP217,SUMPRODUCT($Y217:$AF217,Inp_RPEs!$S$10:$Z$10),0)</f>
        <v>0</v>
      </c>
      <c r="AV217" s="19">
        <f>IF(AV$3=$AP217,SUMPRODUCT($Y217:$AD217,Inp_RPEs!$S$10:$X$10),0)</f>
        <v>0</v>
      </c>
      <c r="AW217" s="19">
        <f>IF(AW$3=$AP217,SUMPRODUCT($Y217:$AF217,Inp_RPEs!$S$11:$Z$11),0)</f>
        <v>0</v>
      </c>
      <c r="AX217" s="19">
        <f>IF(AX$3=$AP217,SUMPRODUCT($Y217:$AD217,Inp_RPEs!$S$11:$X$11),0)</f>
        <v>0</v>
      </c>
      <c r="AY217" s="19">
        <f>IF(AY$3=$AP217,SUMPRODUCT($Y217:$AF217,Inp_RPEs!$S$12:$Z$12),0)</f>
        <v>2.6786331271965071</v>
      </c>
      <c r="AZ217" s="19">
        <f>IF(AZ$3=$AP217,SUMPRODUCT($Y217:$AB217,Inp_RPEs!$S$12:$V$12),0)</f>
        <v>2.5865637005876607</v>
      </c>
      <c r="BA217" s="15"/>
    </row>
    <row r="218" spans="5:53">
      <c r="E218" s="3" t="s">
        <v>30</v>
      </c>
      <c r="F218" s="3" t="s">
        <v>128</v>
      </c>
      <c r="G218" s="3" t="s">
        <v>158</v>
      </c>
      <c r="H218" s="3" t="s">
        <v>153</v>
      </c>
      <c r="I218" s="3" t="s">
        <v>159</v>
      </c>
      <c r="L218" s="3" t="s">
        <v>155</v>
      </c>
      <c r="M218" s="3" t="str">
        <f t="shared" si="21"/>
        <v>LPNNIC AwardAwarded NIC funding actually spent or forecast to be spent</v>
      </c>
      <c r="R218" s="15"/>
      <c r="T218" s="15"/>
      <c r="U218" s="15"/>
      <c r="V218" s="15"/>
      <c r="W218" s="15"/>
      <c r="X218" s="15"/>
      <c r="Y218" s="18">
        <v>0</v>
      </c>
      <c r="Z218" s="18">
        <v>2.3102290699999996E-2</v>
      </c>
      <c r="AA218" s="18">
        <v>1.06595497875</v>
      </c>
      <c r="AB218" s="18">
        <v>1.885401854762</v>
      </c>
      <c r="AC218" s="18">
        <v>5.4747885715999995</v>
      </c>
      <c r="AD218" s="18">
        <v>3.1137478808000005</v>
      </c>
      <c r="AE218" s="18">
        <v>1.3546667520000002</v>
      </c>
      <c r="AF218" s="18">
        <v>0</v>
      </c>
      <c r="AG218" s="15"/>
      <c r="AH218" s="15"/>
      <c r="AI218" s="15"/>
      <c r="AJ218" s="15"/>
      <c r="AK218" s="15"/>
      <c r="AM218" s="19">
        <f t="shared" si="22"/>
        <v>12.917662328612</v>
      </c>
      <c r="AN218" s="19">
        <f t="shared" si="23"/>
        <v>2.9744591242120002</v>
      </c>
      <c r="AO218" s="19">
        <f t="shared" si="24"/>
        <v>0</v>
      </c>
      <c r="AP218" s="19" t="str">
        <f t="shared" si="25"/>
        <v>ED1</v>
      </c>
      <c r="AQ218" s="19">
        <f t="shared" si="26"/>
        <v>12.963066101342376</v>
      </c>
      <c r="AR218" s="19">
        <f t="shared" si="27"/>
        <v>2.9849086084532384</v>
      </c>
      <c r="AS218" s="19">
        <f>IF(AS$3=$AP218,SUMPRODUCT($Y218:$AF218,Inp_RPEs!$S$9:$Z$9),0)</f>
        <v>0</v>
      </c>
      <c r="AT218" s="19">
        <f>IF(AT$3=$AP218,SUMPRODUCT($Y218:$AD218,Inp_RPEs!$S$9:$X$9),0)</f>
        <v>0</v>
      </c>
      <c r="AU218" s="19">
        <f>IF(AU$3=$AP218,SUMPRODUCT($Y218:$AF218,Inp_RPEs!$S$10:$Z$10),0)</f>
        <v>0</v>
      </c>
      <c r="AV218" s="19">
        <f>IF(AV$3=$AP218,SUMPRODUCT($Y218:$AD218,Inp_RPEs!$S$10:$X$10),0)</f>
        <v>0</v>
      </c>
      <c r="AW218" s="19">
        <f>IF(AW$3=$AP218,SUMPRODUCT($Y218:$AF218,Inp_RPEs!$S$11:$Z$11),0)</f>
        <v>0</v>
      </c>
      <c r="AX218" s="19">
        <f>IF(AX$3=$AP218,SUMPRODUCT($Y218:$AD218,Inp_RPEs!$S$11:$X$11),0)</f>
        <v>0</v>
      </c>
      <c r="AY218" s="19">
        <f>IF(AY$3=$AP218,SUMPRODUCT($Y218:$AF218,Inp_RPEs!$S$12:$Z$12),0)</f>
        <v>12.963066101342376</v>
      </c>
      <c r="AZ218" s="19">
        <f>IF(AZ$3=$AP218,SUMPRODUCT($Y218:$AB218,Inp_RPEs!$S$12:$V$12),0)</f>
        <v>2.9849086084532384</v>
      </c>
      <c r="BA218" s="15"/>
    </row>
    <row r="219" spans="5:53">
      <c r="E219" s="3" t="s">
        <v>30</v>
      </c>
      <c r="F219" s="3" t="s">
        <v>128</v>
      </c>
      <c r="G219" s="3" t="s">
        <v>160</v>
      </c>
      <c r="H219" s="3" t="s">
        <v>153</v>
      </c>
      <c r="I219" s="3" t="s">
        <v>161</v>
      </c>
      <c r="L219" s="3" t="s">
        <v>132</v>
      </c>
      <c r="M219" s="3" t="str">
        <f t="shared" si="21"/>
        <v>LPNInnovation RORE deductionNetwork innovation</v>
      </c>
      <c r="R219" s="15"/>
      <c r="T219" s="15"/>
      <c r="U219" s="15"/>
      <c r="V219" s="15"/>
      <c r="W219" s="15"/>
      <c r="X219" s="15"/>
      <c r="Y219" s="18">
        <v>0.113286012230537</v>
      </c>
      <c r="Z219" s="18">
        <v>-1.8412366353123037</v>
      </c>
      <c r="AA219" s="18">
        <v>0.19598023988412389</v>
      </c>
      <c r="AB219" s="18">
        <v>-0.22060834821090403</v>
      </c>
      <c r="AC219" s="18">
        <v>1.0054538859474289</v>
      </c>
      <c r="AD219" s="18">
        <v>0.68892029001866384</v>
      </c>
      <c r="AE219" s="18">
        <v>0.3972589130237707</v>
      </c>
      <c r="AF219" s="18">
        <v>0.17171781242799505</v>
      </c>
      <c r="AG219" s="15"/>
      <c r="AH219" s="15"/>
      <c r="AI219" s="15"/>
      <c r="AJ219" s="15"/>
      <c r="AK219" s="15"/>
      <c r="AM219" s="19">
        <f t="shared" si="22"/>
        <v>0.51077217000931174</v>
      </c>
      <c r="AN219" s="19">
        <f t="shared" si="23"/>
        <v>-1.7525787314085468</v>
      </c>
      <c r="AO219" s="19">
        <f t="shared" si="24"/>
        <v>0</v>
      </c>
      <c r="AP219" s="19" t="str">
        <f t="shared" si="25"/>
        <v>ED1</v>
      </c>
      <c r="AQ219" s="19">
        <f t="shared" si="26"/>
        <v>0.51269761123157198</v>
      </c>
      <c r="AR219" s="19">
        <f t="shared" si="27"/>
        <v>-1.7586098630063312</v>
      </c>
      <c r="AS219" s="19">
        <f>IF(AS$3=$AP219,SUMPRODUCT($Y219:$AF219,Inp_RPEs!$S$9:$Z$9),0)</f>
        <v>0</v>
      </c>
      <c r="AT219" s="19">
        <f>IF(AT$3=$AP219,SUMPRODUCT($Y219:$AD219,Inp_RPEs!$S$9:$X$9),0)</f>
        <v>0</v>
      </c>
      <c r="AU219" s="19">
        <f>IF(AU$3=$AP219,SUMPRODUCT($Y219:$AF219,Inp_RPEs!$S$10:$Z$10),0)</f>
        <v>0</v>
      </c>
      <c r="AV219" s="19">
        <f>IF(AV$3=$AP219,SUMPRODUCT($Y219:$AD219,Inp_RPEs!$S$10:$X$10),0)</f>
        <v>0</v>
      </c>
      <c r="AW219" s="19">
        <f>IF(AW$3=$AP219,SUMPRODUCT($Y219:$AF219,Inp_RPEs!$S$11:$Z$11),0)</f>
        <v>0</v>
      </c>
      <c r="AX219" s="19">
        <f>IF(AX$3=$AP219,SUMPRODUCT($Y219:$AD219,Inp_RPEs!$S$11:$X$11),0)</f>
        <v>0</v>
      </c>
      <c r="AY219" s="19">
        <f>IF(AY$3=$AP219,SUMPRODUCT($Y219:$AF219,Inp_RPEs!$S$12:$Z$12),0)</f>
        <v>0.51269761123157198</v>
      </c>
      <c r="AZ219" s="19">
        <f>IF(AZ$3=$AP219,SUMPRODUCT($Y219:$AB219,Inp_RPEs!$S$12:$V$12),0)</f>
        <v>-1.7586098630063312</v>
      </c>
      <c r="BA219" s="15"/>
    </row>
    <row r="220" spans="5:53">
      <c r="E220" s="3" t="s">
        <v>30</v>
      </c>
      <c r="F220" s="3" t="s">
        <v>128</v>
      </c>
      <c r="G220" s="3" t="s">
        <v>162</v>
      </c>
      <c r="H220" s="3" t="s">
        <v>163</v>
      </c>
      <c r="I220" s="3" t="s">
        <v>164</v>
      </c>
      <c r="L220" s="3" t="s">
        <v>132</v>
      </c>
      <c r="M220" s="3" t="str">
        <f t="shared" si="21"/>
        <v>LPNFines and PenaltiesPost-tax total fines and penalties (including GS payments)</v>
      </c>
      <c r="R220" s="15"/>
      <c r="T220" s="15"/>
      <c r="U220" s="15"/>
      <c r="V220" s="15"/>
      <c r="W220" s="15"/>
      <c r="X220" s="15"/>
      <c r="Y220" s="18">
        <v>2.606667622597485E-2</v>
      </c>
      <c r="Z220" s="18">
        <v>5.1599360358048546E-2</v>
      </c>
      <c r="AA220" s="18">
        <v>3.1612353905670264E-2</v>
      </c>
      <c r="AB220" s="18">
        <v>3.2095133529586171E-2</v>
      </c>
      <c r="AC220" s="18">
        <v>0</v>
      </c>
      <c r="AD220" s="18">
        <v>0</v>
      </c>
      <c r="AE220" s="18">
        <v>0</v>
      </c>
      <c r="AF220" s="18">
        <v>0</v>
      </c>
      <c r="AG220" s="15"/>
      <c r="AH220" s="15"/>
      <c r="AI220" s="15"/>
      <c r="AJ220" s="15"/>
      <c r="AK220" s="15"/>
      <c r="AM220" s="19">
        <f t="shared" si="22"/>
        <v>0.14137352401927983</v>
      </c>
      <c r="AN220" s="19">
        <f t="shared" si="23"/>
        <v>0.14137352401927983</v>
      </c>
      <c r="AO220" s="19">
        <f t="shared" si="24"/>
        <v>0</v>
      </c>
      <c r="AP220" s="19" t="str">
        <f t="shared" si="25"/>
        <v>ED1</v>
      </c>
      <c r="AQ220" s="19">
        <f t="shared" si="26"/>
        <v>0.1417581363126561</v>
      </c>
      <c r="AR220" s="19">
        <f t="shared" si="27"/>
        <v>0.1417581363126561</v>
      </c>
      <c r="AS220" s="19">
        <f>IF(AS$3=$AP220,SUMPRODUCT($Y220:$AF220,Inp_RPEs!$S$9:$Z$9),0)</f>
        <v>0</v>
      </c>
      <c r="AT220" s="19">
        <f>IF(AT$3=$AP220,SUMPRODUCT($Y220:$AD220,Inp_RPEs!$S$9:$X$9),0)</f>
        <v>0</v>
      </c>
      <c r="AU220" s="19">
        <f>IF(AU$3=$AP220,SUMPRODUCT($Y220:$AF220,Inp_RPEs!$S$10:$Z$10),0)</f>
        <v>0</v>
      </c>
      <c r="AV220" s="19">
        <f>IF(AV$3=$AP220,SUMPRODUCT($Y220:$AD220,Inp_RPEs!$S$10:$X$10),0)</f>
        <v>0</v>
      </c>
      <c r="AW220" s="19">
        <f>IF(AW$3=$AP220,SUMPRODUCT($Y220:$AF220,Inp_RPEs!$S$11:$Z$11),0)</f>
        <v>0</v>
      </c>
      <c r="AX220" s="19">
        <f>IF(AX$3=$AP220,SUMPRODUCT($Y220:$AD220,Inp_RPEs!$S$11:$X$11),0)</f>
        <v>0</v>
      </c>
      <c r="AY220" s="19">
        <f>IF(AY$3=$AP220,SUMPRODUCT($Y220:$AF220,Inp_RPEs!$S$12:$Z$12),0)</f>
        <v>0.1417581363126561</v>
      </c>
      <c r="AZ220" s="19">
        <f>IF(AZ$3=$AP220,SUMPRODUCT($Y220:$AB220,Inp_RPEs!$S$12:$V$12),0)</f>
        <v>0.1417581363126561</v>
      </c>
      <c r="BA220" s="15"/>
    </row>
    <row r="221" spans="5:53">
      <c r="E221" s="3" t="s">
        <v>30</v>
      </c>
      <c r="F221" s="3" t="s">
        <v>128</v>
      </c>
      <c r="G221" s="3" t="s">
        <v>165</v>
      </c>
      <c r="H221" s="3" t="s">
        <v>166</v>
      </c>
      <c r="I221" s="3" t="s">
        <v>167</v>
      </c>
      <c r="L221" s="3" t="s">
        <v>155</v>
      </c>
      <c r="M221" s="3" t="str">
        <f t="shared" si="21"/>
        <v>LPNActual GearingTotal Adjustments to be applied for performance assessment (at actual gearing)</v>
      </c>
      <c r="R221" s="15"/>
      <c r="T221" s="15"/>
      <c r="U221" s="15"/>
      <c r="V221" s="15"/>
      <c r="W221" s="15"/>
      <c r="X221" s="15"/>
      <c r="Y221" s="18">
        <v>0.18300160999999981</v>
      </c>
      <c r="Z221" s="18">
        <v>-0.12273739999999966</v>
      </c>
      <c r="AA221" s="18">
        <v>-0.27377463999999962</v>
      </c>
      <c r="AB221" s="18">
        <v>0.17531284999999996</v>
      </c>
      <c r="AC221" s="18">
        <v>0.37877594418946758</v>
      </c>
      <c r="AD221" s="18">
        <v>0.23935176393211932</v>
      </c>
      <c r="AE221" s="18">
        <v>0.52935176393211936</v>
      </c>
      <c r="AF221" s="18">
        <v>0.23935176393211932</v>
      </c>
      <c r="AG221" s="15"/>
      <c r="AH221" s="15"/>
      <c r="AI221" s="15"/>
      <c r="AJ221" s="15"/>
      <c r="AK221" s="15"/>
      <c r="AM221" s="19">
        <f t="shared" si="22"/>
        <v>1.3486336559858261</v>
      </c>
      <c r="AN221" s="19">
        <f t="shared" si="23"/>
        <v>-3.8197579999999509E-2</v>
      </c>
      <c r="AO221" s="19">
        <f t="shared" si="24"/>
        <v>0</v>
      </c>
      <c r="AP221" s="19" t="str">
        <f t="shared" si="25"/>
        <v>ED1</v>
      </c>
      <c r="AQ221" s="19">
        <f t="shared" si="26"/>
        <v>1.352730897788764</v>
      </c>
      <c r="AR221" s="19">
        <f t="shared" si="27"/>
        <v>-3.8975598021475766E-2</v>
      </c>
      <c r="AS221" s="19">
        <f>IF(AS$3=$AP221,SUMPRODUCT($Y221:$AF221,Inp_RPEs!$S$9:$Z$9),0)</f>
        <v>0</v>
      </c>
      <c r="AT221" s="19">
        <f>IF(AT$3=$AP221,SUMPRODUCT($Y221:$AD221,Inp_RPEs!$S$9:$X$9),0)</f>
        <v>0</v>
      </c>
      <c r="AU221" s="19">
        <f>IF(AU$3=$AP221,SUMPRODUCT($Y221:$AF221,Inp_RPEs!$S$10:$Z$10),0)</f>
        <v>0</v>
      </c>
      <c r="AV221" s="19">
        <f>IF(AV$3=$AP221,SUMPRODUCT($Y221:$AD221,Inp_RPEs!$S$10:$X$10),0)</f>
        <v>0</v>
      </c>
      <c r="AW221" s="19">
        <f>IF(AW$3=$AP221,SUMPRODUCT($Y221:$AF221,Inp_RPEs!$S$11:$Z$11),0)</f>
        <v>0</v>
      </c>
      <c r="AX221" s="19">
        <f>IF(AX$3=$AP221,SUMPRODUCT($Y221:$AD221,Inp_RPEs!$S$11:$X$11),0)</f>
        <v>0</v>
      </c>
      <c r="AY221" s="19">
        <f>IF(AY$3=$AP221,SUMPRODUCT($Y221:$AF221,Inp_RPEs!$S$12:$Z$12),0)</f>
        <v>1.352730897788764</v>
      </c>
      <c r="AZ221" s="19">
        <f>IF(AZ$3=$AP221,SUMPRODUCT($Y221:$AB221,Inp_RPEs!$S$12:$V$12),0)</f>
        <v>-3.8975598021475766E-2</v>
      </c>
      <c r="BA221" s="15"/>
    </row>
    <row r="222" spans="5:53">
      <c r="E222" s="3" t="s">
        <v>30</v>
      </c>
      <c r="F222" s="3" t="s">
        <v>128</v>
      </c>
      <c r="G222" s="3" t="s">
        <v>168</v>
      </c>
      <c r="H222" s="3" t="s">
        <v>166</v>
      </c>
      <c r="I222" s="3" t="s">
        <v>169</v>
      </c>
      <c r="L222" s="3" t="s">
        <v>132</v>
      </c>
      <c r="M222" s="3" t="str">
        <f t="shared" si="21"/>
        <v>LPNDebt performance (notional)Debt performance - at notional gearing</v>
      </c>
      <c r="R222" s="15"/>
      <c r="T222" s="15"/>
      <c r="U222" s="15"/>
      <c r="V222" s="15"/>
      <c r="W222" s="15"/>
      <c r="X222" s="15"/>
      <c r="Y222" s="18">
        <v>-5.3778350990625574</v>
      </c>
      <c r="Z222" s="18">
        <v>2.0427461677371319</v>
      </c>
      <c r="AA222" s="18">
        <v>17.805792810682682</v>
      </c>
      <c r="AB222" s="18">
        <v>13.380673836444206</v>
      </c>
      <c r="AC222" s="18">
        <v>5.465847039514296</v>
      </c>
      <c r="AD222" s="18">
        <v>4.145703093225265</v>
      </c>
      <c r="AE222" s="18">
        <v>4.5475657727843144</v>
      </c>
      <c r="AF222" s="18">
        <v>2.3474110299591753</v>
      </c>
      <c r="AG222" s="15"/>
      <c r="AH222" s="15"/>
      <c r="AI222" s="15"/>
      <c r="AJ222" s="15"/>
      <c r="AK222" s="15"/>
      <c r="AM222" s="19">
        <f t="shared" si="22"/>
        <v>44.357904651284514</v>
      </c>
      <c r="AN222" s="19">
        <f t="shared" si="23"/>
        <v>27.851377715801462</v>
      </c>
      <c r="AO222" s="19">
        <f t="shared" si="24"/>
        <v>0</v>
      </c>
      <c r="AP222" s="19" t="str">
        <f t="shared" si="25"/>
        <v>ED1</v>
      </c>
      <c r="AQ222" s="19">
        <f t="shared" si="26"/>
        <v>44.533225811208176</v>
      </c>
      <c r="AR222" s="19">
        <f t="shared" si="27"/>
        <v>27.968671910712349</v>
      </c>
      <c r="AS222" s="19">
        <f>IF(AS$3=$AP222,SUMPRODUCT($Y222:$AF222,Inp_RPEs!$S$9:$Z$9),0)</f>
        <v>0</v>
      </c>
      <c r="AT222" s="19">
        <f>IF(AT$3=$AP222,SUMPRODUCT($Y222:$AD222,Inp_RPEs!$S$9:$X$9),0)</f>
        <v>0</v>
      </c>
      <c r="AU222" s="19">
        <f>IF(AU$3=$AP222,SUMPRODUCT($Y222:$AF222,Inp_RPEs!$S$10:$Z$10),0)</f>
        <v>0</v>
      </c>
      <c r="AV222" s="19">
        <f>IF(AV$3=$AP222,SUMPRODUCT($Y222:$AD222,Inp_RPEs!$S$10:$X$10),0)</f>
        <v>0</v>
      </c>
      <c r="AW222" s="19">
        <f>IF(AW$3=$AP222,SUMPRODUCT($Y222:$AF222,Inp_RPEs!$S$11:$Z$11),0)</f>
        <v>0</v>
      </c>
      <c r="AX222" s="19">
        <f>IF(AX$3=$AP222,SUMPRODUCT($Y222:$AD222,Inp_RPEs!$S$11:$X$11),0)</f>
        <v>0</v>
      </c>
      <c r="AY222" s="19">
        <f>IF(AY$3=$AP222,SUMPRODUCT($Y222:$AF222,Inp_RPEs!$S$12:$Z$12),0)</f>
        <v>44.533225811208176</v>
      </c>
      <c r="AZ222" s="19">
        <f>IF(AZ$3=$AP222,SUMPRODUCT($Y222:$AB222,Inp_RPEs!$S$12:$V$12),0)</f>
        <v>27.968671910712349</v>
      </c>
      <c r="BA222" s="15"/>
    </row>
    <row r="223" spans="5:53">
      <c r="E223" s="3" t="s">
        <v>30</v>
      </c>
      <c r="F223" s="3" t="s">
        <v>128</v>
      </c>
      <c r="G223" s="3" t="s">
        <v>170</v>
      </c>
      <c r="H223" s="3" t="s">
        <v>166</v>
      </c>
      <c r="I223" s="3" t="s">
        <v>171</v>
      </c>
      <c r="L223" s="3" t="s">
        <v>132</v>
      </c>
      <c r="M223" s="3" t="str">
        <f t="shared" si="21"/>
        <v>LPNDebt performance impact (actual)Debt performance - impact of actual gearing</v>
      </c>
      <c r="R223" s="15"/>
      <c r="T223" s="15"/>
      <c r="U223" s="15"/>
      <c r="V223" s="15"/>
      <c r="W223" s="15"/>
      <c r="X223" s="15"/>
      <c r="Y223" s="18">
        <v>-2.4497578831357503E-2</v>
      </c>
      <c r="Z223" s="18">
        <v>0.14569145916354437</v>
      </c>
      <c r="AA223" s="18">
        <v>-1.0517720495666349E-2</v>
      </c>
      <c r="AB223" s="18">
        <v>9.7123736034210317E-3</v>
      </c>
      <c r="AC223" s="18">
        <v>-0.3643204003748729</v>
      </c>
      <c r="AD223" s="18">
        <v>-0.66439140793758644</v>
      </c>
      <c r="AE223" s="18">
        <v>-0.72348207447870649</v>
      </c>
      <c r="AF223" s="18">
        <v>-0.66671803617429581</v>
      </c>
      <c r="AG223" s="15"/>
      <c r="AH223" s="15"/>
      <c r="AI223" s="15"/>
      <c r="AJ223" s="15"/>
      <c r="AK223" s="15"/>
      <c r="AM223" s="19">
        <f t="shared" si="22"/>
        <v>-2.2985233855255203</v>
      </c>
      <c r="AN223" s="19">
        <f t="shared" si="23"/>
        <v>0.12038853343994155</v>
      </c>
      <c r="AO223" s="19">
        <f t="shared" si="24"/>
        <v>0</v>
      </c>
      <c r="AP223" s="19" t="str">
        <f t="shared" si="25"/>
        <v>ED1</v>
      </c>
      <c r="AQ223" s="19">
        <f t="shared" si="26"/>
        <v>-2.3065561197545961</v>
      </c>
      <c r="AR223" s="19">
        <f t="shared" si="27"/>
        <v>0.12085923048016906</v>
      </c>
      <c r="AS223" s="19">
        <f>IF(AS$3=$AP223,SUMPRODUCT($Y223:$AF223,Inp_RPEs!$S$9:$Z$9),0)</f>
        <v>0</v>
      </c>
      <c r="AT223" s="19">
        <f>IF(AT$3=$AP223,SUMPRODUCT($Y223:$AD223,Inp_RPEs!$S$9:$X$9),0)</f>
        <v>0</v>
      </c>
      <c r="AU223" s="19">
        <f>IF(AU$3=$AP223,SUMPRODUCT($Y223:$AF223,Inp_RPEs!$S$10:$Z$10),0)</f>
        <v>0</v>
      </c>
      <c r="AV223" s="19">
        <f>IF(AV$3=$AP223,SUMPRODUCT($Y223:$AD223,Inp_RPEs!$S$10:$X$10),0)</f>
        <v>0</v>
      </c>
      <c r="AW223" s="19">
        <f>IF(AW$3=$AP223,SUMPRODUCT($Y223:$AF223,Inp_RPEs!$S$11:$Z$11),0)</f>
        <v>0</v>
      </c>
      <c r="AX223" s="19">
        <f>IF(AX$3=$AP223,SUMPRODUCT($Y223:$AD223,Inp_RPEs!$S$11:$X$11),0)</f>
        <v>0</v>
      </c>
      <c r="AY223" s="19">
        <f>IF(AY$3=$AP223,SUMPRODUCT($Y223:$AF223,Inp_RPEs!$S$12:$Z$12),0)</f>
        <v>-2.3065561197545961</v>
      </c>
      <c r="AZ223" s="19">
        <f>IF(AZ$3=$AP223,SUMPRODUCT($Y223:$AB223,Inp_RPEs!$S$12:$V$12),0)</f>
        <v>0.12085923048016906</v>
      </c>
      <c r="BA223" s="15"/>
    </row>
    <row r="224" spans="5:53">
      <c r="E224" s="3" t="s">
        <v>30</v>
      </c>
      <c r="F224" s="3" t="s">
        <v>128</v>
      </c>
      <c r="G224" s="3" t="s">
        <v>172</v>
      </c>
      <c r="H224" s="3" t="s">
        <v>166</v>
      </c>
      <c r="I224" s="3" t="s">
        <v>173</v>
      </c>
      <c r="L224" s="3" t="s">
        <v>132</v>
      </c>
      <c r="M224" s="3" t="str">
        <f t="shared" si="21"/>
        <v>LPNTax performance (notional)Tax performance - at notional gearing</v>
      </c>
      <c r="R224" s="15"/>
      <c r="T224" s="15"/>
      <c r="U224" s="15"/>
      <c r="V224" s="15"/>
      <c r="W224" s="15"/>
      <c r="X224" s="15"/>
      <c r="Y224" s="18">
        <v>-0.71440560914224005</v>
      </c>
      <c r="Z224" s="18">
        <v>-8.0170243546150992</v>
      </c>
      <c r="AA224" s="18">
        <v>-15.377647124531928</v>
      </c>
      <c r="AB224" s="18">
        <v>-3.1774430673327783</v>
      </c>
      <c r="AC224" s="18">
        <v>-2.0579873034906244</v>
      </c>
      <c r="AD224" s="18">
        <v>-3.0620381576346989</v>
      </c>
      <c r="AE224" s="18">
        <v>2.3731463047575896E-2</v>
      </c>
      <c r="AF224" s="18">
        <v>5.5751022218018873</v>
      </c>
      <c r="AG224" s="15"/>
      <c r="AH224" s="15"/>
      <c r="AI224" s="15"/>
      <c r="AJ224" s="15"/>
      <c r="AK224" s="15"/>
      <c r="AM224" s="19">
        <f t="shared" si="22"/>
        <v>-26.807711931897902</v>
      </c>
      <c r="AN224" s="19">
        <f t="shared" si="23"/>
        <v>-27.286520155622046</v>
      </c>
      <c r="AO224" s="19">
        <f t="shared" si="24"/>
        <v>0</v>
      </c>
      <c r="AP224" s="19" t="str">
        <f t="shared" si="25"/>
        <v>ED1</v>
      </c>
      <c r="AQ224" s="19">
        <f t="shared" si="26"/>
        <v>-26.89689551562131</v>
      </c>
      <c r="AR224" s="19">
        <f t="shared" si="27"/>
        <v>-27.377386939461044</v>
      </c>
      <c r="AS224" s="19">
        <f>IF(AS$3=$AP224,SUMPRODUCT($Y224:$AF224,Inp_RPEs!$S$9:$Z$9),0)</f>
        <v>0</v>
      </c>
      <c r="AT224" s="19">
        <f>IF(AT$3=$AP224,SUMPRODUCT($Y224:$AD224,Inp_RPEs!$S$9:$X$9),0)</f>
        <v>0</v>
      </c>
      <c r="AU224" s="19">
        <f>IF(AU$3=$AP224,SUMPRODUCT($Y224:$AF224,Inp_RPEs!$S$10:$Z$10),0)</f>
        <v>0</v>
      </c>
      <c r="AV224" s="19">
        <f>IF(AV$3=$AP224,SUMPRODUCT($Y224:$AD224,Inp_RPEs!$S$10:$X$10),0)</f>
        <v>0</v>
      </c>
      <c r="AW224" s="19">
        <f>IF(AW$3=$AP224,SUMPRODUCT($Y224:$AF224,Inp_RPEs!$S$11:$Z$11),0)</f>
        <v>0</v>
      </c>
      <c r="AX224" s="19">
        <f>IF(AX$3=$AP224,SUMPRODUCT($Y224:$AD224,Inp_RPEs!$S$11:$X$11),0)</f>
        <v>0</v>
      </c>
      <c r="AY224" s="19">
        <f>IF(AY$3=$AP224,SUMPRODUCT($Y224:$AF224,Inp_RPEs!$S$12:$Z$12),0)</f>
        <v>-26.89689551562131</v>
      </c>
      <c r="AZ224" s="19">
        <f>IF(AZ$3=$AP224,SUMPRODUCT($Y224:$AB224,Inp_RPEs!$S$12:$V$12),0)</f>
        <v>-27.377386939461044</v>
      </c>
      <c r="BA224" s="15"/>
    </row>
    <row r="225" spans="5:53">
      <c r="E225" s="3" t="s">
        <v>30</v>
      </c>
      <c r="F225" s="3" t="s">
        <v>128</v>
      </c>
      <c r="G225" s="3" t="s">
        <v>174</v>
      </c>
      <c r="H225" s="3" t="s">
        <v>166</v>
      </c>
      <c r="I225" s="3" t="s">
        <v>175</v>
      </c>
      <c r="L225" s="3" t="s">
        <v>132</v>
      </c>
      <c r="M225" s="3" t="str">
        <f t="shared" si="21"/>
        <v>LPNTax performance impact (actual)Tax performance - impact of actual gearing</v>
      </c>
      <c r="R225" s="15"/>
      <c r="T225" s="15"/>
      <c r="U225" s="15"/>
      <c r="V225" s="15"/>
      <c r="W225" s="15"/>
      <c r="X225" s="15"/>
      <c r="Y225" s="18">
        <v>8.1403207634143104E-3</v>
      </c>
      <c r="Z225" s="18">
        <v>-4.869992335987311E-2</v>
      </c>
      <c r="AA225" s="18">
        <v>3.4262597340002365E-3</v>
      </c>
      <c r="AB225" s="18">
        <v>-3.072144839699309E-3</v>
      </c>
      <c r="AC225" s="18">
        <v>0.11498664066526654</v>
      </c>
      <c r="AD225" s="18">
        <v>0.19173126770746485</v>
      </c>
      <c r="AE225" s="18">
        <v>0.20686366318402927</v>
      </c>
      <c r="AF225" s="18">
        <v>0.19248989280873716</v>
      </c>
      <c r="AG225" s="15"/>
      <c r="AH225" s="15"/>
      <c r="AI225" s="15"/>
      <c r="AJ225" s="15"/>
      <c r="AK225" s="15"/>
      <c r="AM225" s="19">
        <f t="shared" si="22"/>
        <v>0.66586597666333991</v>
      </c>
      <c r="AN225" s="19">
        <f t="shared" si="23"/>
        <v>-4.0205487702157872E-2</v>
      </c>
      <c r="AO225" s="19">
        <f t="shared" si="24"/>
        <v>0</v>
      </c>
      <c r="AP225" s="19" t="str">
        <f t="shared" si="25"/>
        <v>ED1</v>
      </c>
      <c r="AQ225" s="19">
        <f t="shared" si="26"/>
        <v>0.6681910664783749</v>
      </c>
      <c r="AR225" s="19">
        <f t="shared" si="27"/>
        <v>-4.0362518100502287E-2</v>
      </c>
      <c r="AS225" s="19">
        <f>IF(AS$3=$AP225,SUMPRODUCT($Y225:$AF225,Inp_RPEs!$S$9:$Z$9),0)</f>
        <v>0</v>
      </c>
      <c r="AT225" s="19">
        <f>IF(AT$3=$AP225,SUMPRODUCT($Y225:$AD225,Inp_RPEs!$S$9:$X$9),0)</f>
        <v>0</v>
      </c>
      <c r="AU225" s="19">
        <f>IF(AU$3=$AP225,SUMPRODUCT($Y225:$AF225,Inp_RPEs!$S$10:$Z$10),0)</f>
        <v>0</v>
      </c>
      <c r="AV225" s="19">
        <f>IF(AV$3=$AP225,SUMPRODUCT($Y225:$AD225,Inp_RPEs!$S$10:$X$10),0)</f>
        <v>0</v>
      </c>
      <c r="AW225" s="19">
        <f>IF(AW$3=$AP225,SUMPRODUCT($Y225:$AF225,Inp_RPEs!$S$11:$Z$11),0)</f>
        <v>0</v>
      </c>
      <c r="AX225" s="19">
        <f>IF(AX$3=$AP225,SUMPRODUCT($Y225:$AD225,Inp_RPEs!$S$11:$X$11),0)</f>
        <v>0</v>
      </c>
      <c r="AY225" s="19">
        <f>IF(AY$3=$AP225,SUMPRODUCT($Y225:$AF225,Inp_RPEs!$S$12:$Z$12),0)</f>
        <v>0.6681910664783749</v>
      </c>
      <c r="AZ225" s="19">
        <f>IF(AZ$3=$AP225,SUMPRODUCT($Y225:$AB225,Inp_RPEs!$S$12:$V$12),0)</f>
        <v>-4.0362518100502287E-2</v>
      </c>
      <c r="BA225" s="15"/>
    </row>
    <row r="226" spans="5:53">
      <c r="E226" s="3" t="s">
        <v>30</v>
      </c>
      <c r="F226" s="3" t="s">
        <v>128</v>
      </c>
      <c r="G226" s="3" t="s">
        <v>176</v>
      </c>
      <c r="H226" s="3" t="s">
        <v>176</v>
      </c>
      <c r="I226" s="3" t="s">
        <v>177</v>
      </c>
      <c r="L226" s="3" t="s">
        <v>132</v>
      </c>
      <c r="M226" s="3" t="str">
        <f t="shared" si="21"/>
        <v>LPNRAVNPV-neutral RAV return base</v>
      </c>
      <c r="R226" s="15"/>
      <c r="T226" s="15"/>
      <c r="U226" s="15"/>
      <c r="V226" s="15"/>
      <c r="W226" s="15"/>
      <c r="X226" s="15"/>
      <c r="Y226" s="89">
        <v>1393.0910406051576</v>
      </c>
      <c r="Z226" s="89">
        <v>1401.2779104330134</v>
      </c>
      <c r="AA226" s="89">
        <v>1410.9332207573257</v>
      </c>
      <c r="AB226" s="89">
        <v>1418.4525562956633</v>
      </c>
      <c r="AC226" s="89">
        <v>1428.3730984830097</v>
      </c>
      <c r="AD226" s="89">
        <v>1445.2567808296976</v>
      </c>
      <c r="AE226" s="89">
        <v>1463.0699150782257</v>
      </c>
      <c r="AF226" s="89">
        <v>1477.7927039200827</v>
      </c>
      <c r="AG226" s="15"/>
      <c r="AH226" s="15"/>
      <c r="AI226" s="15"/>
      <c r="AJ226" s="15"/>
      <c r="AK226" s="15"/>
      <c r="AM226" s="19">
        <f t="shared" si="22"/>
        <v>11438.247226402174</v>
      </c>
      <c r="AN226" s="19">
        <f t="shared" si="23"/>
        <v>5623.7547280911594</v>
      </c>
      <c r="AO226" s="19">
        <f t="shared" si="24"/>
        <v>0</v>
      </c>
      <c r="AP226" s="19" t="str">
        <f t="shared" si="25"/>
        <v>ED1</v>
      </c>
      <c r="AQ226" s="19">
        <f t="shared" si="26"/>
        <v>11472.857661224583</v>
      </c>
      <c r="AR226" s="19">
        <f t="shared" si="27"/>
        <v>5637.924924086512</v>
      </c>
      <c r="AS226" s="19">
        <f>IF(AS$3=$AP226,SUMPRODUCT($Y226:$AF226,Inp_RPEs!$S$9:$Z$9),0)</f>
        <v>0</v>
      </c>
      <c r="AT226" s="19">
        <f>IF(AT$3=$AP226,SUMPRODUCT($Y226:$AD226,Inp_RPEs!$S$9:$X$9),0)</f>
        <v>0</v>
      </c>
      <c r="AU226" s="19">
        <f>IF(AU$3=$AP226,SUMPRODUCT($Y226:$AF226,Inp_RPEs!$S$10:$Z$10),0)</f>
        <v>0</v>
      </c>
      <c r="AV226" s="19">
        <f>IF(AV$3=$AP226,SUMPRODUCT($Y226:$AD226,Inp_RPEs!$S$10:$X$10),0)</f>
        <v>0</v>
      </c>
      <c r="AW226" s="19">
        <f>IF(AW$3=$AP226,SUMPRODUCT($Y226:$AF226,Inp_RPEs!$S$11:$Z$11),0)</f>
        <v>0</v>
      </c>
      <c r="AX226" s="19">
        <f>IF(AX$3=$AP226,SUMPRODUCT($Y226:$AD226,Inp_RPEs!$S$11:$X$11),0)</f>
        <v>0</v>
      </c>
      <c r="AY226" s="19">
        <f>IF(AY$3=$AP226,SUMPRODUCT($Y226:$AF226,Inp_RPEs!$S$12:$Z$12),0)</f>
        <v>11472.857661224583</v>
      </c>
      <c r="AZ226" s="19">
        <f>IF(AZ$3=$AP226,SUMPRODUCT($Y226:$AB226,Inp_RPEs!$S$12:$V$12),0)</f>
        <v>5637.924924086512</v>
      </c>
      <c r="BA226" s="15"/>
    </row>
    <row r="227" spans="5:53">
      <c r="E227" s="3" t="s">
        <v>30</v>
      </c>
      <c r="F227" s="3" t="s">
        <v>128</v>
      </c>
      <c r="G227" s="3" t="s">
        <v>178</v>
      </c>
      <c r="H227" s="3" t="s">
        <v>176</v>
      </c>
      <c r="I227" s="3" t="s">
        <v>179</v>
      </c>
      <c r="L227" s="3" t="s">
        <v>132</v>
      </c>
      <c r="M227" s="3" t="str">
        <f t="shared" si="21"/>
        <v>LPNDepreciationTotal Depreciation</v>
      </c>
      <c r="R227" s="15"/>
      <c r="T227" s="15"/>
      <c r="U227" s="15"/>
      <c r="V227" s="15"/>
      <c r="W227" s="15"/>
      <c r="X227" s="15"/>
      <c r="Y227" s="89">
        <v>-137.77740942472036</v>
      </c>
      <c r="Z227" s="89">
        <v>-138.58984133468408</v>
      </c>
      <c r="AA227" s="89">
        <v>-137.84957926902985</v>
      </c>
      <c r="AB227" s="89">
        <v>-136.80213989908796</v>
      </c>
      <c r="AC227" s="89">
        <v>-134.92995842195353</v>
      </c>
      <c r="AD227" s="89">
        <v>-132.19335257536062</v>
      </c>
      <c r="AE227" s="89">
        <v>-115.89481984254418</v>
      </c>
      <c r="AF227" s="89">
        <v>-115.76072465247623</v>
      </c>
      <c r="AG227" s="15"/>
      <c r="AH227" s="15"/>
      <c r="AI227" s="15"/>
      <c r="AJ227" s="15"/>
      <c r="AK227" s="15"/>
      <c r="AM227" s="19">
        <f t="shared" si="22"/>
        <v>-1049.7978254198567</v>
      </c>
      <c r="AN227" s="19">
        <f t="shared" si="23"/>
        <v>-551.01896992752222</v>
      </c>
      <c r="AO227" s="19">
        <f t="shared" si="24"/>
        <v>0</v>
      </c>
      <c r="AP227" s="19" t="str">
        <f t="shared" si="25"/>
        <v>ED1</v>
      </c>
      <c r="AQ227" s="19">
        <f t="shared" si="26"/>
        <v>-1052.9344830208324</v>
      </c>
      <c r="AR227" s="19">
        <f t="shared" si="27"/>
        <v>-552.40222275050382</v>
      </c>
      <c r="AS227" s="19">
        <f>IF(AS$3=$AP227,SUMPRODUCT($Y227:$AF227,Inp_RPEs!$S$9:$Z$9),0)</f>
        <v>0</v>
      </c>
      <c r="AT227" s="19">
        <f>IF(AT$3=$AP227,SUMPRODUCT($Y227:$AD227,Inp_RPEs!$S$9:$X$9),0)</f>
        <v>0</v>
      </c>
      <c r="AU227" s="19">
        <f>IF(AU$3=$AP227,SUMPRODUCT($Y227:$AF227,Inp_RPEs!$S$10:$Z$10),0)</f>
        <v>0</v>
      </c>
      <c r="AV227" s="19">
        <f>IF(AV$3=$AP227,SUMPRODUCT($Y227:$AD227,Inp_RPEs!$S$10:$X$10),0)</f>
        <v>0</v>
      </c>
      <c r="AW227" s="19">
        <f>IF(AW$3=$AP227,SUMPRODUCT($Y227:$AF227,Inp_RPEs!$S$11:$Z$11),0)</f>
        <v>0</v>
      </c>
      <c r="AX227" s="19">
        <f>IF(AX$3=$AP227,SUMPRODUCT($Y227:$AD227,Inp_RPEs!$S$11:$X$11),0)</f>
        <v>0</v>
      </c>
      <c r="AY227" s="19">
        <f>IF(AY$3=$AP227,SUMPRODUCT($Y227:$AF227,Inp_RPEs!$S$12:$Z$12),0)</f>
        <v>-1052.9344830208324</v>
      </c>
      <c r="AZ227" s="19">
        <f>IF(AZ$3=$AP227,SUMPRODUCT($Y227:$AB227,Inp_RPEs!$S$12:$V$12),0)</f>
        <v>-552.40222275050382</v>
      </c>
      <c r="BA227" s="15"/>
    </row>
    <row r="228" spans="5:53">
      <c r="E228" s="3" t="s">
        <v>30</v>
      </c>
      <c r="F228" s="3" t="s">
        <v>128</v>
      </c>
      <c r="G228" s="3" t="s">
        <v>180</v>
      </c>
      <c r="H228" s="3" t="s">
        <v>176</v>
      </c>
      <c r="I228" s="3" t="s">
        <v>181</v>
      </c>
      <c r="L228" s="3" t="s">
        <v>138</v>
      </c>
      <c r="M228" s="3" t="str">
        <f t="shared" si="21"/>
        <v>LPNNotional GearingNotional gearing</v>
      </c>
      <c r="R228" s="15"/>
      <c r="T228" s="15"/>
      <c r="U228" s="15"/>
      <c r="V228" s="15"/>
      <c r="W228" s="15"/>
      <c r="X228" s="15"/>
      <c r="Y228" s="18">
        <v>0.65</v>
      </c>
      <c r="Z228" s="18">
        <v>0.65</v>
      </c>
      <c r="AA228" s="18">
        <v>0.65</v>
      </c>
      <c r="AB228" s="18">
        <v>0.65</v>
      </c>
      <c r="AC228" s="18">
        <v>0.65</v>
      </c>
      <c r="AD228" s="18">
        <v>0.65</v>
      </c>
      <c r="AE228" s="18">
        <v>0.65</v>
      </c>
      <c r="AF228" s="18">
        <v>0.65</v>
      </c>
      <c r="AG228" s="15"/>
      <c r="AH228" s="15"/>
      <c r="AI228" s="15"/>
      <c r="AJ228" s="15"/>
      <c r="AK228" s="15"/>
      <c r="AM228" s="19">
        <f t="shared" si="22"/>
        <v>0.65</v>
      </c>
      <c r="AN228" s="19">
        <f t="shared" si="23"/>
        <v>0.65</v>
      </c>
      <c r="AO228" s="19">
        <f t="shared" si="24"/>
        <v>0</v>
      </c>
      <c r="AP228" s="19" t="str">
        <f t="shared" si="25"/>
        <v>ED1</v>
      </c>
      <c r="AQ228" s="19">
        <f t="shared" si="26"/>
        <v>5.215668525687601</v>
      </c>
      <c r="AR228" s="19">
        <f t="shared" si="27"/>
        <v>2.6065284982534287</v>
      </c>
      <c r="AS228" s="19">
        <f>IF(AS$3=$AP228,SUMPRODUCT($Y228:$AF228,Inp_RPEs!$S$9:$Z$9),0)</f>
        <v>0</v>
      </c>
      <c r="AT228" s="19">
        <f>IF(AT$3=$AP228,SUMPRODUCT($Y228:$AD228,Inp_RPEs!$S$9:$X$9),0)</f>
        <v>0</v>
      </c>
      <c r="AU228" s="19">
        <f>IF(AU$3=$AP228,SUMPRODUCT($Y228:$AF228,Inp_RPEs!$S$10:$Z$10),0)</f>
        <v>0</v>
      </c>
      <c r="AV228" s="19">
        <f>IF(AV$3=$AP228,SUMPRODUCT($Y228:$AD228,Inp_RPEs!$S$10:$X$10),0)</f>
        <v>0</v>
      </c>
      <c r="AW228" s="19">
        <f>IF(AW$3=$AP228,SUMPRODUCT($Y228:$AF228,Inp_RPEs!$S$11:$Z$11),0)</f>
        <v>0</v>
      </c>
      <c r="AX228" s="19">
        <f>IF(AX$3=$AP228,SUMPRODUCT($Y228:$AD228,Inp_RPEs!$S$11:$X$11),0)</f>
        <v>0</v>
      </c>
      <c r="AY228" s="19">
        <f>IF(AY$3=$AP228,SUMPRODUCT($Y228:$AF228,Inp_RPEs!$S$12:$Z$12),0)</f>
        <v>5.215668525687601</v>
      </c>
      <c r="AZ228" s="19">
        <f>IF(AZ$3=$AP228,SUMPRODUCT($Y228:$AB228,Inp_RPEs!$S$12:$V$12),0)</f>
        <v>2.6065284982534287</v>
      </c>
      <c r="BA228" s="15"/>
    </row>
    <row r="229" spans="5:53">
      <c r="E229" s="3" t="s">
        <v>30</v>
      </c>
      <c r="F229" s="3" t="s">
        <v>128</v>
      </c>
      <c r="G229" s="3" t="s">
        <v>182</v>
      </c>
      <c r="H229" s="3" t="s">
        <v>176</v>
      </c>
      <c r="I229" s="3" t="s">
        <v>182</v>
      </c>
      <c r="L229" s="3" t="s">
        <v>183</v>
      </c>
      <c r="M229" s="3" t="str">
        <f t="shared" si="21"/>
        <v>LPNCost of debtCost of debt</v>
      </c>
      <c r="R229" s="15"/>
      <c r="T229" s="15"/>
      <c r="U229" s="15"/>
      <c r="V229" s="15"/>
      <c r="W229" s="15"/>
      <c r="X229" s="15"/>
      <c r="Y229" s="18">
        <v>2.5499999999999998E-2</v>
      </c>
      <c r="Z229" s="18">
        <v>2.4199999999999999E-2</v>
      </c>
      <c r="AA229" s="18">
        <v>2.29E-2</v>
      </c>
      <c r="AB229" s="18">
        <v>2.0899999999999998E-2</v>
      </c>
      <c r="AC229" s="18">
        <v>1.9400000000000001E-2</v>
      </c>
      <c r="AD229" s="18">
        <v>1.8200000000000001E-2</v>
      </c>
      <c r="AE229" s="18">
        <v>1.72E-2</v>
      </c>
      <c r="AF229" s="18">
        <v>1.6299999999999999E-2</v>
      </c>
      <c r="AG229" s="15"/>
      <c r="AH229" s="15"/>
      <c r="AI229" s="15"/>
      <c r="AJ229" s="15"/>
      <c r="AK229" s="15"/>
      <c r="AM229" s="19">
        <f t="shared" si="22"/>
        <v>2.0575E-2</v>
      </c>
      <c r="AN229" s="19">
        <f t="shared" si="23"/>
        <v>2.3375E-2</v>
      </c>
      <c r="AO229" s="19">
        <f t="shared" si="24"/>
        <v>0</v>
      </c>
      <c r="AP229" s="19" t="str">
        <f t="shared" si="25"/>
        <v>ED1</v>
      </c>
      <c r="AQ229" s="19">
        <f t="shared" si="26"/>
        <v>0.16507657086246333</v>
      </c>
      <c r="AR229" s="19">
        <f t="shared" si="27"/>
        <v>9.3726626266090393E-2</v>
      </c>
      <c r="AS229" s="19">
        <f>IF(AS$3=$AP229,SUMPRODUCT($Y229:$AF229,Inp_RPEs!$S$9:$Z$9),0)</f>
        <v>0</v>
      </c>
      <c r="AT229" s="19">
        <f>IF(AT$3=$AP229,SUMPRODUCT($Y229:$AD229,Inp_RPEs!$S$9:$X$9),0)</f>
        <v>0</v>
      </c>
      <c r="AU229" s="19">
        <f>IF(AU$3=$AP229,SUMPRODUCT($Y229:$AF229,Inp_RPEs!$S$10:$Z$10),0)</f>
        <v>0</v>
      </c>
      <c r="AV229" s="19">
        <f>IF(AV$3=$AP229,SUMPRODUCT($Y229:$AD229,Inp_RPEs!$S$10:$X$10),0)</f>
        <v>0</v>
      </c>
      <c r="AW229" s="19">
        <f>IF(AW$3=$AP229,SUMPRODUCT($Y229:$AF229,Inp_RPEs!$S$11:$Z$11),0)</f>
        <v>0</v>
      </c>
      <c r="AX229" s="19">
        <f>IF(AX$3=$AP229,SUMPRODUCT($Y229:$AD229,Inp_RPEs!$S$11:$X$11),0)</f>
        <v>0</v>
      </c>
      <c r="AY229" s="19">
        <f>IF(AY$3=$AP229,SUMPRODUCT($Y229:$AF229,Inp_RPEs!$S$12:$Z$12),0)</f>
        <v>0.16507657086246333</v>
      </c>
      <c r="AZ229" s="19">
        <f>IF(AZ$3=$AP229,SUMPRODUCT($Y229:$AB229,Inp_RPEs!$S$12:$V$12),0)</f>
        <v>9.3726626266090393E-2</v>
      </c>
      <c r="BA229" s="15"/>
    </row>
    <row r="230" spans="5:53">
      <c r="E230" s="3" t="s">
        <v>30</v>
      </c>
      <c r="F230" s="3" t="s">
        <v>128</v>
      </c>
      <c r="G230" s="3" t="s">
        <v>184</v>
      </c>
      <c r="H230" s="3" t="s">
        <v>176</v>
      </c>
      <c r="I230" s="3" t="s">
        <v>184</v>
      </c>
      <c r="L230" s="3" t="s">
        <v>183</v>
      </c>
      <c r="M230" s="3" t="str">
        <f t="shared" si="21"/>
        <v>LPNCost of equityCost of equity</v>
      </c>
      <c r="R230" s="15"/>
      <c r="T230" s="15"/>
      <c r="U230" s="15"/>
      <c r="V230" s="15"/>
      <c r="W230" s="15"/>
      <c r="X230" s="15"/>
      <c r="Y230" s="18">
        <v>0.06</v>
      </c>
      <c r="Z230" s="18">
        <v>0.06</v>
      </c>
      <c r="AA230" s="18">
        <v>0.06</v>
      </c>
      <c r="AB230" s="18">
        <v>0.06</v>
      </c>
      <c r="AC230" s="18">
        <v>0.06</v>
      </c>
      <c r="AD230" s="18">
        <v>0.06</v>
      </c>
      <c r="AE230" s="18">
        <v>0.06</v>
      </c>
      <c r="AF230" s="18">
        <v>0.06</v>
      </c>
      <c r="AG230" s="15"/>
      <c r="AH230" s="15"/>
      <c r="AI230" s="15"/>
      <c r="AJ230" s="15"/>
      <c r="AK230" s="15"/>
      <c r="AM230" s="19">
        <f t="shared" si="22"/>
        <v>0.06</v>
      </c>
      <c r="AN230" s="19">
        <f t="shared" si="23"/>
        <v>0.06</v>
      </c>
      <c r="AO230" s="19">
        <f t="shared" si="24"/>
        <v>0</v>
      </c>
      <c r="AP230" s="19" t="str">
        <f t="shared" si="25"/>
        <v>ED1</v>
      </c>
      <c r="AQ230" s="19">
        <f t="shared" si="26"/>
        <v>0.48144632544808619</v>
      </c>
      <c r="AR230" s="19">
        <f t="shared" si="27"/>
        <v>0.24060263060800879</v>
      </c>
      <c r="AS230" s="19">
        <f>IF(AS$3=$AP230,SUMPRODUCT($Y230:$AF230,Inp_RPEs!$S$9:$Z$9),0)</f>
        <v>0</v>
      </c>
      <c r="AT230" s="19">
        <f>IF(AT$3=$AP230,SUMPRODUCT($Y230:$AD230,Inp_RPEs!$S$9:$X$9),0)</f>
        <v>0</v>
      </c>
      <c r="AU230" s="19">
        <f>IF(AU$3=$AP230,SUMPRODUCT($Y230:$AF230,Inp_RPEs!$S$10:$Z$10),0)</f>
        <v>0</v>
      </c>
      <c r="AV230" s="19">
        <f>IF(AV$3=$AP230,SUMPRODUCT($Y230:$AD230,Inp_RPEs!$S$10:$X$10),0)</f>
        <v>0</v>
      </c>
      <c r="AW230" s="19">
        <f>IF(AW$3=$AP230,SUMPRODUCT($Y230:$AF230,Inp_RPEs!$S$11:$Z$11),0)</f>
        <v>0</v>
      </c>
      <c r="AX230" s="19">
        <f>IF(AX$3=$AP230,SUMPRODUCT($Y230:$AD230,Inp_RPEs!$S$11:$X$11),0)</f>
        <v>0</v>
      </c>
      <c r="AY230" s="19">
        <f>IF(AY$3=$AP230,SUMPRODUCT($Y230:$AF230,Inp_RPEs!$S$12:$Z$12),0)</f>
        <v>0.48144632544808619</v>
      </c>
      <c r="AZ230" s="19">
        <f>IF(AZ$3=$AP230,SUMPRODUCT($Y230:$AB230,Inp_RPEs!$S$12:$V$12),0)</f>
        <v>0.24060263060800879</v>
      </c>
      <c r="BA230" s="15"/>
    </row>
    <row r="231" spans="5:53">
      <c r="E231" s="3" t="s">
        <v>31</v>
      </c>
      <c r="F231" s="3" t="s">
        <v>128</v>
      </c>
      <c r="G231" s="3" t="s">
        <v>129</v>
      </c>
      <c r="H231" s="3" t="s">
        <v>130</v>
      </c>
      <c r="I231" s="3" t="s">
        <v>131</v>
      </c>
      <c r="L231" s="3" t="s">
        <v>132</v>
      </c>
      <c r="M231" s="3" t="str">
        <f t="shared" si="21"/>
        <v>SPNTotex actualLatest Totex actuals/forecast</v>
      </c>
      <c r="R231" s="15"/>
      <c r="T231" s="15"/>
      <c r="U231" s="15"/>
      <c r="V231" s="15"/>
      <c r="W231" s="15"/>
      <c r="X231" s="15"/>
      <c r="Y231" s="89">
        <v>163.12561007118714</v>
      </c>
      <c r="Z231" s="89">
        <v>190.30365773024531</v>
      </c>
      <c r="AA231" s="89">
        <v>190.6373023005163</v>
      </c>
      <c r="AB231" s="89">
        <v>196.57810333960566</v>
      </c>
      <c r="AC231" s="89">
        <v>204.93286514096957</v>
      </c>
      <c r="AD231" s="89">
        <v>196.87864832920749</v>
      </c>
      <c r="AE231" s="89">
        <v>187.19146902571188</v>
      </c>
      <c r="AF231" s="89">
        <v>174.88342795459104</v>
      </c>
      <c r="AG231" s="15"/>
      <c r="AH231" s="15"/>
      <c r="AI231" s="15"/>
      <c r="AJ231" s="15"/>
      <c r="AK231" s="15"/>
      <c r="AM231" s="19">
        <f t="shared" si="22"/>
        <v>1504.5310838920345</v>
      </c>
      <c r="AN231" s="19">
        <f t="shared" si="23"/>
        <v>740.64467344155446</v>
      </c>
      <c r="AO231" s="19">
        <f t="shared" si="24"/>
        <v>0</v>
      </c>
      <c r="AP231" s="19" t="str">
        <f t="shared" si="25"/>
        <v>ED1</v>
      </c>
      <c r="AQ231" s="19">
        <f t="shared" si="26"/>
        <v>1509.156574414995</v>
      </c>
      <c r="AR231" s="19">
        <f t="shared" si="27"/>
        <v>742.58480136908872</v>
      </c>
      <c r="AS231" s="19">
        <f>IF(AS$3=$AP231,SUMPRODUCT($Y231:$AF231,Inp_RPEs!$S$9:$Z$9),0)</f>
        <v>0</v>
      </c>
      <c r="AT231" s="19">
        <f>IF(AT$3=$AP231,SUMPRODUCT($Y231:$AD231,Inp_RPEs!$S$9:$X$9),0)</f>
        <v>0</v>
      </c>
      <c r="AU231" s="19">
        <f>IF(AU$3=$AP231,SUMPRODUCT($Y231:$AF231,Inp_RPEs!$S$10:$Z$10),0)</f>
        <v>0</v>
      </c>
      <c r="AV231" s="19">
        <f>IF(AV$3=$AP231,SUMPRODUCT($Y231:$AD231,Inp_RPEs!$S$10:$X$10),0)</f>
        <v>0</v>
      </c>
      <c r="AW231" s="19">
        <f>IF(AW$3=$AP231,SUMPRODUCT($Y231:$AF231,Inp_RPEs!$S$11:$Z$11),0)</f>
        <v>0</v>
      </c>
      <c r="AX231" s="19">
        <f>IF(AX$3=$AP231,SUMPRODUCT($Y231:$AD231,Inp_RPEs!$S$11:$X$11),0)</f>
        <v>0</v>
      </c>
      <c r="AY231" s="19">
        <f>IF(AY$3=$AP231,SUMPRODUCT($Y231:$AF231,Inp_RPEs!$S$12:$Z$12),0)</f>
        <v>1509.156574414995</v>
      </c>
      <c r="AZ231" s="19">
        <f>IF(AZ$3=$AP231,SUMPRODUCT($Y231:$AB231,Inp_RPEs!$S$12:$V$12),0)</f>
        <v>742.58480136908872</v>
      </c>
      <c r="BA231" s="15"/>
    </row>
    <row r="232" spans="5:53">
      <c r="E232" s="3" t="s">
        <v>31</v>
      </c>
      <c r="F232" s="3" t="s">
        <v>128</v>
      </c>
      <c r="G232" s="3" t="s">
        <v>133</v>
      </c>
      <c r="H232" s="3" t="s">
        <v>130</v>
      </c>
      <c r="I232" s="3" t="s">
        <v>134</v>
      </c>
      <c r="L232" s="3" t="s">
        <v>132</v>
      </c>
      <c r="M232" s="3" t="str">
        <f t="shared" si="21"/>
        <v>SPNTotex allowanceTotex allowance 
   including allowed adjustments and uncertainty mechanisms</v>
      </c>
      <c r="R232" s="15"/>
      <c r="T232" s="15"/>
      <c r="U232" s="15"/>
      <c r="V232" s="15"/>
      <c r="W232" s="15"/>
      <c r="X232" s="15"/>
      <c r="Y232" s="89">
        <v>222.89531069081096</v>
      </c>
      <c r="Z232" s="89">
        <v>244.17978006064777</v>
      </c>
      <c r="AA232" s="89">
        <v>229.5132372161325</v>
      </c>
      <c r="AB232" s="89">
        <v>218.34701104226315</v>
      </c>
      <c r="AC232" s="89">
        <v>208.85306306702324</v>
      </c>
      <c r="AD232" s="89">
        <v>202.1278336705451</v>
      </c>
      <c r="AE232" s="89">
        <v>201.25379458793148</v>
      </c>
      <c r="AF232" s="89">
        <v>193.90050622366036</v>
      </c>
      <c r="AG232" s="15"/>
      <c r="AH232" s="15"/>
      <c r="AI232" s="15"/>
      <c r="AJ232" s="15"/>
      <c r="AK232" s="15"/>
      <c r="AM232" s="19">
        <f t="shared" si="22"/>
        <v>1721.0705365590147</v>
      </c>
      <c r="AN232" s="19">
        <f t="shared" si="23"/>
        <v>914.93533900985437</v>
      </c>
      <c r="AO232" s="19">
        <f t="shared" si="24"/>
        <v>1</v>
      </c>
      <c r="AP232" s="19" t="str">
        <f t="shared" si="25"/>
        <v>ED1</v>
      </c>
      <c r="AQ232" s="19">
        <f t="shared" si="26"/>
        <v>1726.2188739462636</v>
      </c>
      <c r="AR232" s="19">
        <f t="shared" si="27"/>
        <v>917.24979261969941</v>
      </c>
      <c r="AS232" s="19">
        <f>IF(AS$3=$AP232,SUMPRODUCT($Y232:$AF232,Inp_RPEs!$S$9:$Z$9),0)</f>
        <v>0</v>
      </c>
      <c r="AT232" s="19">
        <f>IF(AT$3=$AP232,SUMPRODUCT($Y232:$AD232,Inp_RPEs!$S$9:$X$9),0)</f>
        <v>0</v>
      </c>
      <c r="AU232" s="19">
        <f>IF(AU$3=$AP232,SUMPRODUCT($Y232:$AF232,Inp_RPEs!$S$10:$Z$10),0)</f>
        <v>0</v>
      </c>
      <c r="AV232" s="19">
        <f>IF(AV$3=$AP232,SUMPRODUCT($Y232:$AD232,Inp_RPEs!$S$10:$X$10),0)</f>
        <v>0</v>
      </c>
      <c r="AW232" s="19">
        <f>IF(AW$3=$AP232,SUMPRODUCT($Y232:$AF232,Inp_RPEs!$S$11:$Z$11),0)</f>
        <v>0</v>
      </c>
      <c r="AX232" s="19">
        <f>IF(AX$3=$AP232,SUMPRODUCT($Y232:$AD232,Inp_RPEs!$S$11:$X$11),0)</f>
        <v>0</v>
      </c>
      <c r="AY232" s="19">
        <f>IF(AY$3=$AP232,SUMPRODUCT($Y232:$AF232,Inp_RPEs!$S$12:$Z$12),0)</f>
        <v>1726.2188739462636</v>
      </c>
      <c r="AZ232" s="19">
        <f>IF(AZ$3=$AP232,SUMPRODUCT($Y232:$AB232,Inp_RPEs!$S$12:$V$12),0)</f>
        <v>917.24979261969941</v>
      </c>
      <c r="BA232" s="15"/>
    </row>
    <row r="233" spans="5:53">
      <c r="E233" s="3" t="s">
        <v>31</v>
      </c>
      <c r="F233" s="3" t="s">
        <v>128</v>
      </c>
      <c r="G233" s="3" t="s">
        <v>133</v>
      </c>
      <c r="H233" s="3" t="s">
        <v>130</v>
      </c>
      <c r="I233" s="3" t="s">
        <v>135</v>
      </c>
      <c r="L233" s="3" t="s">
        <v>132</v>
      </c>
      <c r="M233" s="3" t="str">
        <f t="shared" si="21"/>
        <v>SPNTotex allowanceTotal enduring value adjustments</v>
      </c>
      <c r="R233" s="15"/>
      <c r="T233" s="15"/>
      <c r="U233" s="15"/>
      <c r="V233" s="15"/>
      <c r="W233" s="15"/>
      <c r="X233" s="15"/>
      <c r="Y233" s="18">
        <v>-3.6918229132614702</v>
      </c>
      <c r="Z233" s="18">
        <v>-4.8242978317749809</v>
      </c>
      <c r="AA233" s="18">
        <v>-4.9783784201386405</v>
      </c>
      <c r="AB233" s="18">
        <v>-4.4758963269816006</v>
      </c>
      <c r="AC233" s="18">
        <v>0.26410906186777972</v>
      </c>
      <c r="AD233" s="18">
        <v>1.4330954403473712</v>
      </c>
      <c r="AE233" s="18">
        <v>-3.2090665891640602</v>
      </c>
      <c r="AF233" s="18">
        <v>-2.8299843695296802</v>
      </c>
      <c r="AG233" s="15"/>
      <c r="AH233" s="15"/>
      <c r="AI233" s="15"/>
      <c r="AJ233" s="15"/>
      <c r="AK233" s="15"/>
      <c r="AM233" s="19">
        <f t="shared" si="22"/>
        <v>-22.312241948635279</v>
      </c>
      <c r="AN233" s="19">
        <f t="shared" si="23"/>
        <v>-17.970395492156694</v>
      </c>
      <c r="AO233" s="19">
        <f t="shared" si="24"/>
        <v>1</v>
      </c>
      <c r="AP233" s="19" t="str">
        <f t="shared" si="25"/>
        <v>ED1</v>
      </c>
      <c r="AQ233" s="19">
        <f t="shared" si="26"/>
        <v>-22.375506548966978</v>
      </c>
      <c r="AR233" s="19">
        <f t="shared" si="27"/>
        <v>-18.018396786439475</v>
      </c>
      <c r="AS233" s="19">
        <f>IF(AS$3=$AP233,SUMPRODUCT($Y233:$AF233,Inp_RPEs!$S$9:$Z$9),0)</f>
        <v>0</v>
      </c>
      <c r="AT233" s="19">
        <f>IF(AT$3=$AP233,SUMPRODUCT($Y233:$AD233,Inp_RPEs!$S$9:$X$9),0)</f>
        <v>0</v>
      </c>
      <c r="AU233" s="19">
        <f>IF(AU$3=$AP233,SUMPRODUCT($Y233:$AF233,Inp_RPEs!$S$10:$Z$10),0)</f>
        <v>0</v>
      </c>
      <c r="AV233" s="19">
        <f>IF(AV$3=$AP233,SUMPRODUCT($Y233:$AD233,Inp_RPEs!$S$10:$X$10),0)</f>
        <v>0</v>
      </c>
      <c r="AW233" s="19">
        <f>IF(AW$3=$AP233,SUMPRODUCT($Y233:$AF233,Inp_RPEs!$S$11:$Z$11),0)</f>
        <v>0</v>
      </c>
      <c r="AX233" s="19">
        <f>IF(AX$3=$AP233,SUMPRODUCT($Y233:$AD233,Inp_RPEs!$S$11:$X$11),0)</f>
        <v>0</v>
      </c>
      <c r="AY233" s="19">
        <f>IF(AY$3=$AP233,SUMPRODUCT($Y233:$AF233,Inp_RPEs!$S$12:$Z$12),0)</f>
        <v>-22.375506548966978</v>
      </c>
      <c r="AZ233" s="19">
        <f>IF(AZ$3=$AP233,SUMPRODUCT($Y233:$AB233,Inp_RPEs!$S$12:$V$12),0)</f>
        <v>-18.018396786439475</v>
      </c>
      <c r="BA233" s="15"/>
    </row>
    <row r="234" spans="5:53">
      <c r="E234" s="3" t="s">
        <v>31</v>
      </c>
      <c r="F234" s="3" t="s">
        <v>128</v>
      </c>
      <c r="G234" s="3" t="s">
        <v>136</v>
      </c>
      <c r="H234" s="3" t="s">
        <v>130</v>
      </c>
      <c r="I234" s="3" t="s">
        <v>137</v>
      </c>
      <c r="L234" s="3" t="s">
        <v>138</v>
      </c>
      <c r="M234" s="3" t="str">
        <f t="shared" si="21"/>
        <v>SPNSharing factorFunding Adjustment Rate (often referred to as 'sharing factor')</v>
      </c>
      <c r="R234" s="15"/>
      <c r="T234" s="15"/>
      <c r="U234" s="15"/>
      <c r="V234" s="15"/>
      <c r="W234" s="15"/>
      <c r="X234" s="15"/>
      <c r="Y234" s="18">
        <v>0.46719999999999995</v>
      </c>
      <c r="Z234" s="18">
        <v>0.46719999999999995</v>
      </c>
      <c r="AA234" s="18">
        <v>0.46719999999999995</v>
      </c>
      <c r="AB234" s="18">
        <v>0.46719999999999995</v>
      </c>
      <c r="AC234" s="18">
        <v>0.46719999999999995</v>
      </c>
      <c r="AD234" s="18">
        <v>0.46719999999999995</v>
      </c>
      <c r="AE234" s="18">
        <v>0.46719999999999995</v>
      </c>
      <c r="AF234" s="18">
        <v>0.46719999999999995</v>
      </c>
      <c r="AG234" s="15"/>
      <c r="AH234" s="15"/>
      <c r="AI234" s="15"/>
      <c r="AJ234" s="15"/>
      <c r="AK234" s="15"/>
      <c r="AM234" s="19">
        <f t="shared" si="22"/>
        <v>0.4672</v>
      </c>
      <c r="AN234" s="19">
        <f t="shared" si="23"/>
        <v>0.46719999999999995</v>
      </c>
      <c r="AO234" s="19">
        <f t="shared" si="24"/>
        <v>0</v>
      </c>
      <c r="AP234" s="19" t="str">
        <f t="shared" si="25"/>
        <v>ED1</v>
      </c>
      <c r="AQ234" s="19">
        <f t="shared" si="26"/>
        <v>3.7488620541557633</v>
      </c>
      <c r="AR234" s="19">
        <f t="shared" si="27"/>
        <v>1.8734924836676949</v>
      </c>
      <c r="AS234" s="19">
        <f>IF(AS$3=$AP234,SUMPRODUCT($Y234:$AF234,Inp_RPEs!$S$9:$Z$9),0)</f>
        <v>0</v>
      </c>
      <c r="AT234" s="19">
        <f>IF(AT$3=$AP234,SUMPRODUCT($Y234:$AD234,Inp_RPEs!$S$9:$X$9),0)</f>
        <v>0</v>
      </c>
      <c r="AU234" s="19">
        <f>IF(AU$3=$AP234,SUMPRODUCT($Y234:$AF234,Inp_RPEs!$S$10:$Z$10),0)</f>
        <v>0</v>
      </c>
      <c r="AV234" s="19">
        <f>IF(AV$3=$AP234,SUMPRODUCT($Y234:$AD234,Inp_RPEs!$S$10:$X$10),0)</f>
        <v>0</v>
      </c>
      <c r="AW234" s="19">
        <f>IF(AW$3=$AP234,SUMPRODUCT($Y234:$AF234,Inp_RPEs!$S$11:$Z$11),0)</f>
        <v>0</v>
      </c>
      <c r="AX234" s="19">
        <f>IF(AX$3=$AP234,SUMPRODUCT($Y234:$AD234,Inp_RPEs!$S$11:$X$11),0)</f>
        <v>0</v>
      </c>
      <c r="AY234" s="19">
        <f>IF(AY$3=$AP234,SUMPRODUCT($Y234:$AF234,Inp_RPEs!$S$12:$Z$12),0)</f>
        <v>3.7488620541557633</v>
      </c>
      <c r="AZ234" s="19">
        <f>IF(AZ$3=$AP234,SUMPRODUCT($Y234:$AB234,Inp_RPEs!$S$12:$V$12),0)</f>
        <v>1.8734924836676949</v>
      </c>
      <c r="BA234" s="15"/>
    </row>
    <row r="235" spans="5:53">
      <c r="E235" s="3" t="s">
        <v>31</v>
      </c>
      <c r="F235" s="3" t="s">
        <v>128</v>
      </c>
      <c r="G235" s="3" t="s">
        <v>139</v>
      </c>
      <c r="H235" s="3" t="s">
        <v>140</v>
      </c>
      <c r="I235" s="3" t="s">
        <v>141</v>
      </c>
      <c r="L235" s="3" t="s">
        <v>132</v>
      </c>
      <c r="M235" s="3" t="str">
        <f t="shared" si="21"/>
        <v>SPNIQIPost tax</v>
      </c>
      <c r="R235" s="15"/>
      <c r="T235" s="15"/>
      <c r="U235" s="15"/>
      <c r="V235" s="15"/>
      <c r="W235" s="15"/>
      <c r="X235" s="15"/>
      <c r="Y235" s="18">
        <v>-2.1861012409352765</v>
      </c>
      <c r="Z235" s="18">
        <v>-2.3820447425774849</v>
      </c>
      <c r="AA235" s="18">
        <v>-2.2418672366929897</v>
      </c>
      <c r="AB235" s="18">
        <v>-2.1147812646907029</v>
      </c>
      <c r="AC235" s="18">
        <v>-2.0146177086326591</v>
      </c>
      <c r="AD235" s="18">
        <v>-1.9421313262105093</v>
      </c>
      <c r="AE235" s="18">
        <v>-1.9248856430948595</v>
      </c>
      <c r="AF235" s="18">
        <v>-1.8464451304225615</v>
      </c>
      <c r="AG235" s="15"/>
      <c r="AH235" s="15"/>
      <c r="AI235" s="15"/>
      <c r="AJ235" s="15"/>
      <c r="AK235" s="15"/>
      <c r="AM235" s="19">
        <f t="shared" si="22"/>
        <v>-16.652874293257042</v>
      </c>
      <c r="AN235" s="19">
        <f t="shared" si="23"/>
        <v>-8.924794484896454</v>
      </c>
      <c r="AO235" s="19">
        <f t="shared" si="24"/>
        <v>0</v>
      </c>
      <c r="AP235" s="19" t="str">
        <f t="shared" si="25"/>
        <v>ED1</v>
      </c>
      <c r="AQ235" s="19">
        <f t="shared" si="26"/>
        <v>-16.702573896882601</v>
      </c>
      <c r="AR235" s="19">
        <f t="shared" si="27"/>
        <v>-8.9473268341135963</v>
      </c>
      <c r="AS235" s="19">
        <f>IF(AS$3=$AP235,SUMPRODUCT($Y235:$AF235,Inp_RPEs!$S$9:$Z$9),0)</f>
        <v>0</v>
      </c>
      <c r="AT235" s="19">
        <f>IF(AT$3=$AP235,SUMPRODUCT($Y235:$AD235,Inp_RPEs!$S$9:$X$9),0)</f>
        <v>0</v>
      </c>
      <c r="AU235" s="19">
        <f>IF(AU$3=$AP235,SUMPRODUCT($Y235:$AF235,Inp_RPEs!$S$10:$Z$10),0)</f>
        <v>0</v>
      </c>
      <c r="AV235" s="19">
        <f>IF(AV$3=$AP235,SUMPRODUCT($Y235:$AD235,Inp_RPEs!$S$10:$X$10),0)</f>
        <v>0</v>
      </c>
      <c r="AW235" s="19">
        <f>IF(AW$3=$AP235,SUMPRODUCT($Y235:$AF235,Inp_RPEs!$S$11:$Z$11),0)</f>
        <v>0</v>
      </c>
      <c r="AX235" s="19">
        <f>IF(AX$3=$AP235,SUMPRODUCT($Y235:$AD235,Inp_RPEs!$S$11:$X$11),0)</f>
        <v>0</v>
      </c>
      <c r="AY235" s="19">
        <f>IF(AY$3=$AP235,SUMPRODUCT($Y235:$AF235,Inp_RPEs!$S$12:$Z$12),0)</f>
        <v>-16.702573896882601</v>
      </c>
      <c r="AZ235" s="19">
        <f>IF(AZ$3=$AP235,SUMPRODUCT($Y235:$AB235,Inp_RPEs!$S$12:$V$12),0)</f>
        <v>-8.9473268341135963</v>
      </c>
      <c r="BA235" s="15"/>
    </row>
    <row r="236" spans="5:53">
      <c r="E236" s="3" t="s">
        <v>31</v>
      </c>
      <c r="F236" s="3" t="s">
        <v>128</v>
      </c>
      <c r="G236" s="3" t="s">
        <v>142</v>
      </c>
      <c r="H236" s="3" t="s">
        <v>140</v>
      </c>
      <c r="I236" s="3" t="s">
        <v>143</v>
      </c>
      <c r="L236" s="3" t="s">
        <v>132</v>
      </c>
      <c r="M236" s="3" t="str">
        <f t="shared" si="21"/>
        <v>SPNBMCSBroad measure of customer service</v>
      </c>
      <c r="R236" s="15"/>
      <c r="T236" s="15"/>
      <c r="U236" s="15"/>
      <c r="V236" s="15"/>
      <c r="W236" s="15"/>
      <c r="X236" s="15"/>
      <c r="Y236" s="18">
        <v>2.0767110364611936</v>
      </c>
      <c r="Z236" s="18">
        <v>2.378510976154971</v>
      </c>
      <c r="AA236" s="18">
        <v>2.4897767337831378</v>
      </c>
      <c r="AB236" s="18">
        <v>2.6058862600000023</v>
      </c>
      <c r="AC236" s="18">
        <v>2.6058862600000023</v>
      </c>
      <c r="AD236" s="18">
        <v>2.6058862600000023</v>
      </c>
      <c r="AE236" s="18">
        <v>2.6058862600000023</v>
      </c>
      <c r="AF236" s="18">
        <v>2.6058862600000023</v>
      </c>
      <c r="AG236" s="15"/>
      <c r="AH236" s="15"/>
      <c r="AI236" s="15"/>
      <c r="AJ236" s="15"/>
      <c r="AK236" s="15"/>
      <c r="AM236" s="19">
        <f t="shared" si="22"/>
        <v>19.974430046399313</v>
      </c>
      <c r="AN236" s="19">
        <f t="shared" si="23"/>
        <v>9.5508850063993052</v>
      </c>
      <c r="AO236" s="19">
        <f t="shared" si="24"/>
        <v>0</v>
      </c>
      <c r="AP236" s="19" t="str">
        <f t="shared" si="25"/>
        <v>ED1</v>
      </c>
      <c r="AQ236" s="19">
        <f t="shared" si="26"/>
        <v>20.03621404716192</v>
      </c>
      <c r="AR236" s="19">
        <f t="shared" si="27"/>
        <v>9.5760261273054024</v>
      </c>
      <c r="AS236" s="19">
        <f>IF(AS$3=$AP236,SUMPRODUCT($Y236:$AF236,Inp_RPEs!$S$9:$Z$9),0)</f>
        <v>0</v>
      </c>
      <c r="AT236" s="19">
        <f>IF(AT$3=$AP236,SUMPRODUCT($Y236:$AD236,Inp_RPEs!$S$9:$X$9),0)</f>
        <v>0</v>
      </c>
      <c r="AU236" s="19">
        <f>IF(AU$3=$AP236,SUMPRODUCT($Y236:$AF236,Inp_RPEs!$S$10:$Z$10),0)</f>
        <v>0</v>
      </c>
      <c r="AV236" s="19">
        <f>IF(AV$3=$AP236,SUMPRODUCT($Y236:$AD236,Inp_RPEs!$S$10:$X$10),0)</f>
        <v>0</v>
      </c>
      <c r="AW236" s="19">
        <f>IF(AW$3=$AP236,SUMPRODUCT($Y236:$AF236,Inp_RPEs!$S$11:$Z$11),0)</f>
        <v>0</v>
      </c>
      <c r="AX236" s="19">
        <f>IF(AX$3=$AP236,SUMPRODUCT($Y236:$AD236,Inp_RPEs!$S$11:$X$11),0)</f>
        <v>0</v>
      </c>
      <c r="AY236" s="19">
        <f>IF(AY$3=$AP236,SUMPRODUCT($Y236:$AF236,Inp_RPEs!$S$12:$Z$12),0)</f>
        <v>20.03621404716192</v>
      </c>
      <c r="AZ236" s="19">
        <f>IF(AZ$3=$AP236,SUMPRODUCT($Y236:$AB236,Inp_RPEs!$S$12:$V$12),0)</f>
        <v>9.5760261273054024</v>
      </c>
      <c r="BA236" s="15"/>
    </row>
    <row r="237" spans="5:53">
      <c r="E237" s="3" t="s">
        <v>31</v>
      </c>
      <c r="F237" s="3" t="s">
        <v>128</v>
      </c>
      <c r="G237" s="3" t="s">
        <v>144</v>
      </c>
      <c r="H237" s="3" t="s">
        <v>140</v>
      </c>
      <c r="I237" s="3" t="s">
        <v>145</v>
      </c>
      <c r="L237" s="3" t="s">
        <v>132</v>
      </c>
      <c r="M237" s="3" t="str">
        <f t="shared" si="21"/>
        <v>SPNIISInterruptions-related quality of service</v>
      </c>
      <c r="R237" s="15"/>
      <c r="T237" s="15"/>
      <c r="U237" s="15"/>
      <c r="V237" s="15"/>
      <c r="W237" s="15"/>
      <c r="X237" s="15"/>
      <c r="Y237" s="18">
        <v>9.2222666818707051</v>
      </c>
      <c r="Z237" s="18">
        <v>9.1249767479120063</v>
      </c>
      <c r="AA237" s="18">
        <v>7.0494407013281037</v>
      </c>
      <c r="AB237" s="18">
        <v>7.3670884694994641</v>
      </c>
      <c r="AC237" s="18">
        <v>6.7081201139439095</v>
      </c>
      <c r="AD237" s="18">
        <v>6.1038074272670917</v>
      </c>
      <c r="AE237" s="18">
        <v>5.6175571388569612</v>
      </c>
      <c r="AF237" s="18">
        <v>5.2720623452539765</v>
      </c>
      <c r="AG237" s="15"/>
      <c r="AH237" s="15"/>
      <c r="AI237" s="15"/>
      <c r="AJ237" s="15"/>
      <c r="AK237" s="15"/>
      <c r="AM237" s="19">
        <f t="shared" si="22"/>
        <v>56.465319625932217</v>
      </c>
      <c r="AN237" s="19">
        <f t="shared" si="23"/>
        <v>32.763772600610281</v>
      </c>
      <c r="AO237" s="19">
        <f t="shared" si="24"/>
        <v>0</v>
      </c>
      <c r="AP237" s="19" t="str">
        <f t="shared" si="25"/>
        <v>ED1</v>
      </c>
      <c r="AQ237" s="19">
        <f t="shared" si="26"/>
        <v>56.626794014589485</v>
      </c>
      <c r="AR237" s="19">
        <f t="shared" si="27"/>
        <v>32.841926685404566</v>
      </c>
      <c r="AS237" s="19">
        <f>IF(AS$3=$AP237,SUMPRODUCT($Y237:$AF237,Inp_RPEs!$S$9:$Z$9),0)</f>
        <v>0</v>
      </c>
      <c r="AT237" s="19">
        <f>IF(AT$3=$AP237,SUMPRODUCT($Y237:$AD237,Inp_RPEs!$S$9:$X$9),0)</f>
        <v>0</v>
      </c>
      <c r="AU237" s="19">
        <f>IF(AU$3=$AP237,SUMPRODUCT($Y237:$AF237,Inp_RPEs!$S$10:$Z$10),0)</f>
        <v>0</v>
      </c>
      <c r="AV237" s="19">
        <f>IF(AV$3=$AP237,SUMPRODUCT($Y237:$AD237,Inp_RPEs!$S$10:$X$10),0)</f>
        <v>0</v>
      </c>
      <c r="AW237" s="19">
        <f>IF(AW$3=$AP237,SUMPRODUCT($Y237:$AF237,Inp_RPEs!$S$11:$Z$11),0)</f>
        <v>0</v>
      </c>
      <c r="AX237" s="19">
        <f>IF(AX$3=$AP237,SUMPRODUCT($Y237:$AD237,Inp_RPEs!$S$11:$X$11),0)</f>
        <v>0</v>
      </c>
      <c r="AY237" s="19">
        <f>IF(AY$3=$AP237,SUMPRODUCT($Y237:$AF237,Inp_RPEs!$S$12:$Z$12),0)</f>
        <v>56.626794014589485</v>
      </c>
      <c r="AZ237" s="19">
        <f>IF(AZ$3=$AP237,SUMPRODUCT($Y237:$AB237,Inp_RPEs!$S$12:$V$12),0)</f>
        <v>32.841926685404566</v>
      </c>
      <c r="BA237" s="15"/>
    </row>
    <row r="238" spans="5:53">
      <c r="E238" s="3" t="s">
        <v>31</v>
      </c>
      <c r="F238" s="3" t="s">
        <v>128</v>
      </c>
      <c r="G238" s="3" t="s">
        <v>146</v>
      </c>
      <c r="H238" s="3" t="s">
        <v>140</v>
      </c>
      <c r="I238" s="3" t="s">
        <v>147</v>
      </c>
      <c r="L238" s="3" t="s">
        <v>132</v>
      </c>
      <c r="M238" s="3" t="str">
        <f t="shared" si="21"/>
        <v>SPNICEIncentive on connections engagement</v>
      </c>
      <c r="R238" s="15"/>
      <c r="T238" s="15"/>
      <c r="U238" s="15"/>
      <c r="V238" s="15"/>
      <c r="W238" s="15"/>
      <c r="X238" s="15"/>
      <c r="Y238" s="18">
        <v>0</v>
      </c>
      <c r="Z238" s="18">
        <v>0</v>
      </c>
      <c r="AA238" s="18">
        <v>0</v>
      </c>
      <c r="AB238" s="18">
        <v>0</v>
      </c>
      <c r="AC238" s="18">
        <v>0</v>
      </c>
      <c r="AD238" s="18">
        <v>0</v>
      </c>
      <c r="AE238" s="18">
        <v>0</v>
      </c>
      <c r="AF238" s="18">
        <v>0</v>
      </c>
      <c r="AG238" s="15"/>
      <c r="AH238" s="15"/>
      <c r="AI238" s="15"/>
      <c r="AJ238" s="15"/>
      <c r="AK238" s="15"/>
      <c r="AM238" s="19">
        <f t="shared" si="22"/>
        <v>0</v>
      </c>
      <c r="AN238" s="19">
        <f t="shared" si="23"/>
        <v>0</v>
      </c>
      <c r="AO238" s="19">
        <f t="shared" si="24"/>
        <v>0</v>
      </c>
      <c r="AP238" s="19" t="str">
        <f t="shared" si="25"/>
        <v>ED1</v>
      </c>
      <c r="AQ238" s="19">
        <f t="shared" si="26"/>
        <v>0</v>
      </c>
      <c r="AR238" s="19">
        <f t="shared" si="27"/>
        <v>0</v>
      </c>
      <c r="AS238" s="19">
        <f>IF(AS$3=$AP238,SUMPRODUCT($Y238:$AF238,Inp_RPEs!$S$9:$Z$9),0)</f>
        <v>0</v>
      </c>
      <c r="AT238" s="19">
        <f>IF(AT$3=$AP238,SUMPRODUCT($Y238:$AD238,Inp_RPEs!$S$9:$X$9),0)</f>
        <v>0</v>
      </c>
      <c r="AU238" s="19">
        <f>IF(AU$3=$AP238,SUMPRODUCT($Y238:$AF238,Inp_RPEs!$S$10:$Z$10),0)</f>
        <v>0</v>
      </c>
      <c r="AV238" s="19">
        <f>IF(AV$3=$AP238,SUMPRODUCT($Y238:$AD238,Inp_RPEs!$S$10:$X$10),0)</f>
        <v>0</v>
      </c>
      <c r="AW238" s="19">
        <f>IF(AW$3=$AP238,SUMPRODUCT($Y238:$AF238,Inp_RPEs!$S$11:$Z$11),0)</f>
        <v>0</v>
      </c>
      <c r="AX238" s="19">
        <f>IF(AX$3=$AP238,SUMPRODUCT($Y238:$AD238,Inp_RPEs!$S$11:$X$11),0)</f>
        <v>0</v>
      </c>
      <c r="AY238" s="19">
        <f>IF(AY$3=$AP238,SUMPRODUCT($Y238:$AF238,Inp_RPEs!$S$12:$Z$12),0)</f>
        <v>0</v>
      </c>
      <c r="AZ238" s="19">
        <f>IF(AZ$3=$AP238,SUMPRODUCT($Y238:$AB238,Inp_RPEs!$S$12:$V$12),0)</f>
        <v>0</v>
      </c>
      <c r="BA238" s="15"/>
    </row>
    <row r="239" spans="5:53">
      <c r="E239" s="3" t="s">
        <v>31</v>
      </c>
      <c r="F239" s="3" t="s">
        <v>128</v>
      </c>
      <c r="G239" s="3" t="s">
        <v>148</v>
      </c>
      <c r="H239" s="3" t="s">
        <v>140</v>
      </c>
      <c r="I239" s="3" t="s">
        <v>149</v>
      </c>
      <c r="L239" s="3" t="s">
        <v>132</v>
      </c>
      <c r="M239" s="3" t="str">
        <f t="shared" si="21"/>
        <v>SPNTTCTime to Connect Incentive</v>
      </c>
      <c r="R239" s="15"/>
      <c r="T239" s="15"/>
      <c r="U239" s="15"/>
      <c r="V239" s="15"/>
      <c r="W239" s="15"/>
      <c r="X239" s="15"/>
      <c r="Y239" s="18">
        <v>0.71324434820295268</v>
      </c>
      <c r="Z239" s="18">
        <v>0.48599999999999999</v>
      </c>
      <c r="AA239" s="18">
        <v>0.72940500000000008</v>
      </c>
      <c r="AB239" s="18">
        <v>0.49173175028315275</v>
      </c>
      <c r="AC239" s="18">
        <v>0.49173175028315275</v>
      </c>
      <c r="AD239" s="18">
        <v>0.49173175028315275</v>
      </c>
      <c r="AE239" s="18">
        <v>0.49173175028315275</v>
      </c>
      <c r="AF239" s="18">
        <v>0.49173175028315275</v>
      </c>
      <c r="AG239" s="15"/>
      <c r="AH239" s="15"/>
      <c r="AI239" s="15"/>
      <c r="AJ239" s="15"/>
      <c r="AK239" s="15"/>
      <c r="AM239" s="19">
        <f t="shared" si="22"/>
        <v>4.3873080996187159</v>
      </c>
      <c r="AN239" s="19">
        <f t="shared" si="23"/>
        <v>2.4203810984861054</v>
      </c>
      <c r="AO239" s="19">
        <f t="shared" si="24"/>
        <v>0</v>
      </c>
      <c r="AP239" s="19" t="str">
        <f t="shared" si="25"/>
        <v>ED1</v>
      </c>
      <c r="AQ239" s="19">
        <f t="shared" si="26"/>
        <v>4.3999336118411758</v>
      </c>
      <c r="AR239" s="19">
        <f t="shared" si="27"/>
        <v>2.4260920850349632</v>
      </c>
      <c r="AS239" s="19">
        <f>IF(AS$3=$AP239,SUMPRODUCT($Y239:$AF239,Inp_RPEs!$S$9:$Z$9),0)</f>
        <v>0</v>
      </c>
      <c r="AT239" s="19">
        <f>IF(AT$3=$AP239,SUMPRODUCT($Y239:$AD239,Inp_RPEs!$S$9:$X$9),0)</f>
        <v>0</v>
      </c>
      <c r="AU239" s="19">
        <f>IF(AU$3=$AP239,SUMPRODUCT($Y239:$AF239,Inp_RPEs!$S$10:$Z$10),0)</f>
        <v>0</v>
      </c>
      <c r="AV239" s="19">
        <f>IF(AV$3=$AP239,SUMPRODUCT($Y239:$AD239,Inp_RPEs!$S$10:$X$10),0)</f>
        <v>0</v>
      </c>
      <c r="AW239" s="19">
        <f>IF(AW$3=$AP239,SUMPRODUCT($Y239:$AF239,Inp_RPEs!$S$11:$Z$11),0)</f>
        <v>0</v>
      </c>
      <c r="AX239" s="19">
        <f>IF(AX$3=$AP239,SUMPRODUCT($Y239:$AD239,Inp_RPEs!$S$11:$X$11),0)</f>
        <v>0</v>
      </c>
      <c r="AY239" s="19">
        <f>IF(AY$3=$AP239,SUMPRODUCT($Y239:$AF239,Inp_RPEs!$S$12:$Z$12),0)</f>
        <v>4.3999336118411758</v>
      </c>
      <c r="AZ239" s="19">
        <f>IF(AZ$3=$AP239,SUMPRODUCT($Y239:$AB239,Inp_RPEs!$S$12:$V$12),0)</f>
        <v>2.4260920850349632</v>
      </c>
      <c r="BA239" s="15"/>
    </row>
    <row r="240" spans="5:53">
      <c r="E240" s="3" t="s">
        <v>31</v>
      </c>
      <c r="F240" s="3" t="s">
        <v>128</v>
      </c>
      <c r="G240" s="3" t="s">
        <v>150</v>
      </c>
      <c r="H240" s="3" t="s">
        <v>140</v>
      </c>
      <c r="I240" s="3" t="s">
        <v>151</v>
      </c>
      <c r="L240" s="3" t="s">
        <v>132</v>
      </c>
      <c r="M240" s="3" t="str">
        <f t="shared" si="21"/>
        <v>SPNLossesLosses discretionary reward scheme</v>
      </c>
      <c r="R240" s="15"/>
      <c r="T240" s="15"/>
      <c r="U240" s="15"/>
      <c r="V240" s="15"/>
      <c r="W240" s="15"/>
      <c r="X240" s="15"/>
      <c r="Y240" s="18">
        <v>0</v>
      </c>
      <c r="Z240" s="18">
        <v>0.25515000000000004</v>
      </c>
      <c r="AA240" s="18">
        <v>0</v>
      </c>
      <c r="AB240" s="18">
        <v>0</v>
      </c>
      <c r="AC240" s="18">
        <v>0</v>
      </c>
      <c r="AD240" s="18">
        <v>0</v>
      </c>
      <c r="AE240" s="18">
        <v>0</v>
      </c>
      <c r="AF240" s="18">
        <v>0</v>
      </c>
      <c r="AG240" s="15"/>
      <c r="AH240" s="15"/>
      <c r="AI240" s="15"/>
      <c r="AJ240" s="15"/>
      <c r="AK240" s="15"/>
      <c r="AM240" s="19">
        <f t="shared" si="22"/>
        <v>0.25515000000000004</v>
      </c>
      <c r="AN240" s="19">
        <f t="shared" si="23"/>
        <v>0.25515000000000004</v>
      </c>
      <c r="AO240" s="19">
        <f t="shared" si="24"/>
        <v>0</v>
      </c>
      <c r="AP240" s="19" t="str">
        <f t="shared" si="25"/>
        <v>ED1</v>
      </c>
      <c r="AQ240" s="19">
        <f t="shared" si="26"/>
        <v>0.25597058145990326</v>
      </c>
      <c r="AR240" s="19">
        <f t="shared" si="27"/>
        <v>0.25597058145990326</v>
      </c>
      <c r="AS240" s="19">
        <f>IF(AS$3=$AP240,SUMPRODUCT($Y240:$AF240,Inp_RPEs!$S$9:$Z$9),0)</f>
        <v>0</v>
      </c>
      <c r="AT240" s="19">
        <f>IF(AT$3=$AP240,SUMPRODUCT($Y240:$AD240,Inp_RPEs!$S$9:$X$9),0)</f>
        <v>0</v>
      </c>
      <c r="AU240" s="19">
        <f>IF(AU$3=$AP240,SUMPRODUCT($Y240:$AF240,Inp_RPEs!$S$10:$Z$10),0)</f>
        <v>0</v>
      </c>
      <c r="AV240" s="19">
        <f>IF(AV$3=$AP240,SUMPRODUCT($Y240:$AD240,Inp_RPEs!$S$10:$X$10),0)</f>
        <v>0</v>
      </c>
      <c r="AW240" s="19">
        <f>IF(AW$3=$AP240,SUMPRODUCT($Y240:$AF240,Inp_RPEs!$S$11:$Z$11),0)</f>
        <v>0</v>
      </c>
      <c r="AX240" s="19">
        <f>IF(AX$3=$AP240,SUMPRODUCT($Y240:$AD240,Inp_RPEs!$S$11:$X$11),0)</f>
        <v>0</v>
      </c>
      <c r="AY240" s="19">
        <f>IF(AY$3=$AP240,SUMPRODUCT($Y240:$AF240,Inp_RPEs!$S$12:$Z$12),0)</f>
        <v>0.25597058145990326</v>
      </c>
      <c r="AZ240" s="19">
        <f>IF(AZ$3=$AP240,SUMPRODUCT($Y240:$AB240,Inp_RPEs!$S$12:$V$12),0)</f>
        <v>0.25597058145990326</v>
      </c>
      <c r="BA240" s="15"/>
    </row>
    <row r="241" spans="5:53">
      <c r="E241" s="3" t="s">
        <v>31</v>
      </c>
      <c r="F241" s="3" t="s">
        <v>128</v>
      </c>
      <c r="G241" s="3" t="s">
        <v>152</v>
      </c>
      <c r="H241" s="3" t="s">
        <v>153</v>
      </c>
      <c r="I241" s="3" t="s">
        <v>154</v>
      </c>
      <c r="L241" s="3" t="s">
        <v>155</v>
      </c>
      <c r="M241" s="3" t="str">
        <f t="shared" si="21"/>
        <v>SPNNetwork Innovation AllowanceEligible NIA expenditure and Bid Preparation costs</v>
      </c>
      <c r="R241" s="15"/>
      <c r="T241" s="15"/>
      <c r="U241" s="15"/>
      <c r="V241" s="15"/>
      <c r="W241" s="15"/>
      <c r="X241" s="15"/>
      <c r="Y241" s="18">
        <v>0.61086929379863408</v>
      </c>
      <c r="Z241" s="18">
        <v>1.6271785341370844</v>
      </c>
      <c r="AA241" s="18">
        <v>1.9870028043351264</v>
      </c>
      <c r="AB241" s="18">
        <v>1.7244620879453194</v>
      </c>
      <c r="AC241" s="18">
        <v>2.0101244153050208</v>
      </c>
      <c r="AD241" s="18">
        <v>2.1141240847678651</v>
      </c>
      <c r="AE241" s="18">
        <v>2.3053962879372989</v>
      </c>
      <c r="AF241" s="18">
        <v>1.9593161720356989</v>
      </c>
      <c r="AG241" s="15"/>
      <c r="AH241" s="15"/>
      <c r="AI241" s="15"/>
      <c r="AJ241" s="15"/>
      <c r="AK241" s="15"/>
      <c r="AM241" s="19">
        <f t="shared" si="22"/>
        <v>14.338473680262048</v>
      </c>
      <c r="AN241" s="19">
        <f t="shared" si="23"/>
        <v>5.9495127202161644</v>
      </c>
      <c r="AO241" s="19">
        <f t="shared" si="24"/>
        <v>0</v>
      </c>
      <c r="AP241" s="19" t="str">
        <f t="shared" si="25"/>
        <v>ED1</v>
      </c>
      <c r="AQ241" s="19">
        <f t="shared" si="26"/>
        <v>14.386120566897276</v>
      </c>
      <c r="AR241" s="19">
        <f t="shared" si="27"/>
        <v>5.9676690940363866</v>
      </c>
      <c r="AS241" s="19">
        <f>IF(AS$3=$AP241,SUMPRODUCT($Y241:$AF241,Inp_RPEs!$S$9:$Z$9),0)</f>
        <v>0</v>
      </c>
      <c r="AT241" s="19">
        <f>IF(AT$3=$AP241,SUMPRODUCT($Y241:$AD241,Inp_RPEs!$S$9:$X$9),0)</f>
        <v>0</v>
      </c>
      <c r="AU241" s="19">
        <f>IF(AU$3=$AP241,SUMPRODUCT($Y241:$AF241,Inp_RPEs!$S$10:$Z$10),0)</f>
        <v>0</v>
      </c>
      <c r="AV241" s="19">
        <f>IF(AV$3=$AP241,SUMPRODUCT($Y241:$AD241,Inp_RPEs!$S$10:$X$10),0)</f>
        <v>0</v>
      </c>
      <c r="AW241" s="19">
        <f>IF(AW$3=$AP241,SUMPRODUCT($Y241:$AF241,Inp_RPEs!$S$11:$Z$11),0)</f>
        <v>0</v>
      </c>
      <c r="AX241" s="19">
        <f>IF(AX$3=$AP241,SUMPRODUCT($Y241:$AD241,Inp_RPEs!$S$11:$X$11),0)</f>
        <v>0</v>
      </c>
      <c r="AY241" s="19">
        <f>IF(AY$3=$AP241,SUMPRODUCT($Y241:$AF241,Inp_RPEs!$S$12:$Z$12),0)</f>
        <v>14.386120566897276</v>
      </c>
      <c r="AZ241" s="19">
        <f>IF(AZ$3=$AP241,SUMPRODUCT($Y241:$AB241,Inp_RPEs!$S$12:$V$12),0)</f>
        <v>5.9676690940363866</v>
      </c>
      <c r="BA241" s="15"/>
    </row>
    <row r="242" spans="5:53">
      <c r="E242" s="3" t="s">
        <v>31</v>
      </c>
      <c r="F242" s="3" t="s">
        <v>128</v>
      </c>
      <c r="G242" s="3" t="s">
        <v>156</v>
      </c>
      <c r="H242" s="3" t="s">
        <v>153</v>
      </c>
      <c r="I242" s="3" t="s">
        <v>157</v>
      </c>
      <c r="L242" s="3" t="s">
        <v>155</v>
      </c>
      <c r="M242" s="3" t="str">
        <f t="shared" si="21"/>
        <v>SPNLow Carbon Networks FundLow Carbon Networks Fund revenue adjustment</v>
      </c>
      <c r="R242" s="15"/>
      <c r="T242" s="15"/>
      <c r="U242" s="15"/>
      <c r="V242" s="15"/>
      <c r="W242" s="15"/>
      <c r="X242" s="15"/>
      <c r="Y242" s="18">
        <v>1.5705437799999999</v>
      </c>
      <c r="Z242" s="18">
        <v>8.3384E-2</v>
      </c>
      <c r="AA242" s="18">
        <v>0.24153875</v>
      </c>
      <c r="AB242" s="18">
        <v>0.65543715999999996</v>
      </c>
      <c r="AC242" s="18">
        <v>8.9832690000000007E-2</v>
      </c>
      <c r="AD242" s="18">
        <v>0</v>
      </c>
      <c r="AE242" s="18">
        <v>0</v>
      </c>
      <c r="AF242" s="18">
        <v>0</v>
      </c>
      <c r="AG242" s="15"/>
      <c r="AH242" s="15"/>
      <c r="AI242" s="15"/>
      <c r="AJ242" s="15"/>
      <c r="AK242" s="15"/>
      <c r="AM242" s="19">
        <f t="shared" si="22"/>
        <v>2.6407363799999999</v>
      </c>
      <c r="AN242" s="19">
        <f t="shared" si="23"/>
        <v>2.5509036899999997</v>
      </c>
      <c r="AO242" s="19">
        <f t="shared" si="24"/>
        <v>0</v>
      </c>
      <c r="AP242" s="19" t="str">
        <f t="shared" si="25"/>
        <v>ED1</v>
      </c>
      <c r="AQ242" s="19">
        <f t="shared" si="26"/>
        <v>2.6441547170952959</v>
      </c>
      <c r="AR242" s="19">
        <f t="shared" si="27"/>
        <v>2.5540062296910322</v>
      </c>
      <c r="AS242" s="19">
        <f>IF(AS$3=$AP242,SUMPRODUCT($Y242:$AF242,Inp_RPEs!$S$9:$Z$9),0)</f>
        <v>0</v>
      </c>
      <c r="AT242" s="19">
        <f>IF(AT$3=$AP242,SUMPRODUCT($Y242:$AD242,Inp_RPEs!$S$9:$X$9),0)</f>
        <v>0</v>
      </c>
      <c r="AU242" s="19">
        <f>IF(AU$3=$AP242,SUMPRODUCT($Y242:$AF242,Inp_RPEs!$S$10:$Z$10),0)</f>
        <v>0</v>
      </c>
      <c r="AV242" s="19">
        <f>IF(AV$3=$AP242,SUMPRODUCT($Y242:$AD242,Inp_RPEs!$S$10:$X$10),0)</f>
        <v>0</v>
      </c>
      <c r="AW242" s="19">
        <f>IF(AW$3=$AP242,SUMPRODUCT($Y242:$AF242,Inp_RPEs!$S$11:$Z$11),0)</f>
        <v>0</v>
      </c>
      <c r="AX242" s="19">
        <f>IF(AX$3=$AP242,SUMPRODUCT($Y242:$AD242,Inp_RPEs!$S$11:$X$11),0)</f>
        <v>0</v>
      </c>
      <c r="AY242" s="19">
        <f>IF(AY$3=$AP242,SUMPRODUCT($Y242:$AF242,Inp_RPEs!$S$12:$Z$12),0)</f>
        <v>2.6441547170952959</v>
      </c>
      <c r="AZ242" s="19">
        <f>IF(AZ$3=$AP242,SUMPRODUCT($Y242:$AB242,Inp_RPEs!$S$12:$V$12),0)</f>
        <v>2.5540062296910322</v>
      </c>
      <c r="BA242" s="15"/>
    </row>
    <row r="243" spans="5:53">
      <c r="E243" s="3" t="s">
        <v>31</v>
      </c>
      <c r="F243" s="3" t="s">
        <v>128</v>
      </c>
      <c r="G243" s="3" t="s">
        <v>158</v>
      </c>
      <c r="H243" s="3" t="s">
        <v>153</v>
      </c>
      <c r="I243" s="3" t="s">
        <v>159</v>
      </c>
      <c r="L243" s="3" t="s">
        <v>155</v>
      </c>
      <c r="M243" s="3" t="str">
        <f t="shared" si="21"/>
        <v>SPNNIC AwardAwarded NIC funding actually spent or forecast to be spent</v>
      </c>
      <c r="R243" s="15"/>
      <c r="T243" s="15"/>
      <c r="U243" s="15"/>
      <c r="V243" s="15"/>
      <c r="W243" s="15"/>
      <c r="X243" s="15"/>
      <c r="Y243" s="18">
        <v>0</v>
      </c>
      <c r="Z243" s="18">
        <v>0</v>
      </c>
      <c r="AA243" s="18">
        <v>0</v>
      </c>
      <c r="AB243" s="18">
        <v>8.5555219119999946E-3</v>
      </c>
      <c r="AC243" s="18">
        <v>2.2483685616</v>
      </c>
      <c r="AD243" s="18">
        <v>1.4970749808000003</v>
      </c>
      <c r="AE243" s="18">
        <v>0.72097561200000004</v>
      </c>
      <c r="AF243" s="18">
        <v>0</v>
      </c>
      <c r="AG243" s="15"/>
      <c r="AH243" s="15"/>
      <c r="AI243" s="15"/>
      <c r="AJ243" s="15"/>
      <c r="AK243" s="15"/>
      <c r="AM243" s="19">
        <f t="shared" si="22"/>
        <v>4.4749746763120006</v>
      </c>
      <c r="AN243" s="19">
        <f t="shared" si="23"/>
        <v>8.5555219119999946E-3</v>
      </c>
      <c r="AO243" s="19">
        <f t="shared" si="24"/>
        <v>0</v>
      </c>
      <c r="AP243" s="19" t="str">
        <f t="shared" si="25"/>
        <v>ED1</v>
      </c>
      <c r="AQ243" s="19">
        <f t="shared" si="26"/>
        <v>4.4907059806615059</v>
      </c>
      <c r="AR243" s="19">
        <f t="shared" si="27"/>
        <v>8.5855979523805082E-3</v>
      </c>
      <c r="AS243" s="19">
        <f>IF(AS$3=$AP243,SUMPRODUCT($Y243:$AF243,Inp_RPEs!$S$9:$Z$9),0)</f>
        <v>0</v>
      </c>
      <c r="AT243" s="19">
        <f>IF(AT$3=$AP243,SUMPRODUCT($Y243:$AD243,Inp_RPEs!$S$9:$X$9),0)</f>
        <v>0</v>
      </c>
      <c r="AU243" s="19">
        <f>IF(AU$3=$AP243,SUMPRODUCT($Y243:$AF243,Inp_RPEs!$S$10:$Z$10),0)</f>
        <v>0</v>
      </c>
      <c r="AV243" s="19">
        <f>IF(AV$3=$AP243,SUMPRODUCT($Y243:$AD243,Inp_RPEs!$S$10:$X$10),0)</f>
        <v>0</v>
      </c>
      <c r="AW243" s="19">
        <f>IF(AW$3=$AP243,SUMPRODUCT($Y243:$AF243,Inp_RPEs!$S$11:$Z$11),0)</f>
        <v>0</v>
      </c>
      <c r="AX243" s="19">
        <f>IF(AX$3=$AP243,SUMPRODUCT($Y243:$AD243,Inp_RPEs!$S$11:$X$11),0)</f>
        <v>0</v>
      </c>
      <c r="AY243" s="19">
        <f>IF(AY$3=$AP243,SUMPRODUCT($Y243:$AF243,Inp_RPEs!$S$12:$Z$12),0)</f>
        <v>4.4907059806615059</v>
      </c>
      <c r="AZ243" s="19">
        <f>IF(AZ$3=$AP243,SUMPRODUCT($Y243:$AB243,Inp_RPEs!$S$12:$V$12),0)</f>
        <v>8.5855979523805082E-3</v>
      </c>
      <c r="BA243" s="15"/>
    </row>
    <row r="244" spans="5:53">
      <c r="E244" s="3" t="s">
        <v>31</v>
      </c>
      <c r="F244" s="3" t="s">
        <v>128</v>
      </c>
      <c r="G244" s="3" t="s">
        <v>160</v>
      </c>
      <c r="H244" s="3" t="s">
        <v>153</v>
      </c>
      <c r="I244" s="3" t="s">
        <v>161</v>
      </c>
      <c r="L244" s="3" t="s">
        <v>132</v>
      </c>
      <c r="M244" s="3" t="str">
        <f t="shared" si="21"/>
        <v>SPNInnovation RORE deductionNetwork innovation</v>
      </c>
      <c r="R244" s="15"/>
      <c r="T244" s="15"/>
      <c r="U244" s="15"/>
      <c r="V244" s="15"/>
      <c r="W244" s="15"/>
      <c r="X244" s="15"/>
      <c r="Y244" s="18">
        <v>5.7611963189024035E-2</v>
      </c>
      <c r="Z244" s="18">
        <v>0.15024223668638712</v>
      </c>
      <c r="AA244" s="18">
        <v>0.21489549759727736</v>
      </c>
      <c r="AB244" s="18">
        <v>0.15004553903089046</v>
      </c>
      <c r="AC244" s="18">
        <v>0.13373046248954215</v>
      </c>
      <c r="AD244" s="18">
        <v>0.35628080867526313</v>
      </c>
      <c r="AE244" s="18">
        <v>0.26885185612956286</v>
      </c>
      <c r="AF244" s="18">
        <v>0.15107710692526263</v>
      </c>
      <c r="AG244" s="15"/>
      <c r="AH244" s="15"/>
      <c r="AI244" s="15"/>
      <c r="AJ244" s="15"/>
      <c r="AK244" s="15"/>
      <c r="AM244" s="19">
        <f t="shared" si="22"/>
        <v>1.4827354707232099</v>
      </c>
      <c r="AN244" s="19">
        <f t="shared" si="23"/>
        <v>0.572795236503579</v>
      </c>
      <c r="AO244" s="19">
        <f t="shared" si="24"/>
        <v>0</v>
      </c>
      <c r="AP244" s="19" t="str">
        <f t="shared" si="25"/>
        <v>ED1</v>
      </c>
      <c r="AQ244" s="19">
        <f t="shared" si="26"/>
        <v>1.4876886759665295</v>
      </c>
      <c r="AR244" s="19">
        <f t="shared" si="27"/>
        <v>0.57454964224527405</v>
      </c>
      <c r="AS244" s="19">
        <f>IF(AS$3=$AP244,SUMPRODUCT($Y244:$AF244,Inp_RPEs!$S$9:$Z$9),0)</f>
        <v>0</v>
      </c>
      <c r="AT244" s="19">
        <f>IF(AT$3=$AP244,SUMPRODUCT($Y244:$AD244,Inp_RPEs!$S$9:$X$9),0)</f>
        <v>0</v>
      </c>
      <c r="AU244" s="19">
        <f>IF(AU$3=$AP244,SUMPRODUCT($Y244:$AF244,Inp_RPEs!$S$10:$Z$10),0)</f>
        <v>0</v>
      </c>
      <c r="AV244" s="19">
        <f>IF(AV$3=$AP244,SUMPRODUCT($Y244:$AD244,Inp_RPEs!$S$10:$X$10),0)</f>
        <v>0</v>
      </c>
      <c r="AW244" s="19">
        <f>IF(AW$3=$AP244,SUMPRODUCT($Y244:$AF244,Inp_RPEs!$S$11:$Z$11),0)</f>
        <v>0</v>
      </c>
      <c r="AX244" s="19">
        <f>IF(AX$3=$AP244,SUMPRODUCT($Y244:$AD244,Inp_RPEs!$S$11:$X$11),0)</f>
        <v>0</v>
      </c>
      <c r="AY244" s="19">
        <f>IF(AY$3=$AP244,SUMPRODUCT($Y244:$AF244,Inp_RPEs!$S$12:$Z$12),0)</f>
        <v>1.4876886759665295</v>
      </c>
      <c r="AZ244" s="19">
        <f>IF(AZ$3=$AP244,SUMPRODUCT($Y244:$AB244,Inp_RPEs!$S$12:$V$12),0)</f>
        <v>0.57454964224527405</v>
      </c>
      <c r="BA244" s="15"/>
    </row>
    <row r="245" spans="5:53">
      <c r="E245" s="3" t="s">
        <v>31</v>
      </c>
      <c r="F245" s="3" t="s">
        <v>128</v>
      </c>
      <c r="G245" s="3" t="s">
        <v>162</v>
      </c>
      <c r="H245" s="3" t="s">
        <v>163</v>
      </c>
      <c r="I245" s="3" t="s">
        <v>164</v>
      </c>
      <c r="L245" s="3" t="s">
        <v>132</v>
      </c>
      <c r="M245" s="3" t="str">
        <f t="shared" si="21"/>
        <v>SPNFines and PenaltiesPost-tax total fines and penalties (including GS payments)</v>
      </c>
      <c r="R245" s="15"/>
      <c r="T245" s="15"/>
      <c r="U245" s="15"/>
      <c r="V245" s="15"/>
      <c r="W245" s="15"/>
      <c r="X245" s="15"/>
      <c r="Y245" s="18">
        <v>8.7025668150672184E-2</v>
      </c>
      <c r="Z245" s="18">
        <v>0.16338135453145752</v>
      </c>
      <c r="AA245" s="18">
        <v>0.17750138464959186</v>
      </c>
      <c r="AB245" s="18">
        <v>0.26318429920922637</v>
      </c>
      <c r="AC245" s="18">
        <v>0</v>
      </c>
      <c r="AD245" s="18">
        <v>0</v>
      </c>
      <c r="AE245" s="18">
        <v>0</v>
      </c>
      <c r="AF245" s="18">
        <v>0</v>
      </c>
      <c r="AG245" s="15"/>
      <c r="AH245" s="15"/>
      <c r="AI245" s="15"/>
      <c r="AJ245" s="15"/>
      <c r="AK245" s="15"/>
      <c r="AM245" s="19">
        <f t="shared" si="22"/>
        <v>0.69109270654094801</v>
      </c>
      <c r="AN245" s="19">
        <f t="shared" si="23"/>
        <v>0.69109270654094801</v>
      </c>
      <c r="AO245" s="19">
        <f t="shared" si="24"/>
        <v>0</v>
      </c>
      <c r="AP245" s="19" t="str">
        <f t="shared" si="25"/>
        <v>ED1</v>
      </c>
      <c r="AQ245" s="19">
        <f t="shared" si="26"/>
        <v>0.69314966941743461</v>
      </c>
      <c r="AR245" s="19">
        <f t="shared" si="27"/>
        <v>0.69314966941743461</v>
      </c>
      <c r="AS245" s="19">
        <f>IF(AS$3=$AP245,SUMPRODUCT($Y245:$AF245,Inp_RPEs!$S$9:$Z$9),0)</f>
        <v>0</v>
      </c>
      <c r="AT245" s="19">
        <f>IF(AT$3=$AP245,SUMPRODUCT($Y245:$AD245,Inp_RPEs!$S$9:$X$9),0)</f>
        <v>0</v>
      </c>
      <c r="AU245" s="19">
        <f>IF(AU$3=$AP245,SUMPRODUCT($Y245:$AF245,Inp_RPEs!$S$10:$Z$10),0)</f>
        <v>0</v>
      </c>
      <c r="AV245" s="19">
        <f>IF(AV$3=$AP245,SUMPRODUCT($Y245:$AD245,Inp_RPEs!$S$10:$X$10),0)</f>
        <v>0</v>
      </c>
      <c r="AW245" s="19">
        <f>IF(AW$3=$AP245,SUMPRODUCT($Y245:$AF245,Inp_RPEs!$S$11:$Z$11),0)</f>
        <v>0</v>
      </c>
      <c r="AX245" s="19">
        <f>IF(AX$3=$AP245,SUMPRODUCT($Y245:$AD245,Inp_RPEs!$S$11:$X$11),0)</f>
        <v>0</v>
      </c>
      <c r="AY245" s="19">
        <f>IF(AY$3=$AP245,SUMPRODUCT($Y245:$AF245,Inp_RPEs!$S$12:$Z$12),0)</f>
        <v>0.69314966941743461</v>
      </c>
      <c r="AZ245" s="19">
        <f>IF(AZ$3=$AP245,SUMPRODUCT($Y245:$AB245,Inp_RPEs!$S$12:$V$12),0)</f>
        <v>0.69314966941743461</v>
      </c>
      <c r="BA245" s="15"/>
    </row>
    <row r="246" spans="5:53">
      <c r="E246" s="3" t="s">
        <v>31</v>
      </c>
      <c r="F246" s="3" t="s">
        <v>128</v>
      </c>
      <c r="G246" s="3" t="s">
        <v>165</v>
      </c>
      <c r="H246" s="3" t="s">
        <v>166</v>
      </c>
      <c r="I246" s="3" t="s">
        <v>167</v>
      </c>
      <c r="L246" s="3" t="s">
        <v>155</v>
      </c>
      <c r="M246" s="3" t="str">
        <f t="shared" si="21"/>
        <v>SPNActual GearingTotal Adjustments to be applied for performance assessment (at actual gearing)</v>
      </c>
      <c r="R246" s="15"/>
      <c r="T246" s="15"/>
      <c r="U246" s="15"/>
      <c r="V246" s="15"/>
      <c r="W246" s="15"/>
      <c r="X246" s="15"/>
      <c r="Y246" s="18">
        <v>0.48872666999999925</v>
      </c>
      <c r="Z246" s="18">
        <v>-0.37511933999999947</v>
      </c>
      <c r="AA246" s="18">
        <v>0</v>
      </c>
      <c r="AB246" s="18">
        <v>0</v>
      </c>
      <c r="AC246" s="18">
        <v>-1.574956987690062</v>
      </c>
      <c r="AD246" s="18">
        <v>-1.7090430998275208</v>
      </c>
      <c r="AE246" s="18">
        <v>-1.4190430998275207</v>
      </c>
      <c r="AF246" s="18">
        <v>-1.7090430998275208</v>
      </c>
      <c r="AG246" s="15"/>
      <c r="AH246" s="15"/>
      <c r="AI246" s="15"/>
      <c r="AJ246" s="15"/>
      <c r="AK246" s="15"/>
      <c r="AM246" s="19">
        <f t="shared" si="22"/>
        <v>-6.2984789571726241</v>
      </c>
      <c r="AN246" s="19">
        <f t="shared" si="23"/>
        <v>0.11360732999999978</v>
      </c>
      <c r="AO246" s="19">
        <f t="shared" si="24"/>
        <v>0</v>
      </c>
      <c r="AP246" s="19" t="str">
        <f t="shared" si="25"/>
        <v>ED1</v>
      </c>
      <c r="AQ246" s="19">
        <f t="shared" si="26"/>
        <v>-6.3223256081908534</v>
      </c>
      <c r="AR246" s="19">
        <f t="shared" si="27"/>
        <v>0.11230169612601532</v>
      </c>
      <c r="AS246" s="19">
        <f>IF(AS$3=$AP246,SUMPRODUCT($Y246:$AF246,Inp_RPEs!$S$9:$Z$9),0)</f>
        <v>0</v>
      </c>
      <c r="AT246" s="19">
        <f>IF(AT$3=$AP246,SUMPRODUCT($Y246:$AD246,Inp_RPEs!$S$9:$X$9),0)</f>
        <v>0</v>
      </c>
      <c r="AU246" s="19">
        <f>IF(AU$3=$AP246,SUMPRODUCT($Y246:$AF246,Inp_RPEs!$S$10:$Z$10),0)</f>
        <v>0</v>
      </c>
      <c r="AV246" s="19">
        <f>IF(AV$3=$AP246,SUMPRODUCT($Y246:$AD246,Inp_RPEs!$S$10:$X$10),0)</f>
        <v>0</v>
      </c>
      <c r="AW246" s="19">
        <f>IF(AW$3=$AP246,SUMPRODUCT($Y246:$AF246,Inp_RPEs!$S$11:$Z$11),0)</f>
        <v>0</v>
      </c>
      <c r="AX246" s="19">
        <f>IF(AX$3=$AP246,SUMPRODUCT($Y246:$AD246,Inp_RPEs!$S$11:$X$11),0)</f>
        <v>0</v>
      </c>
      <c r="AY246" s="19">
        <f>IF(AY$3=$AP246,SUMPRODUCT($Y246:$AF246,Inp_RPEs!$S$12:$Z$12),0)</f>
        <v>-6.3223256081908534</v>
      </c>
      <c r="AZ246" s="19">
        <f>IF(AZ$3=$AP246,SUMPRODUCT($Y246:$AB246,Inp_RPEs!$S$12:$V$12),0)</f>
        <v>0.11230169612601532</v>
      </c>
      <c r="BA246" s="15"/>
    </row>
    <row r="247" spans="5:53">
      <c r="E247" s="3" t="s">
        <v>31</v>
      </c>
      <c r="F247" s="3" t="s">
        <v>128</v>
      </c>
      <c r="G247" s="3" t="s">
        <v>168</v>
      </c>
      <c r="H247" s="3" t="s">
        <v>166</v>
      </c>
      <c r="I247" s="3" t="s">
        <v>169</v>
      </c>
      <c r="L247" s="3" t="s">
        <v>132</v>
      </c>
      <c r="M247" s="3" t="str">
        <f t="shared" si="21"/>
        <v>SPNDebt performance (notional)Debt performance - at notional gearing</v>
      </c>
      <c r="R247" s="15"/>
      <c r="T247" s="15"/>
      <c r="U247" s="15"/>
      <c r="V247" s="15"/>
      <c r="W247" s="15"/>
      <c r="X247" s="15"/>
      <c r="Y247" s="18">
        <v>1.7540067631445657</v>
      </c>
      <c r="Z247" s="18">
        <v>3.1468854309846632</v>
      </c>
      <c r="AA247" s="18">
        <v>18.934656450374813</v>
      </c>
      <c r="AB247" s="18">
        <v>9.9382122393934544</v>
      </c>
      <c r="AC247" s="18">
        <v>1.8441746670382599</v>
      </c>
      <c r="AD247" s="18">
        <v>4.1723615820696081</v>
      </c>
      <c r="AE247" s="18">
        <v>5.252429554415464</v>
      </c>
      <c r="AF247" s="18">
        <v>5.3463526331096958</v>
      </c>
      <c r="AG247" s="15"/>
      <c r="AH247" s="15"/>
      <c r="AI247" s="15"/>
      <c r="AJ247" s="15"/>
      <c r="AK247" s="15"/>
      <c r="AM247" s="19">
        <f t="shared" si="22"/>
        <v>50.38907932053052</v>
      </c>
      <c r="AN247" s="19">
        <f t="shared" si="23"/>
        <v>33.773760883897495</v>
      </c>
      <c r="AO247" s="19">
        <f t="shared" si="24"/>
        <v>0</v>
      </c>
      <c r="AP247" s="19" t="str">
        <f t="shared" si="25"/>
        <v>ED1</v>
      </c>
      <c r="AQ247" s="19">
        <f t="shared" si="26"/>
        <v>50.558752791127368</v>
      </c>
      <c r="AR247" s="19">
        <f t="shared" si="27"/>
        <v>33.885024944364218</v>
      </c>
      <c r="AS247" s="19">
        <f>IF(AS$3=$AP247,SUMPRODUCT($Y247:$AF247,Inp_RPEs!$S$9:$Z$9),0)</f>
        <v>0</v>
      </c>
      <c r="AT247" s="19">
        <f>IF(AT$3=$AP247,SUMPRODUCT($Y247:$AD247,Inp_RPEs!$S$9:$X$9),0)</f>
        <v>0</v>
      </c>
      <c r="AU247" s="19">
        <f>IF(AU$3=$AP247,SUMPRODUCT($Y247:$AF247,Inp_RPEs!$S$10:$Z$10),0)</f>
        <v>0</v>
      </c>
      <c r="AV247" s="19">
        <f>IF(AV$3=$AP247,SUMPRODUCT($Y247:$AD247,Inp_RPEs!$S$10:$X$10),0)</f>
        <v>0</v>
      </c>
      <c r="AW247" s="19">
        <f>IF(AW$3=$AP247,SUMPRODUCT($Y247:$AF247,Inp_RPEs!$S$11:$Z$11),0)</f>
        <v>0</v>
      </c>
      <c r="AX247" s="19">
        <f>IF(AX$3=$AP247,SUMPRODUCT($Y247:$AD247,Inp_RPEs!$S$11:$X$11),0)</f>
        <v>0</v>
      </c>
      <c r="AY247" s="19">
        <f>IF(AY$3=$AP247,SUMPRODUCT($Y247:$AF247,Inp_RPEs!$S$12:$Z$12),0)</f>
        <v>50.558752791127368</v>
      </c>
      <c r="AZ247" s="19">
        <f>IF(AZ$3=$AP247,SUMPRODUCT($Y247:$AB247,Inp_RPEs!$S$12:$V$12),0)</f>
        <v>33.885024944364218</v>
      </c>
      <c r="BA247" s="15"/>
    </row>
    <row r="248" spans="5:53">
      <c r="E248" s="3" t="s">
        <v>31</v>
      </c>
      <c r="F248" s="3" t="s">
        <v>128</v>
      </c>
      <c r="G248" s="3" t="s">
        <v>170</v>
      </c>
      <c r="H248" s="3" t="s">
        <v>166</v>
      </c>
      <c r="I248" s="3" t="s">
        <v>171</v>
      </c>
      <c r="L248" s="3" t="s">
        <v>132</v>
      </c>
      <c r="M248" s="3" t="str">
        <f t="shared" si="21"/>
        <v>SPNDebt performance impact (actual)Debt performance - impact of actual gearing</v>
      </c>
      <c r="R248" s="15"/>
      <c r="T248" s="15"/>
      <c r="U248" s="15"/>
      <c r="V248" s="15"/>
      <c r="W248" s="15"/>
      <c r="X248" s="15"/>
      <c r="Y248" s="18">
        <v>-0.15043383913580699</v>
      </c>
      <c r="Z248" s="18">
        <v>0.69404517041864733</v>
      </c>
      <c r="AA248" s="18">
        <v>0.12837971406143645</v>
      </c>
      <c r="AB248" s="18">
        <v>6.146186733495318E-3</v>
      </c>
      <c r="AC248" s="18">
        <v>-0.3418198770727145</v>
      </c>
      <c r="AD248" s="18">
        <v>-0.4018426732278827</v>
      </c>
      <c r="AE248" s="18">
        <v>-0.36969322293202866</v>
      </c>
      <c r="AF248" s="18">
        <v>-0.4660208404685342</v>
      </c>
      <c r="AG248" s="15"/>
      <c r="AH248" s="15"/>
      <c r="AI248" s="15"/>
      <c r="AJ248" s="15"/>
      <c r="AK248" s="15"/>
      <c r="AM248" s="19">
        <f t="shared" si="22"/>
        <v>-0.9012393816233879</v>
      </c>
      <c r="AN248" s="19">
        <f t="shared" si="23"/>
        <v>0.6781372320777721</v>
      </c>
      <c r="AO248" s="19">
        <f t="shared" si="24"/>
        <v>0</v>
      </c>
      <c r="AP248" s="19" t="str">
        <f t="shared" si="25"/>
        <v>ED1</v>
      </c>
      <c r="AQ248" s="19">
        <f t="shared" si="26"/>
        <v>-0.90405596040888647</v>
      </c>
      <c r="AR248" s="19">
        <f t="shared" si="27"/>
        <v>0.68087278620693414</v>
      </c>
      <c r="AS248" s="19">
        <f>IF(AS$3=$AP248,SUMPRODUCT($Y248:$AF248,Inp_RPEs!$S$9:$Z$9),0)</f>
        <v>0</v>
      </c>
      <c r="AT248" s="19">
        <f>IF(AT$3=$AP248,SUMPRODUCT($Y248:$AD248,Inp_RPEs!$S$9:$X$9),0)</f>
        <v>0</v>
      </c>
      <c r="AU248" s="19">
        <f>IF(AU$3=$AP248,SUMPRODUCT($Y248:$AF248,Inp_RPEs!$S$10:$Z$10),0)</f>
        <v>0</v>
      </c>
      <c r="AV248" s="19">
        <f>IF(AV$3=$AP248,SUMPRODUCT($Y248:$AD248,Inp_RPEs!$S$10:$X$10),0)</f>
        <v>0</v>
      </c>
      <c r="AW248" s="19">
        <f>IF(AW$3=$AP248,SUMPRODUCT($Y248:$AF248,Inp_RPEs!$S$11:$Z$11),0)</f>
        <v>0</v>
      </c>
      <c r="AX248" s="19">
        <f>IF(AX$3=$AP248,SUMPRODUCT($Y248:$AD248,Inp_RPEs!$S$11:$X$11),0)</f>
        <v>0</v>
      </c>
      <c r="AY248" s="19">
        <f>IF(AY$3=$AP248,SUMPRODUCT($Y248:$AF248,Inp_RPEs!$S$12:$Z$12),0)</f>
        <v>-0.90405596040888647</v>
      </c>
      <c r="AZ248" s="19">
        <f>IF(AZ$3=$AP248,SUMPRODUCT($Y248:$AB248,Inp_RPEs!$S$12:$V$12),0)</f>
        <v>0.68087278620693414</v>
      </c>
      <c r="BA248" s="15"/>
    </row>
    <row r="249" spans="5:53">
      <c r="E249" s="3" t="s">
        <v>31</v>
      </c>
      <c r="F249" s="3" t="s">
        <v>128</v>
      </c>
      <c r="G249" s="3" t="s">
        <v>172</v>
      </c>
      <c r="H249" s="3" t="s">
        <v>166</v>
      </c>
      <c r="I249" s="3" t="s">
        <v>173</v>
      </c>
      <c r="L249" s="3" t="s">
        <v>132</v>
      </c>
      <c r="M249" s="3" t="str">
        <f t="shared" si="21"/>
        <v>SPNTax performance (notional)Tax performance - at notional gearing</v>
      </c>
      <c r="R249" s="15"/>
      <c r="T249" s="15"/>
      <c r="U249" s="15"/>
      <c r="V249" s="15"/>
      <c r="W249" s="15"/>
      <c r="X249" s="15"/>
      <c r="Y249" s="18">
        <v>-5.6152590991104852</v>
      </c>
      <c r="Z249" s="18">
        <v>-10.308038950277473</v>
      </c>
      <c r="AA249" s="18">
        <v>-17.305745696026339</v>
      </c>
      <c r="AB249" s="18">
        <v>0.374579293206174</v>
      </c>
      <c r="AC249" s="18">
        <v>-0.52040248346688289</v>
      </c>
      <c r="AD249" s="18">
        <v>-2.7483329096951135</v>
      </c>
      <c r="AE249" s="18">
        <v>-2.2358048038901703</v>
      </c>
      <c r="AF249" s="18">
        <v>0.21506040739601273</v>
      </c>
      <c r="AG249" s="15"/>
      <c r="AH249" s="15"/>
      <c r="AI249" s="15"/>
      <c r="AJ249" s="15"/>
      <c r="AK249" s="15"/>
      <c r="AM249" s="19">
        <f t="shared" si="22"/>
        <v>-38.143944241864276</v>
      </c>
      <c r="AN249" s="19">
        <f t="shared" si="23"/>
        <v>-32.85446445220812</v>
      </c>
      <c r="AO249" s="19">
        <f t="shared" si="24"/>
        <v>0</v>
      </c>
      <c r="AP249" s="19" t="str">
        <f t="shared" si="25"/>
        <v>ED1</v>
      </c>
      <c r="AQ249" s="19">
        <f t="shared" si="26"/>
        <v>-38.254069998672598</v>
      </c>
      <c r="AR249" s="19">
        <f t="shared" si="27"/>
        <v>-32.945995597327993</v>
      </c>
      <c r="AS249" s="19">
        <f>IF(AS$3=$AP249,SUMPRODUCT($Y249:$AF249,Inp_RPEs!$S$9:$Z$9),0)</f>
        <v>0</v>
      </c>
      <c r="AT249" s="19">
        <f>IF(AT$3=$AP249,SUMPRODUCT($Y249:$AD249,Inp_RPEs!$S$9:$X$9),0)</f>
        <v>0</v>
      </c>
      <c r="AU249" s="19">
        <f>IF(AU$3=$AP249,SUMPRODUCT($Y249:$AF249,Inp_RPEs!$S$10:$Z$10),0)</f>
        <v>0</v>
      </c>
      <c r="AV249" s="19">
        <f>IF(AV$3=$AP249,SUMPRODUCT($Y249:$AD249,Inp_RPEs!$S$10:$X$10),0)</f>
        <v>0</v>
      </c>
      <c r="AW249" s="19">
        <f>IF(AW$3=$AP249,SUMPRODUCT($Y249:$AF249,Inp_RPEs!$S$11:$Z$11),0)</f>
        <v>0</v>
      </c>
      <c r="AX249" s="19">
        <f>IF(AX$3=$AP249,SUMPRODUCT($Y249:$AD249,Inp_RPEs!$S$11:$X$11),0)</f>
        <v>0</v>
      </c>
      <c r="AY249" s="19">
        <f>IF(AY$3=$AP249,SUMPRODUCT($Y249:$AF249,Inp_RPEs!$S$12:$Z$12),0)</f>
        <v>-38.254069998672598</v>
      </c>
      <c r="AZ249" s="19">
        <f>IF(AZ$3=$AP249,SUMPRODUCT($Y249:$AB249,Inp_RPEs!$S$12:$V$12),0)</f>
        <v>-32.945995597327993</v>
      </c>
      <c r="BA249" s="15"/>
    </row>
    <row r="250" spans="5:53">
      <c r="E250" s="3" t="s">
        <v>31</v>
      </c>
      <c r="F250" s="3" t="s">
        <v>128</v>
      </c>
      <c r="G250" s="3" t="s">
        <v>174</v>
      </c>
      <c r="H250" s="3" t="s">
        <v>166</v>
      </c>
      <c r="I250" s="3" t="s">
        <v>175</v>
      </c>
      <c r="L250" s="3" t="s">
        <v>132</v>
      </c>
      <c r="M250" s="3" t="str">
        <f t="shared" si="21"/>
        <v>SPNTax performance impact (actual)Tax performance - impact of actual gearing</v>
      </c>
      <c r="R250" s="15"/>
      <c r="T250" s="15"/>
      <c r="U250" s="15"/>
      <c r="V250" s="15"/>
      <c r="W250" s="15"/>
      <c r="X250" s="15"/>
      <c r="Y250" s="18">
        <v>4.9624737151113041E-2</v>
      </c>
      <c r="Z250" s="18">
        <v>-0.2334123294555136</v>
      </c>
      <c r="AA250" s="18">
        <v>-4.0995202809533282E-2</v>
      </c>
      <c r="AB250" s="18">
        <v>-1.9626478644771961E-3</v>
      </c>
      <c r="AC250" s="18">
        <v>0.11330131769963842</v>
      </c>
      <c r="AD250" s="18">
        <v>0.1224117706048512</v>
      </c>
      <c r="AE250" s="18">
        <v>0.11220322776835223</v>
      </c>
      <c r="AF250" s="18">
        <v>0.1429132144293277</v>
      </c>
      <c r="AG250" s="15"/>
      <c r="AH250" s="15"/>
      <c r="AI250" s="15"/>
      <c r="AJ250" s="15"/>
      <c r="AK250" s="15"/>
      <c r="AM250" s="19">
        <f t="shared" si="22"/>
        <v>0.2640840875237585</v>
      </c>
      <c r="AN250" s="19">
        <f t="shared" si="23"/>
        <v>-0.22674544297841104</v>
      </c>
      <c r="AO250" s="19">
        <f t="shared" si="24"/>
        <v>0</v>
      </c>
      <c r="AP250" s="19" t="str">
        <f t="shared" si="25"/>
        <v>ED1</v>
      </c>
      <c r="AQ250" s="19">
        <f t="shared" si="26"/>
        <v>0.26489778708290129</v>
      </c>
      <c r="AR250" s="19">
        <f t="shared" si="27"/>
        <v>-0.2276572031786111</v>
      </c>
      <c r="AS250" s="19">
        <f>IF(AS$3=$AP250,SUMPRODUCT($Y250:$AF250,Inp_RPEs!$S$9:$Z$9),0)</f>
        <v>0</v>
      </c>
      <c r="AT250" s="19">
        <f>IF(AT$3=$AP250,SUMPRODUCT($Y250:$AD250,Inp_RPEs!$S$9:$X$9),0)</f>
        <v>0</v>
      </c>
      <c r="AU250" s="19">
        <f>IF(AU$3=$AP250,SUMPRODUCT($Y250:$AF250,Inp_RPEs!$S$10:$Z$10),0)</f>
        <v>0</v>
      </c>
      <c r="AV250" s="19">
        <f>IF(AV$3=$AP250,SUMPRODUCT($Y250:$AD250,Inp_RPEs!$S$10:$X$10),0)</f>
        <v>0</v>
      </c>
      <c r="AW250" s="19">
        <f>IF(AW$3=$AP250,SUMPRODUCT($Y250:$AF250,Inp_RPEs!$S$11:$Z$11),0)</f>
        <v>0</v>
      </c>
      <c r="AX250" s="19">
        <f>IF(AX$3=$AP250,SUMPRODUCT($Y250:$AD250,Inp_RPEs!$S$11:$X$11),0)</f>
        <v>0</v>
      </c>
      <c r="AY250" s="19">
        <f>IF(AY$3=$AP250,SUMPRODUCT($Y250:$AF250,Inp_RPEs!$S$12:$Z$12),0)</f>
        <v>0.26489778708290129</v>
      </c>
      <c r="AZ250" s="19">
        <f>IF(AZ$3=$AP250,SUMPRODUCT($Y250:$AB250,Inp_RPEs!$S$12:$V$12),0)</f>
        <v>-0.2276572031786111</v>
      </c>
      <c r="BA250" s="15"/>
    </row>
    <row r="251" spans="5:53">
      <c r="E251" s="3" t="s">
        <v>31</v>
      </c>
      <c r="F251" s="3" t="s">
        <v>128</v>
      </c>
      <c r="G251" s="3" t="s">
        <v>176</v>
      </c>
      <c r="H251" s="3" t="s">
        <v>176</v>
      </c>
      <c r="I251" s="3" t="s">
        <v>177</v>
      </c>
      <c r="L251" s="3" t="s">
        <v>132</v>
      </c>
      <c r="M251" s="3" t="str">
        <f t="shared" si="21"/>
        <v>SPNRAVNPV-neutral RAV return base</v>
      </c>
      <c r="R251" s="15"/>
      <c r="T251" s="15"/>
      <c r="U251" s="15"/>
      <c r="V251" s="15"/>
      <c r="W251" s="15"/>
      <c r="X251" s="15"/>
      <c r="Y251" s="89">
        <v>1421.753958551848</v>
      </c>
      <c r="Z251" s="89">
        <v>1437.5446567749523</v>
      </c>
      <c r="AA251" s="89">
        <v>1455.9823901146165</v>
      </c>
      <c r="AB251" s="89">
        <v>1468.8352258828941</v>
      </c>
      <c r="AC251" s="89">
        <v>1482.7848919599614</v>
      </c>
      <c r="AD251" s="89">
        <v>1497.6831332046063</v>
      </c>
      <c r="AE251" s="89">
        <v>1509.0642826722499</v>
      </c>
      <c r="AF251" s="89">
        <v>1518.3753181374598</v>
      </c>
      <c r="AG251" s="15"/>
      <c r="AH251" s="15"/>
      <c r="AI251" s="15"/>
      <c r="AJ251" s="15"/>
      <c r="AK251" s="15"/>
      <c r="AM251" s="19">
        <f t="shared" si="22"/>
        <v>11792.023857298589</v>
      </c>
      <c r="AN251" s="19">
        <f t="shared" si="23"/>
        <v>5784.1162313243112</v>
      </c>
      <c r="AO251" s="19">
        <f t="shared" si="24"/>
        <v>0</v>
      </c>
      <c r="AP251" s="19" t="str">
        <f t="shared" si="25"/>
        <v>ED1</v>
      </c>
      <c r="AQ251" s="19">
        <f t="shared" si="26"/>
        <v>11827.760520726257</v>
      </c>
      <c r="AR251" s="19">
        <f t="shared" si="27"/>
        <v>5798.732725319911</v>
      </c>
      <c r="AS251" s="19">
        <f>IF(AS$3=$AP251,SUMPRODUCT($Y251:$AF251,Inp_RPEs!$S$9:$Z$9),0)</f>
        <v>0</v>
      </c>
      <c r="AT251" s="19">
        <f>IF(AT$3=$AP251,SUMPRODUCT($Y251:$AD251,Inp_RPEs!$S$9:$X$9),0)</f>
        <v>0</v>
      </c>
      <c r="AU251" s="19">
        <f>IF(AU$3=$AP251,SUMPRODUCT($Y251:$AF251,Inp_RPEs!$S$10:$Z$10),0)</f>
        <v>0</v>
      </c>
      <c r="AV251" s="19">
        <f>IF(AV$3=$AP251,SUMPRODUCT($Y251:$AD251,Inp_RPEs!$S$10:$X$10),0)</f>
        <v>0</v>
      </c>
      <c r="AW251" s="19">
        <f>IF(AW$3=$AP251,SUMPRODUCT($Y251:$AF251,Inp_RPEs!$S$11:$Z$11),0)</f>
        <v>0</v>
      </c>
      <c r="AX251" s="19">
        <f>IF(AX$3=$AP251,SUMPRODUCT($Y251:$AD251,Inp_RPEs!$S$11:$X$11),0)</f>
        <v>0</v>
      </c>
      <c r="AY251" s="19">
        <f>IF(AY$3=$AP251,SUMPRODUCT($Y251:$AF251,Inp_RPEs!$S$12:$Z$12),0)</f>
        <v>11827.760520726257</v>
      </c>
      <c r="AZ251" s="19">
        <f>IF(AZ$3=$AP251,SUMPRODUCT($Y251:$AB251,Inp_RPEs!$S$12:$V$12),0)</f>
        <v>5798.732725319911</v>
      </c>
      <c r="BA251" s="15"/>
    </row>
    <row r="252" spans="5:53">
      <c r="E252" s="3" t="s">
        <v>31</v>
      </c>
      <c r="F252" s="3" t="s">
        <v>128</v>
      </c>
      <c r="G252" s="3" t="s">
        <v>178</v>
      </c>
      <c r="H252" s="3" t="s">
        <v>176</v>
      </c>
      <c r="I252" s="3" t="s">
        <v>179</v>
      </c>
      <c r="L252" s="3" t="s">
        <v>132</v>
      </c>
      <c r="M252" s="3" t="str">
        <f t="shared" si="21"/>
        <v>SPNDepreciationTotal Depreciation</v>
      </c>
      <c r="R252" s="15"/>
      <c r="T252" s="15"/>
      <c r="U252" s="15"/>
      <c r="V252" s="15"/>
      <c r="W252" s="15"/>
      <c r="X252" s="15"/>
      <c r="Y252" s="89">
        <v>-121.81780050133386</v>
      </c>
      <c r="Z252" s="89">
        <v>-125.03582108047648</v>
      </c>
      <c r="AA252" s="89">
        <v>-127.48600142905023</v>
      </c>
      <c r="AB252" s="89">
        <v>-130.09857017227583</v>
      </c>
      <c r="AC252" s="89">
        <v>-123.57266716327565</v>
      </c>
      <c r="AD252" s="89">
        <v>-124.53375687828978</v>
      </c>
      <c r="AE252" s="89">
        <v>-124.28068610802404</v>
      </c>
      <c r="AF252" s="89">
        <v>-122.30732612807265</v>
      </c>
      <c r="AG252" s="15"/>
      <c r="AH252" s="15"/>
      <c r="AI252" s="15"/>
      <c r="AJ252" s="15"/>
      <c r="AK252" s="15"/>
      <c r="AM252" s="19">
        <f t="shared" si="22"/>
        <v>-999.13262946079851</v>
      </c>
      <c r="AN252" s="19">
        <f t="shared" si="23"/>
        <v>-504.43819318313638</v>
      </c>
      <c r="AO252" s="19">
        <f t="shared" si="24"/>
        <v>0</v>
      </c>
      <c r="AP252" s="19" t="str">
        <f t="shared" si="25"/>
        <v>ED1</v>
      </c>
      <c r="AQ252" s="19">
        <f t="shared" si="26"/>
        <v>-1002.1545803493304</v>
      </c>
      <c r="AR252" s="19">
        <f t="shared" si="27"/>
        <v>-505.72109764124139</v>
      </c>
      <c r="AS252" s="19">
        <f>IF(AS$3=$AP252,SUMPRODUCT($Y252:$AF252,Inp_RPEs!$S$9:$Z$9),0)</f>
        <v>0</v>
      </c>
      <c r="AT252" s="19">
        <f>IF(AT$3=$AP252,SUMPRODUCT($Y252:$AD252,Inp_RPEs!$S$9:$X$9),0)</f>
        <v>0</v>
      </c>
      <c r="AU252" s="19">
        <f>IF(AU$3=$AP252,SUMPRODUCT($Y252:$AF252,Inp_RPEs!$S$10:$Z$10),0)</f>
        <v>0</v>
      </c>
      <c r="AV252" s="19">
        <f>IF(AV$3=$AP252,SUMPRODUCT($Y252:$AD252,Inp_RPEs!$S$10:$X$10),0)</f>
        <v>0</v>
      </c>
      <c r="AW252" s="19">
        <f>IF(AW$3=$AP252,SUMPRODUCT($Y252:$AF252,Inp_RPEs!$S$11:$Z$11),0)</f>
        <v>0</v>
      </c>
      <c r="AX252" s="19">
        <f>IF(AX$3=$AP252,SUMPRODUCT($Y252:$AD252,Inp_RPEs!$S$11:$X$11),0)</f>
        <v>0</v>
      </c>
      <c r="AY252" s="19">
        <f>IF(AY$3=$AP252,SUMPRODUCT($Y252:$AF252,Inp_RPEs!$S$12:$Z$12),0)</f>
        <v>-1002.1545803493304</v>
      </c>
      <c r="AZ252" s="19">
        <f>IF(AZ$3=$AP252,SUMPRODUCT($Y252:$AB252,Inp_RPEs!$S$12:$V$12),0)</f>
        <v>-505.72109764124139</v>
      </c>
      <c r="BA252" s="15"/>
    </row>
    <row r="253" spans="5:53">
      <c r="E253" s="3" t="s">
        <v>31</v>
      </c>
      <c r="F253" s="3" t="s">
        <v>128</v>
      </c>
      <c r="G253" s="3" t="s">
        <v>180</v>
      </c>
      <c r="H253" s="3" t="s">
        <v>176</v>
      </c>
      <c r="I253" s="3" t="s">
        <v>181</v>
      </c>
      <c r="L253" s="3" t="s">
        <v>138</v>
      </c>
      <c r="M253" s="3" t="str">
        <f t="shared" si="21"/>
        <v>SPNNotional GearingNotional gearing</v>
      </c>
      <c r="R253" s="15"/>
      <c r="T253" s="15"/>
      <c r="U253" s="15"/>
      <c r="V253" s="15"/>
      <c r="W253" s="15"/>
      <c r="X253" s="15"/>
      <c r="Y253" s="18">
        <v>0.65</v>
      </c>
      <c r="Z253" s="18">
        <v>0.65</v>
      </c>
      <c r="AA253" s="18">
        <v>0.65</v>
      </c>
      <c r="AB253" s="18">
        <v>0.65</v>
      </c>
      <c r="AC253" s="18">
        <v>0.65</v>
      </c>
      <c r="AD253" s="18">
        <v>0.65</v>
      </c>
      <c r="AE253" s="18">
        <v>0.65</v>
      </c>
      <c r="AF253" s="18">
        <v>0.65</v>
      </c>
      <c r="AG253" s="15"/>
      <c r="AH253" s="15"/>
      <c r="AI253" s="15"/>
      <c r="AJ253" s="15"/>
      <c r="AK253" s="15"/>
      <c r="AM253" s="19">
        <f t="shared" si="22"/>
        <v>0.65</v>
      </c>
      <c r="AN253" s="19">
        <f t="shared" si="23"/>
        <v>0.65</v>
      </c>
      <c r="AO253" s="19">
        <f t="shared" si="24"/>
        <v>0</v>
      </c>
      <c r="AP253" s="19" t="str">
        <f t="shared" si="25"/>
        <v>ED1</v>
      </c>
      <c r="AQ253" s="19">
        <f t="shared" si="26"/>
        <v>5.215668525687601</v>
      </c>
      <c r="AR253" s="19">
        <f t="shared" si="27"/>
        <v>2.6065284982534287</v>
      </c>
      <c r="AS253" s="19">
        <f>IF(AS$3=$AP253,SUMPRODUCT($Y253:$AF253,Inp_RPEs!$S$9:$Z$9),0)</f>
        <v>0</v>
      </c>
      <c r="AT253" s="19">
        <f>IF(AT$3=$AP253,SUMPRODUCT($Y253:$AD253,Inp_RPEs!$S$9:$X$9),0)</f>
        <v>0</v>
      </c>
      <c r="AU253" s="19">
        <f>IF(AU$3=$AP253,SUMPRODUCT($Y253:$AF253,Inp_RPEs!$S$10:$Z$10),0)</f>
        <v>0</v>
      </c>
      <c r="AV253" s="19">
        <f>IF(AV$3=$AP253,SUMPRODUCT($Y253:$AD253,Inp_RPEs!$S$10:$X$10),0)</f>
        <v>0</v>
      </c>
      <c r="AW253" s="19">
        <f>IF(AW$3=$AP253,SUMPRODUCT($Y253:$AF253,Inp_RPEs!$S$11:$Z$11),0)</f>
        <v>0</v>
      </c>
      <c r="AX253" s="19">
        <f>IF(AX$3=$AP253,SUMPRODUCT($Y253:$AD253,Inp_RPEs!$S$11:$X$11),0)</f>
        <v>0</v>
      </c>
      <c r="AY253" s="19">
        <f>IF(AY$3=$AP253,SUMPRODUCT($Y253:$AF253,Inp_RPEs!$S$12:$Z$12),0)</f>
        <v>5.215668525687601</v>
      </c>
      <c r="AZ253" s="19">
        <f>IF(AZ$3=$AP253,SUMPRODUCT($Y253:$AB253,Inp_RPEs!$S$12:$V$12),0)</f>
        <v>2.6065284982534287</v>
      </c>
      <c r="BA253" s="15"/>
    </row>
    <row r="254" spans="5:53">
      <c r="E254" s="3" t="s">
        <v>31</v>
      </c>
      <c r="F254" s="3" t="s">
        <v>128</v>
      </c>
      <c r="G254" s="3" t="s">
        <v>182</v>
      </c>
      <c r="H254" s="3" t="s">
        <v>176</v>
      </c>
      <c r="I254" s="3" t="s">
        <v>182</v>
      </c>
      <c r="L254" s="3" t="s">
        <v>183</v>
      </c>
      <c r="M254" s="3" t="str">
        <f t="shared" si="21"/>
        <v>SPNCost of debtCost of debt</v>
      </c>
      <c r="R254" s="15"/>
      <c r="T254" s="15"/>
      <c r="U254" s="15"/>
      <c r="V254" s="15"/>
      <c r="W254" s="15"/>
      <c r="X254" s="15"/>
      <c r="Y254" s="18">
        <v>2.5499999999999998E-2</v>
      </c>
      <c r="Z254" s="18">
        <v>2.4199999999999999E-2</v>
      </c>
      <c r="AA254" s="18">
        <v>2.29E-2</v>
      </c>
      <c r="AB254" s="18">
        <v>2.0899999999999998E-2</v>
      </c>
      <c r="AC254" s="18">
        <v>1.9400000000000001E-2</v>
      </c>
      <c r="AD254" s="18">
        <v>1.8200000000000001E-2</v>
      </c>
      <c r="AE254" s="18">
        <v>1.72E-2</v>
      </c>
      <c r="AF254" s="18">
        <v>1.6299999999999999E-2</v>
      </c>
      <c r="AG254" s="15"/>
      <c r="AH254" s="15"/>
      <c r="AI254" s="15"/>
      <c r="AJ254" s="15"/>
      <c r="AK254" s="15"/>
      <c r="AM254" s="19">
        <f t="shared" si="22"/>
        <v>2.0575E-2</v>
      </c>
      <c r="AN254" s="19">
        <f t="shared" si="23"/>
        <v>2.3375E-2</v>
      </c>
      <c r="AO254" s="19">
        <f t="shared" si="24"/>
        <v>0</v>
      </c>
      <c r="AP254" s="19" t="str">
        <f t="shared" si="25"/>
        <v>ED1</v>
      </c>
      <c r="AQ254" s="19">
        <f t="shared" si="26"/>
        <v>0.16507657086246333</v>
      </c>
      <c r="AR254" s="19">
        <f t="shared" si="27"/>
        <v>9.3726626266090393E-2</v>
      </c>
      <c r="AS254" s="19">
        <f>IF(AS$3=$AP254,SUMPRODUCT($Y254:$AF254,Inp_RPEs!$S$9:$Z$9),0)</f>
        <v>0</v>
      </c>
      <c r="AT254" s="19">
        <f>IF(AT$3=$AP254,SUMPRODUCT($Y254:$AD254,Inp_RPEs!$S$9:$X$9),0)</f>
        <v>0</v>
      </c>
      <c r="AU254" s="19">
        <f>IF(AU$3=$AP254,SUMPRODUCT($Y254:$AF254,Inp_RPEs!$S$10:$Z$10),0)</f>
        <v>0</v>
      </c>
      <c r="AV254" s="19">
        <f>IF(AV$3=$AP254,SUMPRODUCT($Y254:$AD254,Inp_RPEs!$S$10:$X$10),0)</f>
        <v>0</v>
      </c>
      <c r="AW254" s="19">
        <f>IF(AW$3=$AP254,SUMPRODUCT($Y254:$AF254,Inp_RPEs!$S$11:$Z$11),0)</f>
        <v>0</v>
      </c>
      <c r="AX254" s="19">
        <f>IF(AX$3=$AP254,SUMPRODUCT($Y254:$AD254,Inp_RPEs!$S$11:$X$11),0)</f>
        <v>0</v>
      </c>
      <c r="AY254" s="19">
        <f>IF(AY$3=$AP254,SUMPRODUCT($Y254:$AF254,Inp_RPEs!$S$12:$Z$12),0)</f>
        <v>0.16507657086246333</v>
      </c>
      <c r="AZ254" s="19">
        <f>IF(AZ$3=$AP254,SUMPRODUCT($Y254:$AB254,Inp_RPEs!$S$12:$V$12),0)</f>
        <v>9.3726626266090393E-2</v>
      </c>
      <c r="BA254" s="15"/>
    </row>
    <row r="255" spans="5:53">
      <c r="E255" s="3" t="s">
        <v>31</v>
      </c>
      <c r="F255" s="3" t="s">
        <v>128</v>
      </c>
      <c r="G255" s="3" t="s">
        <v>184</v>
      </c>
      <c r="H255" s="3" t="s">
        <v>176</v>
      </c>
      <c r="I255" s="3" t="s">
        <v>184</v>
      </c>
      <c r="L255" s="3" t="s">
        <v>183</v>
      </c>
      <c r="M255" s="3" t="str">
        <f t="shared" si="21"/>
        <v>SPNCost of equityCost of equity</v>
      </c>
      <c r="R255" s="15"/>
      <c r="T255" s="15"/>
      <c r="U255" s="15"/>
      <c r="V255" s="15"/>
      <c r="W255" s="15"/>
      <c r="X255" s="15"/>
      <c r="Y255" s="18">
        <v>0.06</v>
      </c>
      <c r="Z255" s="18">
        <v>0.06</v>
      </c>
      <c r="AA255" s="18">
        <v>0.06</v>
      </c>
      <c r="AB255" s="18">
        <v>0.06</v>
      </c>
      <c r="AC255" s="18">
        <v>0.06</v>
      </c>
      <c r="AD255" s="18">
        <v>0.06</v>
      </c>
      <c r="AE255" s="18">
        <v>0.06</v>
      </c>
      <c r="AF255" s="18">
        <v>0.06</v>
      </c>
      <c r="AG255" s="15"/>
      <c r="AH255" s="15"/>
      <c r="AI255" s="15"/>
      <c r="AJ255" s="15"/>
      <c r="AK255" s="15"/>
      <c r="AM255" s="19">
        <f t="shared" si="22"/>
        <v>0.06</v>
      </c>
      <c r="AN255" s="19">
        <f t="shared" si="23"/>
        <v>0.06</v>
      </c>
      <c r="AO255" s="19">
        <f t="shared" si="24"/>
        <v>0</v>
      </c>
      <c r="AP255" s="19" t="str">
        <f t="shared" si="25"/>
        <v>ED1</v>
      </c>
      <c r="AQ255" s="19">
        <f t="shared" si="26"/>
        <v>0.48144632544808619</v>
      </c>
      <c r="AR255" s="19">
        <f t="shared" si="27"/>
        <v>0.24060263060800879</v>
      </c>
      <c r="AS255" s="19">
        <f>IF(AS$3=$AP255,SUMPRODUCT($Y255:$AF255,Inp_RPEs!$S$9:$Z$9),0)</f>
        <v>0</v>
      </c>
      <c r="AT255" s="19">
        <f>IF(AT$3=$AP255,SUMPRODUCT($Y255:$AD255,Inp_RPEs!$S$9:$X$9),0)</f>
        <v>0</v>
      </c>
      <c r="AU255" s="19">
        <f>IF(AU$3=$AP255,SUMPRODUCT($Y255:$AF255,Inp_RPEs!$S$10:$Z$10),0)</f>
        <v>0</v>
      </c>
      <c r="AV255" s="19">
        <f>IF(AV$3=$AP255,SUMPRODUCT($Y255:$AD255,Inp_RPEs!$S$10:$X$10),0)</f>
        <v>0</v>
      </c>
      <c r="AW255" s="19">
        <f>IF(AW$3=$AP255,SUMPRODUCT($Y255:$AF255,Inp_RPEs!$S$11:$Z$11),0)</f>
        <v>0</v>
      </c>
      <c r="AX255" s="19">
        <f>IF(AX$3=$AP255,SUMPRODUCT($Y255:$AD255,Inp_RPEs!$S$11:$X$11),0)</f>
        <v>0</v>
      </c>
      <c r="AY255" s="19">
        <f>IF(AY$3=$AP255,SUMPRODUCT($Y255:$AF255,Inp_RPEs!$S$12:$Z$12),0)</f>
        <v>0.48144632544808619</v>
      </c>
      <c r="AZ255" s="19">
        <f>IF(AZ$3=$AP255,SUMPRODUCT($Y255:$AB255,Inp_RPEs!$S$12:$V$12),0)</f>
        <v>0.24060263060800879</v>
      </c>
      <c r="BA255" s="15"/>
    </row>
    <row r="256" spans="5:53">
      <c r="E256" s="3" t="s">
        <v>27</v>
      </c>
      <c r="F256" s="3" t="s">
        <v>128</v>
      </c>
      <c r="G256" s="3" t="s">
        <v>129</v>
      </c>
      <c r="H256" s="3" t="s">
        <v>130</v>
      </c>
      <c r="I256" s="3" t="s">
        <v>131</v>
      </c>
      <c r="L256" s="3" t="s">
        <v>132</v>
      </c>
      <c r="M256" s="3" t="str">
        <f t="shared" si="21"/>
        <v>EMIDTotex actualLatest Totex actuals/forecast</v>
      </c>
      <c r="R256" s="15"/>
      <c r="T256" s="15"/>
      <c r="U256" s="15"/>
      <c r="V256" s="15"/>
      <c r="W256" s="15"/>
      <c r="X256" s="15"/>
      <c r="Y256" s="89">
        <v>290.38539753038361</v>
      </c>
      <c r="Z256" s="89">
        <v>292.26759856052263</v>
      </c>
      <c r="AA256" s="89">
        <v>255.44732979642279</v>
      </c>
      <c r="AB256" s="89">
        <v>229.83805220845878</v>
      </c>
      <c r="AC256" s="89">
        <v>250.39719206018998</v>
      </c>
      <c r="AD256" s="89">
        <v>268.91010748327994</v>
      </c>
      <c r="AE256" s="89">
        <v>265.67182617247994</v>
      </c>
      <c r="AF256" s="89">
        <v>262.26925418039997</v>
      </c>
      <c r="AG256" s="15"/>
      <c r="AH256" s="15"/>
      <c r="AI256" s="15"/>
      <c r="AJ256" s="15"/>
      <c r="AK256" s="15"/>
      <c r="AM256" s="19">
        <f t="shared" si="22"/>
        <v>2115.1867579921377</v>
      </c>
      <c r="AN256" s="19">
        <f t="shared" si="23"/>
        <v>1067.9383780957878</v>
      </c>
      <c r="AO256" s="19">
        <f t="shared" si="24"/>
        <v>0</v>
      </c>
      <c r="AP256" s="19" t="str">
        <f t="shared" si="25"/>
        <v>ED1</v>
      </c>
      <c r="AQ256" s="19">
        <f t="shared" si="26"/>
        <v>2121.4552197028461</v>
      </c>
      <c r="AR256" s="19">
        <f t="shared" si="27"/>
        <v>1070.5253479131713</v>
      </c>
      <c r="AS256" s="19">
        <f>IF(AS$3=$AP256,SUMPRODUCT($Y256:$AF256,Inp_RPEs!$S$9:$Z$9),0)</f>
        <v>0</v>
      </c>
      <c r="AT256" s="19">
        <f>IF(AT$3=$AP256,SUMPRODUCT($Y256:$AD256,Inp_RPEs!$S$9:$X$9),0)</f>
        <v>0</v>
      </c>
      <c r="AU256" s="19">
        <f>IF(AU$3=$AP256,SUMPRODUCT($Y256:$AF256,Inp_RPEs!$S$10:$Z$10),0)</f>
        <v>0</v>
      </c>
      <c r="AV256" s="19">
        <f>IF(AV$3=$AP256,SUMPRODUCT($Y256:$AD256,Inp_RPEs!$S$10:$X$10),0)</f>
        <v>0</v>
      </c>
      <c r="AW256" s="19">
        <f>IF(AW$3=$AP256,SUMPRODUCT($Y256:$AF256,Inp_RPEs!$S$11:$Z$11),0)</f>
        <v>0</v>
      </c>
      <c r="AX256" s="19">
        <f>IF(AX$3=$AP256,SUMPRODUCT($Y256:$AD256,Inp_RPEs!$S$11:$X$11),0)</f>
        <v>0</v>
      </c>
      <c r="AY256" s="19">
        <f>IF(AY$3=$AP256,SUMPRODUCT($Y256:$AF256,Inp_RPEs!$S$12:$Z$12),0)</f>
        <v>2121.4552197028461</v>
      </c>
      <c r="AZ256" s="19">
        <f>IF(AZ$3=$AP256,SUMPRODUCT($Y256:$AB256,Inp_RPEs!$S$12:$V$12),0)</f>
        <v>1070.5253479131713</v>
      </c>
      <c r="BA256" s="15"/>
    </row>
    <row r="257" spans="5:53">
      <c r="E257" s="3" t="s">
        <v>27</v>
      </c>
      <c r="F257" s="3" t="s">
        <v>128</v>
      </c>
      <c r="G257" s="3" t="s">
        <v>133</v>
      </c>
      <c r="H257" s="3" t="s">
        <v>130</v>
      </c>
      <c r="I257" s="3" t="s">
        <v>134</v>
      </c>
      <c r="L257" s="3" t="s">
        <v>132</v>
      </c>
      <c r="M257" s="3" t="str">
        <f t="shared" si="21"/>
        <v>EMIDTotex allowanceTotex allowance 
   including allowed adjustments and uncertainty mechanisms</v>
      </c>
      <c r="R257" s="15"/>
      <c r="T257" s="15"/>
      <c r="U257" s="15"/>
      <c r="V257" s="15"/>
      <c r="W257" s="15"/>
      <c r="X257" s="15"/>
      <c r="Y257" s="89">
        <v>284.72875663552031</v>
      </c>
      <c r="Z257" s="89">
        <v>278.58718241414948</v>
      </c>
      <c r="AA257" s="89">
        <v>247.65585027625934</v>
      </c>
      <c r="AB257" s="89">
        <v>252.3439156631884</v>
      </c>
      <c r="AC257" s="89">
        <v>249.50659360051361</v>
      </c>
      <c r="AD257" s="89">
        <v>256.0682797721646</v>
      </c>
      <c r="AE257" s="89">
        <v>269.21506649933042</v>
      </c>
      <c r="AF257" s="89">
        <v>261.68922480415665</v>
      </c>
      <c r="AG257" s="15"/>
      <c r="AH257" s="15"/>
      <c r="AI257" s="15"/>
      <c r="AJ257" s="15"/>
      <c r="AK257" s="15"/>
      <c r="AM257" s="19">
        <f t="shared" si="22"/>
        <v>2099.7948696652834</v>
      </c>
      <c r="AN257" s="19">
        <f t="shared" si="23"/>
        <v>1063.3157049891176</v>
      </c>
      <c r="AO257" s="19">
        <f t="shared" si="24"/>
        <v>1</v>
      </c>
      <c r="AP257" s="19" t="str">
        <f t="shared" si="25"/>
        <v>ED1</v>
      </c>
      <c r="AQ257" s="19">
        <f t="shared" si="26"/>
        <v>2106.034351382862</v>
      </c>
      <c r="AR257" s="19">
        <f t="shared" si="27"/>
        <v>1065.9115528605091</v>
      </c>
      <c r="AS257" s="19">
        <f>IF(AS$3=$AP257,SUMPRODUCT($Y257:$AF257,Inp_RPEs!$S$9:$Z$9),0)</f>
        <v>0</v>
      </c>
      <c r="AT257" s="19">
        <f>IF(AT$3=$AP257,SUMPRODUCT($Y257:$AD257,Inp_RPEs!$S$9:$X$9),0)</f>
        <v>0</v>
      </c>
      <c r="AU257" s="19">
        <f>IF(AU$3=$AP257,SUMPRODUCT($Y257:$AF257,Inp_RPEs!$S$10:$Z$10),0)</f>
        <v>0</v>
      </c>
      <c r="AV257" s="19">
        <f>IF(AV$3=$AP257,SUMPRODUCT($Y257:$AD257,Inp_RPEs!$S$10:$X$10),0)</f>
        <v>0</v>
      </c>
      <c r="AW257" s="19">
        <f>IF(AW$3=$AP257,SUMPRODUCT($Y257:$AF257,Inp_RPEs!$S$11:$Z$11),0)</f>
        <v>0</v>
      </c>
      <c r="AX257" s="19">
        <f>IF(AX$3=$AP257,SUMPRODUCT($Y257:$AD257,Inp_RPEs!$S$11:$X$11),0)</f>
        <v>0</v>
      </c>
      <c r="AY257" s="19">
        <f>IF(AY$3=$AP257,SUMPRODUCT($Y257:$AF257,Inp_RPEs!$S$12:$Z$12),0)</f>
        <v>2106.034351382862</v>
      </c>
      <c r="AZ257" s="19">
        <f>IF(AZ$3=$AP257,SUMPRODUCT($Y257:$AB257,Inp_RPEs!$S$12:$V$12),0)</f>
        <v>1065.9115528605091</v>
      </c>
      <c r="BA257" s="15"/>
    </row>
    <row r="258" spans="5:53">
      <c r="E258" s="3" t="s">
        <v>27</v>
      </c>
      <c r="F258" s="3" t="s">
        <v>128</v>
      </c>
      <c r="G258" s="3" t="s">
        <v>133</v>
      </c>
      <c r="H258" s="3" t="s">
        <v>130</v>
      </c>
      <c r="I258" s="3" t="s">
        <v>135</v>
      </c>
      <c r="L258" s="3" t="s">
        <v>132</v>
      </c>
      <c r="M258" s="3" t="str">
        <f t="shared" si="21"/>
        <v>EMIDTotex allowanceTotal enduring value adjustments</v>
      </c>
      <c r="R258" s="15"/>
      <c r="T258" s="15"/>
      <c r="U258" s="15"/>
      <c r="V258" s="15"/>
      <c r="W258" s="15"/>
      <c r="X258" s="15"/>
      <c r="Y258" s="18">
        <v>-0.14146716107819746</v>
      </c>
      <c r="Z258" s="18">
        <v>10.146284592330483</v>
      </c>
      <c r="AA258" s="18">
        <v>-22.743543781726846</v>
      </c>
      <c r="AB258" s="18">
        <v>-1.5927911833212041</v>
      </c>
      <c r="AC258" s="18">
        <v>4.5524386062598117</v>
      </c>
      <c r="AD258" s="18">
        <v>12.390895080912847</v>
      </c>
      <c r="AE258" s="18">
        <v>7.5601096663123553</v>
      </c>
      <c r="AF258" s="18">
        <v>10.970923742671566</v>
      </c>
      <c r="AG258" s="15"/>
      <c r="AH258" s="15"/>
      <c r="AI258" s="15"/>
      <c r="AJ258" s="15"/>
      <c r="AK258" s="15"/>
      <c r="AM258" s="19">
        <f t="shared" si="22"/>
        <v>21.142849562360816</v>
      </c>
      <c r="AN258" s="19">
        <f t="shared" si="23"/>
        <v>-14.331517533795765</v>
      </c>
      <c r="AO258" s="19">
        <f t="shared" si="24"/>
        <v>1</v>
      </c>
      <c r="AP258" s="19" t="str">
        <f t="shared" si="25"/>
        <v>ED1</v>
      </c>
      <c r="AQ258" s="19">
        <f t="shared" si="26"/>
        <v>21.214664076753415</v>
      </c>
      <c r="AR258" s="19">
        <f t="shared" si="27"/>
        <v>-14.38440943804499</v>
      </c>
      <c r="AS258" s="19">
        <f>IF(AS$3=$AP258,SUMPRODUCT($Y258:$AF258,Inp_RPEs!$S$9:$Z$9),0)</f>
        <v>0</v>
      </c>
      <c r="AT258" s="19">
        <f>IF(AT$3=$AP258,SUMPRODUCT($Y258:$AD258,Inp_RPEs!$S$9:$X$9),0)</f>
        <v>0</v>
      </c>
      <c r="AU258" s="19">
        <f>IF(AU$3=$AP258,SUMPRODUCT($Y258:$AF258,Inp_RPEs!$S$10:$Z$10),0)</f>
        <v>0</v>
      </c>
      <c r="AV258" s="19">
        <f>IF(AV$3=$AP258,SUMPRODUCT($Y258:$AD258,Inp_RPEs!$S$10:$X$10),0)</f>
        <v>0</v>
      </c>
      <c r="AW258" s="19">
        <f>IF(AW$3=$AP258,SUMPRODUCT($Y258:$AF258,Inp_RPEs!$S$11:$Z$11),0)</f>
        <v>0</v>
      </c>
      <c r="AX258" s="19">
        <f>IF(AX$3=$AP258,SUMPRODUCT($Y258:$AD258,Inp_RPEs!$S$11:$X$11),0)</f>
        <v>0</v>
      </c>
      <c r="AY258" s="19">
        <f>IF(AY$3=$AP258,SUMPRODUCT($Y258:$AF258,Inp_RPEs!$S$12:$Z$12),0)</f>
        <v>21.214664076753415</v>
      </c>
      <c r="AZ258" s="19">
        <f>IF(AZ$3=$AP258,SUMPRODUCT($Y258:$AB258,Inp_RPEs!$S$12:$V$12),0)</f>
        <v>-14.38440943804499</v>
      </c>
      <c r="BA258" s="15"/>
    </row>
    <row r="259" spans="5:53">
      <c r="E259" s="3" t="s">
        <v>27</v>
      </c>
      <c r="F259" s="3" t="s">
        <v>128</v>
      </c>
      <c r="G259" s="3" t="s">
        <v>136</v>
      </c>
      <c r="H259" s="3" t="s">
        <v>130</v>
      </c>
      <c r="I259" s="3" t="s">
        <v>137</v>
      </c>
      <c r="L259" s="3" t="s">
        <v>138</v>
      </c>
      <c r="M259" s="3" t="str">
        <f t="shared" si="21"/>
        <v>EMIDSharing factorFunding Adjustment Rate (often referred to as 'sharing factor')</v>
      </c>
      <c r="R259" s="15"/>
      <c r="T259" s="15"/>
      <c r="U259" s="15"/>
      <c r="V259" s="15"/>
      <c r="W259" s="15"/>
      <c r="X259" s="15"/>
      <c r="Y259" s="18">
        <v>0.30000000000000004</v>
      </c>
      <c r="Z259" s="18">
        <v>0.30000000000000004</v>
      </c>
      <c r="AA259" s="18">
        <v>0.30000000000000004</v>
      </c>
      <c r="AB259" s="18">
        <v>0.30000000000000004</v>
      </c>
      <c r="AC259" s="18">
        <v>0.30000000000000004</v>
      </c>
      <c r="AD259" s="18">
        <v>0.30000000000000004</v>
      </c>
      <c r="AE259" s="18">
        <v>0.30000000000000004</v>
      </c>
      <c r="AF259" s="18">
        <v>0.30000000000000004</v>
      </c>
      <c r="AG259" s="15"/>
      <c r="AH259" s="15"/>
      <c r="AI259" s="15"/>
      <c r="AJ259" s="15"/>
      <c r="AK259" s="15"/>
      <c r="AM259" s="19">
        <f t="shared" si="22"/>
        <v>0.30000000000000004</v>
      </c>
      <c r="AN259" s="19">
        <f t="shared" si="23"/>
        <v>0.30000000000000004</v>
      </c>
      <c r="AO259" s="19">
        <f t="shared" si="24"/>
        <v>0</v>
      </c>
      <c r="AP259" s="19" t="str">
        <f t="shared" si="25"/>
        <v>ED1</v>
      </c>
      <c r="AQ259" s="19">
        <f t="shared" si="26"/>
        <v>2.4072316272404306</v>
      </c>
      <c r="AR259" s="19">
        <f t="shared" si="27"/>
        <v>1.2030131530400441</v>
      </c>
      <c r="AS259" s="19">
        <f>IF(AS$3=$AP259,SUMPRODUCT($Y259:$AF259,Inp_RPEs!$S$9:$Z$9),0)</f>
        <v>0</v>
      </c>
      <c r="AT259" s="19">
        <f>IF(AT$3=$AP259,SUMPRODUCT($Y259:$AD259,Inp_RPEs!$S$9:$X$9),0)</f>
        <v>0</v>
      </c>
      <c r="AU259" s="19">
        <f>IF(AU$3=$AP259,SUMPRODUCT($Y259:$AF259,Inp_RPEs!$S$10:$Z$10),0)</f>
        <v>0</v>
      </c>
      <c r="AV259" s="19">
        <f>IF(AV$3=$AP259,SUMPRODUCT($Y259:$AD259,Inp_RPEs!$S$10:$X$10),0)</f>
        <v>0</v>
      </c>
      <c r="AW259" s="19">
        <f>IF(AW$3=$AP259,SUMPRODUCT($Y259:$AF259,Inp_RPEs!$S$11:$Z$11),0)</f>
        <v>0</v>
      </c>
      <c r="AX259" s="19">
        <f>IF(AX$3=$AP259,SUMPRODUCT($Y259:$AD259,Inp_RPEs!$S$11:$X$11),0)</f>
        <v>0</v>
      </c>
      <c r="AY259" s="19">
        <f>IF(AY$3=$AP259,SUMPRODUCT($Y259:$AF259,Inp_RPEs!$S$12:$Z$12),0)</f>
        <v>2.4072316272404306</v>
      </c>
      <c r="AZ259" s="19">
        <f>IF(AZ$3=$AP259,SUMPRODUCT($Y259:$AB259,Inp_RPEs!$S$12:$V$12),0)</f>
        <v>1.2030131530400441</v>
      </c>
      <c r="BA259" s="15"/>
    </row>
    <row r="260" spans="5:53">
      <c r="E260" s="3" t="s">
        <v>27</v>
      </c>
      <c r="F260" s="3" t="s">
        <v>128</v>
      </c>
      <c r="G260" s="3" t="s">
        <v>139</v>
      </c>
      <c r="H260" s="3" t="s">
        <v>140</v>
      </c>
      <c r="I260" s="3" t="s">
        <v>141</v>
      </c>
      <c r="L260" s="3" t="s">
        <v>132</v>
      </c>
      <c r="M260" s="3" t="str">
        <f t="shared" si="21"/>
        <v>EMIDIQIPost tax</v>
      </c>
      <c r="R260" s="15"/>
      <c r="T260" s="15"/>
      <c r="U260" s="15"/>
      <c r="V260" s="15"/>
      <c r="W260" s="15"/>
      <c r="X260" s="15"/>
      <c r="Y260" s="18">
        <v>5.7024957403533199</v>
      </c>
      <c r="Z260" s="18">
        <v>5.5739310719733419</v>
      </c>
      <c r="AA260" s="18">
        <v>5.0247560973439462</v>
      </c>
      <c r="AB260" s="18">
        <v>5.1099642921795638</v>
      </c>
      <c r="AC260" s="18">
        <v>5.0525085204104005</v>
      </c>
      <c r="AD260" s="18">
        <v>5.383863055272414</v>
      </c>
      <c r="AE260" s="18">
        <v>5.6566588798611042</v>
      </c>
      <c r="AF260" s="18">
        <v>5.5004976646862511</v>
      </c>
      <c r="AG260" s="15"/>
      <c r="AH260" s="15"/>
      <c r="AI260" s="15"/>
      <c r="AJ260" s="15"/>
      <c r="AK260" s="15"/>
      <c r="AM260" s="19">
        <f t="shared" si="22"/>
        <v>43.004675322080338</v>
      </c>
      <c r="AN260" s="19">
        <f t="shared" si="23"/>
        <v>21.41114720185017</v>
      </c>
      <c r="AO260" s="19">
        <f t="shared" si="24"/>
        <v>0</v>
      </c>
      <c r="AP260" s="19" t="str">
        <f t="shared" si="25"/>
        <v>ED1</v>
      </c>
      <c r="AQ260" s="19">
        <f t="shared" si="26"/>
        <v>43.132981102626616</v>
      </c>
      <c r="AR260" s="19">
        <f t="shared" si="27"/>
        <v>21.463543198004345</v>
      </c>
      <c r="AS260" s="19">
        <f>IF(AS$3=$AP260,SUMPRODUCT($Y260:$AF260,Inp_RPEs!$S$9:$Z$9),0)</f>
        <v>0</v>
      </c>
      <c r="AT260" s="19">
        <f>IF(AT$3=$AP260,SUMPRODUCT($Y260:$AD260,Inp_RPEs!$S$9:$X$9),0)</f>
        <v>0</v>
      </c>
      <c r="AU260" s="19">
        <f>IF(AU$3=$AP260,SUMPRODUCT($Y260:$AF260,Inp_RPEs!$S$10:$Z$10),0)</f>
        <v>0</v>
      </c>
      <c r="AV260" s="19">
        <f>IF(AV$3=$AP260,SUMPRODUCT($Y260:$AD260,Inp_RPEs!$S$10:$X$10),0)</f>
        <v>0</v>
      </c>
      <c r="AW260" s="19">
        <f>IF(AW$3=$AP260,SUMPRODUCT($Y260:$AF260,Inp_RPEs!$S$11:$Z$11),0)</f>
        <v>0</v>
      </c>
      <c r="AX260" s="19">
        <f>IF(AX$3=$AP260,SUMPRODUCT($Y260:$AD260,Inp_RPEs!$S$11:$X$11),0)</f>
        <v>0</v>
      </c>
      <c r="AY260" s="19">
        <f>IF(AY$3=$AP260,SUMPRODUCT($Y260:$AF260,Inp_RPEs!$S$12:$Z$12),0)</f>
        <v>43.132981102626616</v>
      </c>
      <c r="AZ260" s="19">
        <f>IF(AZ$3=$AP260,SUMPRODUCT($Y260:$AB260,Inp_RPEs!$S$12:$V$12),0)</f>
        <v>21.463543198004345</v>
      </c>
      <c r="BA260" s="15"/>
    </row>
    <row r="261" spans="5:53">
      <c r="E261" s="3" t="s">
        <v>27</v>
      </c>
      <c r="F261" s="3" t="s">
        <v>128</v>
      </c>
      <c r="G261" s="3" t="s">
        <v>142</v>
      </c>
      <c r="H261" s="3" t="s">
        <v>140</v>
      </c>
      <c r="I261" s="3" t="s">
        <v>143</v>
      </c>
      <c r="L261" s="3" t="s">
        <v>132</v>
      </c>
      <c r="M261" s="3" t="str">
        <f t="shared" si="21"/>
        <v>EMIDBMCSBroad measure of customer service</v>
      </c>
      <c r="R261" s="15"/>
      <c r="T261" s="15"/>
      <c r="U261" s="15"/>
      <c r="V261" s="15"/>
      <c r="W261" s="15"/>
      <c r="X261" s="15"/>
      <c r="Y261" s="18">
        <v>4.5018990000000008</v>
      </c>
      <c r="Z261" s="18">
        <v>4.4062380000000001</v>
      </c>
      <c r="AA261" s="18">
        <v>4.4580230199890138</v>
      </c>
      <c r="AB261" s="18">
        <v>4.6715056000000015</v>
      </c>
      <c r="AC261" s="18">
        <v>4.6105163700000027</v>
      </c>
      <c r="AD261" s="18">
        <v>4.6105163700000027</v>
      </c>
      <c r="AE261" s="18">
        <v>4.6105163700000027</v>
      </c>
      <c r="AF261" s="18">
        <v>4.6105163700000027</v>
      </c>
      <c r="AG261" s="15"/>
      <c r="AH261" s="15"/>
      <c r="AI261" s="15"/>
      <c r="AJ261" s="15"/>
      <c r="AK261" s="15"/>
      <c r="AM261" s="19">
        <f t="shared" si="22"/>
        <v>36.479731099989024</v>
      </c>
      <c r="AN261" s="19">
        <f t="shared" si="23"/>
        <v>18.037665619989014</v>
      </c>
      <c r="AO261" s="19">
        <f t="shared" si="24"/>
        <v>0</v>
      </c>
      <c r="AP261" s="19" t="str">
        <f t="shared" si="25"/>
        <v>ED1</v>
      </c>
      <c r="AQ261" s="19">
        <f t="shared" si="26"/>
        <v>36.58991295659802</v>
      </c>
      <c r="AR261" s="19">
        <f t="shared" si="27"/>
        <v>18.083016328740321</v>
      </c>
      <c r="AS261" s="19">
        <f>IF(AS$3=$AP261,SUMPRODUCT($Y261:$AF261,Inp_RPEs!$S$9:$Z$9),0)</f>
        <v>0</v>
      </c>
      <c r="AT261" s="19">
        <f>IF(AT$3=$AP261,SUMPRODUCT($Y261:$AD261,Inp_RPEs!$S$9:$X$9),0)</f>
        <v>0</v>
      </c>
      <c r="AU261" s="19">
        <f>IF(AU$3=$AP261,SUMPRODUCT($Y261:$AF261,Inp_RPEs!$S$10:$Z$10),0)</f>
        <v>0</v>
      </c>
      <c r="AV261" s="19">
        <f>IF(AV$3=$AP261,SUMPRODUCT($Y261:$AD261,Inp_RPEs!$S$10:$X$10),0)</f>
        <v>0</v>
      </c>
      <c r="AW261" s="19">
        <f>IF(AW$3=$AP261,SUMPRODUCT($Y261:$AF261,Inp_RPEs!$S$11:$Z$11),0)</f>
        <v>0</v>
      </c>
      <c r="AX261" s="19">
        <f>IF(AX$3=$AP261,SUMPRODUCT($Y261:$AD261,Inp_RPEs!$S$11:$X$11),0)</f>
        <v>0</v>
      </c>
      <c r="AY261" s="19">
        <f>IF(AY$3=$AP261,SUMPRODUCT($Y261:$AF261,Inp_RPEs!$S$12:$Z$12),0)</f>
        <v>36.58991295659802</v>
      </c>
      <c r="AZ261" s="19">
        <f>IF(AZ$3=$AP261,SUMPRODUCT($Y261:$AB261,Inp_RPEs!$S$12:$V$12),0)</f>
        <v>18.083016328740321</v>
      </c>
      <c r="BA261" s="15"/>
    </row>
    <row r="262" spans="5:53">
      <c r="E262" s="3" t="s">
        <v>27</v>
      </c>
      <c r="F262" s="3" t="s">
        <v>128</v>
      </c>
      <c r="G262" s="3" t="s">
        <v>144</v>
      </c>
      <c r="H262" s="3" t="s">
        <v>140</v>
      </c>
      <c r="I262" s="3" t="s">
        <v>145</v>
      </c>
      <c r="L262" s="3" t="s">
        <v>132</v>
      </c>
      <c r="M262" s="3" t="str">
        <f t="shared" ref="M262:M325" si="28">E262&amp;G262&amp;I262</f>
        <v>EMIDIISInterruptions-related quality of service</v>
      </c>
      <c r="R262" s="15"/>
      <c r="T262" s="15"/>
      <c r="U262" s="15"/>
      <c r="V262" s="15"/>
      <c r="W262" s="15"/>
      <c r="X262" s="15"/>
      <c r="Y262" s="18">
        <v>13.851000000000003</v>
      </c>
      <c r="Z262" s="18">
        <v>13.851000000000003</v>
      </c>
      <c r="AA262" s="18">
        <v>11.471620891991474</v>
      </c>
      <c r="AB262" s="18">
        <v>13.94758641975308</v>
      </c>
      <c r="AC262" s="18">
        <v>12.181309678062467</v>
      </c>
      <c r="AD262" s="18">
        <v>11.249384143651325</v>
      </c>
      <c r="AE262" s="18">
        <v>10.708284143651325</v>
      </c>
      <c r="AF262" s="18">
        <v>10.139184143651324</v>
      </c>
      <c r="AG262" s="15"/>
      <c r="AH262" s="15"/>
      <c r="AI262" s="15"/>
      <c r="AJ262" s="15"/>
      <c r="AK262" s="15"/>
      <c r="AM262" s="19">
        <f t="shared" ref="AM262:AM325" si="29">IF(OR($L262="%", $L262="annual real %"),AVERAGE($Y262:$AF262),SUM($Y262:$AF262))</f>
        <v>97.399369420760991</v>
      </c>
      <c r="AN262" s="19">
        <f t="shared" si="23"/>
        <v>53.121207311744556</v>
      </c>
      <c r="AO262" s="19">
        <f t="shared" si="24"/>
        <v>0</v>
      </c>
      <c r="AP262" s="19" t="str">
        <f t="shared" si="25"/>
        <v>ED1</v>
      </c>
      <c r="AQ262" s="19">
        <f t="shared" si="26"/>
        <v>97.686117015317478</v>
      </c>
      <c r="AR262" s="19">
        <f t="shared" si="27"/>
        <v>53.252299669219852</v>
      </c>
      <c r="AS262" s="19">
        <f>IF(AS$3=$AP262,SUMPRODUCT($Y262:$AF262,Inp_RPEs!$S$9:$Z$9),0)</f>
        <v>0</v>
      </c>
      <c r="AT262" s="19">
        <f>IF(AT$3=$AP262,SUMPRODUCT($Y262:$AD262,Inp_RPEs!$S$9:$X$9),0)</f>
        <v>0</v>
      </c>
      <c r="AU262" s="19">
        <f>IF(AU$3=$AP262,SUMPRODUCT($Y262:$AF262,Inp_RPEs!$S$10:$Z$10),0)</f>
        <v>0</v>
      </c>
      <c r="AV262" s="19">
        <f>IF(AV$3=$AP262,SUMPRODUCT($Y262:$AD262,Inp_RPEs!$S$10:$X$10),0)</f>
        <v>0</v>
      </c>
      <c r="AW262" s="19">
        <f>IF(AW$3=$AP262,SUMPRODUCT($Y262:$AF262,Inp_RPEs!$S$11:$Z$11),0)</f>
        <v>0</v>
      </c>
      <c r="AX262" s="19">
        <f>IF(AX$3=$AP262,SUMPRODUCT($Y262:$AD262,Inp_RPEs!$S$11:$X$11),0)</f>
        <v>0</v>
      </c>
      <c r="AY262" s="19">
        <f>IF(AY$3=$AP262,SUMPRODUCT($Y262:$AF262,Inp_RPEs!$S$12:$Z$12),0)</f>
        <v>97.686117015317478</v>
      </c>
      <c r="AZ262" s="19">
        <f>IF(AZ$3=$AP262,SUMPRODUCT($Y262:$AB262,Inp_RPEs!$S$12:$V$12),0)</f>
        <v>53.252299669219852</v>
      </c>
      <c r="BA262" s="15"/>
    </row>
    <row r="263" spans="5:53">
      <c r="E263" s="3" t="s">
        <v>27</v>
      </c>
      <c r="F263" s="3" t="s">
        <v>128</v>
      </c>
      <c r="G263" s="3" t="s">
        <v>146</v>
      </c>
      <c r="H263" s="3" t="s">
        <v>140</v>
      </c>
      <c r="I263" s="3" t="s">
        <v>147</v>
      </c>
      <c r="L263" s="3" t="s">
        <v>132</v>
      </c>
      <c r="M263" s="3" t="str">
        <f t="shared" si="28"/>
        <v>EMIDICEIncentive on connections engagement</v>
      </c>
      <c r="R263" s="15"/>
      <c r="T263" s="15"/>
      <c r="U263" s="15"/>
      <c r="V263" s="15"/>
      <c r="W263" s="15"/>
      <c r="X263" s="15"/>
      <c r="Y263" s="18">
        <v>0</v>
      </c>
      <c r="Z263" s="18">
        <v>0</v>
      </c>
      <c r="AA263" s="18">
        <v>0</v>
      </c>
      <c r="AB263" s="18">
        <v>0</v>
      </c>
      <c r="AC263" s="18">
        <v>0</v>
      </c>
      <c r="AD263" s="18">
        <v>0</v>
      </c>
      <c r="AE263" s="18">
        <v>0</v>
      </c>
      <c r="AF263" s="18">
        <v>0</v>
      </c>
      <c r="AG263" s="15"/>
      <c r="AH263" s="15"/>
      <c r="AI263" s="15"/>
      <c r="AJ263" s="15"/>
      <c r="AK263" s="15"/>
      <c r="AM263" s="19">
        <f t="shared" si="29"/>
        <v>0</v>
      </c>
      <c r="AN263" s="19">
        <f t="shared" ref="AN263:AN326" si="30">IF(OR($L263="%", $L263="annual real %"),AVERAGE($Y263:$AB263),SUM($Y263:$AB263))</f>
        <v>0</v>
      </c>
      <c r="AO263" s="19">
        <f t="shared" ref="AO263:AO326" si="31">IF(G263="Totex allowance",1,0)</f>
        <v>0</v>
      </c>
      <c r="AP263" s="19" t="str">
        <f t="shared" ref="AP263:AP326" si="32">F263</f>
        <v>ED1</v>
      </c>
      <c r="AQ263" s="19">
        <f t="shared" ref="AQ263:AQ326" si="33">SUM(AS263,AU263,AW263,AY263)</f>
        <v>0</v>
      </c>
      <c r="AR263" s="19">
        <f t="shared" ref="AR263:AR326" si="34">SUM(AT263,AV263,AX263,AZ263)</f>
        <v>0</v>
      </c>
      <c r="AS263" s="19">
        <f>IF(AS$3=$AP263,SUMPRODUCT($Y263:$AF263,Inp_RPEs!$S$9:$Z$9),0)</f>
        <v>0</v>
      </c>
      <c r="AT263" s="19">
        <f>IF(AT$3=$AP263,SUMPRODUCT($Y263:$AD263,Inp_RPEs!$S$9:$X$9),0)</f>
        <v>0</v>
      </c>
      <c r="AU263" s="19">
        <f>IF(AU$3=$AP263,SUMPRODUCT($Y263:$AF263,Inp_RPEs!$S$10:$Z$10),0)</f>
        <v>0</v>
      </c>
      <c r="AV263" s="19">
        <f>IF(AV$3=$AP263,SUMPRODUCT($Y263:$AD263,Inp_RPEs!$S$10:$X$10),0)</f>
        <v>0</v>
      </c>
      <c r="AW263" s="19">
        <f>IF(AW$3=$AP263,SUMPRODUCT($Y263:$AF263,Inp_RPEs!$S$11:$Z$11),0)</f>
        <v>0</v>
      </c>
      <c r="AX263" s="19">
        <f>IF(AX$3=$AP263,SUMPRODUCT($Y263:$AD263,Inp_RPEs!$S$11:$X$11),0)</f>
        <v>0</v>
      </c>
      <c r="AY263" s="19">
        <f>IF(AY$3=$AP263,SUMPRODUCT($Y263:$AF263,Inp_RPEs!$S$12:$Z$12),0)</f>
        <v>0</v>
      </c>
      <c r="AZ263" s="19">
        <f>IF(AZ$3=$AP263,SUMPRODUCT($Y263:$AB263,Inp_RPEs!$S$12:$V$12),0)</f>
        <v>0</v>
      </c>
      <c r="BA263" s="15"/>
    </row>
    <row r="264" spans="5:53">
      <c r="E264" s="3" t="s">
        <v>27</v>
      </c>
      <c r="F264" s="3" t="s">
        <v>128</v>
      </c>
      <c r="G264" s="3" t="s">
        <v>148</v>
      </c>
      <c r="H264" s="3" t="s">
        <v>140</v>
      </c>
      <c r="I264" s="3" t="s">
        <v>149</v>
      </c>
      <c r="L264" s="3" t="s">
        <v>132</v>
      </c>
      <c r="M264" s="3" t="str">
        <f t="shared" si="28"/>
        <v>EMIDTTCTime to Connect Incentive</v>
      </c>
      <c r="R264" s="15"/>
      <c r="T264" s="15"/>
      <c r="U264" s="15"/>
      <c r="V264" s="15"/>
      <c r="W264" s="15"/>
      <c r="X264" s="15"/>
      <c r="Y264" s="18">
        <v>1.2502350000000004</v>
      </c>
      <c r="Z264" s="18">
        <v>1.0649301063079839</v>
      </c>
      <c r="AA264" s="18">
        <v>1.2960000000000003</v>
      </c>
      <c r="AB264" s="18">
        <v>1.3280000000000001</v>
      </c>
      <c r="AC264" s="18">
        <v>1.0726527533299766</v>
      </c>
      <c r="AD264" s="18">
        <v>1.0726527533299766</v>
      </c>
      <c r="AE264" s="18">
        <v>1.0726527533299766</v>
      </c>
      <c r="AF264" s="18">
        <v>1.0726527533299766</v>
      </c>
      <c r="AG264" s="15"/>
      <c r="AH264" s="15"/>
      <c r="AI264" s="15"/>
      <c r="AJ264" s="15"/>
      <c r="AK264" s="15"/>
      <c r="AM264" s="19">
        <f t="shared" si="29"/>
        <v>9.2297761196278909</v>
      </c>
      <c r="AN264" s="19">
        <f t="shared" si="30"/>
        <v>4.9391651063079847</v>
      </c>
      <c r="AO264" s="19">
        <f t="shared" si="31"/>
        <v>0</v>
      </c>
      <c r="AP264" s="19" t="str">
        <f t="shared" si="32"/>
        <v>ED1</v>
      </c>
      <c r="AQ264" s="19">
        <f t="shared" si="33"/>
        <v>9.2572547798687239</v>
      </c>
      <c r="AR264" s="19">
        <f t="shared" si="34"/>
        <v>4.9515605733291608</v>
      </c>
      <c r="AS264" s="19">
        <f>IF(AS$3=$AP264,SUMPRODUCT($Y264:$AF264,Inp_RPEs!$S$9:$Z$9),0)</f>
        <v>0</v>
      </c>
      <c r="AT264" s="19">
        <f>IF(AT$3=$AP264,SUMPRODUCT($Y264:$AD264,Inp_RPEs!$S$9:$X$9),0)</f>
        <v>0</v>
      </c>
      <c r="AU264" s="19">
        <f>IF(AU$3=$AP264,SUMPRODUCT($Y264:$AF264,Inp_RPEs!$S$10:$Z$10),0)</f>
        <v>0</v>
      </c>
      <c r="AV264" s="19">
        <f>IF(AV$3=$AP264,SUMPRODUCT($Y264:$AD264,Inp_RPEs!$S$10:$X$10),0)</f>
        <v>0</v>
      </c>
      <c r="AW264" s="19">
        <f>IF(AW$3=$AP264,SUMPRODUCT($Y264:$AF264,Inp_RPEs!$S$11:$Z$11),0)</f>
        <v>0</v>
      </c>
      <c r="AX264" s="19">
        <f>IF(AX$3=$AP264,SUMPRODUCT($Y264:$AD264,Inp_RPEs!$S$11:$X$11),0)</f>
        <v>0</v>
      </c>
      <c r="AY264" s="19">
        <f>IF(AY$3=$AP264,SUMPRODUCT($Y264:$AF264,Inp_RPEs!$S$12:$Z$12),0)</f>
        <v>9.2572547798687239</v>
      </c>
      <c r="AZ264" s="19">
        <f>IF(AZ$3=$AP264,SUMPRODUCT($Y264:$AB264,Inp_RPEs!$S$12:$V$12),0)</f>
        <v>4.9515605733291608</v>
      </c>
      <c r="BA264" s="15"/>
    </row>
    <row r="265" spans="5:53">
      <c r="E265" s="3" t="s">
        <v>27</v>
      </c>
      <c r="F265" s="3" t="s">
        <v>128</v>
      </c>
      <c r="G265" s="3" t="s">
        <v>150</v>
      </c>
      <c r="H265" s="3" t="s">
        <v>140</v>
      </c>
      <c r="I265" s="3" t="s">
        <v>151</v>
      </c>
      <c r="L265" s="3" t="s">
        <v>132</v>
      </c>
      <c r="M265" s="3" t="str">
        <f t="shared" si="28"/>
        <v>EMIDLossesLosses discretionary reward scheme</v>
      </c>
      <c r="R265" s="15"/>
      <c r="T265" s="15"/>
      <c r="U265" s="15"/>
      <c r="V265" s="15"/>
      <c r="W265" s="15"/>
      <c r="X265" s="15"/>
      <c r="Y265" s="18">
        <v>0</v>
      </c>
      <c r="Z265" s="18">
        <v>3.2400000000000005E-2</v>
      </c>
      <c r="AA265" s="18">
        <v>0</v>
      </c>
      <c r="AB265" s="18">
        <v>0</v>
      </c>
      <c r="AC265" s="18">
        <v>0</v>
      </c>
      <c r="AD265" s="18">
        <v>1.66E-2</v>
      </c>
      <c r="AE265" s="18">
        <v>0</v>
      </c>
      <c r="AF265" s="18">
        <v>0</v>
      </c>
      <c r="AG265" s="15"/>
      <c r="AH265" s="15"/>
      <c r="AI265" s="15"/>
      <c r="AJ265" s="15"/>
      <c r="AK265" s="15"/>
      <c r="AM265" s="19">
        <f t="shared" si="29"/>
        <v>4.9000000000000002E-2</v>
      </c>
      <c r="AN265" s="19">
        <f t="shared" si="30"/>
        <v>3.2400000000000005E-2</v>
      </c>
      <c r="AO265" s="19">
        <f t="shared" si="31"/>
        <v>0</v>
      </c>
      <c r="AP265" s="19" t="str">
        <f t="shared" si="32"/>
        <v>ED1</v>
      </c>
      <c r="AQ265" s="19">
        <f t="shared" si="33"/>
        <v>4.9162556380077195E-2</v>
      </c>
      <c r="AR265" s="19">
        <f t="shared" si="34"/>
        <v>3.2504200820305175E-2</v>
      </c>
      <c r="AS265" s="19">
        <f>IF(AS$3=$AP265,SUMPRODUCT($Y265:$AF265,Inp_RPEs!$S$9:$Z$9),0)</f>
        <v>0</v>
      </c>
      <c r="AT265" s="19">
        <f>IF(AT$3=$AP265,SUMPRODUCT($Y265:$AD265,Inp_RPEs!$S$9:$X$9),0)</f>
        <v>0</v>
      </c>
      <c r="AU265" s="19">
        <f>IF(AU$3=$AP265,SUMPRODUCT($Y265:$AF265,Inp_RPEs!$S$10:$Z$10),0)</f>
        <v>0</v>
      </c>
      <c r="AV265" s="19">
        <f>IF(AV$3=$AP265,SUMPRODUCT($Y265:$AD265,Inp_RPEs!$S$10:$X$10),0)</f>
        <v>0</v>
      </c>
      <c r="AW265" s="19">
        <f>IF(AW$3=$AP265,SUMPRODUCT($Y265:$AF265,Inp_RPEs!$S$11:$Z$11),0)</f>
        <v>0</v>
      </c>
      <c r="AX265" s="19">
        <f>IF(AX$3=$AP265,SUMPRODUCT($Y265:$AD265,Inp_RPEs!$S$11:$X$11),0)</f>
        <v>0</v>
      </c>
      <c r="AY265" s="19">
        <f>IF(AY$3=$AP265,SUMPRODUCT($Y265:$AF265,Inp_RPEs!$S$12:$Z$12),0)</f>
        <v>4.9162556380077195E-2</v>
      </c>
      <c r="AZ265" s="19">
        <f>IF(AZ$3=$AP265,SUMPRODUCT($Y265:$AB265,Inp_RPEs!$S$12:$V$12),0)</f>
        <v>3.2504200820305175E-2</v>
      </c>
      <c r="BA265" s="15"/>
    </row>
    <row r="266" spans="5:53">
      <c r="E266" s="3" t="s">
        <v>27</v>
      </c>
      <c r="F266" s="3" t="s">
        <v>128</v>
      </c>
      <c r="G266" s="3" t="s">
        <v>152</v>
      </c>
      <c r="H266" s="3" t="s">
        <v>153</v>
      </c>
      <c r="I266" s="3" t="s">
        <v>154</v>
      </c>
      <c r="L266" s="3" t="s">
        <v>155</v>
      </c>
      <c r="M266" s="3" t="str">
        <f t="shared" si="28"/>
        <v>EMIDNetwork Innovation AllowanceEligible NIA expenditure and Bid Preparation costs</v>
      </c>
      <c r="R266" s="15"/>
      <c r="T266" s="15"/>
      <c r="U266" s="15"/>
      <c r="V266" s="15"/>
      <c r="W266" s="15"/>
      <c r="X266" s="15"/>
      <c r="Y266" s="18">
        <v>0.56871103000000001</v>
      </c>
      <c r="Z266" s="18">
        <v>1.7316265999999998</v>
      </c>
      <c r="AA266" s="18">
        <v>2.0625999999999998</v>
      </c>
      <c r="AB266" s="18">
        <v>1.4103000000000001</v>
      </c>
      <c r="AC266" s="18">
        <v>2.0625188900000002</v>
      </c>
      <c r="AD266" s="18">
        <v>2.0625188900000002</v>
      </c>
      <c r="AE266" s="18">
        <v>1.650015112</v>
      </c>
      <c r="AF266" s="18">
        <v>1.1550105784</v>
      </c>
      <c r="AG266" s="15"/>
      <c r="AH266" s="15"/>
      <c r="AI266" s="15"/>
      <c r="AJ266" s="15"/>
      <c r="AK266" s="15"/>
      <c r="AM266" s="19">
        <f t="shared" si="29"/>
        <v>12.703301100400001</v>
      </c>
      <c r="AN266" s="19">
        <f t="shared" si="30"/>
        <v>5.7732376299999997</v>
      </c>
      <c r="AO266" s="19">
        <f t="shared" si="31"/>
        <v>0</v>
      </c>
      <c r="AP266" s="19" t="str">
        <f t="shared" si="32"/>
        <v>ED1</v>
      </c>
      <c r="AQ266" s="19">
        <f t="shared" si="33"/>
        <v>12.745325207800644</v>
      </c>
      <c r="AR266" s="19">
        <f t="shared" si="34"/>
        <v>5.7908998257698716</v>
      </c>
      <c r="AS266" s="19">
        <f>IF(AS$3=$AP266,SUMPRODUCT($Y266:$AF266,Inp_RPEs!$S$9:$Z$9),0)</f>
        <v>0</v>
      </c>
      <c r="AT266" s="19">
        <f>IF(AT$3=$AP266,SUMPRODUCT($Y266:$AD266,Inp_RPEs!$S$9:$X$9),0)</f>
        <v>0</v>
      </c>
      <c r="AU266" s="19">
        <f>IF(AU$3=$AP266,SUMPRODUCT($Y266:$AF266,Inp_RPEs!$S$10:$Z$10),0)</f>
        <v>0</v>
      </c>
      <c r="AV266" s="19">
        <f>IF(AV$3=$AP266,SUMPRODUCT($Y266:$AD266,Inp_RPEs!$S$10:$X$10),0)</f>
        <v>0</v>
      </c>
      <c r="AW266" s="19">
        <f>IF(AW$3=$AP266,SUMPRODUCT($Y266:$AF266,Inp_RPEs!$S$11:$Z$11),0)</f>
        <v>0</v>
      </c>
      <c r="AX266" s="19">
        <f>IF(AX$3=$AP266,SUMPRODUCT($Y266:$AD266,Inp_RPEs!$S$11:$X$11),0)</f>
        <v>0</v>
      </c>
      <c r="AY266" s="19">
        <f>IF(AY$3=$AP266,SUMPRODUCT($Y266:$AF266,Inp_RPEs!$S$12:$Z$12),0)</f>
        <v>12.745325207800644</v>
      </c>
      <c r="AZ266" s="19">
        <f>IF(AZ$3=$AP266,SUMPRODUCT($Y266:$AB266,Inp_RPEs!$S$12:$V$12),0)</f>
        <v>5.7908998257698716</v>
      </c>
      <c r="BA266" s="15"/>
    </row>
    <row r="267" spans="5:53">
      <c r="E267" s="3" t="s">
        <v>27</v>
      </c>
      <c r="F267" s="3" t="s">
        <v>128</v>
      </c>
      <c r="G267" s="3" t="s">
        <v>156</v>
      </c>
      <c r="H267" s="3" t="s">
        <v>153</v>
      </c>
      <c r="I267" s="3" t="s">
        <v>157</v>
      </c>
      <c r="L267" s="3" t="s">
        <v>155</v>
      </c>
      <c r="M267" s="3" t="str">
        <f t="shared" si="28"/>
        <v>EMIDLow Carbon Networks FundLow Carbon Networks Fund revenue adjustment</v>
      </c>
      <c r="R267" s="15"/>
      <c r="T267" s="15"/>
      <c r="U267" s="15"/>
      <c r="V267" s="15"/>
      <c r="W267" s="15"/>
      <c r="X267" s="15"/>
      <c r="Y267" s="18">
        <v>1.80788244</v>
      </c>
      <c r="Z267" s="18">
        <v>9.5952499999999996E-2</v>
      </c>
      <c r="AA267" s="18">
        <v>0.27769422999999999</v>
      </c>
      <c r="AB267" s="18">
        <v>0.75350304000000001</v>
      </c>
      <c r="AC267" s="18">
        <v>0.10352917</v>
      </c>
      <c r="AD267" s="18">
        <v>0.10352917</v>
      </c>
      <c r="AE267" s="18">
        <v>0.10352917</v>
      </c>
      <c r="AF267" s="18">
        <v>0.10352917</v>
      </c>
      <c r="AG267" s="15"/>
      <c r="AH267" s="15"/>
      <c r="AI267" s="15"/>
      <c r="AJ267" s="15"/>
      <c r="AK267" s="15"/>
      <c r="AM267" s="19">
        <f t="shared" si="29"/>
        <v>3.349148889999999</v>
      </c>
      <c r="AN267" s="19">
        <f t="shared" si="30"/>
        <v>2.9350322099999997</v>
      </c>
      <c r="AO267" s="19">
        <f t="shared" si="31"/>
        <v>0</v>
      </c>
      <c r="AP267" s="19" t="str">
        <f t="shared" si="32"/>
        <v>ED1</v>
      </c>
      <c r="AQ267" s="19">
        <f t="shared" si="33"/>
        <v>3.3541712909547154</v>
      </c>
      <c r="AR267" s="19">
        <f t="shared" si="34"/>
        <v>2.9385988271792733</v>
      </c>
      <c r="AS267" s="19">
        <f>IF(AS$3=$AP267,SUMPRODUCT($Y267:$AF267,Inp_RPEs!$S$9:$Z$9),0)</f>
        <v>0</v>
      </c>
      <c r="AT267" s="19">
        <f>IF(AT$3=$AP267,SUMPRODUCT($Y267:$AD267,Inp_RPEs!$S$9:$X$9),0)</f>
        <v>0</v>
      </c>
      <c r="AU267" s="19">
        <f>IF(AU$3=$AP267,SUMPRODUCT($Y267:$AF267,Inp_RPEs!$S$10:$Z$10),0)</f>
        <v>0</v>
      </c>
      <c r="AV267" s="19">
        <f>IF(AV$3=$AP267,SUMPRODUCT($Y267:$AD267,Inp_RPEs!$S$10:$X$10),0)</f>
        <v>0</v>
      </c>
      <c r="AW267" s="19">
        <f>IF(AW$3=$AP267,SUMPRODUCT($Y267:$AF267,Inp_RPEs!$S$11:$Z$11),0)</f>
        <v>0</v>
      </c>
      <c r="AX267" s="19">
        <f>IF(AX$3=$AP267,SUMPRODUCT($Y267:$AD267,Inp_RPEs!$S$11:$X$11),0)</f>
        <v>0</v>
      </c>
      <c r="AY267" s="19">
        <f>IF(AY$3=$AP267,SUMPRODUCT($Y267:$AF267,Inp_RPEs!$S$12:$Z$12),0)</f>
        <v>3.3541712909547154</v>
      </c>
      <c r="AZ267" s="19">
        <f>IF(AZ$3=$AP267,SUMPRODUCT($Y267:$AB267,Inp_RPEs!$S$12:$V$12),0)</f>
        <v>2.9385988271792733</v>
      </c>
      <c r="BA267" s="15"/>
    </row>
    <row r="268" spans="5:53">
      <c r="E268" s="3" t="s">
        <v>27</v>
      </c>
      <c r="F268" s="3" t="s">
        <v>128</v>
      </c>
      <c r="G268" s="3" t="s">
        <v>158</v>
      </c>
      <c r="H268" s="3" t="s">
        <v>153</v>
      </c>
      <c r="I268" s="3" t="s">
        <v>159</v>
      </c>
      <c r="L268" s="3" t="s">
        <v>155</v>
      </c>
      <c r="M268" s="3" t="str">
        <f t="shared" si="28"/>
        <v>EMIDNIC AwardAwarded NIC funding actually spent or forecast to be spent</v>
      </c>
      <c r="R268" s="15"/>
      <c r="T268" s="15"/>
      <c r="U268" s="15"/>
      <c r="V268" s="15"/>
      <c r="W268" s="15"/>
      <c r="X268" s="15"/>
      <c r="Y268" s="18">
        <v>0</v>
      </c>
      <c r="Z268" s="18">
        <v>0</v>
      </c>
      <c r="AA268" s="18">
        <v>5.5999999999999991E-3</v>
      </c>
      <c r="AB268" s="18">
        <v>0.58279999999999998</v>
      </c>
      <c r="AC268" s="18">
        <v>1.5383947287211244</v>
      </c>
      <c r="AD268" s="18">
        <v>1.2936151492694359</v>
      </c>
      <c r="AE268" s="18">
        <v>0</v>
      </c>
      <c r="AF268" s="18">
        <v>0.90341923618861686</v>
      </c>
      <c r="AG268" s="15"/>
      <c r="AH268" s="15"/>
      <c r="AI268" s="15"/>
      <c r="AJ268" s="15"/>
      <c r="AK268" s="15"/>
      <c r="AM268" s="19">
        <f t="shared" si="29"/>
        <v>4.3238291141791771</v>
      </c>
      <c r="AN268" s="19">
        <f t="shared" si="30"/>
        <v>0.58840000000000003</v>
      </c>
      <c r="AO268" s="19">
        <f t="shared" si="31"/>
        <v>0</v>
      </c>
      <c r="AP268" s="19" t="str">
        <f t="shared" si="32"/>
        <v>ED1</v>
      </c>
      <c r="AQ268" s="19">
        <f t="shared" si="33"/>
        <v>4.3390290821500495</v>
      </c>
      <c r="AR268" s="19">
        <f t="shared" si="34"/>
        <v>0.5904684585162564</v>
      </c>
      <c r="AS268" s="19">
        <f>IF(AS$3=$AP268,SUMPRODUCT($Y268:$AF268,Inp_RPEs!$S$9:$Z$9),0)</f>
        <v>0</v>
      </c>
      <c r="AT268" s="19">
        <f>IF(AT$3=$AP268,SUMPRODUCT($Y268:$AD268,Inp_RPEs!$S$9:$X$9),0)</f>
        <v>0</v>
      </c>
      <c r="AU268" s="19">
        <f>IF(AU$3=$AP268,SUMPRODUCT($Y268:$AF268,Inp_RPEs!$S$10:$Z$10),0)</f>
        <v>0</v>
      </c>
      <c r="AV268" s="19">
        <f>IF(AV$3=$AP268,SUMPRODUCT($Y268:$AD268,Inp_RPEs!$S$10:$X$10),0)</f>
        <v>0</v>
      </c>
      <c r="AW268" s="19">
        <f>IF(AW$3=$AP268,SUMPRODUCT($Y268:$AF268,Inp_RPEs!$S$11:$Z$11),0)</f>
        <v>0</v>
      </c>
      <c r="AX268" s="19">
        <f>IF(AX$3=$AP268,SUMPRODUCT($Y268:$AD268,Inp_RPEs!$S$11:$X$11),0)</f>
        <v>0</v>
      </c>
      <c r="AY268" s="19">
        <f>IF(AY$3=$AP268,SUMPRODUCT($Y268:$AF268,Inp_RPEs!$S$12:$Z$12),0)</f>
        <v>4.3390290821500495</v>
      </c>
      <c r="AZ268" s="19">
        <f>IF(AZ$3=$AP268,SUMPRODUCT($Y268:$AB268,Inp_RPEs!$S$12:$V$12),0)</f>
        <v>0.5904684585162564</v>
      </c>
      <c r="BA268" s="15"/>
    </row>
    <row r="269" spans="5:53">
      <c r="E269" s="3" t="s">
        <v>27</v>
      </c>
      <c r="F269" s="3" t="s">
        <v>128</v>
      </c>
      <c r="G269" s="3" t="s">
        <v>160</v>
      </c>
      <c r="H269" s="3" t="s">
        <v>153</v>
      </c>
      <c r="I269" s="3" t="s">
        <v>161</v>
      </c>
      <c r="L269" s="3" t="s">
        <v>132</v>
      </c>
      <c r="M269" s="3" t="str">
        <f t="shared" si="28"/>
        <v>EMIDInnovation RORE deductionNetwork innovation</v>
      </c>
      <c r="R269" s="15"/>
      <c r="T269" s="15"/>
      <c r="U269" s="15"/>
      <c r="V269" s="15"/>
      <c r="W269" s="15"/>
      <c r="X269" s="15"/>
      <c r="Y269" s="18">
        <v>5.3635956591971734E-2</v>
      </c>
      <c r="Z269" s="18">
        <v>-1.270120729737124</v>
      </c>
      <c r="AA269" s="18">
        <v>-0.20029123197578827</v>
      </c>
      <c r="AB269" s="18">
        <v>0.21265310280683916</v>
      </c>
      <c r="AC269" s="18">
        <v>0.31741802384387019</v>
      </c>
      <c r="AD269" s="18">
        <v>0.28657737425100244</v>
      </c>
      <c r="AE269" s="18">
        <v>0.13114006717670645</v>
      </c>
      <c r="AF269" s="18">
        <v>0.1664594683712777</v>
      </c>
      <c r="AG269" s="15"/>
      <c r="AH269" s="15"/>
      <c r="AI269" s="15"/>
      <c r="AJ269" s="15"/>
      <c r="AK269" s="15"/>
      <c r="AM269" s="19">
        <f t="shared" si="29"/>
        <v>-0.30252796867124454</v>
      </c>
      <c r="AN269" s="19">
        <f t="shared" si="30"/>
        <v>-1.2041229023141014</v>
      </c>
      <c r="AO269" s="19">
        <f t="shared" si="31"/>
        <v>0</v>
      </c>
      <c r="AP269" s="19" t="str">
        <f t="shared" si="32"/>
        <v>ED1</v>
      </c>
      <c r="AQ269" s="19">
        <f t="shared" si="33"/>
        <v>-0.30341074173980542</v>
      </c>
      <c r="AR269" s="19">
        <f t="shared" si="34"/>
        <v>-1.2081751378549721</v>
      </c>
      <c r="AS269" s="19">
        <f>IF(AS$3=$AP269,SUMPRODUCT($Y269:$AF269,Inp_RPEs!$S$9:$Z$9),0)</f>
        <v>0</v>
      </c>
      <c r="AT269" s="19">
        <f>IF(AT$3=$AP269,SUMPRODUCT($Y269:$AD269,Inp_RPEs!$S$9:$X$9),0)</f>
        <v>0</v>
      </c>
      <c r="AU269" s="19">
        <f>IF(AU$3=$AP269,SUMPRODUCT($Y269:$AF269,Inp_RPEs!$S$10:$Z$10),0)</f>
        <v>0</v>
      </c>
      <c r="AV269" s="19">
        <f>IF(AV$3=$AP269,SUMPRODUCT($Y269:$AD269,Inp_RPEs!$S$10:$X$10),0)</f>
        <v>0</v>
      </c>
      <c r="AW269" s="19">
        <f>IF(AW$3=$AP269,SUMPRODUCT($Y269:$AF269,Inp_RPEs!$S$11:$Z$11),0)</f>
        <v>0</v>
      </c>
      <c r="AX269" s="19">
        <f>IF(AX$3=$AP269,SUMPRODUCT($Y269:$AD269,Inp_RPEs!$S$11:$X$11),0)</f>
        <v>0</v>
      </c>
      <c r="AY269" s="19">
        <f>IF(AY$3=$AP269,SUMPRODUCT($Y269:$AF269,Inp_RPEs!$S$12:$Z$12),0)</f>
        <v>-0.30341074173980542</v>
      </c>
      <c r="AZ269" s="19">
        <f>IF(AZ$3=$AP269,SUMPRODUCT($Y269:$AB269,Inp_RPEs!$S$12:$V$12),0)</f>
        <v>-1.2081751378549721</v>
      </c>
      <c r="BA269" s="15"/>
    </row>
    <row r="270" spans="5:53">
      <c r="E270" s="3" t="s">
        <v>27</v>
      </c>
      <c r="F270" s="3" t="s">
        <v>128</v>
      </c>
      <c r="G270" s="3" t="s">
        <v>162</v>
      </c>
      <c r="H270" s="3" t="s">
        <v>163</v>
      </c>
      <c r="I270" s="3" t="s">
        <v>164</v>
      </c>
      <c r="L270" s="3" t="s">
        <v>132</v>
      </c>
      <c r="M270" s="3" t="str">
        <f t="shared" si="28"/>
        <v>EMIDFines and PenaltiesPost-tax total fines and penalties (including GS payments)</v>
      </c>
      <c r="R270" s="15"/>
      <c r="T270" s="15"/>
      <c r="U270" s="15"/>
      <c r="V270" s="15"/>
      <c r="W270" s="15"/>
      <c r="X270" s="15"/>
      <c r="Y270" s="18">
        <v>4.9985063580963102E-3</v>
      </c>
      <c r="Z270" s="18">
        <v>6.886784287827556E-3</v>
      </c>
      <c r="AA270" s="18">
        <v>6.2035189363350649E-3</v>
      </c>
      <c r="AB270" s="18">
        <v>1.4507168246219662E-2</v>
      </c>
      <c r="AC270" s="18">
        <v>7.7182244271639432E-3</v>
      </c>
      <c r="AD270" s="18">
        <v>7.6952545558841802E-3</v>
      </c>
      <c r="AE270" s="18">
        <v>7.4693079892105604E-3</v>
      </c>
      <c r="AF270" s="18">
        <v>7.2464787671215709E-3</v>
      </c>
      <c r="AG270" s="15"/>
      <c r="AH270" s="15"/>
      <c r="AI270" s="15"/>
      <c r="AJ270" s="15"/>
      <c r="AK270" s="15"/>
      <c r="AM270" s="19">
        <f t="shared" si="29"/>
        <v>6.2725243567858857E-2</v>
      </c>
      <c r="AN270" s="19">
        <f t="shared" si="30"/>
        <v>3.2595977828478596E-2</v>
      </c>
      <c r="AO270" s="19">
        <f t="shared" si="31"/>
        <v>0</v>
      </c>
      <c r="AP270" s="19" t="str">
        <f t="shared" si="32"/>
        <v>ED1</v>
      </c>
      <c r="AQ270" s="19">
        <f t="shared" si="33"/>
        <v>6.2925099700770176E-2</v>
      </c>
      <c r="AR270" s="19">
        <f t="shared" si="34"/>
        <v>3.268991768622477E-2</v>
      </c>
      <c r="AS270" s="19">
        <f>IF(AS$3=$AP270,SUMPRODUCT($Y270:$AF270,Inp_RPEs!$S$9:$Z$9),0)</f>
        <v>0</v>
      </c>
      <c r="AT270" s="19">
        <f>IF(AT$3=$AP270,SUMPRODUCT($Y270:$AD270,Inp_RPEs!$S$9:$X$9),0)</f>
        <v>0</v>
      </c>
      <c r="AU270" s="19">
        <f>IF(AU$3=$AP270,SUMPRODUCT($Y270:$AF270,Inp_RPEs!$S$10:$Z$10),0)</f>
        <v>0</v>
      </c>
      <c r="AV270" s="19">
        <f>IF(AV$3=$AP270,SUMPRODUCT($Y270:$AD270,Inp_RPEs!$S$10:$X$10),0)</f>
        <v>0</v>
      </c>
      <c r="AW270" s="19">
        <f>IF(AW$3=$AP270,SUMPRODUCT($Y270:$AF270,Inp_RPEs!$S$11:$Z$11),0)</f>
        <v>0</v>
      </c>
      <c r="AX270" s="19">
        <f>IF(AX$3=$AP270,SUMPRODUCT($Y270:$AD270,Inp_RPEs!$S$11:$X$11),0)</f>
        <v>0</v>
      </c>
      <c r="AY270" s="19">
        <f>IF(AY$3=$AP270,SUMPRODUCT($Y270:$AF270,Inp_RPEs!$S$12:$Z$12),0)</f>
        <v>6.2925099700770176E-2</v>
      </c>
      <c r="AZ270" s="19">
        <f>IF(AZ$3=$AP270,SUMPRODUCT($Y270:$AB270,Inp_RPEs!$S$12:$V$12),0)</f>
        <v>3.268991768622477E-2</v>
      </c>
      <c r="BA270" s="15"/>
    </row>
    <row r="271" spans="5:53">
      <c r="E271" s="3" t="s">
        <v>27</v>
      </c>
      <c r="F271" s="3" t="s">
        <v>128</v>
      </c>
      <c r="G271" s="3" t="s">
        <v>165</v>
      </c>
      <c r="H271" s="3" t="s">
        <v>166</v>
      </c>
      <c r="I271" s="3" t="s">
        <v>167</v>
      </c>
      <c r="L271" s="3" t="s">
        <v>155</v>
      </c>
      <c r="M271" s="3" t="str">
        <f t="shared" si="28"/>
        <v>EMIDActual GearingTotal Adjustments to be applied for performance assessment (at actual gearing)</v>
      </c>
      <c r="R271" s="15"/>
      <c r="T271" s="15"/>
      <c r="U271" s="15"/>
      <c r="V271" s="15"/>
      <c r="W271" s="15"/>
      <c r="X271" s="15"/>
      <c r="Y271" s="18">
        <v>-0.43448900000000001</v>
      </c>
      <c r="Z271" s="18">
        <v>-1.0665172000000001</v>
      </c>
      <c r="AA271" s="18">
        <v>-1.8866000000000001</v>
      </c>
      <c r="AB271" s="18">
        <v>-1.8839218</v>
      </c>
      <c r="AC271" s="18">
        <v>-1.9039722611099767</v>
      </c>
      <c r="AD271" s="18">
        <v>-1.8987701511069368</v>
      </c>
      <c r="AE271" s="18">
        <v>-1.8987701511069395</v>
      </c>
      <c r="AF271" s="18">
        <v>-1.8406162573533356</v>
      </c>
      <c r="AG271" s="15"/>
      <c r="AH271" s="15"/>
      <c r="AI271" s="15"/>
      <c r="AJ271" s="15"/>
      <c r="AK271" s="15"/>
      <c r="AM271" s="19">
        <f t="shared" si="29"/>
        <v>-12.813656820677188</v>
      </c>
      <c r="AN271" s="19">
        <f t="shared" si="30"/>
        <v>-5.271528</v>
      </c>
      <c r="AO271" s="19">
        <f t="shared" si="31"/>
        <v>0</v>
      </c>
      <c r="AP271" s="19" t="str">
        <f t="shared" si="32"/>
        <v>ED1</v>
      </c>
      <c r="AQ271" s="19">
        <f t="shared" si="33"/>
        <v>-12.856767046341783</v>
      </c>
      <c r="AR271" s="19">
        <f t="shared" si="34"/>
        <v>-5.2881246624595768</v>
      </c>
      <c r="AS271" s="19">
        <f>IF(AS$3=$AP271,SUMPRODUCT($Y271:$AF271,Inp_RPEs!$S$9:$Z$9),0)</f>
        <v>0</v>
      </c>
      <c r="AT271" s="19">
        <f>IF(AT$3=$AP271,SUMPRODUCT($Y271:$AD271,Inp_RPEs!$S$9:$X$9),0)</f>
        <v>0</v>
      </c>
      <c r="AU271" s="19">
        <f>IF(AU$3=$AP271,SUMPRODUCT($Y271:$AF271,Inp_RPEs!$S$10:$Z$10),0)</f>
        <v>0</v>
      </c>
      <c r="AV271" s="19">
        <f>IF(AV$3=$AP271,SUMPRODUCT($Y271:$AD271,Inp_RPEs!$S$10:$X$10),0)</f>
        <v>0</v>
      </c>
      <c r="AW271" s="19">
        <f>IF(AW$3=$AP271,SUMPRODUCT($Y271:$AF271,Inp_RPEs!$S$11:$Z$11),0)</f>
        <v>0</v>
      </c>
      <c r="AX271" s="19">
        <f>IF(AX$3=$AP271,SUMPRODUCT($Y271:$AD271,Inp_RPEs!$S$11:$X$11),0)</f>
        <v>0</v>
      </c>
      <c r="AY271" s="19">
        <f>IF(AY$3=$AP271,SUMPRODUCT($Y271:$AF271,Inp_RPEs!$S$12:$Z$12),0)</f>
        <v>-12.856767046341783</v>
      </c>
      <c r="AZ271" s="19">
        <f>IF(AZ$3=$AP271,SUMPRODUCT($Y271:$AB271,Inp_RPEs!$S$12:$V$12),0)</f>
        <v>-5.2881246624595768</v>
      </c>
      <c r="BA271" s="15"/>
    </row>
    <row r="272" spans="5:53">
      <c r="E272" s="3" t="s">
        <v>27</v>
      </c>
      <c r="F272" s="3" t="s">
        <v>128</v>
      </c>
      <c r="G272" s="3" t="s">
        <v>168</v>
      </c>
      <c r="H272" s="3" t="s">
        <v>166</v>
      </c>
      <c r="I272" s="3" t="s">
        <v>169</v>
      </c>
      <c r="L272" s="3" t="s">
        <v>132</v>
      </c>
      <c r="M272" s="3" t="str">
        <f t="shared" si="28"/>
        <v>EMIDDebt performance (notional)Debt performance - at notional gearing</v>
      </c>
      <c r="R272" s="15"/>
      <c r="T272" s="15"/>
      <c r="U272" s="15"/>
      <c r="V272" s="15"/>
      <c r="W272" s="15"/>
      <c r="X272" s="15"/>
      <c r="Y272" s="18">
        <v>-11.006661183237698</v>
      </c>
      <c r="Z272" s="18">
        <v>-3.051239540319437</v>
      </c>
      <c r="AA272" s="18">
        <v>6.1029655663620543</v>
      </c>
      <c r="AB272" s="18">
        <v>1.9529974693211823E-2</v>
      </c>
      <c r="AC272" s="18">
        <v>-9.8636225543670015</v>
      </c>
      <c r="AD272" s="18">
        <v>-9.7141567866441783</v>
      </c>
      <c r="AE272" s="18">
        <v>-10.286443893942693</v>
      </c>
      <c r="AF272" s="18">
        <v>-14.455603381443947</v>
      </c>
      <c r="AG272" s="15"/>
      <c r="AH272" s="15"/>
      <c r="AI272" s="15"/>
      <c r="AJ272" s="15"/>
      <c r="AK272" s="15"/>
      <c r="AM272" s="19">
        <f t="shared" si="29"/>
        <v>-52.255231798899686</v>
      </c>
      <c r="AN272" s="19">
        <f t="shared" si="30"/>
        <v>-7.9354051825018699</v>
      </c>
      <c r="AO272" s="19">
        <f t="shared" si="31"/>
        <v>0</v>
      </c>
      <c r="AP272" s="19" t="str">
        <f t="shared" si="32"/>
        <v>ED1</v>
      </c>
      <c r="AQ272" s="19">
        <f t="shared" si="33"/>
        <v>-52.39708893663424</v>
      </c>
      <c r="AR272" s="19">
        <f t="shared" si="34"/>
        <v>-7.9214606159473373</v>
      </c>
      <c r="AS272" s="19">
        <f>IF(AS$3=$AP272,SUMPRODUCT($Y272:$AF272,Inp_RPEs!$S$9:$Z$9),0)</f>
        <v>0</v>
      </c>
      <c r="AT272" s="19">
        <f>IF(AT$3=$AP272,SUMPRODUCT($Y272:$AD272,Inp_RPEs!$S$9:$X$9),0)</f>
        <v>0</v>
      </c>
      <c r="AU272" s="19">
        <f>IF(AU$3=$AP272,SUMPRODUCT($Y272:$AF272,Inp_RPEs!$S$10:$Z$10),0)</f>
        <v>0</v>
      </c>
      <c r="AV272" s="19">
        <f>IF(AV$3=$AP272,SUMPRODUCT($Y272:$AD272,Inp_RPEs!$S$10:$X$10),0)</f>
        <v>0</v>
      </c>
      <c r="AW272" s="19">
        <f>IF(AW$3=$AP272,SUMPRODUCT($Y272:$AF272,Inp_RPEs!$S$11:$Z$11),0)</f>
        <v>0</v>
      </c>
      <c r="AX272" s="19">
        <f>IF(AX$3=$AP272,SUMPRODUCT($Y272:$AD272,Inp_RPEs!$S$11:$X$11),0)</f>
        <v>0</v>
      </c>
      <c r="AY272" s="19">
        <f>IF(AY$3=$AP272,SUMPRODUCT($Y272:$AF272,Inp_RPEs!$S$12:$Z$12),0)</f>
        <v>-52.39708893663424</v>
      </c>
      <c r="AZ272" s="19">
        <f>IF(AZ$3=$AP272,SUMPRODUCT($Y272:$AB272,Inp_RPEs!$S$12:$V$12),0)</f>
        <v>-7.9214606159473373</v>
      </c>
      <c r="BA272" s="15"/>
    </row>
    <row r="273" spans="5:53">
      <c r="E273" s="3" t="s">
        <v>27</v>
      </c>
      <c r="F273" s="3" t="s">
        <v>128</v>
      </c>
      <c r="G273" s="3" t="s">
        <v>170</v>
      </c>
      <c r="H273" s="3" t="s">
        <v>166</v>
      </c>
      <c r="I273" s="3" t="s">
        <v>171</v>
      </c>
      <c r="L273" s="3" t="s">
        <v>132</v>
      </c>
      <c r="M273" s="3" t="str">
        <f t="shared" si="28"/>
        <v>EMIDDebt performance impact (actual)Debt performance - impact of actual gearing</v>
      </c>
      <c r="R273" s="15"/>
      <c r="T273" s="15"/>
      <c r="U273" s="15"/>
      <c r="V273" s="15"/>
      <c r="W273" s="15"/>
      <c r="X273" s="15"/>
      <c r="Y273" s="18">
        <v>1.0215321380303934</v>
      </c>
      <c r="Z273" s="18">
        <v>0.43770675126041603</v>
      </c>
      <c r="AA273" s="18">
        <v>0.43629244692983549</v>
      </c>
      <c r="AB273" s="18">
        <v>1.3162379266149118</v>
      </c>
      <c r="AC273" s="18">
        <v>1.6053654443620449</v>
      </c>
      <c r="AD273" s="18">
        <v>0.72296208582726962</v>
      </c>
      <c r="AE273" s="18">
        <v>0.49481515349414362</v>
      </c>
      <c r="AF273" s="18">
        <v>0.49447762272712259</v>
      </c>
      <c r="AG273" s="15"/>
      <c r="AH273" s="15"/>
      <c r="AI273" s="15"/>
      <c r="AJ273" s="15"/>
      <c r="AK273" s="15"/>
      <c r="AM273" s="19">
        <f t="shared" si="29"/>
        <v>6.5293895692461366</v>
      </c>
      <c r="AN273" s="19">
        <f t="shared" si="30"/>
        <v>3.2117692628355567</v>
      </c>
      <c r="AO273" s="19">
        <f t="shared" si="31"/>
        <v>0</v>
      </c>
      <c r="AP273" s="19" t="str">
        <f t="shared" si="32"/>
        <v>ED1</v>
      </c>
      <c r="AQ273" s="19">
        <f t="shared" si="33"/>
        <v>6.5484134569950809</v>
      </c>
      <c r="AR273" s="19">
        <f t="shared" si="34"/>
        <v>3.2191304041934394</v>
      </c>
      <c r="AS273" s="19">
        <f>IF(AS$3=$AP273,SUMPRODUCT($Y273:$AF273,Inp_RPEs!$S$9:$Z$9),0)</f>
        <v>0</v>
      </c>
      <c r="AT273" s="19">
        <f>IF(AT$3=$AP273,SUMPRODUCT($Y273:$AD273,Inp_RPEs!$S$9:$X$9),0)</f>
        <v>0</v>
      </c>
      <c r="AU273" s="19">
        <f>IF(AU$3=$AP273,SUMPRODUCT($Y273:$AF273,Inp_RPEs!$S$10:$Z$10),0)</f>
        <v>0</v>
      </c>
      <c r="AV273" s="19">
        <f>IF(AV$3=$AP273,SUMPRODUCT($Y273:$AD273,Inp_RPEs!$S$10:$X$10),0)</f>
        <v>0</v>
      </c>
      <c r="AW273" s="19">
        <f>IF(AW$3=$AP273,SUMPRODUCT($Y273:$AF273,Inp_RPEs!$S$11:$Z$11),0)</f>
        <v>0</v>
      </c>
      <c r="AX273" s="19">
        <f>IF(AX$3=$AP273,SUMPRODUCT($Y273:$AD273,Inp_RPEs!$S$11:$X$11),0)</f>
        <v>0</v>
      </c>
      <c r="AY273" s="19">
        <f>IF(AY$3=$AP273,SUMPRODUCT($Y273:$AF273,Inp_RPEs!$S$12:$Z$12),0)</f>
        <v>6.5484134569950809</v>
      </c>
      <c r="AZ273" s="19">
        <f>IF(AZ$3=$AP273,SUMPRODUCT($Y273:$AB273,Inp_RPEs!$S$12:$V$12),0)</f>
        <v>3.2191304041934394</v>
      </c>
      <c r="BA273" s="15"/>
    </row>
    <row r="274" spans="5:53">
      <c r="E274" s="3" t="s">
        <v>27</v>
      </c>
      <c r="F274" s="3" t="s">
        <v>128</v>
      </c>
      <c r="G274" s="3" t="s">
        <v>172</v>
      </c>
      <c r="H274" s="3" t="s">
        <v>166</v>
      </c>
      <c r="I274" s="3" t="s">
        <v>173</v>
      </c>
      <c r="L274" s="3" t="s">
        <v>132</v>
      </c>
      <c r="M274" s="3" t="str">
        <f t="shared" si="28"/>
        <v>EMIDTax performance (notional)Tax performance - at notional gearing</v>
      </c>
      <c r="R274" s="15"/>
      <c r="T274" s="15"/>
      <c r="U274" s="15"/>
      <c r="V274" s="15"/>
      <c r="W274" s="15"/>
      <c r="X274" s="15"/>
      <c r="Y274" s="18">
        <v>-5.720299079545617</v>
      </c>
      <c r="Z274" s="18">
        <v>3.4612158919238043</v>
      </c>
      <c r="AA274" s="18">
        <v>-1.2915074529081052</v>
      </c>
      <c r="AB274" s="18">
        <v>-2.1709116093514802</v>
      </c>
      <c r="AC274" s="18">
        <v>-6.2794029766530874</v>
      </c>
      <c r="AD274" s="18">
        <v>-5.1851188550185814</v>
      </c>
      <c r="AE274" s="18">
        <v>-1.3074541195414975</v>
      </c>
      <c r="AF274" s="18">
        <v>-1.9675225282392885</v>
      </c>
      <c r="AG274" s="15"/>
      <c r="AH274" s="15"/>
      <c r="AI274" s="15"/>
      <c r="AJ274" s="15"/>
      <c r="AK274" s="15"/>
      <c r="AM274" s="19">
        <f t="shared" si="29"/>
        <v>-20.461000729333851</v>
      </c>
      <c r="AN274" s="19">
        <f t="shared" si="30"/>
        <v>-5.7215022498813983</v>
      </c>
      <c r="AO274" s="19">
        <f t="shared" si="31"/>
        <v>0</v>
      </c>
      <c r="AP274" s="19" t="str">
        <f t="shared" si="32"/>
        <v>ED1</v>
      </c>
      <c r="AQ274" s="19">
        <f t="shared" si="33"/>
        <v>-20.512694789337754</v>
      </c>
      <c r="AR274" s="19">
        <f t="shared" si="34"/>
        <v>-5.7213811481667882</v>
      </c>
      <c r="AS274" s="19">
        <f>IF(AS$3=$AP274,SUMPRODUCT($Y274:$AF274,Inp_RPEs!$S$9:$Z$9),0)</f>
        <v>0</v>
      </c>
      <c r="AT274" s="19">
        <f>IF(AT$3=$AP274,SUMPRODUCT($Y274:$AD274,Inp_RPEs!$S$9:$X$9),0)</f>
        <v>0</v>
      </c>
      <c r="AU274" s="19">
        <f>IF(AU$3=$AP274,SUMPRODUCT($Y274:$AF274,Inp_RPEs!$S$10:$Z$10),0)</f>
        <v>0</v>
      </c>
      <c r="AV274" s="19">
        <f>IF(AV$3=$AP274,SUMPRODUCT($Y274:$AD274,Inp_RPEs!$S$10:$X$10),0)</f>
        <v>0</v>
      </c>
      <c r="AW274" s="19">
        <f>IF(AW$3=$AP274,SUMPRODUCT($Y274:$AF274,Inp_RPEs!$S$11:$Z$11),0)</f>
        <v>0</v>
      </c>
      <c r="AX274" s="19">
        <f>IF(AX$3=$AP274,SUMPRODUCT($Y274:$AD274,Inp_RPEs!$S$11:$X$11),0)</f>
        <v>0</v>
      </c>
      <c r="AY274" s="19">
        <f>IF(AY$3=$AP274,SUMPRODUCT($Y274:$AF274,Inp_RPEs!$S$12:$Z$12),0)</f>
        <v>-20.512694789337754</v>
      </c>
      <c r="AZ274" s="19">
        <f>IF(AZ$3=$AP274,SUMPRODUCT($Y274:$AB274,Inp_RPEs!$S$12:$V$12),0)</f>
        <v>-5.7213811481667882</v>
      </c>
      <c r="BA274" s="15"/>
    </row>
    <row r="275" spans="5:53">
      <c r="E275" s="3" t="s">
        <v>27</v>
      </c>
      <c r="F275" s="3" t="s">
        <v>128</v>
      </c>
      <c r="G275" s="3" t="s">
        <v>174</v>
      </c>
      <c r="H275" s="3" t="s">
        <v>166</v>
      </c>
      <c r="I275" s="3" t="s">
        <v>175</v>
      </c>
      <c r="L275" s="3" t="s">
        <v>132</v>
      </c>
      <c r="M275" s="3" t="str">
        <f t="shared" si="28"/>
        <v>EMIDTax performance impact (actual)Tax performance - impact of actual gearing</v>
      </c>
      <c r="R275" s="15"/>
      <c r="T275" s="15"/>
      <c r="U275" s="15"/>
      <c r="V275" s="15"/>
      <c r="W275" s="15"/>
      <c r="X275" s="15"/>
      <c r="Y275" s="18">
        <v>-2.3596231427629455E-3</v>
      </c>
      <c r="Z275" s="18">
        <v>-3.1779637588704723E-3</v>
      </c>
      <c r="AA275" s="18">
        <v>-8.1737944123603246E-3</v>
      </c>
      <c r="AB275" s="18">
        <v>-2.1265672269810854E-2</v>
      </c>
      <c r="AC275" s="18">
        <v>-1.9248667576317047E-2</v>
      </c>
      <c r="AD275" s="18">
        <v>-8.7384854919534405E-3</v>
      </c>
      <c r="AE275" s="18">
        <v>-6.2143312148892349E-3</v>
      </c>
      <c r="AF275" s="18">
        <v>-5.299842150445766E-3</v>
      </c>
      <c r="AG275" s="15"/>
      <c r="AH275" s="15"/>
      <c r="AI275" s="15"/>
      <c r="AJ275" s="15"/>
      <c r="AK275" s="15"/>
      <c r="AM275" s="19">
        <f t="shared" si="29"/>
        <v>-7.4478380017410084E-2</v>
      </c>
      <c r="AN275" s="19">
        <f t="shared" si="30"/>
        <v>-3.4977053583804596E-2</v>
      </c>
      <c r="AO275" s="19">
        <f t="shared" si="31"/>
        <v>0</v>
      </c>
      <c r="AP275" s="19" t="str">
        <f t="shared" si="32"/>
        <v>ED1</v>
      </c>
      <c r="AQ275" s="19">
        <f t="shared" si="33"/>
        <v>-7.4730475662792367E-2</v>
      </c>
      <c r="AR275" s="19">
        <f t="shared" si="34"/>
        <v>-3.5090286457152529E-2</v>
      </c>
      <c r="AS275" s="19">
        <f>IF(AS$3=$AP275,SUMPRODUCT($Y275:$AF275,Inp_RPEs!$S$9:$Z$9),0)</f>
        <v>0</v>
      </c>
      <c r="AT275" s="19">
        <f>IF(AT$3=$AP275,SUMPRODUCT($Y275:$AD275,Inp_RPEs!$S$9:$X$9),0)</f>
        <v>0</v>
      </c>
      <c r="AU275" s="19">
        <f>IF(AU$3=$AP275,SUMPRODUCT($Y275:$AF275,Inp_RPEs!$S$10:$Z$10),0)</f>
        <v>0</v>
      </c>
      <c r="AV275" s="19">
        <f>IF(AV$3=$AP275,SUMPRODUCT($Y275:$AD275,Inp_RPEs!$S$10:$X$10),0)</f>
        <v>0</v>
      </c>
      <c r="AW275" s="19">
        <f>IF(AW$3=$AP275,SUMPRODUCT($Y275:$AF275,Inp_RPEs!$S$11:$Z$11),0)</f>
        <v>0</v>
      </c>
      <c r="AX275" s="19">
        <f>IF(AX$3=$AP275,SUMPRODUCT($Y275:$AD275,Inp_RPEs!$S$11:$X$11),0)</f>
        <v>0</v>
      </c>
      <c r="AY275" s="19">
        <f>IF(AY$3=$AP275,SUMPRODUCT($Y275:$AF275,Inp_RPEs!$S$12:$Z$12),0)</f>
        <v>-7.4730475662792367E-2</v>
      </c>
      <c r="AZ275" s="19">
        <f>IF(AZ$3=$AP275,SUMPRODUCT($Y275:$AB275,Inp_RPEs!$S$12:$V$12),0)</f>
        <v>-3.5090286457152529E-2</v>
      </c>
      <c r="BA275" s="15"/>
    </row>
    <row r="276" spans="5:53">
      <c r="E276" s="3" t="s">
        <v>27</v>
      </c>
      <c r="F276" s="3" t="s">
        <v>128</v>
      </c>
      <c r="G276" s="3" t="s">
        <v>176</v>
      </c>
      <c r="H276" s="3" t="s">
        <v>176</v>
      </c>
      <c r="I276" s="3" t="s">
        <v>177</v>
      </c>
      <c r="L276" s="3" t="s">
        <v>132</v>
      </c>
      <c r="M276" s="3" t="str">
        <f t="shared" si="28"/>
        <v>EMIDRAVNPV-neutral RAV return base</v>
      </c>
      <c r="R276" s="15"/>
      <c r="T276" s="15"/>
      <c r="U276" s="15"/>
      <c r="V276" s="15"/>
      <c r="W276" s="15"/>
      <c r="X276" s="15"/>
      <c r="Y276" s="89">
        <v>1922.6835678868649</v>
      </c>
      <c r="Z276" s="89">
        <v>1980.6617366463627</v>
      </c>
      <c r="AA276" s="89">
        <v>2016.3990637731426</v>
      </c>
      <c r="AB276" s="89">
        <v>2035.532935205081</v>
      </c>
      <c r="AC276" s="89">
        <v>2059.4419698140941</v>
      </c>
      <c r="AD276" s="89">
        <v>2093.5375938485067</v>
      </c>
      <c r="AE276" s="89">
        <v>2142.8805755925355</v>
      </c>
      <c r="AF276" s="89">
        <v>2201.0161332636935</v>
      </c>
      <c r="AG276" s="15"/>
      <c r="AH276" s="15"/>
      <c r="AI276" s="15"/>
      <c r="AJ276" s="15"/>
      <c r="AK276" s="15"/>
      <c r="AM276" s="19">
        <f t="shared" si="29"/>
        <v>16452.15357603028</v>
      </c>
      <c r="AN276" s="19">
        <f t="shared" si="30"/>
        <v>7955.2773035114515</v>
      </c>
      <c r="AO276" s="19">
        <f t="shared" si="31"/>
        <v>0</v>
      </c>
      <c r="AP276" s="19" t="str">
        <f t="shared" si="32"/>
        <v>ED1</v>
      </c>
      <c r="AQ276" s="19">
        <f t="shared" si="33"/>
        <v>16502.247205848787</v>
      </c>
      <c r="AR276" s="19">
        <f t="shared" si="34"/>
        <v>7975.5010555470435</v>
      </c>
      <c r="AS276" s="19">
        <f>IF(AS$3=$AP276,SUMPRODUCT($Y276:$AF276,Inp_RPEs!$S$9:$Z$9),0)</f>
        <v>0</v>
      </c>
      <c r="AT276" s="19">
        <f>IF(AT$3=$AP276,SUMPRODUCT($Y276:$AD276,Inp_RPEs!$S$9:$X$9),0)</f>
        <v>0</v>
      </c>
      <c r="AU276" s="19">
        <f>IF(AU$3=$AP276,SUMPRODUCT($Y276:$AF276,Inp_RPEs!$S$10:$Z$10),0)</f>
        <v>0</v>
      </c>
      <c r="AV276" s="19">
        <f>IF(AV$3=$AP276,SUMPRODUCT($Y276:$AD276,Inp_RPEs!$S$10:$X$10),0)</f>
        <v>0</v>
      </c>
      <c r="AW276" s="19">
        <f>IF(AW$3=$AP276,SUMPRODUCT($Y276:$AF276,Inp_RPEs!$S$11:$Z$11),0)</f>
        <v>0</v>
      </c>
      <c r="AX276" s="19">
        <f>IF(AX$3=$AP276,SUMPRODUCT($Y276:$AD276,Inp_RPEs!$S$11:$X$11),0)</f>
        <v>0</v>
      </c>
      <c r="AY276" s="19">
        <f>IF(AY$3=$AP276,SUMPRODUCT($Y276:$AF276,Inp_RPEs!$S$12:$Z$12),0)</f>
        <v>16502.247205848787</v>
      </c>
      <c r="AZ276" s="19">
        <f>IF(AZ$3=$AP276,SUMPRODUCT($Y276:$AB276,Inp_RPEs!$S$12:$V$12),0)</f>
        <v>7975.5010555470435</v>
      </c>
      <c r="BA276" s="15"/>
    </row>
    <row r="277" spans="5:53">
      <c r="E277" s="3" t="s">
        <v>27</v>
      </c>
      <c r="F277" s="3" t="s">
        <v>128</v>
      </c>
      <c r="G277" s="3" t="s">
        <v>178</v>
      </c>
      <c r="H277" s="3" t="s">
        <v>176</v>
      </c>
      <c r="I277" s="3" t="s">
        <v>179</v>
      </c>
      <c r="L277" s="3" t="s">
        <v>132</v>
      </c>
      <c r="M277" s="3" t="str">
        <f t="shared" si="28"/>
        <v>EMIDDepreciationTotal Depreciation</v>
      </c>
      <c r="R277" s="15"/>
      <c r="T277" s="15"/>
      <c r="U277" s="15"/>
      <c r="V277" s="15"/>
      <c r="W277" s="15"/>
      <c r="X277" s="15"/>
      <c r="Y277" s="89">
        <v>-166.97843841746283</v>
      </c>
      <c r="Z277" s="89">
        <v>-172.41029602748537</v>
      </c>
      <c r="AA277" s="89">
        <v>-176.18787275341782</v>
      </c>
      <c r="AB277" s="89">
        <v>-176.95522813358141</v>
      </c>
      <c r="AC277" s="89">
        <v>-177.35842188380803</v>
      </c>
      <c r="AD277" s="89">
        <v>-177.47102993311387</v>
      </c>
      <c r="AE277" s="89">
        <v>-159.25775751415432</v>
      </c>
      <c r="AF277" s="89">
        <v>-160.27624886835719</v>
      </c>
      <c r="AG277" s="15"/>
      <c r="AH277" s="15"/>
      <c r="AI277" s="15"/>
      <c r="AJ277" s="15"/>
      <c r="AK277" s="15"/>
      <c r="AM277" s="19">
        <f t="shared" si="29"/>
        <v>-1366.8952935313807</v>
      </c>
      <c r="AN277" s="19">
        <f t="shared" si="30"/>
        <v>-692.53183533194738</v>
      </c>
      <c r="AO277" s="19">
        <f t="shared" si="31"/>
        <v>0</v>
      </c>
      <c r="AP277" s="19" t="str">
        <f t="shared" si="32"/>
        <v>ED1</v>
      </c>
      <c r="AQ277" s="19">
        <f t="shared" si="33"/>
        <v>-1371.0279692900704</v>
      </c>
      <c r="AR277" s="19">
        <f t="shared" si="34"/>
        <v>-694.29385704888853</v>
      </c>
      <c r="AS277" s="19">
        <f>IF(AS$3=$AP277,SUMPRODUCT($Y277:$AF277,Inp_RPEs!$S$9:$Z$9),0)</f>
        <v>0</v>
      </c>
      <c r="AT277" s="19">
        <f>IF(AT$3=$AP277,SUMPRODUCT($Y277:$AD277,Inp_RPEs!$S$9:$X$9),0)</f>
        <v>0</v>
      </c>
      <c r="AU277" s="19">
        <f>IF(AU$3=$AP277,SUMPRODUCT($Y277:$AF277,Inp_RPEs!$S$10:$Z$10),0)</f>
        <v>0</v>
      </c>
      <c r="AV277" s="19">
        <f>IF(AV$3=$AP277,SUMPRODUCT($Y277:$AD277,Inp_RPEs!$S$10:$X$10),0)</f>
        <v>0</v>
      </c>
      <c r="AW277" s="19">
        <f>IF(AW$3=$AP277,SUMPRODUCT($Y277:$AF277,Inp_RPEs!$S$11:$Z$11),0)</f>
        <v>0</v>
      </c>
      <c r="AX277" s="19">
        <f>IF(AX$3=$AP277,SUMPRODUCT($Y277:$AD277,Inp_RPEs!$S$11:$X$11),0)</f>
        <v>0</v>
      </c>
      <c r="AY277" s="19">
        <f>IF(AY$3=$AP277,SUMPRODUCT($Y277:$AF277,Inp_RPEs!$S$12:$Z$12),0)</f>
        <v>-1371.0279692900704</v>
      </c>
      <c r="AZ277" s="19">
        <f>IF(AZ$3=$AP277,SUMPRODUCT($Y277:$AB277,Inp_RPEs!$S$12:$V$12),0)</f>
        <v>-694.29385704888853</v>
      </c>
      <c r="BA277" s="15"/>
    </row>
    <row r="278" spans="5:53">
      <c r="E278" s="3" t="s">
        <v>27</v>
      </c>
      <c r="F278" s="3" t="s">
        <v>128</v>
      </c>
      <c r="G278" s="3" t="s">
        <v>180</v>
      </c>
      <c r="H278" s="3" t="s">
        <v>176</v>
      </c>
      <c r="I278" s="3" t="s">
        <v>181</v>
      </c>
      <c r="L278" s="3" t="s">
        <v>138</v>
      </c>
      <c r="M278" s="3" t="str">
        <f t="shared" si="28"/>
        <v>EMIDNotional GearingNotional gearing</v>
      </c>
      <c r="R278" s="15"/>
      <c r="T278" s="15"/>
      <c r="U278" s="15"/>
      <c r="V278" s="15"/>
      <c r="W278" s="15"/>
      <c r="X278" s="15"/>
      <c r="Y278" s="18">
        <v>0.65</v>
      </c>
      <c r="Z278" s="18">
        <v>0.65</v>
      </c>
      <c r="AA278" s="18">
        <v>0.65</v>
      </c>
      <c r="AB278" s="18">
        <v>0.65</v>
      </c>
      <c r="AC278" s="18">
        <v>0.65</v>
      </c>
      <c r="AD278" s="18">
        <v>0.65</v>
      </c>
      <c r="AE278" s="18">
        <v>0.65</v>
      </c>
      <c r="AF278" s="18">
        <v>0.65</v>
      </c>
      <c r="AG278" s="15"/>
      <c r="AH278" s="15"/>
      <c r="AI278" s="15"/>
      <c r="AJ278" s="15"/>
      <c r="AK278" s="15"/>
      <c r="AM278" s="19">
        <f t="shared" si="29"/>
        <v>0.65</v>
      </c>
      <c r="AN278" s="19">
        <f t="shared" si="30"/>
        <v>0.65</v>
      </c>
      <c r="AO278" s="19">
        <f t="shared" si="31"/>
        <v>0</v>
      </c>
      <c r="AP278" s="19" t="str">
        <f t="shared" si="32"/>
        <v>ED1</v>
      </c>
      <c r="AQ278" s="19">
        <f t="shared" si="33"/>
        <v>5.215668525687601</v>
      </c>
      <c r="AR278" s="19">
        <f t="shared" si="34"/>
        <v>2.6065284982534287</v>
      </c>
      <c r="AS278" s="19">
        <f>IF(AS$3=$AP278,SUMPRODUCT($Y278:$AF278,Inp_RPEs!$S$9:$Z$9),0)</f>
        <v>0</v>
      </c>
      <c r="AT278" s="19">
        <f>IF(AT$3=$AP278,SUMPRODUCT($Y278:$AD278,Inp_RPEs!$S$9:$X$9),0)</f>
        <v>0</v>
      </c>
      <c r="AU278" s="19">
        <f>IF(AU$3=$AP278,SUMPRODUCT($Y278:$AF278,Inp_RPEs!$S$10:$Z$10),0)</f>
        <v>0</v>
      </c>
      <c r="AV278" s="19">
        <f>IF(AV$3=$AP278,SUMPRODUCT($Y278:$AD278,Inp_RPEs!$S$10:$X$10),0)</f>
        <v>0</v>
      </c>
      <c r="AW278" s="19">
        <f>IF(AW$3=$AP278,SUMPRODUCT($Y278:$AF278,Inp_RPEs!$S$11:$Z$11),0)</f>
        <v>0</v>
      </c>
      <c r="AX278" s="19">
        <f>IF(AX$3=$AP278,SUMPRODUCT($Y278:$AD278,Inp_RPEs!$S$11:$X$11),0)</f>
        <v>0</v>
      </c>
      <c r="AY278" s="19">
        <f>IF(AY$3=$AP278,SUMPRODUCT($Y278:$AF278,Inp_RPEs!$S$12:$Z$12),0)</f>
        <v>5.215668525687601</v>
      </c>
      <c r="AZ278" s="19">
        <f>IF(AZ$3=$AP278,SUMPRODUCT($Y278:$AB278,Inp_RPEs!$S$12:$V$12),0)</f>
        <v>2.6065284982534287</v>
      </c>
      <c r="BA278" s="15"/>
    </row>
    <row r="279" spans="5:53">
      <c r="E279" s="3" t="s">
        <v>27</v>
      </c>
      <c r="F279" s="3" t="s">
        <v>128</v>
      </c>
      <c r="G279" s="3" t="s">
        <v>182</v>
      </c>
      <c r="H279" s="3" t="s">
        <v>176</v>
      </c>
      <c r="I279" s="3" t="s">
        <v>182</v>
      </c>
      <c r="L279" s="3" t="s">
        <v>183</v>
      </c>
      <c r="M279" s="3" t="str">
        <f t="shared" si="28"/>
        <v>EMIDCost of debtCost of debt</v>
      </c>
      <c r="R279" s="15"/>
      <c r="T279" s="15"/>
      <c r="U279" s="15"/>
      <c r="V279" s="15"/>
      <c r="W279" s="15"/>
      <c r="X279" s="15"/>
      <c r="Y279" s="18">
        <v>2.5499999999999998E-2</v>
      </c>
      <c r="Z279" s="18">
        <v>2.3799999999999998E-2</v>
      </c>
      <c r="AA279" s="18">
        <v>2.2200000000000001E-2</v>
      </c>
      <c r="AB279" s="18">
        <v>1.9099999999999999E-2</v>
      </c>
      <c r="AC279" s="18">
        <v>1.5800000000000002E-2</v>
      </c>
      <c r="AD279" s="18">
        <v>1.1399999999999999E-2</v>
      </c>
      <c r="AE279" s="18">
        <v>9.1999999999999998E-3</v>
      </c>
      <c r="AF279" s="18">
        <v>7.1999999999999998E-3</v>
      </c>
      <c r="AG279" s="15"/>
      <c r="AH279" s="15"/>
      <c r="AI279" s="15"/>
      <c r="AJ279" s="15"/>
      <c r="AK279" s="15"/>
      <c r="AM279" s="19">
        <f t="shared" si="29"/>
        <v>1.6775000000000002E-2</v>
      </c>
      <c r="AN279" s="19">
        <f t="shared" si="30"/>
        <v>2.2649999999999997E-2</v>
      </c>
      <c r="AO279" s="19">
        <f t="shared" si="31"/>
        <v>0</v>
      </c>
      <c r="AP279" s="19" t="str">
        <f t="shared" si="32"/>
        <v>ED1</v>
      </c>
      <c r="AQ279" s="19">
        <f t="shared" si="33"/>
        <v>0.13456982257757333</v>
      </c>
      <c r="AR279" s="19">
        <f t="shared" si="34"/>
        <v>9.0816551348292612E-2</v>
      </c>
      <c r="AS279" s="19">
        <f>IF(AS$3=$AP279,SUMPRODUCT($Y279:$AF279,Inp_RPEs!$S$9:$Z$9),0)</f>
        <v>0</v>
      </c>
      <c r="AT279" s="19">
        <f>IF(AT$3=$AP279,SUMPRODUCT($Y279:$AD279,Inp_RPEs!$S$9:$X$9),0)</f>
        <v>0</v>
      </c>
      <c r="AU279" s="19">
        <f>IF(AU$3=$AP279,SUMPRODUCT($Y279:$AF279,Inp_RPEs!$S$10:$Z$10),0)</f>
        <v>0</v>
      </c>
      <c r="AV279" s="19">
        <f>IF(AV$3=$AP279,SUMPRODUCT($Y279:$AD279,Inp_RPEs!$S$10:$X$10),0)</f>
        <v>0</v>
      </c>
      <c r="AW279" s="19">
        <f>IF(AW$3=$AP279,SUMPRODUCT($Y279:$AF279,Inp_RPEs!$S$11:$Z$11),0)</f>
        <v>0</v>
      </c>
      <c r="AX279" s="19">
        <f>IF(AX$3=$AP279,SUMPRODUCT($Y279:$AD279,Inp_RPEs!$S$11:$X$11),0)</f>
        <v>0</v>
      </c>
      <c r="AY279" s="19">
        <f>IF(AY$3=$AP279,SUMPRODUCT($Y279:$AF279,Inp_RPEs!$S$12:$Z$12),0)</f>
        <v>0.13456982257757333</v>
      </c>
      <c r="AZ279" s="19">
        <f>IF(AZ$3=$AP279,SUMPRODUCT($Y279:$AB279,Inp_RPEs!$S$12:$V$12),0)</f>
        <v>9.0816551348292612E-2</v>
      </c>
      <c r="BA279" s="15"/>
    </row>
    <row r="280" spans="5:53">
      <c r="E280" s="3" t="s">
        <v>27</v>
      </c>
      <c r="F280" s="3" t="s">
        <v>128</v>
      </c>
      <c r="G280" s="3" t="s">
        <v>184</v>
      </c>
      <c r="H280" s="3" t="s">
        <v>176</v>
      </c>
      <c r="I280" s="3" t="s">
        <v>184</v>
      </c>
      <c r="L280" s="3" t="s">
        <v>183</v>
      </c>
      <c r="M280" s="3" t="str">
        <f t="shared" si="28"/>
        <v>EMIDCost of equityCost of equity</v>
      </c>
      <c r="R280" s="15"/>
      <c r="T280" s="15"/>
      <c r="U280" s="15"/>
      <c r="V280" s="15"/>
      <c r="W280" s="15"/>
      <c r="X280" s="15"/>
      <c r="Y280" s="18">
        <v>6.4000000000000001E-2</v>
      </c>
      <c r="Z280" s="18">
        <v>6.4000000000000001E-2</v>
      </c>
      <c r="AA280" s="18">
        <v>6.4000000000000001E-2</v>
      </c>
      <c r="AB280" s="18">
        <v>6.4000000000000001E-2</v>
      </c>
      <c r="AC280" s="18">
        <v>6.4000000000000001E-2</v>
      </c>
      <c r="AD280" s="18">
        <v>6.4000000000000001E-2</v>
      </c>
      <c r="AE280" s="18">
        <v>6.4000000000000001E-2</v>
      </c>
      <c r="AF280" s="18">
        <v>6.4000000000000001E-2</v>
      </c>
      <c r="AG280" s="15"/>
      <c r="AH280" s="15"/>
      <c r="AI280" s="15"/>
      <c r="AJ280" s="15"/>
      <c r="AK280" s="15"/>
      <c r="AM280" s="19">
        <f t="shared" si="29"/>
        <v>6.4000000000000001E-2</v>
      </c>
      <c r="AN280" s="19">
        <f t="shared" si="30"/>
        <v>6.4000000000000001E-2</v>
      </c>
      <c r="AO280" s="19">
        <f t="shared" si="31"/>
        <v>0</v>
      </c>
      <c r="AP280" s="19" t="str">
        <f t="shared" si="32"/>
        <v>ED1</v>
      </c>
      <c r="AQ280" s="19">
        <f t="shared" si="33"/>
        <v>0.51354274714462533</v>
      </c>
      <c r="AR280" s="19">
        <f t="shared" si="34"/>
        <v>0.25664280598187605</v>
      </c>
      <c r="AS280" s="19">
        <f>IF(AS$3=$AP280,SUMPRODUCT($Y280:$AF280,Inp_RPEs!$S$9:$Z$9),0)</f>
        <v>0</v>
      </c>
      <c r="AT280" s="19">
        <f>IF(AT$3=$AP280,SUMPRODUCT($Y280:$AD280,Inp_RPEs!$S$9:$X$9),0)</f>
        <v>0</v>
      </c>
      <c r="AU280" s="19">
        <f>IF(AU$3=$AP280,SUMPRODUCT($Y280:$AF280,Inp_RPEs!$S$10:$Z$10),0)</f>
        <v>0</v>
      </c>
      <c r="AV280" s="19">
        <f>IF(AV$3=$AP280,SUMPRODUCT($Y280:$AD280,Inp_RPEs!$S$10:$X$10),0)</f>
        <v>0</v>
      </c>
      <c r="AW280" s="19">
        <f>IF(AW$3=$AP280,SUMPRODUCT($Y280:$AF280,Inp_RPEs!$S$11:$Z$11),0)</f>
        <v>0</v>
      </c>
      <c r="AX280" s="19">
        <f>IF(AX$3=$AP280,SUMPRODUCT($Y280:$AD280,Inp_RPEs!$S$11:$X$11),0)</f>
        <v>0</v>
      </c>
      <c r="AY280" s="19">
        <f>IF(AY$3=$AP280,SUMPRODUCT($Y280:$AF280,Inp_RPEs!$S$12:$Z$12),0)</f>
        <v>0.51354274714462533</v>
      </c>
      <c r="AZ280" s="19">
        <f>IF(AZ$3=$AP280,SUMPRODUCT($Y280:$AB280,Inp_RPEs!$S$12:$V$12),0)</f>
        <v>0.25664280598187605</v>
      </c>
      <c r="BA280" s="15"/>
    </row>
    <row r="281" spans="5:53">
      <c r="E281" s="3" t="s">
        <v>28</v>
      </c>
      <c r="F281" s="3" t="s">
        <v>128</v>
      </c>
      <c r="G281" s="3" t="s">
        <v>129</v>
      </c>
      <c r="H281" s="3" t="s">
        <v>130</v>
      </c>
      <c r="I281" s="3" t="s">
        <v>131</v>
      </c>
      <c r="L281" s="3" t="s">
        <v>132</v>
      </c>
      <c r="M281" s="3" t="str">
        <f t="shared" si="28"/>
        <v>SWALESTotex actualLatest Totex actuals/forecast</v>
      </c>
      <c r="R281" s="15"/>
      <c r="T281" s="15"/>
      <c r="U281" s="15"/>
      <c r="V281" s="15"/>
      <c r="W281" s="15"/>
      <c r="X281" s="15"/>
      <c r="Y281" s="89">
        <v>133.92167995204929</v>
      </c>
      <c r="Z281" s="89">
        <v>138.76901363852491</v>
      </c>
      <c r="AA281" s="89">
        <v>122.82076930506562</v>
      </c>
      <c r="AB281" s="89">
        <v>127.73919421616813</v>
      </c>
      <c r="AC281" s="89">
        <v>135.19571111693995</v>
      </c>
      <c r="AD281" s="89">
        <v>135.33620654763001</v>
      </c>
      <c r="AE281" s="89">
        <v>131.63817130315996</v>
      </c>
      <c r="AF281" s="89">
        <v>131.47104729588997</v>
      </c>
      <c r="AG281" s="15"/>
      <c r="AH281" s="15"/>
      <c r="AI281" s="15"/>
      <c r="AJ281" s="15"/>
      <c r="AK281" s="15"/>
      <c r="AM281" s="19">
        <f t="shared" si="29"/>
        <v>1056.8917933754278</v>
      </c>
      <c r="AN281" s="19">
        <f t="shared" si="30"/>
        <v>523.25065711180798</v>
      </c>
      <c r="AO281" s="19">
        <f t="shared" si="31"/>
        <v>0</v>
      </c>
      <c r="AP281" s="19" t="str">
        <f t="shared" si="32"/>
        <v>ED1</v>
      </c>
      <c r="AQ281" s="19">
        <f t="shared" si="33"/>
        <v>1060.0676726561283</v>
      </c>
      <c r="AR281" s="19">
        <f t="shared" si="34"/>
        <v>524.55057692118078</v>
      </c>
      <c r="AS281" s="19">
        <f>IF(AS$3=$AP281,SUMPRODUCT($Y281:$AF281,Inp_RPEs!$S$9:$Z$9),0)</f>
        <v>0</v>
      </c>
      <c r="AT281" s="19">
        <f>IF(AT$3=$AP281,SUMPRODUCT($Y281:$AD281,Inp_RPEs!$S$9:$X$9),0)</f>
        <v>0</v>
      </c>
      <c r="AU281" s="19">
        <f>IF(AU$3=$AP281,SUMPRODUCT($Y281:$AF281,Inp_RPEs!$S$10:$Z$10),0)</f>
        <v>0</v>
      </c>
      <c r="AV281" s="19">
        <f>IF(AV$3=$AP281,SUMPRODUCT($Y281:$AD281,Inp_RPEs!$S$10:$X$10),0)</f>
        <v>0</v>
      </c>
      <c r="AW281" s="19">
        <f>IF(AW$3=$AP281,SUMPRODUCT($Y281:$AF281,Inp_RPEs!$S$11:$Z$11),0)</f>
        <v>0</v>
      </c>
      <c r="AX281" s="19">
        <f>IF(AX$3=$AP281,SUMPRODUCT($Y281:$AD281,Inp_RPEs!$S$11:$X$11),0)</f>
        <v>0</v>
      </c>
      <c r="AY281" s="19">
        <f>IF(AY$3=$AP281,SUMPRODUCT($Y281:$AF281,Inp_RPEs!$S$12:$Z$12),0)</f>
        <v>1060.0676726561283</v>
      </c>
      <c r="AZ281" s="19">
        <f>IF(AZ$3=$AP281,SUMPRODUCT($Y281:$AB281,Inp_RPEs!$S$12:$V$12),0)</f>
        <v>524.55057692118078</v>
      </c>
      <c r="BA281" s="15"/>
    </row>
    <row r="282" spans="5:53">
      <c r="E282" s="3" t="s">
        <v>28</v>
      </c>
      <c r="F282" s="3" t="s">
        <v>128</v>
      </c>
      <c r="G282" s="3" t="s">
        <v>133</v>
      </c>
      <c r="H282" s="3" t="s">
        <v>130</v>
      </c>
      <c r="I282" s="3" t="s">
        <v>134</v>
      </c>
      <c r="L282" s="3" t="s">
        <v>132</v>
      </c>
      <c r="M282" s="3" t="str">
        <f t="shared" si="28"/>
        <v>SWALESTotex allowanceTotex allowance 
   including allowed adjustments and uncertainty mechanisms</v>
      </c>
      <c r="R282" s="15"/>
      <c r="T282" s="15"/>
      <c r="U282" s="15"/>
      <c r="V282" s="15"/>
      <c r="W282" s="15"/>
      <c r="X282" s="15"/>
      <c r="Y282" s="89">
        <v>146.90467326793143</v>
      </c>
      <c r="Z282" s="89">
        <v>148.24656160318904</v>
      </c>
      <c r="AA282" s="89">
        <v>140.33341840747909</v>
      </c>
      <c r="AB282" s="89">
        <v>148.98742186593293</v>
      </c>
      <c r="AC282" s="89">
        <v>136.48695794923788</v>
      </c>
      <c r="AD282" s="89">
        <v>124.08496411075618</v>
      </c>
      <c r="AE282" s="89">
        <v>119.49019775830132</v>
      </c>
      <c r="AF282" s="89">
        <v>121.80914256404387</v>
      </c>
      <c r="AG282" s="15"/>
      <c r="AH282" s="15"/>
      <c r="AI282" s="15"/>
      <c r="AJ282" s="15"/>
      <c r="AK282" s="15"/>
      <c r="AM282" s="19">
        <f t="shared" si="29"/>
        <v>1086.3433375268717</v>
      </c>
      <c r="AN282" s="19">
        <f t="shared" si="30"/>
        <v>584.47207514453248</v>
      </c>
      <c r="AO282" s="19">
        <f t="shared" si="31"/>
        <v>1</v>
      </c>
      <c r="AP282" s="19" t="str">
        <f t="shared" si="32"/>
        <v>ED1</v>
      </c>
      <c r="AQ282" s="19">
        <f t="shared" si="33"/>
        <v>1089.5716376198518</v>
      </c>
      <c r="AR282" s="19">
        <f t="shared" si="34"/>
        <v>585.93609942728312</v>
      </c>
      <c r="AS282" s="19">
        <f>IF(AS$3=$AP282,SUMPRODUCT($Y282:$AF282,Inp_RPEs!$S$9:$Z$9),0)</f>
        <v>0</v>
      </c>
      <c r="AT282" s="19">
        <f>IF(AT$3=$AP282,SUMPRODUCT($Y282:$AD282,Inp_RPEs!$S$9:$X$9),0)</f>
        <v>0</v>
      </c>
      <c r="AU282" s="19">
        <f>IF(AU$3=$AP282,SUMPRODUCT($Y282:$AF282,Inp_RPEs!$S$10:$Z$10),0)</f>
        <v>0</v>
      </c>
      <c r="AV282" s="19">
        <f>IF(AV$3=$AP282,SUMPRODUCT($Y282:$AD282,Inp_RPEs!$S$10:$X$10),0)</f>
        <v>0</v>
      </c>
      <c r="AW282" s="19">
        <f>IF(AW$3=$AP282,SUMPRODUCT($Y282:$AF282,Inp_RPEs!$S$11:$Z$11),0)</f>
        <v>0</v>
      </c>
      <c r="AX282" s="19">
        <f>IF(AX$3=$AP282,SUMPRODUCT($Y282:$AD282,Inp_RPEs!$S$11:$X$11),0)</f>
        <v>0</v>
      </c>
      <c r="AY282" s="19">
        <f>IF(AY$3=$AP282,SUMPRODUCT($Y282:$AF282,Inp_RPEs!$S$12:$Z$12),0)</f>
        <v>1089.5716376198518</v>
      </c>
      <c r="AZ282" s="19">
        <f>IF(AZ$3=$AP282,SUMPRODUCT($Y282:$AB282,Inp_RPEs!$S$12:$V$12),0)</f>
        <v>585.93609942728312</v>
      </c>
      <c r="BA282" s="15"/>
    </row>
    <row r="283" spans="5:53">
      <c r="E283" s="3" t="s">
        <v>28</v>
      </c>
      <c r="F283" s="3" t="s">
        <v>128</v>
      </c>
      <c r="G283" s="3" t="s">
        <v>133</v>
      </c>
      <c r="H283" s="3" t="s">
        <v>130</v>
      </c>
      <c r="I283" s="3" t="s">
        <v>135</v>
      </c>
      <c r="L283" s="3" t="s">
        <v>132</v>
      </c>
      <c r="M283" s="3" t="str">
        <f t="shared" si="28"/>
        <v>SWALESTotex allowanceTotal enduring value adjustments</v>
      </c>
      <c r="R283" s="15"/>
      <c r="T283" s="15"/>
      <c r="U283" s="15"/>
      <c r="V283" s="15"/>
      <c r="W283" s="15"/>
      <c r="X283" s="15"/>
      <c r="Y283" s="18">
        <v>0</v>
      </c>
      <c r="Z283" s="18">
        <v>8.893239566609946</v>
      </c>
      <c r="AA283" s="18">
        <v>-40.618570388469536</v>
      </c>
      <c r="AB283" s="18">
        <v>-6.1111859755143758</v>
      </c>
      <c r="AC283" s="18">
        <v>0</v>
      </c>
      <c r="AD283" s="18">
        <v>12.723999999999998</v>
      </c>
      <c r="AE283" s="18">
        <v>12.723999999999998</v>
      </c>
      <c r="AF283" s="18">
        <v>12.72366538959251</v>
      </c>
      <c r="AG283" s="15"/>
      <c r="AH283" s="15"/>
      <c r="AI283" s="15"/>
      <c r="AJ283" s="15"/>
      <c r="AK283" s="15"/>
      <c r="AM283" s="19">
        <f t="shared" si="29"/>
        <v>0.33514859221853754</v>
      </c>
      <c r="AN283" s="19">
        <f t="shared" si="30"/>
        <v>-37.836516797373967</v>
      </c>
      <c r="AO283" s="19">
        <f t="shared" si="31"/>
        <v>1</v>
      </c>
      <c r="AP283" s="19" t="str">
        <f t="shared" si="32"/>
        <v>ED1</v>
      </c>
      <c r="AQ283" s="19">
        <f t="shared" si="33"/>
        <v>0.33366484334662694</v>
      </c>
      <c r="AR283" s="19">
        <f t="shared" si="34"/>
        <v>-37.972189034272375</v>
      </c>
      <c r="AS283" s="19">
        <f>IF(AS$3=$AP283,SUMPRODUCT($Y283:$AF283,Inp_RPEs!$S$9:$Z$9),0)</f>
        <v>0</v>
      </c>
      <c r="AT283" s="19">
        <f>IF(AT$3=$AP283,SUMPRODUCT($Y283:$AD283,Inp_RPEs!$S$9:$X$9),0)</f>
        <v>0</v>
      </c>
      <c r="AU283" s="19">
        <f>IF(AU$3=$AP283,SUMPRODUCT($Y283:$AF283,Inp_RPEs!$S$10:$Z$10),0)</f>
        <v>0</v>
      </c>
      <c r="AV283" s="19">
        <f>IF(AV$3=$AP283,SUMPRODUCT($Y283:$AD283,Inp_RPEs!$S$10:$X$10),0)</f>
        <v>0</v>
      </c>
      <c r="AW283" s="19">
        <f>IF(AW$3=$AP283,SUMPRODUCT($Y283:$AF283,Inp_RPEs!$S$11:$Z$11),0)</f>
        <v>0</v>
      </c>
      <c r="AX283" s="19">
        <f>IF(AX$3=$AP283,SUMPRODUCT($Y283:$AD283,Inp_RPEs!$S$11:$X$11),0)</f>
        <v>0</v>
      </c>
      <c r="AY283" s="19">
        <f>IF(AY$3=$AP283,SUMPRODUCT($Y283:$AF283,Inp_RPEs!$S$12:$Z$12),0)</f>
        <v>0.33366484334662694</v>
      </c>
      <c r="AZ283" s="19">
        <f>IF(AZ$3=$AP283,SUMPRODUCT($Y283:$AB283,Inp_RPEs!$S$12:$V$12),0)</f>
        <v>-37.972189034272375</v>
      </c>
      <c r="BA283" s="15"/>
    </row>
    <row r="284" spans="5:53">
      <c r="E284" s="3" t="s">
        <v>28</v>
      </c>
      <c r="F284" s="3" t="s">
        <v>128</v>
      </c>
      <c r="G284" s="3" t="s">
        <v>136</v>
      </c>
      <c r="H284" s="3" t="s">
        <v>130</v>
      </c>
      <c r="I284" s="3" t="s">
        <v>137</v>
      </c>
      <c r="L284" s="3" t="s">
        <v>138</v>
      </c>
      <c r="M284" s="3" t="str">
        <f t="shared" si="28"/>
        <v>SWALESSharing factorFunding Adjustment Rate (often referred to as 'sharing factor')</v>
      </c>
      <c r="R284" s="15"/>
      <c r="T284" s="15"/>
      <c r="U284" s="15"/>
      <c r="V284" s="15"/>
      <c r="W284" s="15"/>
      <c r="X284" s="15"/>
      <c r="Y284" s="18">
        <v>0.30000000000000004</v>
      </c>
      <c r="Z284" s="18">
        <v>0.30000000000000004</v>
      </c>
      <c r="AA284" s="18">
        <v>0.30000000000000004</v>
      </c>
      <c r="AB284" s="18">
        <v>0.30000000000000004</v>
      </c>
      <c r="AC284" s="18">
        <v>0.30000000000000004</v>
      </c>
      <c r="AD284" s="18">
        <v>0.30000000000000004</v>
      </c>
      <c r="AE284" s="18">
        <v>0.30000000000000004</v>
      </c>
      <c r="AF284" s="18">
        <v>0.30000000000000004</v>
      </c>
      <c r="AG284" s="15"/>
      <c r="AH284" s="15"/>
      <c r="AI284" s="15"/>
      <c r="AJ284" s="15"/>
      <c r="AK284" s="15"/>
      <c r="AM284" s="19">
        <f t="shared" si="29"/>
        <v>0.30000000000000004</v>
      </c>
      <c r="AN284" s="19">
        <f t="shared" si="30"/>
        <v>0.30000000000000004</v>
      </c>
      <c r="AO284" s="19">
        <f t="shared" si="31"/>
        <v>0</v>
      </c>
      <c r="AP284" s="19" t="str">
        <f t="shared" si="32"/>
        <v>ED1</v>
      </c>
      <c r="AQ284" s="19">
        <f t="shared" si="33"/>
        <v>2.4072316272404306</v>
      </c>
      <c r="AR284" s="19">
        <f t="shared" si="34"/>
        <v>1.2030131530400441</v>
      </c>
      <c r="AS284" s="19">
        <f>IF(AS$3=$AP284,SUMPRODUCT($Y284:$AF284,Inp_RPEs!$S$9:$Z$9),0)</f>
        <v>0</v>
      </c>
      <c r="AT284" s="19">
        <f>IF(AT$3=$AP284,SUMPRODUCT($Y284:$AD284,Inp_RPEs!$S$9:$X$9),0)</f>
        <v>0</v>
      </c>
      <c r="AU284" s="19">
        <f>IF(AU$3=$AP284,SUMPRODUCT($Y284:$AF284,Inp_RPEs!$S$10:$Z$10),0)</f>
        <v>0</v>
      </c>
      <c r="AV284" s="19">
        <f>IF(AV$3=$AP284,SUMPRODUCT($Y284:$AD284,Inp_RPEs!$S$10:$X$10),0)</f>
        <v>0</v>
      </c>
      <c r="AW284" s="19">
        <f>IF(AW$3=$AP284,SUMPRODUCT($Y284:$AF284,Inp_RPEs!$S$11:$Z$11),0)</f>
        <v>0</v>
      </c>
      <c r="AX284" s="19">
        <f>IF(AX$3=$AP284,SUMPRODUCT($Y284:$AD284,Inp_RPEs!$S$11:$X$11),0)</f>
        <v>0</v>
      </c>
      <c r="AY284" s="19">
        <f>IF(AY$3=$AP284,SUMPRODUCT($Y284:$AF284,Inp_RPEs!$S$12:$Z$12),0)</f>
        <v>2.4072316272404306</v>
      </c>
      <c r="AZ284" s="19">
        <f>IF(AZ$3=$AP284,SUMPRODUCT($Y284:$AB284,Inp_RPEs!$S$12:$V$12),0)</f>
        <v>1.2030131530400441</v>
      </c>
      <c r="BA284" s="15"/>
    </row>
    <row r="285" spans="5:53">
      <c r="E285" s="3" t="s">
        <v>28</v>
      </c>
      <c r="F285" s="3" t="s">
        <v>128</v>
      </c>
      <c r="G285" s="3" t="s">
        <v>139</v>
      </c>
      <c r="H285" s="3" t="s">
        <v>140</v>
      </c>
      <c r="I285" s="3" t="s">
        <v>141</v>
      </c>
      <c r="L285" s="3" t="s">
        <v>132</v>
      </c>
      <c r="M285" s="3" t="str">
        <f t="shared" si="28"/>
        <v>SWALESIQIPost tax</v>
      </c>
      <c r="R285" s="15"/>
      <c r="T285" s="15"/>
      <c r="U285" s="15"/>
      <c r="V285" s="15"/>
      <c r="W285" s="15"/>
      <c r="X285" s="15"/>
      <c r="Y285" s="18">
        <v>2.9410510772183733</v>
      </c>
      <c r="Z285" s="18">
        <v>2.9398680699164812</v>
      </c>
      <c r="AA285" s="18">
        <v>2.8348809004701465</v>
      </c>
      <c r="AB285" s="18">
        <v>3.0169952927851424</v>
      </c>
      <c r="AC285" s="18">
        <v>2.7638608984720676</v>
      </c>
      <c r="AD285" s="18">
        <v>2.8387860052981901</v>
      </c>
      <c r="AE285" s="18">
        <v>2.7434446034847522</v>
      </c>
      <c r="AF285" s="18">
        <v>2.7915627082039101</v>
      </c>
      <c r="AG285" s="15"/>
      <c r="AH285" s="15"/>
      <c r="AI285" s="15"/>
      <c r="AJ285" s="15"/>
      <c r="AK285" s="15"/>
      <c r="AM285" s="19">
        <f t="shared" si="29"/>
        <v>22.87044955584906</v>
      </c>
      <c r="AN285" s="19">
        <f t="shared" si="30"/>
        <v>11.732795340390144</v>
      </c>
      <c r="AO285" s="19">
        <f t="shared" si="31"/>
        <v>0</v>
      </c>
      <c r="AP285" s="19" t="str">
        <f t="shared" si="32"/>
        <v>ED1</v>
      </c>
      <c r="AQ285" s="19">
        <f t="shared" si="33"/>
        <v>22.939032207459455</v>
      </c>
      <c r="AR285" s="19">
        <f t="shared" si="34"/>
        <v>11.762224736199917</v>
      </c>
      <c r="AS285" s="19">
        <f>IF(AS$3=$AP285,SUMPRODUCT($Y285:$AF285,Inp_RPEs!$S$9:$Z$9),0)</f>
        <v>0</v>
      </c>
      <c r="AT285" s="19">
        <f>IF(AT$3=$AP285,SUMPRODUCT($Y285:$AD285,Inp_RPEs!$S$9:$X$9),0)</f>
        <v>0</v>
      </c>
      <c r="AU285" s="19">
        <f>IF(AU$3=$AP285,SUMPRODUCT($Y285:$AF285,Inp_RPEs!$S$10:$Z$10),0)</f>
        <v>0</v>
      </c>
      <c r="AV285" s="19">
        <f>IF(AV$3=$AP285,SUMPRODUCT($Y285:$AD285,Inp_RPEs!$S$10:$X$10),0)</f>
        <v>0</v>
      </c>
      <c r="AW285" s="19">
        <f>IF(AW$3=$AP285,SUMPRODUCT($Y285:$AF285,Inp_RPEs!$S$11:$Z$11),0)</f>
        <v>0</v>
      </c>
      <c r="AX285" s="19">
        <f>IF(AX$3=$AP285,SUMPRODUCT($Y285:$AD285,Inp_RPEs!$S$11:$X$11),0)</f>
        <v>0</v>
      </c>
      <c r="AY285" s="19">
        <f>IF(AY$3=$AP285,SUMPRODUCT($Y285:$AF285,Inp_RPEs!$S$12:$Z$12),0)</f>
        <v>22.939032207459455</v>
      </c>
      <c r="AZ285" s="19">
        <f>IF(AZ$3=$AP285,SUMPRODUCT($Y285:$AB285,Inp_RPEs!$S$12:$V$12),0)</f>
        <v>11.762224736199917</v>
      </c>
      <c r="BA285" s="15"/>
    </row>
    <row r="286" spans="5:53">
      <c r="E286" s="3" t="s">
        <v>28</v>
      </c>
      <c r="F286" s="3" t="s">
        <v>128</v>
      </c>
      <c r="G286" s="3" t="s">
        <v>142</v>
      </c>
      <c r="H286" s="3" t="s">
        <v>140</v>
      </c>
      <c r="I286" s="3" t="s">
        <v>143</v>
      </c>
      <c r="L286" s="3" t="s">
        <v>132</v>
      </c>
      <c r="M286" s="3" t="str">
        <f t="shared" si="28"/>
        <v>SWALESBMCSBroad measure of customer service</v>
      </c>
      <c r="R286" s="15"/>
      <c r="T286" s="15"/>
      <c r="U286" s="15"/>
      <c r="V286" s="15"/>
      <c r="W286" s="15"/>
      <c r="X286" s="15"/>
      <c r="Y286" s="18">
        <v>2.0995200000000009</v>
      </c>
      <c r="Z286" s="18">
        <v>1.9907370000000002</v>
      </c>
      <c r="AA286" s="18">
        <v>2.2315499999999999</v>
      </c>
      <c r="AB286" s="18">
        <v>2.2268899999999996</v>
      </c>
      <c r="AC286" s="18">
        <v>2.2372013666666679</v>
      </c>
      <c r="AD286" s="18">
        <v>2.2372013666666679</v>
      </c>
      <c r="AE286" s="18">
        <v>2.2372013666666679</v>
      </c>
      <c r="AF286" s="18">
        <v>2.2372013666666679</v>
      </c>
      <c r="AG286" s="15"/>
      <c r="AH286" s="15"/>
      <c r="AI286" s="15"/>
      <c r="AJ286" s="15"/>
      <c r="AK286" s="15"/>
      <c r="AM286" s="19">
        <f t="shared" si="29"/>
        <v>17.497502466666671</v>
      </c>
      <c r="AN286" s="19">
        <f t="shared" si="30"/>
        <v>8.5486970000000007</v>
      </c>
      <c r="AO286" s="19">
        <f t="shared" si="31"/>
        <v>0</v>
      </c>
      <c r="AP286" s="19" t="str">
        <f t="shared" si="32"/>
        <v>ED1</v>
      </c>
      <c r="AQ286" s="19">
        <f t="shared" si="33"/>
        <v>17.550610343642106</v>
      </c>
      <c r="AR286" s="19">
        <f t="shared" si="34"/>
        <v>8.5703462894875866</v>
      </c>
      <c r="AS286" s="19">
        <f>IF(AS$3=$AP286,SUMPRODUCT($Y286:$AF286,Inp_RPEs!$S$9:$Z$9),0)</f>
        <v>0</v>
      </c>
      <c r="AT286" s="19">
        <f>IF(AT$3=$AP286,SUMPRODUCT($Y286:$AD286,Inp_RPEs!$S$9:$X$9),0)</f>
        <v>0</v>
      </c>
      <c r="AU286" s="19">
        <f>IF(AU$3=$AP286,SUMPRODUCT($Y286:$AF286,Inp_RPEs!$S$10:$Z$10),0)</f>
        <v>0</v>
      </c>
      <c r="AV286" s="19">
        <f>IF(AV$3=$AP286,SUMPRODUCT($Y286:$AD286,Inp_RPEs!$S$10:$X$10),0)</f>
        <v>0</v>
      </c>
      <c r="AW286" s="19">
        <f>IF(AW$3=$AP286,SUMPRODUCT($Y286:$AF286,Inp_RPEs!$S$11:$Z$11),0)</f>
        <v>0</v>
      </c>
      <c r="AX286" s="19">
        <f>IF(AX$3=$AP286,SUMPRODUCT($Y286:$AD286,Inp_RPEs!$S$11:$X$11),0)</f>
        <v>0</v>
      </c>
      <c r="AY286" s="19">
        <f>IF(AY$3=$AP286,SUMPRODUCT($Y286:$AF286,Inp_RPEs!$S$12:$Z$12),0)</f>
        <v>17.550610343642106</v>
      </c>
      <c r="AZ286" s="19">
        <f>IF(AZ$3=$AP286,SUMPRODUCT($Y286:$AB286,Inp_RPEs!$S$12:$V$12),0)</f>
        <v>8.5703462894875866</v>
      </c>
      <c r="BA286" s="15"/>
    </row>
    <row r="287" spans="5:53">
      <c r="E287" s="3" t="s">
        <v>28</v>
      </c>
      <c r="F287" s="3" t="s">
        <v>128</v>
      </c>
      <c r="G287" s="3" t="s">
        <v>144</v>
      </c>
      <c r="H287" s="3" t="s">
        <v>140</v>
      </c>
      <c r="I287" s="3" t="s">
        <v>145</v>
      </c>
      <c r="L287" s="3" t="s">
        <v>132</v>
      </c>
      <c r="M287" s="3" t="str">
        <f t="shared" si="28"/>
        <v>SWALESIISInterruptions-related quality of service</v>
      </c>
      <c r="R287" s="15"/>
      <c r="T287" s="15"/>
      <c r="U287" s="15"/>
      <c r="V287" s="15"/>
      <c r="W287" s="15"/>
      <c r="X287" s="15"/>
      <c r="Y287" s="18">
        <v>3.4955884580880436</v>
      </c>
      <c r="Z287" s="18">
        <v>3.7934423193323394</v>
      </c>
      <c r="AA287" s="18">
        <v>2.0287275411603911</v>
      </c>
      <c r="AB287" s="18">
        <v>4.0255409876543204</v>
      </c>
      <c r="AC287" s="18">
        <v>3.1279424965461935</v>
      </c>
      <c r="AD287" s="18">
        <v>3.0287703881956825</v>
      </c>
      <c r="AE287" s="18">
        <v>2.9636703881956827</v>
      </c>
      <c r="AF287" s="18">
        <v>2.9104703881956833</v>
      </c>
      <c r="AG287" s="15"/>
      <c r="AH287" s="15"/>
      <c r="AI287" s="15"/>
      <c r="AJ287" s="15"/>
      <c r="AK287" s="15"/>
      <c r="AM287" s="19">
        <f t="shared" si="29"/>
        <v>25.374152967368335</v>
      </c>
      <c r="AN287" s="19">
        <f t="shared" si="30"/>
        <v>13.343299306235094</v>
      </c>
      <c r="AO287" s="19">
        <f t="shared" si="31"/>
        <v>0</v>
      </c>
      <c r="AP287" s="19" t="str">
        <f t="shared" si="32"/>
        <v>ED1</v>
      </c>
      <c r="AQ287" s="19">
        <f t="shared" si="33"/>
        <v>25.449219632531705</v>
      </c>
      <c r="AR287" s="19">
        <f t="shared" si="34"/>
        <v>13.376072766583365</v>
      </c>
      <c r="AS287" s="19">
        <f>IF(AS$3=$AP287,SUMPRODUCT($Y287:$AF287,Inp_RPEs!$S$9:$Z$9),0)</f>
        <v>0</v>
      </c>
      <c r="AT287" s="19">
        <f>IF(AT$3=$AP287,SUMPRODUCT($Y287:$AD287,Inp_RPEs!$S$9:$X$9),0)</f>
        <v>0</v>
      </c>
      <c r="AU287" s="19">
        <f>IF(AU$3=$AP287,SUMPRODUCT($Y287:$AF287,Inp_RPEs!$S$10:$Z$10),0)</f>
        <v>0</v>
      </c>
      <c r="AV287" s="19">
        <f>IF(AV$3=$AP287,SUMPRODUCT($Y287:$AD287,Inp_RPEs!$S$10:$X$10),0)</f>
        <v>0</v>
      </c>
      <c r="AW287" s="19">
        <f>IF(AW$3=$AP287,SUMPRODUCT($Y287:$AF287,Inp_RPEs!$S$11:$Z$11),0)</f>
        <v>0</v>
      </c>
      <c r="AX287" s="19">
        <f>IF(AX$3=$AP287,SUMPRODUCT($Y287:$AD287,Inp_RPEs!$S$11:$X$11),0)</f>
        <v>0</v>
      </c>
      <c r="AY287" s="19">
        <f>IF(AY$3=$AP287,SUMPRODUCT($Y287:$AF287,Inp_RPEs!$S$12:$Z$12),0)</f>
        <v>25.449219632531705</v>
      </c>
      <c r="AZ287" s="19">
        <f>IF(AZ$3=$AP287,SUMPRODUCT($Y287:$AB287,Inp_RPEs!$S$12:$V$12),0)</f>
        <v>13.376072766583365</v>
      </c>
      <c r="BA287" s="15"/>
    </row>
    <row r="288" spans="5:53">
      <c r="E288" s="3" t="s">
        <v>28</v>
      </c>
      <c r="F288" s="3" t="s">
        <v>128</v>
      </c>
      <c r="G288" s="3" t="s">
        <v>146</v>
      </c>
      <c r="H288" s="3" t="s">
        <v>140</v>
      </c>
      <c r="I288" s="3" t="s">
        <v>147</v>
      </c>
      <c r="L288" s="3" t="s">
        <v>132</v>
      </c>
      <c r="M288" s="3" t="str">
        <f t="shared" si="28"/>
        <v>SWALESICEIncentive on connections engagement</v>
      </c>
      <c r="R288" s="15"/>
      <c r="T288" s="15"/>
      <c r="U288" s="15"/>
      <c r="V288" s="15"/>
      <c r="W288" s="15"/>
      <c r="X288" s="15"/>
      <c r="Y288" s="18">
        <v>0</v>
      </c>
      <c r="Z288" s="18">
        <v>0</v>
      </c>
      <c r="AA288" s="18">
        <v>0</v>
      </c>
      <c r="AB288" s="18">
        <v>0</v>
      </c>
      <c r="AC288" s="18">
        <v>0</v>
      </c>
      <c r="AD288" s="18">
        <v>0</v>
      </c>
      <c r="AE288" s="18">
        <v>0</v>
      </c>
      <c r="AF288" s="18">
        <v>0</v>
      </c>
      <c r="AG288" s="15"/>
      <c r="AH288" s="15"/>
      <c r="AI288" s="15"/>
      <c r="AJ288" s="15"/>
      <c r="AK288" s="15"/>
      <c r="AM288" s="19">
        <f t="shared" si="29"/>
        <v>0</v>
      </c>
      <c r="AN288" s="19">
        <f t="shared" si="30"/>
        <v>0</v>
      </c>
      <c r="AO288" s="19">
        <f t="shared" si="31"/>
        <v>0</v>
      </c>
      <c r="AP288" s="19" t="str">
        <f t="shared" si="32"/>
        <v>ED1</v>
      </c>
      <c r="AQ288" s="19">
        <f t="shared" si="33"/>
        <v>0</v>
      </c>
      <c r="AR288" s="19">
        <f t="shared" si="34"/>
        <v>0</v>
      </c>
      <c r="AS288" s="19">
        <f>IF(AS$3=$AP288,SUMPRODUCT($Y288:$AF288,Inp_RPEs!$S$9:$Z$9),0)</f>
        <v>0</v>
      </c>
      <c r="AT288" s="19">
        <f>IF(AT$3=$AP288,SUMPRODUCT($Y288:$AD288,Inp_RPEs!$S$9:$X$9),0)</f>
        <v>0</v>
      </c>
      <c r="AU288" s="19">
        <f>IF(AU$3=$AP288,SUMPRODUCT($Y288:$AF288,Inp_RPEs!$S$10:$Z$10),0)</f>
        <v>0</v>
      </c>
      <c r="AV288" s="19">
        <f>IF(AV$3=$AP288,SUMPRODUCT($Y288:$AD288,Inp_RPEs!$S$10:$X$10),0)</f>
        <v>0</v>
      </c>
      <c r="AW288" s="19">
        <f>IF(AW$3=$AP288,SUMPRODUCT($Y288:$AF288,Inp_RPEs!$S$11:$Z$11),0)</f>
        <v>0</v>
      </c>
      <c r="AX288" s="19">
        <f>IF(AX$3=$AP288,SUMPRODUCT($Y288:$AD288,Inp_RPEs!$S$11:$X$11),0)</f>
        <v>0</v>
      </c>
      <c r="AY288" s="19">
        <f>IF(AY$3=$AP288,SUMPRODUCT($Y288:$AF288,Inp_RPEs!$S$12:$Z$12),0)</f>
        <v>0</v>
      </c>
      <c r="AZ288" s="19">
        <f>IF(AZ$3=$AP288,SUMPRODUCT($Y288:$AB288,Inp_RPEs!$S$12:$V$12),0)</f>
        <v>0</v>
      </c>
      <c r="BA288" s="15"/>
    </row>
    <row r="289" spans="5:53">
      <c r="E289" s="3" t="s">
        <v>28</v>
      </c>
      <c r="F289" s="3" t="s">
        <v>128</v>
      </c>
      <c r="G289" s="3" t="s">
        <v>148</v>
      </c>
      <c r="H289" s="3" t="s">
        <v>140</v>
      </c>
      <c r="I289" s="3" t="s">
        <v>149</v>
      </c>
      <c r="L289" s="3" t="s">
        <v>132</v>
      </c>
      <c r="M289" s="3" t="str">
        <f t="shared" si="28"/>
        <v>SWALESTTCTime to Connect Incentive</v>
      </c>
      <c r="R289" s="15"/>
      <c r="T289" s="15"/>
      <c r="U289" s="15"/>
      <c r="V289" s="15"/>
      <c r="W289" s="15"/>
      <c r="X289" s="15"/>
      <c r="Y289" s="18">
        <v>0.37025100000000016</v>
      </c>
      <c r="Z289" s="18">
        <v>0.54106673318481424</v>
      </c>
      <c r="AA289" s="18">
        <v>0.60093900000000011</v>
      </c>
      <c r="AB289" s="18">
        <v>0.65238000000000007</v>
      </c>
      <c r="AC289" s="18">
        <v>0.52278746776243568</v>
      </c>
      <c r="AD289" s="18">
        <v>0.52278746776243568</v>
      </c>
      <c r="AE289" s="18">
        <v>0.52278746776243568</v>
      </c>
      <c r="AF289" s="18">
        <v>0.52278746776243568</v>
      </c>
      <c r="AG289" s="15"/>
      <c r="AH289" s="15"/>
      <c r="AI289" s="15"/>
      <c r="AJ289" s="15"/>
      <c r="AK289" s="15"/>
      <c r="AM289" s="19">
        <f t="shared" si="29"/>
        <v>4.2557866042345571</v>
      </c>
      <c r="AN289" s="19">
        <f t="shared" si="30"/>
        <v>2.1646367331848144</v>
      </c>
      <c r="AO289" s="19">
        <f t="shared" si="31"/>
        <v>0</v>
      </c>
      <c r="AP289" s="19" t="str">
        <f t="shared" si="32"/>
        <v>ED1</v>
      </c>
      <c r="AQ289" s="19">
        <f t="shared" si="33"/>
        <v>4.2692086760334673</v>
      </c>
      <c r="AR289" s="19">
        <f t="shared" si="34"/>
        <v>2.1707075868335859</v>
      </c>
      <c r="AS289" s="19">
        <f>IF(AS$3=$AP289,SUMPRODUCT($Y289:$AF289,Inp_RPEs!$S$9:$Z$9),0)</f>
        <v>0</v>
      </c>
      <c r="AT289" s="19">
        <f>IF(AT$3=$AP289,SUMPRODUCT($Y289:$AD289,Inp_RPEs!$S$9:$X$9),0)</f>
        <v>0</v>
      </c>
      <c r="AU289" s="19">
        <f>IF(AU$3=$AP289,SUMPRODUCT($Y289:$AF289,Inp_RPEs!$S$10:$Z$10),0)</f>
        <v>0</v>
      </c>
      <c r="AV289" s="19">
        <f>IF(AV$3=$AP289,SUMPRODUCT($Y289:$AD289,Inp_RPEs!$S$10:$X$10),0)</f>
        <v>0</v>
      </c>
      <c r="AW289" s="19">
        <f>IF(AW$3=$AP289,SUMPRODUCT($Y289:$AF289,Inp_RPEs!$S$11:$Z$11),0)</f>
        <v>0</v>
      </c>
      <c r="AX289" s="19">
        <f>IF(AX$3=$AP289,SUMPRODUCT($Y289:$AD289,Inp_RPEs!$S$11:$X$11),0)</f>
        <v>0</v>
      </c>
      <c r="AY289" s="19">
        <f>IF(AY$3=$AP289,SUMPRODUCT($Y289:$AF289,Inp_RPEs!$S$12:$Z$12),0)</f>
        <v>4.2692086760334673</v>
      </c>
      <c r="AZ289" s="19">
        <f>IF(AZ$3=$AP289,SUMPRODUCT($Y289:$AB289,Inp_RPEs!$S$12:$V$12),0)</f>
        <v>2.1707075868335859</v>
      </c>
      <c r="BA289" s="15"/>
    </row>
    <row r="290" spans="5:53">
      <c r="E290" s="3" t="s">
        <v>28</v>
      </c>
      <c r="F290" s="3" t="s">
        <v>128</v>
      </c>
      <c r="G290" s="3" t="s">
        <v>150</v>
      </c>
      <c r="H290" s="3" t="s">
        <v>140</v>
      </c>
      <c r="I290" s="3" t="s">
        <v>151</v>
      </c>
      <c r="L290" s="3" t="s">
        <v>132</v>
      </c>
      <c r="M290" s="3" t="str">
        <f t="shared" si="28"/>
        <v>SWALESLossesLosses discretionary reward scheme</v>
      </c>
      <c r="R290" s="15"/>
      <c r="T290" s="15"/>
      <c r="U290" s="15"/>
      <c r="V290" s="15"/>
      <c r="W290" s="15"/>
      <c r="X290" s="15"/>
      <c r="Y290" s="18">
        <v>0</v>
      </c>
      <c r="Z290" s="18">
        <v>3.2400000000000005E-2</v>
      </c>
      <c r="AA290" s="18">
        <v>0</v>
      </c>
      <c r="AB290" s="18">
        <v>0</v>
      </c>
      <c r="AC290" s="18">
        <v>0</v>
      </c>
      <c r="AD290" s="18">
        <v>1.66E-2</v>
      </c>
      <c r="AE290" s="18">
        <v>0</v>
      </c>
      <c r="AF290" s="18">
        <v>0</v>
      </c>
      <c r="AG290" s="15"/>
      <c r="AH290" s="15"/>
      <c r="AI290" s="15"/>
      <c r="AJ290" s="15"/>
      <c r="AK290" s="15"/>
      <c r="AM290" s="19">
        <f t="shared" si="29"/>
        <v>4.9000000000000002E-2</v>
      </c>
      <c r="AN290" s="19">
        <f t="shared" si="30"/>
        <v>3.2400000000000005E-2</v>
      </c>
      <c r="AO290" s="19">
        <f t="shared" si="31"/>
        <v>0</v>
      </c>
      <c r="AP290" s="19" t="str">
        <f t="shared" si="32"/>
        <v>ED1</v>
      </c>
      <c r="AQ290" s="19">
        <f t="shared" si="33"/>
        <v>4.9162556380077195E-2</v>
      </c>
      <c r="AR290" s="19">
        <f t="shared" si="34"/>
        <v>3.2504200820305175E-2</v>
      </c>
      <c r="AS290" s="19">
        <f>IF(AS$3=$AP290,SUMPRODUCT($Y290:$AF290,Inp_RPEs!$S$9:$Z$9),0)</f>
        <v>0</v>
      </c>
      <c r="AT290" s="19">
        <f>IF(AT$3=$AP290,SUMPRODUCT($Y290:$AD290,Inp_RPEs!$S$9:$X$9),0)</f>
        <v>0</v>
      </c>
      <c r="AU290" s="19">
        <f>IF(AU$3=$AP290,SUMPRODUCT($Y290:$AF290,Inp_RPEs!$S$10:$Z$10),0)</f>
        <v>0</v>
      </c>
      <c r="AV290" s="19">
        <f>IF(AV$3=$AP290,SUMPRODUCT($Y290:$AD290,Inp_RPEs!$S$10:$X$10),0)</f>
        <v>0</v>
      </c>
      <c r="AW290" s="19">
        <f>IF(AW$3=$AP290,SUMPRODUCT($Y290:$AF290,Inp_RPEs!$S$11:$Z$11),0)</f>
        <v>0</v>
      </c>
      <c r="AX290" s="19">
        <f>IF(AX$3=$AP290,SUMPRODUCT($Y290:$AD290,Inp_RPEs!$S$11:$X$11),0)</f>
        <v>0</v>
      </c>
      <c r="AY290" s="19">
        <f>IF(AY$3=$AP290,SUMPRODUCT($Y290:$AF290,Inp_RPEs!$S$12:$Z$12),0)</f>
        <v>4.9162556380077195E-2</v>
      </c>
      <c r="AZ290" s="19">
        <f>IF(AZ$3=$AP290,SUMPRODUCT($Y290:$AB290,Inp_RPEs!$S$12:$V$12),0)</f>
        <v>3.2504200820305175E-2</v>
      </c>
      <c r="BA290" s="15"/>
    </row>
    <row r="291" spans="5:53">
      <c r="E291" s="3" t="s">
        <v>28</v>
      </c>
      <c r="F291" s="3" t="s">
        <v>128</v>
      </c>
      <c r="G291" s="3" t="s">
        <v>152</v>
      </c>
      <c r="H291" s="3" t="s">
        <v>153</v>
      </c>
      <c r="I291" s="3" t="s">
        <v>154</v>
      </c>
      <c r="L291" s="3" t="s">
        <v>155</v>
      </c>
      <c r="M291" s="3" t="str">
        <f t="shared" si="28"/>
        <v>SWALESNetwork Innovation AllowanceEligible NIA expenditure and Bid Preparation costs</v>
      </c>
      <c r="R291" s="15"/>
      <c r="T291" s="15"/>
      <c r="U291" s="15"/>
      <c r="V291" s="15"/>
      <c r="W291" s="15"/>
      <c r="X291" s="15"/>
      <c r="Y291" s="18">
        <v>0.24104860999999994</v>
      </c>
      <c r="Z291" s="18">
        <v>0.84581513000000019</v>
      </c>
      <c r="AA291" s="18">
        <v>1.1605999999999999</v>
      </c>
      <c r="AB291" s="18">
        <v>0.7145999999999999</v>
      </c>
      <c r="AC291" s="18">
        <v>1.0858892899999999</v>
      </c>
      <c r="AD291" s="18">
        <v>1.0858892899999999</v>
      </c>
      <c r="AE291" s="18">
        <v>0.86871143200000001</v>
      </c>
      <c r="AF291" s="18">
        <v>0.6080980024</v>
      </c>
      <c r="AG291" s="15"/>
      <c r="AH291" s="15"/>
      <c r="AI291" s="15"/>
      <c r="AJ291" s="15"/>
      <c r="AK291" s="15"/>
      <c r="AM291" s="19">
        <f t="shared" si="29"/>
        <v>6.6106517543999992</v>
      </c>
      <c r="AN291" s="19">
        <f t="shared" si="30"/>
        <v>2.9620637399999996</v>
      </c>
      <c r="AO291" s="19">
        <f t="shared" si="31"/>
        <v>0</v>
      </c>
      <c r="AP291" s="19" t="str">
        <f t="shared" si="32"/>
        <v>ED1</v>
      </c>
      <c r="AQ291" s="19">
        <f t="shared" si="33"/>
        <v>6.632741318663669</v>
      </c>
      <c r="AR291" s="19">
        <f t="shared" si="34"/>
        <v>2.9713270755915127</v>
      </c>
      <c r="AS291" s="19">
        <f>IF(AS$3=$AP291,SUMPRODUCT($Y291:$AF291,Inp_RPEs!$S$9:$Z$9),0)</f>
        <v>0</v>
      </c>
      <c r="AT291" s="19">
        <f>IF(AT$3=$AP291,SUMPRODUCT($Y291:$AD291,Inp_RPEs!$S$9:$X$9),0)</f>
        <v>0</v>
      </c>
      <c r="AU291" s="19">
        <f>IF(AU$3=$AP291,SUMPRODUCT($Y291:$AF291,Inp_RPEs!$S$10:$Z$10),0)</f>
        <v>0</v>
      </c>
      <c r="AV291" s="19">
        <f>IF(AV$3=$AP291,SUMPRODUCT($Y291:$AD291,Inp_RPEs!$S$10:$X$10),0)</f>
        <v>0</v>
      </c>
      <c r="AW291" s="19">
        <f>IF(AW$3=$AP291,SUMPRODUCT($Y291:$AF291,Inp_RPEs!$S$11:$Z$11),0)</f>
        <v>0</v>
      </c>
      <c r="AX291" s="19">
        <f>IF(AX$3=$AP291,SUMPRODUCT($Y291:$AD291,Inp_RPEs!$S$11:$X$11),0)</f>
        <v>0</v>
      </c>
      <c r="AY291" s="19">
        <f>IF(AY$3=$AP291,SUMPRODUCT($Y291:$AF291,Inp_RPEs!$S$12:$Z$12),0)</f>
        <v>6.632741318663669</v>
      </c>
      <c r="AZ291" s="19">
        <f>IF(AZ$3=$AP291,SUMPRODUCT($Y291:$AB291,Inp_RPEs!$S$12:$V$12),0)</f>
        <v>2.9713270755915127</v>
      </c>
      <c r="BA291" s="15"/>
    </row>
    <row r="292" spans="5:53">
      <c r="E292" s="3" t="s">
        <v>28</v>
      </c>
      <c r="F292" s="3" t="s">
        <v>128</v>
      </c>
      <c r="G292" s="3" t="s">
        <v>156</v>
      </c>
      <c r="H292" s="3" t="s">
        <v>153</v>
      </c>
      <c r="I292" s="3" t="s">
        <v>157</v>
      </c>
      <c r="L292" s="3" t="s">
        <v>155</v>
      </c>
      <c r="M292" s="3" t="str">
        <f t="shared" si="28"/>
        <v>SWALESLow Carbon Networks FundLow Carbon Networks Fund revenue adjustment</v>
      </c>
      <c r="R292" s="15"/>
      <c r="T292" s="15"/>
      <c r="U292" s="15"/>
      <c r="V292" s="15"/>
      <c r="W292" s="15"/>
      <c r="X292" s="15"/>
      <c r="Y292" s="18">
        <v>0.77248340000000004</v>
      </c>
      <c r="Z292" s="18">
        <v>4.1034769999999998E-2</v>
      </c>
      <c r="AA292" s="18">
        <v>0.11890733000000001</v>
      </c>
      <c r="AB292" s="18">
        <v>0.32313185999999999</v>
      </c>
      <c r="AC292" s="18">
        <v>4.4316729999999999E-2</v>
      </c>
      <c r="AD292" s="18">
        <v>4.4316729999999999E-2</v>
      </c>
      <c r="AE292" s="18">
        <v>4.4316729999999999E-2</v>
      </c>
      <c r="AF292" s="18">
        <v>4.4316729999999999E-2</v>
      </c>
      <c r="AG292" s="15"/>
      <c r="AH292" s="15"/>
      <c r="AI292" s="15"/>
      <c r="AJ292" s="15"/>
      <c r="AK292" s="15"/>
      <c r="AM292" s="19">
        <f t="shared" si="29"/>
        <v>1.4328242800000002</v>
      </c>
      <c r="AN292" s="19">
        <f t="shared" si="30"/>
        <v>1.2555573600000001</v>
      </c>
      <c r="AO292" s="19">
        <f t="shared" si="31"/>
        <v>0</v>
      </c>
      <c r="AP292" s="19" t="str">
        <f t="shared" si="32"/>
        <v>ED1</v>
      </c>
      <c r="AQ292" s="19">
        <f t="shared" si="33"/>
        <v>1.4349765258005531</v>
      </c>
      <c r="AR292" s="19">
        <f t="shared" si="34"/>
        <v>1.2570864425267179</v>
      </c>
      <c r="AS292" s="19">
        <f>IF(AS$3=$AP292,SUMPRODUCT($Y292:$AF292,Inp_RPEs!$S$9:$Z$9),0)</f>
        <v>0</v>
      </c>
      <c r="AT292" s="19">
        <f>IF(AT$3=$AP292,SUMPRODUCT($Y292:$AD292,Inp_RPEs!$S$9:$X$9),0)</f>
        <v>0</v>
      </c>
      <c r="AU292" s="19">
        <f>IF(AU$3=$AP292,SUMPRODUCT($Y292:$AF292,Inp_RPEs!$S$10:$Z$10),0)</f>
        <v>0</v>
      </c>
      <c r="AV292" s="19">
        <f>IF(AV$3=$AP292,SUMPRODUCT($Y292:$AD292,Inp_RPEs!$S$10:$X$10),0)</f>
        <v>0</v>
      </c>
      <c r="AW292" s="19">
        <f>IF(AW$3=$AP292,SUMPRODUCT($Y292:$AF292,Inp_RPEs!$S$11:$Z$11),0)</f>
        <v>0</v>
      </c>
      <c r="AX292" s="19">
        <f>IF(AX$3=$AP292,SUMPRODUCT($Y292:$AD292,Inp_RPEs!$S$11:$X$11),0)</f>
        <v>0</v>
      </c>
      <c r="AY292" s="19">
        <f>IF(AY$3=$AP292,SUMPRODUCT($Y292:$AF292,Inp_RPEs!$S$12:$Z$12),0)</f>
        <v>1.4349765258005531</v>
      </c>
      <c r="AZ292" s="19">
        <f>IF(AZ$3=$AP292,SUMPRODUCT($Y292:$AB292,Inp_RPEs!$S$12:$V$12),0)</f>
        <v>1.2570864425267179</v>
      </c>
      <c r="BA292" s="15"/>
    </row>
    <row r="293" spans="5:53">
      <c r="E293" s="3" t="s">
        <v>28</v>
      </c>
      <c r="F293" s="3" t="s">
        <v>128</v>
      </c>
      <c r="G293" s="3" t="s">
        <v>158</v>
      </c>
      <c r="H293" s="3" t="s">
        <v>153</v>
      </c>
      <c r="I293" s="3" t="s">
        <v>159</v>
      </c>
      <c r="L293" s="3" t="s">
        <v>155</v>
      </c>
      <c r="M293" s="3" t="str">
        <f t="shared" si="28"/>
        <v>SWALESNIC AwardAwarded NIC funding actually spent or forecast to be spent</v>
      </c>
      <c r="R293" s="15"/>
      <c r="T293" s="15"/>
      <c r="U293" s="15"/>
      <c r="V293" s="15"/>
      <c r="W293" s="15"/>
      <c r="X293" s="15"/>
      <c r="Y293" s="18">
        <v>0</v>
      </c>
      <c r="Z293" s="18">
        <v>0</v>
      </c>
      <c r="AA293" s="18">
        <v>0</v>
      </c>
      <c r="AB293" s="18">
        <v>0</v>
      </c>
      <c r="AC293" s="18">
        <v>1.8394727887197301E-2</v>
      </c>
      <c r="AD293" s="18">
        <v>5.6715544758201085E-2</v>
      </c>
      <c r="AE293" s="18">
        <v>2.2788164094983299</v>
      </c>
      <c r="AF293" s="18">
        <v>3.011397453962056</v>
      </c>
      <c r="AG293" s="15"/>
      <c r="AH293" s="15"/>
      <c r="AI293" s="15"/>
      <c r="AJ293" s="15"/>
      <c r="AK293" s="15"/>
      <c r="AM293" s="19">
        <f t="shared" si="29"/>
        <v>5.3653241361057837</v>
      </c>
      <c r="AN293" s="19">
        <f t="shared" si="30"/>
        <v>0</v>
      </c>
      <c r="AO293" s="19">
        <f t="shared" si="31"/>
        <v>0</v>
      </c>
      <c r="AP293" s="19" t="str">
        <f t="shared" si="32"/>
        <v>ED1</v>
      </c>
      <c r="AQ293" s="19">
        <f t="shared" si="33"/>
        <v>5.3841853706431806</v>
      </c>
      <c r="AR293" s="19">
        <f t="shared" si="34"/>
        <v>0</v>
      </c>
      <c r="AS293" s="19">
        <f>IF(AS$3=$AP293,SUMPRODUCT($Y293:$AF293,Inp_RPEs!$S$9:$Z$9),0)</f>
        <v>0</v>
      </c>
      <c r="AT293" s="19">
        <f>IF(AT$3=$AP293,SUMPRODUCT($Y293:$AD293,Inp_RPEs!$S$9:$X$9),0)</f>
        <v>0</v>
      </c>
      <c r="AU293" s="19">
        <f>IF(AU$3=$AP293,SUMPRODUCT($Y293:$AF293,Inp_RPEs!$S$10:$Z$10),0)</f>
        <v>0</v>
      </c>
      <c r="AV293" s="19">
        <f>IF(AV$3=$AP293,SUMPRODUCT($Y293:$AD293,Inp_RPEs!$S$10:$X$10),0)</f>
        <v>0</v>
      </c>
      <c r="AW293" s="19">
        <f>IF(AW$3=$AP293,SUMPRODUCT($Y293:$AF293,Inp_RPEs!$S$11:$Z$11),0)</f>
        <v>0</v>
      </c>
      <c r="AX293" s="19">
        <f>IF(AX$3=$AP293,SUMPRODUCT($Y293:$AD293,Inp_RPEs!$S$11:$X$11),0)</f>
        <v>0</v>
      </c>
      <c r="AY293" s="19">
        <f>IF(AY$3=$AP293,SUMPRODUCT($Y293:$AF293,Inp_RPEs!$S$12:$Z$12),0)</f>
        <v>5.3841853706431806</v>
      </c>
      <c r="AZ293" s="19">
        <f>IF(AZ$3=$AP293,SUMPRODUCT($Y293:$AB293,Inp_RPEs!$S$12:$V$12),0)</f>
        <v>0</v>
      </c>
      <c r="BA293" s="15"/>
    </row>
    <row r="294" spans="5:53">
      <c r="E294" s="3" t="s">
        <v>28</v>
      </c>
      <c r="F294" s="3" t="s">
        <v>128</v>
      </c>
      <c r="G294" s="3" t="s">
        <v>160</v>
      </c>
      <c r="H294" s="3" t="s">
        <v>153</v>
      </c>
      <c r="I294" s="3" t="s">
        <v>161</v>
      </c>
      <c r="L294" s="3" t="s">
        <v>132</v>
      </c>
      <c r="M294" s="3" t="str">
        <f t="shared" si="28"/>
        <v>SWALESInnovation RORE deductionNetwork innovation</v>
      </c>
      <c r="R294" s="15"/>
      <c r="T294" s="15"/>
      <c r="U294" s="15"/>
      <c r="V294" s="15"/>
      <c r="W294" s="15"/>
      <c r="X294" s="15"/>
      <c r="Y294" s="18">
        <v>-0.71666805354301499</v>
      </c>
      <c r="Z294" s="18">
        <v>7.8096628174718491E-2</v>
      </c>
      <c r="AA294" s="18">
        <v>-0.292764832234784</v>
      </c>
      <c r="AB294" s="18">
        <v>6.1715431615062051E-2</v>
      </c>
      <c r="AC294" s="18">
        <v>9.310252173275925E-2</v>
      </c>
      <c r="AD294" s="18">
        <v>9.4075126959629524E-2</v>
      </c>
      <c r="AE294" s="18">
        <v>0.27028353463470134</v>
      </c>
      <c r="AF294" s="18">
        <v>0.30488864832558632</v>
      </c>
      <c r="AG294" s="15"/>
      <c r="AH294" s="15"/>
      <c r="AI294" s="15"/>
      <c r="AJ294" s="15"/>
      <c r="AK294" s="15"/>
      <c r="AM294" s="19">
        <f t="shared" si="29"/>
        <v>-0.10727099433534198</v>
      </c>
      <c r="AN294" s="19">
        <f t="shared" si="30"/>
        <v>-0.86962082598801838</v>
      </c>
      <c r="AO294" s="19">
        <f t="shared" si="31"/>
        <v>0</v>
      </c>
      <c r="AP294" s="19" t="str">
        <f t="shared" si="32"/>
        <v>ED1</v>
      </c>
      <c r="AQ294" s="19">
        <f t="shared" si="33"/>
        <v>-0.10500659970585663</v>
      </c>
      <c r="AR294" s="19">
        <f t="shared" si="34"/>
        <v>-0.87003639227227991</v>
      </c>
      <c r="AS294" s="19">
        <f>IF(AS$3=$AP294,SUMPRODUCT($Y294:$AF294,Inp_RPEs!$S$9:$Z$9),0)</f>
        <v>0</v>
      </c>
      <c r="AT294" s="19">
        <f>IF(AT$3=$AP294,SUMPRODUCT($Y294:$AD294,Inp_RPEs!$S$9:$X$9),0)</f>
        <v>0</v>
      </c>
      <c r="AU294" s="19">
        <f>IF(AU$3=$AP294,SUMPRODUCT($Y294:$AF294,Inp_RPEs!$S$10:$Z$10),0)</f>
        <v>0</v>
      </c>
      <c r="AV294" s="19">
        <f>IF(AV$3=$AP294,SUMPRODUCT($Y294:$AD294,Inp_RPEs!$S$10:$X$10),0)</f>
        <v>0</v>
      </c>
      <c r="AW294" s="19">
        <f>IF(AW$3=$AP294,SUMPRODUCT($Y294:$AF294,Inp_RPEs!$S$11:$Z$11),0)</f>
        <v>0</v>
      </c>
      <c r="AX294" s="19">
        <f>IF(AX$3=$AP294,SUMPRODUCT($Y294:$AD294,Inp_RPEs!$S$11:$X$11),0)</f>
        <v>0</v>
      </c>
      <c r="AY294" s="19">
        <f>IF(AY$3=$AP294,SUMPRODUCT($Y294:$AF294,Inp_RPEs!$S$12:$Z$12),0)</f>
        <v>-0.10500659970585663</v>
      </c>
      <c r="AZ294" s="19">
        <f>IF(AZ$3=$AP294,SUMPRODUCT($Y294:$AB294,Inp_RPEs!$S$12:$V$12),0)</f>
        <v>-0.87003639227227991</v>
      </c>
      <c r="BA294" s="15"/>
    </row>
    <row r="295" spans="5:53">
      <c r="E295" s="3" t="s">
        <v>28</v>
      </c>
      <c r="F295" s="3" t="s">
        <v>128</v>
      </c>
      <c r="G295" s="3" t="s">
        <v>162</v>
      </c>
      <c r="H295" s="3" t="s">
        <v>163</v>
      </c>
      <c r="I295" s="3" t="s">
        <v>164</v>
      </c>
      <c r="L295" s="3" t="s">
        <v>132</v>
      </c>
      <c r="M295" s="3" t="str">
        <f t="shared" si="28"/>
        <v>SWALESFines and PenaltiesPost-tax total fines and penalties (including GS payments)</v>
      </c>
      <c r="R295" s="15"/>
      <c r="T295" s="15"/>
      <c r="U295" s="15"/>
      <c r="V295" s="15"/>
      <c r="W295" s="15"/>
      <c r="X295" s="15"/>
      <c r="Y295" s="18">
        <v>1.5983902973021935E-2</v>
      </c>
      <c r="Z295" s="18">
        <v>1.1401275887573965E-2</v>
      </c>
      <c r="AA295" s="18">
        <v>1.1390360059774545E-2</v>
      </c>
      <c r="AB295" s="18">
        <v>2.055613554417807E-2</v>
      </c>
      <c r="AC295" s="18">
        <v>1.3940589466587173E-2</v>
      </c>
      <c r="AD295" s="18">
        <v>1.3899101485946891E-2</v>
      </c>
      <c r="AE295" s="18">
        <v>1.3490998773061771E-2</v>
      </c>
      <c r="AF295" s="18">
        <v>1.3088526580705088E-2</v>
      </c>
      <c r="AG295" s="15"/>
      <c r="AH295" s="15"/>
      <c r="AI295" s="15"/>
      <c r="AJ295" s="15"/>
      <c r="AK295" s="15"/>
      <c r="AM295" s="19">
        <f t="shared" si="29"/>
        <v>0.11375089077084943</v>
      </c>
      <c r="AN295" s="19">
        <f t="shared" si="30"/>
        <v>5.9331674464548512E-2</v>
      </c>
      <c r="AO295" s="19">
        <f t="shared" si="31"/>
        <v>0</v>
      </c>
      <c r="AP295" s="19" t="str">
        <f t="shared" si="32"/>
        <v>ED1</v>
      </c>
      <c r="AQ295" s="19">
        <f t="shared" si="33"/>
        <v>0.1140879226549875</v>
      </c>
      <c r="AR295" s="19">
        <f t="shared" si="34"/>
        <v>5.9477401298692077E-2</v>
      </c>
      <c r="AS295" s="19">
        <f>IF(AS$3=$AP295,SUMPRODUCT($Y295:$AF295,Inp_RPEs!$S$9:$Z$9),0)</f>
        <v>0</v>
      </c>
      <c r="AT295" s="19">
        <f>IF(AT$3=$AP295,SUMPRODUCT($Y295:$AD295,Inp_RPEs!$S$9:$X$9),0)</f>
        <v>0</v>
      </c>
      <c r="AU295" s="19">
        <f>IF(AU$3=$AP295,SUMPRODUCT($Y295:$AF295,Inp_RPEs!$S$10:$Z$10),0)</f>
        <v>0</v>
      </c>
      <c r="AV295" s="19">
        <f>IF(AV$3=$AP295,SUMPRODUCT($Y295:$AD295,Inp_RPEs!$S$10:$X$10),0)</f>
        <v>0</v>
      </c>
      <c r="AW295" s="19">
        <f>IF(AW$3=$AP295,SUMPRODUCT($Y295:$AF295,Inp_RPEs!$S$11:$Z$11),0)</f>
        <v>0</v>
      </c>
      <c r="AX295" s="19">
        <f>IF(AX$3=$AP295,SUMPRODUCT($Y295:$AD295,Inp_RPEs!$S$11:$X$11),0)</f>
        <v>0</v>
      </c>
      <c r="AY295" s="19">
        <f>IF(AY$3=$AP295,SUMPRODUCT($Y295:$AF295,Inp_RPEs!$S$12:$Z$12),0)</f>
        <v>0.1140879226549875</v>
      </c>
      <c r="AZ295" s="19">
        <f>IF(AZ$3=$AP295,SUMPRODUCT($Y295:$AB295,Inp_RPEs!$S$12:$V$12),0)</f>
        <v>5.9477401298692077E-2</v>
      </c>
      <c r="BA295" s="15"/>
    </row>
    <row r="296" spans="5:53">
      <c r="E296" s="3" t="s">
        <v>28</v>
      </c>
      <c r="F296" s="3" t="s">
        <v>128</v>
      </c>
      <c r="G296" s="3" t="s">
        <v>165</v>
      </c>
      <c r="H296" s="3" t="s">
        <v>166</v>
      </c>
      <c r="I296" s="3" t="s">
        <v>167</v>
      </c>
      <c r="L296" s="3" t="s">
        <v>155</v>
      </c>
      <c r="M296" s="3" t="str">
        <f t="shared" si="28"/>
        <v>SWALESActual GearingTotal Adjustments to be applied for performance assessment (at actual gearing)</v>
      </c>
      <c r="R296" s="15"/>
      <c r="T296" s="15"/>
      <c r="U296" s="15"/>
      <c r="V296" s="15"/>
      <c r="W296" s="15"/>
      <c r="X296" s="15"/>
      <c r="Y296" s="18">
        <v>0.44992667999999958</v>
      </c>
      <c r="Z296" s="18">
        <v>0.44992668000000008</v>
      </c>
      <c r="AA296" s="18">
        <v>0.22220000000000001</v>
      </c>
      <c r="AB296" s="18">
        <v>0.16238268000000006</v>
      </c>
      <c r="AC296" s="18">
        <v>0.16021696381736877</v>
      </c>
      <c r="AD296" s="18">
        <v>0.12023114694739184</v>
      </c>
      <c r="AE296" s="18">
        <v>5.8123973500872061E-2</v>
      </c>
      <c r="AF296" s="18">
        <v>5.8123973500872284E-2</v>
      </c>
      <c r="AG296" s="15"/>
      <c r="AH296" s="15"/>
      <c r="AI296" s="15"/>
      <c r="AJ296" s="15"/>
      <c r="AK296" s="15"/>
      <c r="AM296" s="19">
        <f t="shared" si="29"/>
        <v>1.6811320977665045</v>
      </c>
      <c r="AN296" s="19">
        <f t="shared" si="30"/>
        <v>1.2844360399999997</v>
      </c>
      <c r="AO296" s="19">
        <f t="shared" si="31"/>
        <v>0</v>
      </c>
      <c r="AP296" s="19" t="str">
        <f t="shared" si="32"/>
        <v>ED1</v>
      </c>
      <c r="AQ296" s="19">
        <f t="shared" si="33"/>
        <v>1.6852342542580403</v>
      </c>
      <c r="AR296" s="19">
        <f t="shared" si="34"/>
        <v>1.2871436530872995</v>
      </c>
      <c r="AS296" s="19">
        <f>IF(AS$3=$AP296,SUMPRODUCT($Y296:$AF296,Inp_RPEs!$S$9:$Z$9),0)</f>
        <v>0</v>
      </c>
      <c r="AT296" s="19">
        <f>IF(AT$3=$AP296,SUMPRODUCT($Y296:$AD296,Inp_RPEs!$S$9:$X$9),0)</f>
        <v>0</v>
      </c>
      <c r="AU296" s="19">
        <f>IF(AU$3=$AP296,SUMPRODUCT($Y296:$AF296,Inp_RPEs!$S$10:$Z$10),0)</f>
        <v>0</v>
      </c>
      <c r="AV296" s="19">
        <f>IF(AV$3=$AP296,SUMPRODUCT($Y296:$AD296,Inp_RPEs!$S$10:$X$10),0)</f>
        <v>0</v>
      </c>
      <c r="AW296" s="19">
        <f>IF(AW$3=$AP296,SUMPRODUCT($Y296:$AF296,Inp_RPEs!$S$11:$Z$11),0)</f>
        <v>0</v>
      </c>
      <c r="AX296" s="19">
        <f>IF(AX$3=$AP296,SUMPRODUCT($Y296:$AD296,Inp_RPEs!$S$11:$X$11),0)</f>
        <v>0</v>
      </c>
      <c r="AY296" s="19">
        <f>IF(AY$3=$AP296,SUMPRODUCT($Y296:$AF296,Inp_RPEs!$S$12:$Z$12),0)</f>
        <v>1.6852342542580403</v>
      </c>
      <c r="AZ296" s="19">
        <f>IF(AZ$3=$AP296,SUMPRODUCT($Y296:$AB296,Inp_RPEs!$S$12:$V$12),0)</f>
        <v>1.2871436530872995</v>
      </c>
      <c r="BA296" s="15"/>
    </row>
    <row r="297" spans="5:53">
      <c r="E297" s="3" t="s">
        <v>28</v>
      </c>
      <c r="F297" s="3" t="s">
        <v>128</v>
      </c>
      <c r="G297" s="3" t="s">
        <v>168</v>
      </c>
      <c r="H297" s="3" t="s">
        <v>166</v>
      </c>
      <c r="I297" s="3" t="s">
        <v>169</v>
      </c>
      <c r="L297" s="3" t="s">
        <v>132</v>
      </c>
      <c r="M297" s="3" t="str">
        <f t="shared" si="28"/>
        <v>SWALESDebt performance (notional)Debt performance - at notional gearing</v>
      </c>
      <c r="R297" s="15"/>
      <c r="T297" s="15"/>
      <c r="U297" s="15"/>
      <c r="V297" s="15"/>
      <c r="W297" s="15"/>
      <c r="X297" s="15"/>
      <c r="Y297" s="18">
        <v>-12.151022916611041</v>
      </c>
      <c r="Z297" s="18">
        <v>-6.936418665127408</v>
      </c>
      <c r="AA297" s="18">
        <v>-0.93186452289330512</v>
      </c>
      <c r="AB297" s="18">
        <v>-4.5124509274510318</v>
      </c>
      <c r="AC297" s="18">
        <v>-8.4538772899999017</v>
      </c>
      <c r="AD297" s="18">
        <v>-5.8352868870717547</v>
      </c>
      <c r="AE297" s="18">
        <v>-1.384377728232024</v>
      </c>
      <c r="AF297" s="18">
        <v>-2.1486820601208492</v>
      </c>
      <c r="AG297" s="15"/>
      <c r="AH297" s="15"/>
      <c r="AI297" s="15"/>
      <c r="AJ297" s="15"/>
      <c r="AK297" s="15"/>
      <c r="AM297" s="19">
        <f t="shared" si="29"/>
        <v>-42.353980997507314</v>
      </c>
      <c r="AN297" s="19">
        <f t="shared" si="30"/>
        <v>-24.531757032082787</v>
      </c>
      <c r="AO297" s="19">
        <f t="shared" si="31"/>
        <v>0</v>
      </c>
      <c r="AP297" s="19" t="str">
        <f t="shared" si="32"/>
        <v>ED1</v>
      </c>
      <c r="AQ297" s="19">
        <f t="shared" si="33"/>
        <v>-42.455613198580352</v>
      </c>
      <c r="AR297" s="19">
        <f t="shared" si="34"/>
        <v>-24.570737073162775</v>
      </c>
      <c r="AS297" s="19">
        <f>IF(AS$3=$AP297,SUMPRODUCT($Y297:$AF297,Inp_RPEs!$S$9:$Z$9),0)</f>
        <v>0</v>
      </c>
      <c r="AT297" s="19">
        <f>IF(AT$3=$AP297,SUMPRODUCT($Y297:$AD297,Inp_RPEs!$S$9:$X$9),0)</f>
        <v>0</v>
      </c>
      <c r="AU297" s="19">
        <f>IF(AU$3=$AP297,SUMPRODUCT($Y297:$AF297,Inp_RPEs!$S$10:$Z$10),0)</f>
        <v>0</v>
      </c>
      <c r="AV297" s="19">
        <f>IF(AV$3=$AP297,SUMPRODUCT($Y297:$AD297,Inp_RPEs!$S$10:$X$10),0)</f>
        <v>0</v>
      </c>
      <c r="AW297" s="19">
        <f>IF(AW$3=$AP297,SUMPRODUCT($Y297:$AF297,Inp_RPEs!$S$11:$Z$11),0)</f>
        <v>0</v>
      </c>
      <c r="AX297" s="19">
        <f>IF(AX$3=$AP297,SUMPRODUCT($Y297:$AD297,Inp_RPEs!$S$11:$X$11),0)</f>
        <v>0</v>
      </c>
      <c r="AY297" s="19">
        <f>IF(AY$3=$AP297,SUMPRODUCT($Y297:$AF297,Inp_RPEs!$S$12:$Z$12),0)</f>
        <v>-42.455613198580352</v>
      </c>
      <c r="AZ297" s="19">
        <f>IF(AZ$3=$AP297,SUMPRODUCT($Y297:$AB297,Inp_RPEs!$S$12:$V$12),0)</f>
        <v>-24.570737073162775</v>
      </c>
      <c r="BA297" s="15"/>
    </row>
    <row r="298" spans="5:53">
      <c r="E298" s="3" t="s">
        <v>28</v>
      </c>
      <c r="F298" s="3" t="s">
        <v>128</v>
      </c>
      <c r="G298" s="3" t="s">
        <v>170</v>
      </c>
      <c r="H298" s="3" t="s">
        <v>166</v>
      </c>
      <c r="I298" s="3" t="s">
        <v>171</v>
      </c>
      <c r="L298" s="3" t="s">
        <v>132</v>
      </c>
      <c r="M298" s="3" t="str">
        <f t="shared" si="28"/>
        <v>SWALESDebt performance impact (actual)Debt performance - impact of actual gearing</v>
      </c>
      <c r="R298" s="15"/>
      <c r="T298" s="15"/>
      <c r="U298" s="15"/>
      <c r="V298" s="15"/>
      <c r="W298" s="15"/>
      <c r="X298" s="15"/>
      <c r="Y298" s="18">
        <v>0.59744152116679183</v>
      </c>
      <c r="Z298" s="18">
        <v>0.62411986576560485</v>
      </c>
      <c r="AA298" s="18">
        <v>0.78445435268496078</v>
      </c>
      <c r="AB298" s="18">
        <v>1.1239758688396109</v>
      </c>
      <c r="AC298" s="18">
        <v>0.71591948460178578</v>
      </c>
      <c r="AD298" s="18">
        <v>-7.1218765388012528E-3</v>
      </c>
      <c r="AE298" s="18">
        <v>0.16145549303004181</v>
      </c>
      <c r="AF298" s="18">
        <v>0.35147528424564028</v>
      </c>
      <c r="AG298" s="15"/>
      <c r="AH298" s="15"/>
      <c r="AI298" s="15"/>
      <c r="AJ298" s="15"/>
      <c r="AK298" s="15"/>
      <c r="AM298" s="19">
        <f t="shared" si="29"/>
        <v>4.3517199937956343</v>
      </c>
      <c r="AN298" s="19">
        <f t="shared" si="30"/>
        <v>3.1299916084569679</v>
      </c>
      <c r="AO298" s="19">
        <f t="shared" si="31"/>
        <v>0</v>
      </c>
      <c r="AP298" s="19" t="str">
        <f t="shared" si="32"/>
        <v>ED1</v>
      </c>
      <c r="AQ298" s="19">
        <f t="shared" si="33"/>
        <v>4.364609660830272</v>
      </c>
      <c r="AR298" s="19">
        <f t="shared" si="34"/>
        <v>3.1385864174304117</v>
      </c>
      <c r="AS298" s="19">
        <f>IF(AS$3=$AP298,SUMPRODUCT($Y298:$AF298,Inp_RPEs!$S$9:$Z$9),0)</f>
        <v>0</v>
      </c>
      <c r="AT298" s="19">
        <f>IF(AT$3=$AP298,SUMPRODUCT($Y298:$AD298,Inp_RPEs!$S$9:$X$9),0)</f>
        <v>0</v>
      </c>
      <c r="AU298" s="19">
        <f>IF(AU$3=$AP298,SUMPRODUCT($Y298:$AF298,Inp_RPEs!$S$10:$Z$10),0)</f>
        <v>0</v>
      </c>
      <c r="AV298" s="19">
        <f>IF(AV$3=$AP298,SUMPRODUCT($Y298:$AD298,Inp_RPEs!$S$10:$X$10),0)</f>
        <v>0</v>
      </c>
      <c r="AW298" s="19">
        <f>IF(AW$3=$AP298,SUMPRODUCT($Y298:$AF298,Inp_RPEs!$S$11:$Z$11),0)</f>
        <v>0</v>
      </c>
      <c r="AX298" s="19">
        <f>IF(AX$3=$AP298,SUMPRODUCT($Y298:$AD298,Inp_RPEs!$S$11:$X$11),0)</f>
        <v>0</v>
      </c>
      <c r="AY298" s="19">
        <f>IF(AY$3=$AP298,SUMPRODUCT($Y298:$AF298,Inp_RPEs!$S$12:$Z$12),0)</f>
        <v>4.364609660830272</v>
      </c>
      <c r="AZ298" s="19">
        <f>IF(AZ$3=$AP298,SUMPRODUCT($Y298:$AB298,Inp_RPEs!$S$12:$V$12),0)</f>
        <v>3.1385864174304117</v>
      </c>
      <c r="BA298" s="15"/>
    </row>
    <row r="299" spans="5:53">
      <c r="E299" s="3" t="s">
        <v>28</v>
      </c>
      <c r="F299" s="3" t="s">
        <v>128</v>
      </c>
      <c r="G299" s="3" t="s">
        <v>172</v>
      </c>
      <c r="H299" s="3" t="s">
        <v>166</v>
      </c>
      <c r="I299" s="3" t="s">
        <v>173</v>
      </c>
      <c r="L299" s="3" t="s">
        <v>132</v>
      </c>
      <c r="M299" s="3" t="str">
        <f t="shared" si="28"/>
        <v>SWALESTax performance (notional)Tax performance - at notional gearing</v>
      </c>
      <c r="R299" s="15"/>
      <c r="T299" s="15"/>
      <c r="U299" s="15"/>
      <c r="V299" s="15"/>
      <c r="W299" s="15"/>
      <c r="X299" s="15"/>
      <c r="Y299" s="18">
        <v>1.4997675858993196</v>
      </c>
      <c r="Z299" s="18">
        <v>6.1750874468333183</v>
      </c>
      <c r="AA299" s="18">
        <v>5.1285411142283088</v>
      </c>
      <c r="AB299" s="18">
        <v>4.3669243973684688</v>
      </c>
      <c r="AC299" s="18">
        <v>-1.7340363387318087</v>
      </c>
      <c r="AD299" s="18">
        <v>-1.9110179239032523</v>
      </c>
      <c r="AE299" s="18">
        <v>-0.39399012106569686</v>
      </c>
      <c r="AF299" s="18">
        <v>-0.30503351456075123</v>
      </c>
      <c r="AG299" s="15"/>
      <c r="AH299" s="15"/>
      <c r="AI299" s="15"/>
      <c r="AJ299" s="15"/>
      <c r="AK299" s="15"/>
      <c r="AM299" s="19">
        <f t="shared" si="29"/>
        <v>12.826242646067906</v>
      </c>
      <c r="AN299" s="19">
        <f t="shared" si="30"/>
        <v>17.170320544329414</v>
      </c>
      <c r="AO299" s="19">
        <f t="shared" si="31"/>
        <v>0</v>
      </c>
      <c r="AP299" s="19" t="str">
        <f t="shared" si="32"/>
        <v>ED1</v>
      </c>
      <c r="AQ299" s="19">
        <f t="shared" si="33"/>
        <v>12.863906866533121</v>
      </c>
      <c r="AR299" s="19">
        <f t="shared" si="34"/>
        <v>17.2232559152432</v>
      </c>
      <c r="AS299" s="19">
        <f>IF(AS$3=$AP299,SUMPRODUCT($Y299:$AF299,Inp_RPEs!$S$9:$Z$9),0)</f>
        <v>0</v>
      </c>
      <c r="AT299" s="19">
        <f>IF(AT$3=$AP299,SUMPRODUCT($Y299:$AD299,Inp_RPEs!$S$9:$X$9),0)</f>
        <v>0</v>
      </c>
      <c r="AU299" s="19">
        <f>IF(AU$3=$AP299,SUMPRODUCT($Y299:$AF299,Inp_RPEs!$S$10:$Z$10),0)</f>
        <v>0</v>
      </c>
      <c r="AV299" s="19">
        <f>IF(AV$3=$AP299,SUMPRODUCT($Y299:$AD299,Inp_RPEs!$S$10:$X$10),0)</f>
        <v>0</v>
      </c>
      <c r="AW299" s="19">
        <f>IF(AW$3=$AP299,SUMPRODUCT($Y299:$AF299,Inp_RPEs!$S$11:$Z$11),0)</f>
        <v>0</v>
      </c>
      <c r="AX299" s="19">
        <f>IF(AX$3=$AP299,SUMPRODUCT($Y299:$AD299,Inp_RPEs!$S$11:$X$11),0)</f>
        <v>0</v>
      </c>
      <c r="AY299" s="19">
        <f>IF(AY$3=$AP299,SUMPRODUCT($Y299:$AF299,Inp_RPEs!$S$12:$Z$12),0)</f>
        <v>12.863906866533121</v>
      </c>
      <c r="AZ299" s="19">
        <f>IF(AZ$3=$AP299,SUMPRODUCT($Y299:$AB299,Inp_RPEs!$S$12:$V$12),0)</f>
        <v>17.2232559152432</v>
      </c>
      <c r="BA299" s="15"/>
    </row>
    <row r="300" spans="5:53">
      <c r="E300" s="3" t="s">
        <v>28</v>
      </c>
      <c r="F300" s="3" t="s">
        <v>128</v>
      </c>
      <c r="G300" s="3" t="s">
        <v>174</v>
      </c>
      <c r="H300" s="3" t="s">
        <v>166</v>
      </c>
      <c r="I300" s="3" t="s">
        <v>175</v>
      </c>
      <c r="L300" s="3" t="s">
        <v>132</v>
      </c>
      <c r="M300" s="3" t="str">
        <f t="shared" si="28"/>
        <v>SWALESTax performance impact (actual)Tax performance - impact of actual gearing</v>
      </c>
      <c r="R300" s="15"/>
      <c r="T300" s="15"/>
      <c r="U300" s="15"/>
      <c r="V300" s="15"/>
      <c r="W300" s="15"/>
      <c r="X300" s="15"/>
      <c r="Y300" s="18">
        <v>2.2353299349959777E-3</v>
      </c>
      <c r="Z300" s="18">
        <v>3.0384854026395125E-3</v>
      </c>
      <c r="AA300" s="18">
        <v>2.7958899411706928E-3</v>
      </c>
      <c r="AB300" s="18">
        <v>2.3861217657097367E-3</v>
      </c>
      <c r="AC300" s="18">
        <v>1.1762237466745873E-3</v>
      </c>
      <c r="AD300" s="18">
        <v>-1.0051712743930352E-5</v>
      </c>
      <c r="AE300" s="18">
        <v>2.0323889207407575E-4</v>
      </c>
      <c r="AF300" s="18">
        <v>4.5807692640825737E-4</v>
      </c>
      <c r="AG300" s="15"/>
      <c r="AH300" s="15"/>
      <c r="AI300" s="15"/>
      <c r="AJ300" s="15"/>
      <c r="AK300" s="15"/>
      <c r="AM300" s="19">
        <f t="shared" si="29"/>
        <v>1.228331489692891E-2</v>
      </c>
      <c r="AN300" s="19">
        <f t="shared" si="30"/>
        <v>1.045582704451592E-2</v>
      </c>
      <c r="AO300" s="19">
        <f t="shared" si="31"/>
        <v>0</v>
      </c>
      <c r="AP300" s="19" t="str">
        <f t="shared" si="32"/>
        <v>ED1</v>
      </c>
      <c r="AQ300" s="19">
        <f t="shared" si="33"/>
        <v>1.2317274233646498E-2</v>
      </c>
      <c r="AR300" s="19">
        <f t="shared" si="34"/>
        <v>1.0483362039269405E-2</v>
      </c>
      <c r="AS300" s="19">
        <f>IF(AS$3=$AP300,SUMPRODUCT($Y300:$AF300,Inp_RPEs!$S$9:$Z$9),0)</f>
        <v>0</v>
      </c>
      <c r="AT300" s="19">
        <f>IF(AT$3=$AP300,SUMPRODUCT($Y300:$AD300,Inp_RPEs!$S$9:$X$9),0)</f>
        <v>0</v>
      </c>
      <c r="AU300" s="19">
        <f>IF(AU$3=$AP300,SUMPRODUCT($Y300:$AF300,Inp_RPEs!$S$10:$Z$10),0)</f>
        <v>0</v>
      </c>
      <c r="AV300" s="19">
        <f>IF(AV$3=$AP300,SUMPRODUCT($Y300:$AD300,Inp_RPEs!$S$10:$X$10),0)</f>
        <v>0</v>
      </c>
      <c r="AW300" s="19">
        <f>IF(AW$3=$AP300,SUMPRODUCT($Y300:$AF300,Inp_RPEs!$S$11:$Z$11),0)</f>
        <v>0</v>
      </c>
      <c r="AX300" s="19">
        <f>IF(AX$3=$AP300,SUMPRODUCT($Y300:$AD300,Inp_RPEs!$S$11:$X$11),0)</f>
        <v>0</v>
      </c>
      <c r="AY300" s="19">
        <f>IF(AY$3=$AP300,SUMPRODUCT($Y300:$AF300,Inp_RPEs!$S$12:$Z$12),0)</f>
        <v>1.2317274233646498E-2</v>
      </c>
      <c r="AZ300" s="19">
        <f>IF(AZ$3=$AP300,SUMPRODUCT($Y300:$AB300,Inp_RPEs!$S$12:$V$12),0)</f>
        <v>1.0483362039269405E-2</v>
      </c>
      <c r="BA300" s="15"/>
    </row>
    <row r="301" spans="5:53">
      <c r="E301" s="3" t="s">
        <v>28</v>
      </c>
      <c r="F301" s="3" t="s">
        <v>128</v>
      </c>
      <c r="G301" s="3" t="s">
        <v>176</v>
      </c>
      <c r="H301" s="3" t="s">
        <v>176</v>
      </c>
      <c r="I301" s="3" t="s">
        <v>177</v>
      </c>
      <c r="L301" s="3" t="s">
        <v>132</v>
      </c>
      <c r="M301" s="3" t="str">
        <f t="shared" si="28"/>
        <v>SWALESRAVNPV-neutral RAV return base</v>
      </c>
      <c r="R301" s="15"/>
      <c r="T301" s="15"/>
      <c r="U301" s="15"/>
      <c r="V301" s="15"/>
      <c r="W301" s="15"/>
      <c r="X301" s="15"/>
      <c r="Y301" s="89">
        <v>839.28090672346275</v>
      </c>
      <c r="Z301" s="89">
        <v>868.94014955142302</v>
      </c>
      <c r="AA301" s="89">
        <v>889.36661244226093</v>
      </c>
      <c r="AB301" s="89">
        <v>911.16554628696281</v>
      </c>
      <c r="AC301" s="89">
        <v>944.195201382091</v>
      </c>
      <c r="AD301" s="89">
        <v>978.09250045271028</v>
      </c>
      <c r="AE301" s="89">
        <v>1010.5632233725203</v>
      </c>
      <c r="AF301" s="89">
        <v>1042.3072457174126</v>
      </c>
      <c r="AG301" s="15"/>
      <c r="AH301" s="15"/>
      <c r="AI301" s="15"/>
      <c r="AJ301" s="15"/>
      <c r="AK301" s="15"/>
      <c r="AM301" s="19">
        <f t="shared" si="29"/>
        <v>7483.9113859288427</v>
      </c>
      <c r="AN301" s="19">
        <f t="shared" si="30"/>
        <v>3508.7532150041097</v>
      </c>
      <c r="AO301" s="19">
        <f t="shared" si="31"/>
        <v>0</v>
      </c>
      <c r="AP301" s="19" t="str">
        <f t="shared" si="32"/>
        <v>ED1</v>
      </c>
      <c r="AQ301" s="19">
        <f t="shared" si="33"/>
        <v>7506.839404105569</v>
      </c>
      <c r="AR301" s="19">
        <f t="shared" si="34"/>
        <v>3517.7069813587491</v>
      </c>
      <c r="AS301" s="19">
        <f>IF(AS$3=$AP301,SUMPRODUCT($Y301:$AF301,Inp_RPEs!$S$9:$Z$9),0)</f>
        <v>0</v>
      </c>
      <c r="AT301" s="19">
        <f>IF(AT$3=$AP301,SUMPRODUCT($Y301:$AD301,Inp_RPEs!$S$9:$X$9),0)</f>
        <v>0</v>
      </c>
      <c r="AU301" s="19">
        <f>IF(AU$3=$AP301,SUMPRODUCT($Y301:$AF301,Inp_RPEs!$S$10:$Z$10),0)</f>
        <v>0</v>
      </c>
      <c r="AV301" s="19">
        <f>IF(AV$3=$AP301,SUMPRODUCT($Y301:$AD301,Inp_RPEs!$S$10:$X$10),0)</f>
        <v>0</v>
      </c>
      <c r="AW301" s="19">
        <f>IF(AW$3=$AP301,SUMPRODUCT($Y301:$AF301,Inp_RPEs!$S$11:$Z$11),0)</f>
        <v>0</v>
      </c>
      <c r="AX301" s="19">
        <f>IF(AX$3=$AP301,SUMPRODUCT($Y301:$AD301,Inp_RPEs!$S$11:$X$11),0)</f>
        <v>0</v>
      </c>
      <c r="AY301" s="19">
        <f>IF(AY$3=$AP301,SUMPRODUCT($Y301:$AF301,Inp_RPEs!$S$12:$Z$12),0)</f>
        <v>7506.839404105569</v>
      </c>
      <c r="AZ301" s="19">
        <f>IF(AZ$3=$AP301,SUMPRODUCT($Y301:$AB301,Inp_RPEs!$S$12:$V$12),0)</f>
        <v>3517.7069813587491</v>
      </c>
      <c r="BA301" s="15"/>
    </row>
    <row r="302" spans="5:53">
      <c r="E302" s="3" t="s">
        <v>28</v>
      </c>
      <c r="F302" s="3" t="s">
        <v>128</v>
      </c>
      <c r="G302" s="3" t="s">
        <v>178</v>
      </c>
      <c r="H302" s="3" t="s">
        <v>176</v>
      </c>
      <c r="I302" s="3" t="s">
        <v>179</v>
      </c>
      <c r="L302" s="3" t="s">
        <v>132</v>
      </c>
      <c r="M302" s="3" t="str">
        <f t="shared" si="28"/>
        <v>SWALESDepreciationTotal Depreciation</v>
      </c>
      <c r="R302" s="15"/>
      <c r="T302" s="15"/>
      <c r="U302" s="15"/>
      <c r="V302" s="15"/>
      <c r="W302" s="15"/>
      <c r="X302" s="15"/>
      <c r="Y302" s="89">
        <v>-85.111419902918968</v>
      </c>
      <c r="Z302" s="89">
        <v>-86.099638162994083</v>
      </c>
      <c r="AA302" s="89">
        <v>-79.748757897152487</v>
      </c>
      <c r="AB302" s="89">
        <v>-78.247633633263789</v>
      </c>
      <c r="AC302" s="89">
        <v>-76.654000132653636</v>
      </c>
      <c r="AD302" s="89">
        <v>-75.701819333971244</v>
      </c>
      <c r="AE302" s="89">
        <v>-75.124172754931024</v>
      </c>
      <c r="AF302" s="89">
        <v>-74.489443986844691</v>
      </c>
      <c r="AG302" s="15"/>
      <c r="AH302" s="15"/>
      <c r="AI302" s="15"/>
      <c r="AJ302" s="15"/>
      <c r="AK302" s="15"/>
      <c r="AM302" s="19">
        <f t="shared" si="29"/>
        <v>-631.17688580472986</v>
      </c>
      <c r="AN302" s="19">
        <f t="shared" si="30"/>
        <v>-329.2074495963293</v>
      </c>
      <c r="AO302" s="19">
        <f t="shared" si="31"/>
        <v>0</v>
      </c>
      <c r="AP302" s="19" t="str">
        <f t="shared" si="32"/>
        <v>ED1</v>
      </c>
      <c r="AQ302" s="19">
        <f t="shared" si="33"/>
        <v>-633.05347086666666</v>
      </c>
      <c r="AR302" s="19">
        <f t="shared" si="34"/>
        <v>-330.02249276164065</v>
      </c>
      <c r="AS302" s="19">
        <f>IF(AS$3=$AP302,SUMPRODUCT($Y302:$AF302,Inp_RPEs!$S$9:$Z$9),0)</f>
        <v>0</v>
      </c>
      <c r="AT302" s="19">
        <f>IF(AT$3=$AP302,SUMPRODUCT($Y302:$AD302,Inp_RPEs!$S$9:$X$9),0)</f>
        <v>0</v>
      </c>
      <c r="AU302" s="19">
        <f>IF(AU$3=$AP302,SUMPRODUCT($Y302:$AF302,Inp_RPEs!$S$10:$Z$10),0)</f>
        <v>0</v>
      </c>
      <c r="AV302" s="19">
        <f>IF(AV$3=$AP302,SUMPRODUCT($Y302:$AD302,Inp_RPEs!$S$10:$X$10),0)</f>
        <v>0</v>
      </c>
      <c r="AW302" s="19">
        <f>IF(AW$3=$AP302,SUMPRODUCT($Y302:$AF302,Inp_RPEs!$S$11:$Z$11),0)</f>
        <v>0</v>
      </c>
      <c r="AX302" s="19">
        <f>IF(AX$3=$AP302,SUMPRODUCT($Y302:$AD302,Inp_RPEs!$S$11:$X$11),0)</f>
        <v>0</v>
      </c>
      <c r="AY302" s="19">
        <f>IF(AY$3=$AP302,SUMPRODUCT($Y302:$AF302,Inp_RPEs!$S$12:$Z$12),0)</f>
        <v>-633.05347086666666</v>
      </c>
      <c r="AZ302" s="19">
        <f>IF(AZ$3=$AP302,SUMPRODUCT($Y302:$AB302,Inp_RPEs!$S$12:$V$12),0)</f>
        <v>-330.02249276164065</v>
      </c>
      <c r="BA302" s="15"/>
    </row>
    <row r="303" spans="5:53">
      <c r="E303" s="3" t="s">
        <v>28</v>
      </c>
      <c r="F303" s="3" t="s">
        <v>128</v>
      </c>
      <c r="G303" s="3" t="s">
        <v>180</v>
      </c>
      <c r="H303" s="3" t="s">
        <v>176</v>
      </c>
      <c r="I303" s="3" t="s">
        <v>181</v>
      </c>
      <c r="L303" s="3" t="s">
        <v>138</v>
      </c>
      <c r="M303" s="3" t="str">
        <f t="shared" si="28"/>
        <v>SWALESNotional GearingNotional gearing</v>
      </c>
      <c r="R303" s="15"/>
      <c r="T303" s="15"/>
      <c r="U303" s="15"/>
      <c r="V303" s="15"/>
      <c r="W303" s="15"/>
      <c r="X303" s="15"/>
      <c r="Y303" s="18">
        <v>0.65</v>
      </c>
      <c r="Z303" s="18">
        <v>0.65</v>
      </c>
      <c r="AA303" s="18">
        <v>0.65</v>
      </c>
      <c r="AB303" s="18">
        <v>0.65</v>
      </c>
      <c r="AC303" s="18">
        <v>0.65</v>
      </c>
      <c r="AD303" s="18">
        <v>0.65</v>
      </c>
      <c r="AE303" s="18">
        <v>0.65</v>
      </c>
      <c r="AF303" s="18">
        <v>0.65</v>
      </c>
      <c r="AG303" s="15"/>
      <c r="AH303" s="15"/>
      <c r="AI303" s="15"/>
      <c r="AJ303" s="15"/>
      <c r="AK303" s="15"/>
      <c r="AM303" s="19">
        <f t="shared" si="29"/>
        <v>0.65</v>
      </c>
      <c r="AN303" s="19">
        <f t="shared" si="30"/>
        <v>0.65</v>
      </c>
      <c r="AO303" s="19">
        <f t="shared" si="31"/>
        <v>0</v>
      </c>
      <c r="AP303" s="19" t="str">
        <f t="shared" si="32"/>
        <v>ED1</v>
      </c>
      <c r="AQ303" s="19">
        <f t="shared" si="33"/>
        <v>5.215668525687601</v>
      </c>
      <c r="AR303" s="19">
        <f t="shared" si="34"/>
        <v>2.6065284982534287</v>
      </c>
      <c r="AS303" s="19">
        <f>IF(AS$3=$AP303,SUMPRODUCT($Y303:$AF303,Inp_RPEs!$S$9:$Z$9),0)</f>
        <v>0</v>
      </c>
      <c r="AT303" s="19">
        <f>IF(AT$3=$AP303,SUMPRODUCT($Y303:$AD303,Inp_RPEs!$S$9:$X$9),0)</f>
        <v>0</v>
      </c>
      <c r="AU303" s="19">
        <f>IF(AU$3=$AP303,SUMPRODUCT($Y303:$AF303,Inp_RPEs!$S$10:$Z$10),0)</f>
        <v>0</v>
      </c>
      <c r="AV303" s="19">
        <f>IF(AV$3=$AP303,SUMPRODUCT($Y303:$AD303,Inp_RPEs!$S$10:$X$10),0)</f>
        <v>0</v>
      </c>
      <c r="AW303" s="19">
        <f>IF(AW$3=$AP303,SUMPRODUCT($Y303:$AF303,Inp_RPEs!$S$11:$Z$11),0)</f>
        <v>0</v>
      </c>
      <c r="AX303" s="19">
        <f>IF(AX$3=$AP303,SUMPRODUCT($Y303:$AD303,Inp_RPEs!$S$11:$X$11),0)</f>
        <v>0</v>
      </c>
      <c r="AY303" s="19">
        <f>IF(AY$3=$AP303,SUMPRODUCT($Y303:$AF303,Inp_RPEs!$S$12:$Z$12),0)</f>
        <v>5.215668525687601</v>
      </c>
      <c r="AZ303" s="19">
        <f>IF(AZ$3=$AP303,SUMPRODUCT($Y303:$AB303,Inp_RPEs!$S$12:$V$12),0)</f>
        <v>2.6065284982534287</v>
      </c>
      <c r="BA303" s="15"/>
    </row>
    <row r="304" spans="5:53">
      <c r="E304" s="3" t="s">
        <v>28</v>
      </c>
      <c r="F304" s="3" t="s">
        <v>128</v>
      </c>
      <c r="G304" s="3" t="s">
        <v>182</v>
      </c>
      <c r="H304" s="3" t="s">
        <v>176</v>
      </c>
      <c r="I304" s="3" t="s">
        <v>182</v>
      </c>
      <c r="L304" s="3" t="s">
        <v>183</v>
      </c>
      <c r="M304" s="3" t="str">
        <f t="shared" si="28"/>
        <v>SWALESCost of debtCost of debt</v>
      </c>
      <c r="R304" s="15"/>
      <c r="T304" s="15"/>
      <c r="U304" s="15"/>
      <c r="V304" s="15"/>
      <c r="W304" s="15"/>
      <c r="X304" s="15"/>
      <c r="Y304" s="18">
        <v>2.5499999999999998E-2</v>
      </c>
      <c r="Z304" s="18">
        <v>2.3799999999999998E-2</v>
      </c>
      <c r="AA304" s="18">
        <v>2.2200000000000001E-2</v>
      </c>
      <c r="AB304" s="18">
        <v>1.9099999999999999E-2</v>
      </c>
      <c r="AC304" s="18">
        <v>1.5800000000000002E-2</v>
      </c>
      <c r="AD304" s="18">
        <v>1.1399999999999999E-2</v>
      </c>
      <c r="AE304" s="18">
        <v>9.1999999999999998E-3</v>
      </c>
      <c r="AF304" s="18">
        <v>7.1999999999999998E-3</v>
      </c>
      <c r="AG304" s="15"/>
      <c r="AH304" s="15"/>
      <c r="AI304" s="15"/>
      <c r="AJ304" s="15"/>
      <c r="AK304" s="15"/>
      <c r="AM304" s="19">
        <f t="shared" si="29"/>
        <v>1.6775000000000002E-2</v>
      </c>
      <c r="AN304" s="19">
        <f t="shared" si="30"/>
        <v>2.2649999999999997E-2</v>
      </c>
      <c r="AO304" s="19">
        <f t="shared" si="31"/>
        <v>0</v>
      </c>
      <c r="AP304" s="19" t="str">
        <f t="shared" si="32"/>
        <v>ED1</v>
      </c>
      <c r="AQ304" s="19">
        <f t="shared" si="33"/>
        <v>0.13456982257757333</v>
      </c>
      <c r="AR304" s="19">
        <f t="shared" si="34"/>
        <v>9.0816551348292612E-2</v>
      </c>
      <c r="AS304" s="19">
        <f>IF(AS$3=$AP304,SUMPRODUCT($Y304:$AF304,Inp_RPEs!$S$9:$Z$9),0)</f>
        <v>0</v>
      </c>
      <c r="AT304" s="19">
        <f>IF(AT$3=$AP304,SUMPRODUCT($Y304:$AD304,Inp_RPEs!$S$9:$X$9),0)</f>
        <v>0</v>
      </c>
      <c r="AU304" s="19">
        <f>IF(AU$3=$AP304,SUMPRODUCT($Y304:$AF304,Inp_RPEs!$S$10:$Z$10),0)</f>
        <v>0</v>
      </c>
      <c r="AV304" s="19">
        <f>IF(AV$3=$AP304,SUMPRODUCT($Y304:$AD304,Inp_RPEs!$S$10:$X$10),0)</f>
        <v>0</v>
      </c>
      <c r="AW304" s="19">
        <f>IF(AW$3=$AP304,SUMPRODUCT($Y304:$AF304,Inp_RPEs!$S$11:$Z$11),0)</f>
        <v>0</v>
      </c>
      <c r="AX304" s="19">
        <f>IF(AX$3=$AP304,SUMPRODUCT($Y304:$AD304,Inp_RPEs!$S$11:$X$11),0)</f>
        <v>0</v>
      </c>
      <c r="AY304" s="19">
        <f>IF(AY$3=$AP304,SUMPRODUCT($Y304:$AF304,Inp_RPEs!$S$12:$Z$12),0)</f>
        <v>0.13456982257757333</v>
      </c>
      <c r="AZ304" s="19">
        <f>IF(AZ$3=$AP304,SUMPRODUCT($Y304:$AB304,Inp_RPEs!$S$12:$V$12),0)</f>
        <v>9.0816551348292612E-2</v>
      </c>
      <c r="BA304" s="15"/>
    </row>
    <row r="305" spans="5:53">
      <c r="E305" s="3" t="s">
        <v>28</v>
      </c>
      <c r="F305" s="3" t="s">
        <v>128</v>
      </c>
      <c r="G305" s="3" t="s">
        <v>184</v>
      </c>
      <c r="H305" s="3" t="s">
        <v>176</v>
      </c>
      <c r="I305" s="3" t="s">
        <v>184</v>
      </c>
      <c r="L305" s="3" t="s">
        <v>183</v>
      </c>
      <c r="M305" s="3" t="str">
        <f t="shared" si="28"/>
        <v>SWALESCost of equityCost of equity</v>
      </c>
      <c r="R305" s="15"/>
      <c r="T305" s="15"/>
      <c r="U305" s="15"/>
      <c r="V305" s="15"/>
      <c r="W305" s="15"/>
      <c r="X305" s="15"/>
      <c r="Y305" s="18">
        <v>6.4000000000000001E-2</v>
      </c>
      <c r="Z305" s="18">
        <v>6.4000000000000001E-2</v>
      </c>
      <c r="AA305" s="18">
        <v>6.4000000000000001E-2</v>
      </c>
      <c r="AB305" s="18">
        <v>6.4000000000000001E-2</v>
      </c>
      <c r="AC305" s="18">
        <v>6.4000000000000001E-2</v>
      </c>
      <c r="AD305" s="18">
        <v>6.4000000000000001E-2</v>
      </c>
      <c r="AE305" s="18">
        <v>6.4000000000000001E-2</v>
      </c>
      <c r="AF305" s="18">
        <v>6.4000000000000001E-2</v>
      </c>
      <c r="AG305" s="15"/>
      <c r="AH305" s="15"/>
      <c r="AI305" s="15"/>
      <c r="AJ305" s="15"/>
      <c r="AK305" s="15"/>
      <c r="AM305" s="19">
        <f t="shared" si="29"/>
        <v>6.4000000000000001E-2</v>
      </c>
      <c r="AN305" s="19">
        <f t="shared" si="30"/>
        <v>6.4000000000000001E-2</v>
      </c>
      <c r="AO305" s="19">
        <f t="shared" si="31"/>
        <v>0</v>
      </c>
      <c r="AP305" s="19" t="str">
        <f t="shared" si="32"/>
        <v>ED1</v>
      </c>
      <c r="AQ305" s="19">
        <f t="shared" si="33"/>
        <v>0.51354274714462533</v>
      </c>
      <c r="AR305" s="19">
        <f t="shared" si="34"/>
        <v>0.25664280598187605</v>
      </c>
      <c r="AS305" s="19">
        <f>IF(AS$3=$AP305,SUMPRODUCT($Y305:$AF305,Inp_RPEs!$S$9:$Z$9),0)</f>
        <v>0</v>
      </c>
      <c r="AT305" s="19">
        <f>IF(AT$3=$AP305,SUMPRODUCT($Y305:$AD305,Inp_RPEs!$S$9:$X$9),0)</f>
        <v>0</v>
      </c>
      <c r="AU305" s="19">
        <f>IF(AU$3=$AP305,SUMPRODUCT($Y305:$AF305,Inp_RPEs!$S$10:$Z$10),0)</f>
        <v>0</v>
      </c>
      <c r="AV305" s="19">
        <f>IF(AV$3=$AP305,SUMPRODUCT($Y305:$AD305,Inp_RPEs!$S$10:$X$10),0)</f>
        <v>0</v>
      </c>
      <c r="AW305" s="19">
        <f>IF(AW$3=$AP305,SUMPRODUCT($Y305:$AF305,Inp_RPEs!$S$11:$Z$11),0)</f>
        <v>0</v>
      </c>
      <c r="AX305" s="19">
        <f>IF(AX$3=$AP305,SUMPRODUCT($Y305:$AD305,Inp_RPEs!$S$11:$X$11),0)</f>
        <v>0</v>
      </c>
      <c r="AY305" s="19">
        <f>IF(AY$3=$AP305,SUMPRODUCT($Y305:$AF305,Inp_RPEs!$S$12:$Z$12),0)</f>
        <v>0.51354274714462533</v>
      </c>
      <c r="AZ305" s="19">
        <f>IF(AZ$3=$AP305,SUMPRODUCT($Y305:$AB305,Inp_RPEs!$S$12:$V$12),0)</f>
        <v>0.25664280598187605</v>
      </c>
      <c r="BA305" s="15"/>
    </row>
    <row r="306" spans="5:53">
      <c r="E306" s="3" t="s">
        <v>29</v>
      </c>
      <c r="F306" s="3" t="s">
        <v>128</v>
      </c>
      <c r="G306" s="3" t="s">
        <v>129</v>
      </c>
      <c r="H306" s="3" t="s">
        <v>130</v>
      </c>
      <c r="I306" s="3" t="s">
        <v>131</v>
      </c>
      <c r="L306" s="3" t="s">
        <v>132</v>
      </c>
      <c r="M306" s="3" t="str">
        <f t="shared" si="28"/>
        <v>SWESTTotex actualLatest Totex actuals/forecast</v>
      </c>
      <c r="R306" s="15"/>
      <c r="T306" s="15"/>
      <c r="U306" s="15"/>
      <c r="V306" s="15"/>
      <c r="W306" s="15"/>
      <c r="X306" s="15"/>
      <c r="Y306" s="89">
        <v>210.44636019704512</v>
      </c>
      <c r="Z306" s="89">
        <v>240.33952357429652</v>
      </c>
      <c r="AA306" s="89">
        <v>208.58514525828971</v>
      </c>
      <c r="AB306" s="89">
        <v>191.79016766298196</v>
      </c>
      <c r="AC306" s="89">
        <v>210.33700322794996</v>
      </c>
      <c r="AD306" s="89">
        <v>206.19128106862999</v>
      </c>
      <c r="AE306" s="89">
        <v>201.90856271790997</v>
      </c>
      <c r="AF306" s="89">
        <v>204.39580904550002</v>
      </c>
      <c r="AG306" s="15"/>
      <c r="AH306" s="15"/>
      <c r="AI306" s="15"/>
      <c r="AJ306" s="15"/>
      <c r="AK306" s="15"/>
      <c r="AM306" s="19">
        <f t="shared" si="29"/>
        <v>1673.9938527526033</v>
      </c>
      <c r="AN306" s="19">
        <f t="shared" si="30"/>
        <v>851.16119669261332</v>
      </c>
      <c r="AO306" s="19">
        <f t="shared" si="31"/>
        <v>0</v>
      </c>
      <c r="AP306" s="19" t="str">
        <f t="shared" si="32"/>
        <v>ED1</v>
      </c>
      <c r="AQ306" s="19">
        <f t="shared" si="33"/>
        <v>1679.0241368463317</v>
      </c>
      <c r="AR306" s="19">
        <f t="shared" si="34"/>
        <v>853.29889884398767</v>
      </c>
      <c r="AS306" s="19">
        <f>IF(AS$3=$AP306,SUMPRODUCT($Y306:$AF306,Inp_RPEs!$S$9:$Z$9),0)</f>
        <v>0</v>
      </c>
      <c r="AT306" s="19">
        <f>IF(AT$3=$AP306,SUMPRODUCT($Y306:$AD306,Inp_RPEs!$S$9:$X$9),0)</f>
        <v>0</v>
      </c>
      <c r="AU306" s="19">
        <f>IF(AU$3=$AP306,SUMPRODUCT($Y306:$AF306,Inp_RPEs!$S$10:$Z$10),0)</f>
        <v>0</v>
      </c>
      <c r="AV306" s="19">
        <f>IF(AV$3=$AP306,SUMPRODUCT($Y306:$AD306,Inp_RPEs!$S$10:$X$10),0)</f>
        <v>0</v>
      </c>
      <c r="AW306" s="19">
        <f>IF(AW$3=$AP306,SUMPRODUCT($Y306:$AF306,Inp_RPEs!$S$11:$Z$11),0)</f>
        <v>0</v>
      </c>
      <c r="AX306" s="19">
        <f>IF(AX$3=$AP306,SUMPRODUCT($Y306:$AD306,Inp_RPEs!$S$11:$X$11),0)</f>
        <v>0</v>
      </c>
      <c r="AY306" s="19">
        <f>IF(AY$3=$AP306,SUMPRODUCT($Y306:$AF306,Inp_RPEs!$S$12:$Z$12),0)</f>
        <v>1679.0241368463317</v>
      </c>
      <c r="AZ306" s="19">
        <f>IF(AZ$3=$AP306,SUMPRODUCT($Y306:$AB306,Inp_RPEs!$S$12:$V$12),0)</f>
        <v>853.29889884398767</v>
      </c>
      <c r="BA306" s="15"/>
    </row>
    <row r="307" spans="5:53">
      <c r="E307" s="3" t="s">
        <v>29</v>
      </c>
      <c r="F307" s="3" t="s">
        <v>128</v>
      </c>
      <c r="G307" s="3" t="s">
        <v>133</v>
      </c>
      <c r="H307" s="3" t="s">
        <v>130</v>
      </c>
      <c r="I307" s="3" t="s">
        <v>134</v>
      </c>
      <c r="L307" s="3" t="s">
        <v>132</v>
      </c>
      <c r="M307" s="3" t="str">
        <f t="shared" si="28"/>
        <v>SWESTTotex allowanceTotex allowance 
   including allowed adjustments and uncertainty mechanisms</v>
      </c>
      <c r="R307" s="15"/>
      <c r="T307" s="15"/>
      <c r="U307" s="15"/>
      <c r="V307" s="15"/>
      <c r="W307" s="15"/>
      <c r="X307" s="15"/>
      <c r="Y307" s="89">
        <v>214.69763708067677</v>
      </c>
      <c r="Z307" s="89">
        <v>215.30321808555479</v>
      </c>
      <c r="AA307" s="89">
        <v>211.32362965118332</v>
      </c>
      <c r="AB307" s="89">
        <v>214.43396722689175</v>
      </c>
      <c r="AC307" s="89">
        <v>210.66095291492763</v>
      </c>
      <c r="AD307" s="89">
        <v>210.0047161211412</v>
      </c>
      <c r="AE307" s="89">
        <v>209.8131760264047</v>
      </c>
      <c r="AF307" s="89">
        <v>219.71952298508899</v>
      </c>
      <c r="AG307" s="15"/>
      <c r="AH307" s="15"/>
      <c r="AI307" s="15"/>
      <c r="AJ307" s="15"/>
      <c r="AK307" s="15"/>
      <c r="AM307" s="19">
        <f t="shared" si="29"/>
        <v>1705.9568200918693</v>
      </c>
      <c r="AN307" s="19">
        <f t="shared" si="30"/>
        <v>855.75845204430652</v>
      </c>
      <c r="AO307" s="19">
        <f t="shared" si="31"/>
        <v>1</v>
      </c>
      <c r="AP307" s="19" t="str">
        <f t="shared" si="32"/>
        <v>ED1</v>
      </c>
      <c r="AQ307" s="19">
        <f t="shared" si="33"/>
        <v>1711.0911525060269</v>
      </c>
      <c r="AR307" s="19">
        <f t="shared" si="34"/>
        <v>857.90400122444794</v>
      </c>
      <c r="AS307" s="19">
        <f>IF(AS$3=$AP307,SUMPRODUCT($Y307:$AF307,Inp_RPEs!$S$9:$Z$9),0)</f>
        <v>0</v>
      </c>
      <c r="AT307" s="19">
        <f>IF(AT$3=$AP307,SUMPRODUCT($Y307:$AD307,Inp_RPEs!$S$9:$X$9),0)</f>
        <v>0</v>
      </c>
      <c r="AU307" s="19">
        <f>IF(AU$3=$AP307,SUMPRODUCT($Y307:$AF307,Inp_RPEs!$S$10:$Z$10),0)</f>
        <v>0</v>
      </c>
      <c r="AV307" s="19">
        <f>IF(AV$3=$AP307,SUMPRODUCT($Y307:$AD307,Inp_RPEs!$S$10:$X$10),0)</f>
        <v>0</v>
      </c>
      <c r="AW307" s="19">
        <f>IF(AW$3=$AP307,SUMPRODUCT($Y307:$AF307,Inp_RPEs!$S$11:$Z$11),0)</f>
        <v>0</v>
      </c>
      <c r="AX307" s="19">
        <f>IF(AX$3=$AP307,SUMPRODUCT($Y307:$AD307,Inp_RPEs!$S$11:$X$11),0)</f>
        <v>0</v>
      </c>
      <c r="AY307" s="19">
        <f>IF(AY$3=$AP307,SUMPRODUCT($Y307:$AF307,Inp_RPEs!$S$12:$Z$12),0)</f>
        <v>1711.0911525060269</v>
      </c>
      <c r="AZ307" s="19">
        <f>IF(AZ$3=$AP307,SUMPRODUCT($Y307:$AB307,Inp_RPEs!$S$12:$V$12),0)</f>
        <v>857.90400122444794</v>
      </c>
      <c r="BA307" s="15"/>
    </row>
    <row r="308" spans="5:53">
      <c r="E308" s="3" t="s">
        <v>29</v>
      </c>
      <c r="F308" s="3" t="s">
        <v>128</v>
      </c>
      <c r="G308" s="3" t="s">
        <v>133</v>
      </c>
      <c r="H308" s="3" t="s">
        <v>130</v>
      </c>
      <c r="I308" s="3" t="s">
        <v>135</v>
      </c>
      <c r="L308" s="3" t="s">
        <v>132</v>
      </c>
      <c r="M308" s="3" t="str">
        <f t="shared" si="28"/>
        <v>SWESTTotex allowanceTotal enduring value adjustments</v>
      </c>
      <c r="R308" s="15"/>
      <c r="T308" s="15"/>
      <c r="U308" s="15"/>
      <c r="V308" s="15"/>
      <c r="W308" s="15"/>
      <c r="X308" s="15"/>
      <c r="Y308" s="18">
        <v>0</v>
      </c>
      <c r="Z308" s="18">
        <v>14.013999218755165</v>
      </c>
      <c r="AA308" s="18">
        <v>-21.778442836579238</v>
      </c>
      <c r="AB308" s="18">
        <v>2.7661789277214477</v>
      </c>
      <c r="AC308" s="18">
        <v>3.2316541631445479</v>
      </c>
      <c r="AD308" s="18">
        <v>5.2577116904588141</v>
      </c>
      <c r="AE308" s="18">
        <v>5.8157116125111141</v>
      </c>
      <c r="AF308" s="18">
        <v>2.2078395839535085</v>
      </c>
      <c r="AG308" s="15"/>
      <c r="AH308" s="15"/>
      <c r="AI308" s="15"/>
      <c r="AJ308" s="15"/>
      <c r="AK308" s="15"/>
      <c r="AM308" s="19">
        <f t="shared" si="29"/>
        <v>11.514652359965361</v>
      </c>
      <c r="AN308" s="19">
        <f t="shared" si="30"/>
        <v>-4.9982646901026246</v>
      </c>
      <c r="AO308" s="19">
        <f t="shared" si="31"/>
        <v>1</v>
      </c>
      <c r="AP308" s="19" t="str">
        <f t="shared" si="32"/>
        <v>ED1</v>
      </c>
      <c r="AQ308" s="19">
        <f t="shared" si="33"/>
        <v>11.550936236441485</v>
      </c>
      <c r="AR308" s="19">
        <f t="shared" si="34"/>
        <v>-5.0200302424172003</v>
      </c>
      <c r="AS308" s="19">
        <f>IF(AS$3=$AP308,SUMPRODUCT($Y308:$AF308,Inp_RPEs!$S$9:$Z$9),0)</f>
        <v>0</v>
      </c>
      <c r="AT308" s="19">
        <f>IF(AT$3=$AP308,SUMPRODUCT($Y308:$AD308,Inp_RPEs!$S$9:$X$9),0)</f>
        <v>0</v>
      </c>
      <c r="AU308" s="19">
        <f>IF(AU$3=$AP308,SUMPRODUCT($Y308:$AF308,Inp_RPEs!$S$10:$Z$10),0)</f>
        <v>0</v>
      </c>
      <c r="AV308" s="19">
        <f>IF(AV$3=$AP308,SUMPRODUCT($Y308:$AD308,Inp_RPEs!$S$10:$X$10),0)</f>
        <v>0</v>
      </c>
      <c r="AW308" s="19">
        <f>IF(AW$3=$AP308,SUMPRODUCT($Y308:$AF308,Inp_RPEs!$S$11:$Z$11),0)</f>
        <v>0</v>
      </c>
      <c r="AX308" s="19">
        <f>IF(AX$3=$AP308,SUMPRODUCT($Y308:$AD308,Inp_RPEs!$S$11:$X$11),0)</f>
        <v>0</v>
      </c>
      <c r="AY308" s="19">
        <f>IF(AY$3=$AP308,SUMPRODUCT($Y308:$AF308,Inp_RPEs!$S$12:$Z$12),0)</f>
        <v>11.550936236441485</v>
      </c>
      <c r="AZ308" s="19">
        <f>IF(AZ$3=$AP308,SUMPRODUCT($Y308:$AB308,Inp_RPEs!$S$12:$V$12),0)</f>
        <v>-5.0200302424172003</v>
      </c>
      <c r="BA308" s="15"/>
    </row>
    <row r="309" spans="5:53">
      <c r="E309" s="3" t="s">
        <v>29</v>
      </c>
      <c r="F309" s="3" t="s">
        <v>128</v>
      </c>
      <c r="G309" s="3" t="s">
        <v>136</v>
      </c>
      <c r="H309" s="3" t="s">
        <v>130</v>
      </c>
      <c r="I309" s="3" t="s">
        <v>137</v>
      </c>
      <c r="L309" s="3" t="s">
        <v>138</v>
      </c>
      <c r="M309" s="3" t="str">
        <f t="shared" si="28"/>
        <v>SWESTSharing factorFunding Adjustment Rate (often referred to as 'sharing factor')</v>
      </c>
      <c r="R309" s="15"/>
      <c r="T309" s="15"/>
      <c r="U309" s="15"/>
      <c r="V309" s="15"/>
      <c r="W309" s="15"/>
      <c r="X309" s="15"/>
      <c r="Y309" s="18">
        <v>0.30000000000000004</v>
      </c>
      <c r="Z309" s="18">
        <v>0.30000000000000004</v>
      </c>
      <c r="AA309" s="18">
        <v>0.30000000000000004</v>
      </c>
      <c r="AB309" s="18">
        <v>0.30000000000000004</v>
      </c>
      <c r="AC309" s="18">
        <v>0.30000000000000004</v>
      </c>
      <c r="AD309" s="18">
        <v>0.30000000000000004</v>
      </c>
      <c r="AE309" s="18">
        <v>0.30000000000000004</v>
      </c>
      <c r="AF309" s="18">
        <v>0.30000000000000004</v>
      </c>
      <c r="AG309" s="15"/>
      <c r="AH309" s="15"/>
      <c r="AI309" s="15"/>
      <c r="AJ309" s="15"/>
      <c r="AK309" s="15"/>
      <c r="AM309" s="19">
        <f t="shared" si="29"/>
        <v>0.30000000000000004</v>
      </c>
      <c r="AN309" s="19">
        <f t="shared" si="30"/>
        <v>0.30000000000000004</v>
      </c>
      <c r="AO309" s="19">
        <f t="shared" si="31"/>
        <v>0</v>
      </c>
      <c r="AP309" s="19" t="str">
        <f t="shared" si="32"/>
        <v>ED1</v>
      </c>
      <c r="AQ309" s="19">
        <f t="shared" si="33"/>
        <v>2.4072316272404306</v>
      </c>
      <c r="AR309" s="19">
        <f t="shared" si="34"/>
        <v>1.2030131530400441</v>
      </c>
      <c r="AS309" s="19">
        <f>IF(AS$3=$AP309,SUMPRODUCT($Y309:$AF309,Inp_RPEs!$S$9:$Z$9),0)</f>
        <v>0</v>
      </c>
      <c r="AT309" s="19">
        <f>IF(AT$3=$AP309,SUMPRODUCT($Y309:$AD309,Inp_RPEs!$S$9:$X$9),0)</f>
        <v>0</v>
      </c>
      <c r="AU309" s="19">
        <f>IF(AU$3=$AP309,SUMPRODUCT($Y309:$AF309,Inp_RPEs!$S$10:$Z$10),0)</f>
        <v>0</v>
      </c>
      <c r="AV309" s="19">
        <f>IF(AV$3=$AP309,SUMPRODUCT($Y309:$AD309,Inp_RPEs!$S$10:$X$10),0)</f>
        <v>0</v>
      </c>
      <c r="AW309" s="19">
        <f>IF(AW$3=$AP309,SUMPRODUCT($Y309:$AF309,Inp_RPEs!$S$11:$Z$11),0)</f>
        <v>0</v>
      </c>
      <c r="AX309" s="19">
        <f>IF(AX$3=$AP309,SUMPRODUCT($Y309:$AD309,Inp_RPEs!$S$11:$X$11),0)</f>
        <v>0</v>
      </c>
      <c r="AY309" s="19">
        <f>IF(AY$3=$AP309,SUMPRODUCT($Y309:$AF309,Inp_RPEs!$S$12:$Z$12),0)</f>
        <v>2.4072316272404306</v>
      </c>
      <c r="AZ309" s="19">
        <f>IF(AZ$3=$AP309,SUMPRODUCT($Y309:$AB309,Inp_RPEs!$S$12:$V$12),0)</f>
        <v>1.2030131530400441</v>
      </c>
      <c r="BA309" s="15"/>
    </row>
    <row r="310" spans="5:53">
      <c r="E310" s="3" t="s">
        <v>29</v>
      </c>
      <c r="F310" s="3" t="s">
        <v>128</v>
      </c>
      <c r="G310" s="3" t="s">
        <v>139</v>
      </c>
      <c r="H310" s="3" t="s">
        <v>140</v>
      </c>
      <c r="I310" s="3" t="s">
        <v>141</v>
      </c>
      <c r="L310" s="3" t="s">
        <v>132</v>
      </c>
      <c r="M310" s="3" t="str">
        <f t="shared" si="28"/>
        <v>SWESTIQIPost tax</v>
      </c>
      <c r="R310" s="15"/>
      <c r="T310" s="15"/>
      <c r="U310" s="15"/>
      <c r="V310" s="15"/>
      <c r="W310" s="15"/>
      <c r="X310" s="15"/>
      <c r="Y310" s="18">
        <v>4.3010161569366776</v>
      </c>
      <c r="Z310" s="18">
        <v>4.3020775808672473</v>
      </c>
      <c r="AA310" s="18">
        <v>4.2620663269464218</v>
      </c>
      <c r="AB310" s="18">
        <v>4.3422878363445587</v>
      </c>
      <c r="AC310" s="18">
        <v>4.2658842965272852</v>
      </c>
      <c r="AD310" s="18">
        <v>4.4215078595136799</v>
      </c>
      <c r="AE310" s="18">
        <v>4.4175334025478987</v>
      </c>
      <c r="AF310" s="18">
        <v>4.6230901019405968</v>
      </c>
      <c r="AG310" s="15"/>
      <c r="AH310" s="15"/>
      <c r="AI310" s="15"/>
      <c r="AJ310" s="15"/>
      <c r="AK310" s="15"/>
      <c r="AM310" s="19">
        <f t="shared" si="29"/>
        <v>34.93546356162436</v>
      </c>
      <c r="AN310" s="19">
        <f t="shared" si="30"/>
        <v>17.207447901094902</v>
      </c>
      <c r="AO310" s="19">
        <f t="shared" si="31"/>
        <v>0</v>
      </c>
      <c r="AP310" s="19" t="str">
        <f t="shared" si="32"/>
        <v>ED1</v>
      </c>
      <c r="AQ310" s="19">
        <f t="shared" si="33"/>
        <v>35.040994851063076</v>
      </c>
      <c r="AR310" s="19">
        <f t="shared" si="34"/>
        <v>17.250658209960285</v>
      </c>
      <c r="AS310" s="19">
        <f>IF(AS$3=$AP310,SUMPRODUCT($Y310:$AF310,Inp_RPEs!$S$9:$Z$9),0)</f>
        <v>0</v>
      </c>
      <c r="AT310" s="19">
        <f>IF(AT$3=$AP310,SUMPRODUCT($Y310:$AD310,Inp_RPEs!$S$9:$X$9),0)</f>
        <v>0</v>
      </c>
      <c r="AU310" s="19">
        <f>IF(AU$3=$AP310,SUMPRODUCT($Y310:$AF310,Inp_RPEs!$S$10:$Z$10),0)</f>
        <v>0</v>
      </c>
      <c r="AV310" s="19">
        <f>IF(AV$3=$AP310,SUMPRODUCT($Y310:$AD310,Inp_RPEs!$S$10:$X$10),0)</f>
        <v>0</v>
      </c>
      <c r="AW310" s="19">
        <f>IF(AW$3=$AP310,SUMPRODUCT($Y310:$AF310,Inp_RPEs!$S$11:$Z$11),0)</f>
        <v>0</v>
      </c>
      <c r="AX310" s="19">
        <f>IF(AX$3=$AP310,SUMPRODUCT($Y310:$AD310,Inp_RPEs!$S$11:$X$11),0)</f>
        <v>0</v>
      </c>
      <c r="AY310" s="19">
        <f>IF(AY$3=$AP310,SUMPRODUCT($Y310:$AF310,Inp_RPEs!$S$12:$Z$12),0)</f>
        <v>35.040994851063076</v>
      </c>
      <c r="AZ310" s="19">
        <f>IF(AZ$3=$AP310,SUMPRODUCT($Y310:$AB310,Inp_RPEs!$S$12:$V$12),0)</f>
        <v>17.250658209960285</v>
      </c>
      <c r="BA310" s="15"/>
    </row>
    <row r="311" spans="5:53">
      <c r="E311" s="3" t="s">
        <v>29</v>
      </c>
      <c r="F311" s="3" t="s">
        <v>128</v>
      </c>
      <c r="G311" s="3" t="s">
        <v>142</v>
      </c>
      <c r="H311" s="3" t="s">
        <v>140</v>
      </c>
      <c r="I311" s="3" t="s">
        <v>143</v>
      </c>
      <c r="L311" s="3" t="s">
        <v>132</v>
      </c>
      <c r="M311" s="3" t="str">
        <f t="shared" si="28"/>
        <v>SWESTBMCSBroad measure of customer service</v>
      </c>
      <c r="R311" s="15"/>
      <c r="T311" s="15"/>
      <c r="U311" s="15"/>
      <c r="V311" s="15"/>
      <c r="W311" s="15"/>
      <c r="X311" s="15"/>
      <c r="Y311" s="18">
        <v>3.0445960300009767</v>
      </c>
      <c r="Z311" s="18">
        <v>3.0836700000000006</v>
      </c>
      <c r="AA311" s="18">
        <v>3.1118058341271873</v>
      </c>
      <c r="AB311" s="18">
        <v>3.238494000000002</v>
      </c>
      <c r="AC311" s="18">
        <v>3.2025826666666699</v>
      </c>
      <c r="AD311" s="18">
        <v>3.2025826666666699</v>
      </c>
      <c r="AE311" s="18">
        <v>3.2025826666666699</v>
      </c>
      <c r="AF311" s="18">
        <v>3.2025826666666699</v>
      </c>
      <c r="AG311" s="15"/>
      <c r="AH311" s="15"/>
      <c r="AI311" s="15"/>
      <c r="AJ311" s="15"/>
      <c r="AK311" s="15"/>
      <c r="AM311" s="19">
        <f t="shared" si="29"/>
        <v>25.288896530794851</v>
      </c>
      <c r="AN311" s="19">
        <f t="shared" si="30"/>
        <v>12.478565864128168</v>
      </c>
      <c r="AO311" s="19">
        <f t="shared" si="31"/>
        <v>0</v>
      </c>
      <c r="AP311" s="19" t="str">
        <f t="shared" si="32"/>
        <v>ED1</v>
      </c>
      <c r="AQ311" s="19">
        <f t="shared" si="33"/>
        <v>25.365552913066583</v>
      </c>
      <c r="AR311" s="19">
        <f t="shared" si="34"/>
        <v>12.510188871886772</v>
      </c>
      <c r="AS311" s="19">
        <f>IF(AS$3=$AP311,SUMPRODUCT($Y311:$AF311,Inp_RPEs!$S$9:$Z$9),0)</f>
        <v>0</v>
      </c>
      <c r="AT311" s="19">
        <f>IF(AT$3=$AP311,SUMPRODUCT($Y311:$AD311,Inp_RPEs!$S$9:$X$9),0)</f>
        <v>0</v>
      </c>
      <c r="AU311" s="19">
        <f>IF(AU$3=$AP311,SUMPRODUCT($Y311:$AF311,Inp_RPEs!$S$10:$Z$10),0)</f>
        <v>0</v>
      </c>
      <c r="AV311" s="19">
        <f>IF(AV$3=$AP311,SUMPRODUCT($Y311:$AD311,Inp_RPEs!$S$10:$X$10),0)</f>
        <v>0</v>
      </c>
      <c r="AW311" s="19">
        <f>IF(AW$3=$AP311,SUMPRODUCT($Y311:$AF311,Inp_RPEs!$S$11:$Z$11),0)</f>
        <v>0</v>
      </c>
      <c r="AX311" s="19">
        <f>IF(AX$3=$AP311,SUMPRODUCT($Y311:$AD311,Inp_RPEs!$S$11:$X$11),0)</f>
        <v>0</v>
      </c>
      <c r="AY311" s="19">
        <f>IF(AY$3=$AP311,SUMPRODUCT($Y311:$AF311,Inp_RPEs!$S$12:$Z$12),0)</f>
        <v>25.365552913066583</v>
      </c>
      <c r="AZ311" s="19">
        <f>IF(AZ$3=$AP311,SUMPRODUCT($Y311:$AB311,Inp_RPEs!$S$12:$V$12),0)</f>
        <v>12.510188871886772</v>
      </c>
      <c r="BA311" s="15"/>
    </row>
    <row r="312" spans="5:53">
      <c r="E312" s="3" t="s">
        <v>29</v>
      </c>
      <c r="F312" s="3" t="s">
        <v>128</v>
      </c>
      <c r="G312" s="3" t="s">
        <v>144</v>
      </c>
      <c r="H312" s="3" t="s">
        <v>140</v>
      </c>
      <c r="I312" s="3" t="s">
        <v>145</v>
      </c>
      <c r="L312" s="3" t="s">
        <v>132</v>
      </c>
      <c r="M312" s="3" t="str">
        <f t="shared" si="28"/>
        <v>SWESTIISInterruptions-related quality of service</v>
      </c>
      <c r="R312" s="15"/>
      <c r="T312" s="15"/>
      <c r="U312" s="15"/>
      <c r="V312" s="15"/>
      <c r="W312" s="15"/>
      <c r="X312" s="15"/>
      <c r="Y312" s="18">
        <v>3.9005771758875172</v>
      </c>
      <c r="Z312" s="18">
        <v>2.7340455262184005</v>
      </c>
      <c r="AA312" s="18">
        <v>-0.29181165973570838</v>
      </c>
      <c r="AB312" s="18">
        <v>2.7371555555555545</v>
      </c>
      <c r="AC312" s="18">
        <v>1.718656825087316</v>
      </c>
      <c r="AD312" s="18">
        <v>1.5442434076153306</v>
      </c>
      <c r="AE312" s="18">
        <v>1.4112434076153333</v>
      </c>
      <c r="AF312" s="18">
        <v>1.2782434076153324</v>
      </c>
      <c r="AG312" s="15"/>
      <c r="AH312" s="15"/>
      <c r="AI312" s="15"/>
      <c r="AJ312" s="15"/>
      <c r="AK312" s="15"/>
      <c r="AM312" s="19">
        <f t="shared" si="29"/>
        <v>15.032353645859075</v>
      </c>
      <c r="AN312" s="19">
        <f t="shared" si="30"/>
        <v>9.0799665979257629</v>
      </c>
      <c r="AO312" s="19">
        <f t="shared" si="31"/>
        <v>0</v>
      </c>
      <c r="AP312" s="19" t="str">
        <f t="shared" si="32"/>
        <v>ED1</v>
      </c>
      <c r="AQ312" s="19">
        <f t="shared" si="33"/>
        <v>15.069875981985936</v>
      </c>
      <c r="AR312" s="19">
        <f t="shared" si="34"/>
        <v>9.0965639413922705</v>
      </c>
      <c r="AS312" s="19">
        <f>IF(AS$3=$AP312,SUMPRODUCT($Y312:$AF312,Inp_RPEs!$S$9:$Z$9),0)</f>
        <v>0</v>
      </c>
      <c r="AT312" s="19">
        <f>IF(AT$3=$AP312,SUMPRODUCT($Y312:$AD312,Inp_RPEs!$S$9:$X$9),0)</f>
        <v>0</v>
      </c>
      <c r="AU312" s="19">
        <f>IF(AU$3=$AP312,SUMPRODUCT($Y312:$AF312,Inp_RPEs!$S$10:$Z$10),0)</f>
        <v>0</v>
      </c>
      <c r="AV312" s="19">
        <f>IF(AV$3=$AP312,SUMPRODUCT($Y312:$AD312,Inp_RPEs!$S$10:$X$10),0)</f>
        <v>0</v>
      </c>
      <c r="AW312" s="19">
        <f>IF(AW$3=$AP312,SUMPRODUCT($Y312:$AF312,Inp_RPEs!$S$11:$Z$11),0)</f>
        <v>0</v>
      </c>
      <c r="AX312" s="19">
        <f>IF(AX$3=$AP312,SUMPRODUCT($Y312:$AD312,Inp_RPEs!$S$11:$X$11),0)</f>
        <v>0</v>
      </c>
      <c r="AY312" s="19">
        <f>IF(AY$3=$AP312,SUMPRODUCT($Y312:$AF312,Inp_RPEs!$S$12:$Z$12),0)</f>
        <v>15.069875981985936</v>
      </c>
      <c r="AZ312" s="19">
        <f>IF(AZ$3=$AP312,SUMPRODUCT($Y312:$AB312,Inp_RPEs!$S$12:$V$12),0)</f>
        <v>9.0965639413922705</v>
      </c>
      <c r="BA312" s="15"/>
    </row>
    <row r="313" spans="5:53">
      <c r="E313" s="3" t="s">
        <v>29</v>
      </c>
      <c r="F313" s="3" t="s">
        <v>128</v>
      </c>
      <c r="G313" s="3" t="s">
        <v>146</v>
      </c>
      <c r="H313" s="3" t="s">
        <v>140</v>
      </c>
      <c r="I313" s="3" t="s">
        <v>147</v>
      </c>
      <c r="L313" s="3" t="s">
        <v>132</v>
      </c>
      <c r="M313" s="3" t="str">
        <f t="shared" si="28"/>
        <v>SWESTICEIncentive on connections engagement</v>
      </c>
      <c r="R313" s="15"/>
      <c r="T313" s="15"/>
      <c r="U313" s="15"/>
      <c r="V313" s="15"/>
      <c r="W313" s="15"/>
      <c r="X313" s="15"/>
      <c r="Y313" s="18">
        <v>0</v>
      </c>
      <c r="Z313" s="18">
        <v>0</v>
      </c>
      <c r="AA313" s="18">
        <v>0</v>
      </c>
      <c r="AB313" s="18">
        <v>0</v>
      </c>
      <c r="AC313" s="18">
        <v>0</v>
      </c>
      <c r="AD313" s="18">
        <v>0</v>
      </c>
      <c r="AE313" s="18">
        <v>0</v>
      </c>
      <c r="AF313" s="18">
        <v>0</v>
      </c>
      <c r="AG313" s="15"/>
      <c r="AH313" s="15"/>
      <c r="AI313" s="15"/>
      <c r="AJ313" s="15"/>
      <c r="AK313" s="15"/>
      <c r="AM313" s="19">
        <f t="shared" si="29"/>
        <v>0</v>
      </c>
      <c r="AN313" s="19">
        <f t="shared" si="30"/>
        <v>0</v>
      </c>
      <c r="AO313" s="19">
        <f t="shared" si="31"/>
        <v>0</v>
      </c>
      <c r="AP313" s="19" t="str">
        <f t="shared" si="32"/>
        <v>ED1</v>
      </c>
      <c r="AQ313" s="19">
        <f t="shared" si="33"/>
        <v>0</v>
      </c>
      <c r="AR313" s="19">
        <f t="shared" si="34"/>
        <v>0</v>
      </c>
      <c r="AS313" s="19">
        <f>IF(AS$3=$AP313,SUMPRODUCT($Y313:$AF313,Inp_RPEs!$S$9:$Z$9),0)</f>
        <v>0</v>
      </c>
      <c r="AT313" s="19">
        <f>IF(AT$3=$AP313,SUMPRODUCT($Y313:$AD313,Inp_RPEs!$S$9:$X$9),0)</f>
        <v>0</v>
      </c>
      <c r="AU313" s="19">
        <f>IF(AU$3=$AP313,SUMPRODUCT($Y313:$AF313,Inp_RPEs!$S$10:$Z$10),0)</f>
        <v>0</v>
      </c>
      <c r="AV313" s="19">
        <f>IF(AV$3=$AP313,SUMPRODUCT($Y313:$AD313,Inp_RPEs!$S$10:$X$10),0)</f>
        <v>0</v>
      </c>
      <c r="AW313" s="19">
        <f>IF(AW$3=$AP313,SUMPRODUCT($Y313:$AF313,Inp_RPEs!$S$11:$Z$11),0)</f>
        <v>0</v>
      </c>
      <c r="AX313" s="19">
        <f>IF(AX$3=$AP313,SUMPRODUCT($Y313:$AD313,Inp_RPEs!$S$11:$X$11),0)</f>
        <v>0</v>
      </c>
      <c r="AY313" s="19">
        <f>IF(AY$3=$AP313,SUMPRODUCT($Y313:$AF313,Inp_RPEs!$S$12:$Z$12),0)</f>
        <v>0</v>
      </c>
      <c r="AZ313" s="19">
        <f>IF(AZ$3=$AP313,SUMPRODUCT($Y313:$AB313,Inp_RPEs!$S$12:$V$12),0)</f>
        <v>0</v>
      </c>
      <c r="BA313" s="15"/>
    </row>
    <row r="314" spans="5:53">
      <c r="E314" s="3" t="s">
        <v>29</v>
      </c>
      <c r="F314" s="3" t="s">
        <v>128</v>
      </c>
      <c r="G314" s="3" t="s">
        <v>148</v>
      </c>
      <c r="H314" s="3" t="s">
        <v>140</v>
      </c>
      <c r="I314" s="3" t="s">
        <v>149</v>
      </c>
      <c r="L314" s="3" t="s">
        <v>132</v>
      </c>
      <c r="M314" s="3" t="str">
        <f t="shared" si="28"/>
        <v>SWESTTTCTime to Connect Incentive</v>
      </c>
      <c r="R314" s="15"/>
      <c r="T314" s="15"/>
      <c r="U314" s="15"/>
      <c r="V314" s="15"/>
      <c r="W314" s="15"/>
      <c r="X314" s="15"/>
      <c r="Y314" s="18">
        <v>0.91975500000000021</v>
      </c>
      <c r="Z314" s="18">
        <v>0.77178681257629389</v>
      </c>
      <c r="AA314" s="18">
        <v>0.97199999999999998</v>
      </c>
      <c r="AB314" s="18">
        <v>0.99599999999999989</v>
      </c>
      <c r="AC314" s="18">
        <v>0.64683589715131129</v>
      </c>
      <c r="AD314" s="18">
        <v>0.64683589715131129</v>
      </c>
      <c r="AE314" s="18">
        <v>0.64683589715131129</v>
      </c>
      <c r="AF314" s="18">
        <v>0.64683589715131129</v>
      </c>
      <c r="AG314" s="15"/>
      <c r="AH314" s="15"/>
      <c r="AI314" s="15"/>
      <c r="AJ314" s="15"/>
      <c r="AK314" s="15"/>
      <c r="AM314" s="19">
        <f t="shared" si="29"/>
        <v>6.2468854011815385</v>
      </c>
      <c r="AN314" s="19">
        <f t="shared" si="30"/>
        <v>3.6595418125762942</v>
      </c>
      <c r="AO314" s="19">
        <f t="shared" si="31"/>
        <v>0</v>
      </c>
      <c r="AP314" s="19" t="str">
        <f t="shared" si="32"/>
        <v>ED1</v>
      </c>
      <c r="AQ314" s="19">
        <f t="shared" si="33"/>
        <v>6.2651946279569923</v>
      </c>
      <c r="AR314" s="19">
        <f t="shared" si="34"/>
        <v>3.6687555042050253</v>
      </c>
      <c r="AS314" s="19">
        <f>IF(AS$3=$AP314,SUMPRODUCT($Y314:$AF314,Inp_RPEs!$S$9:$Z$9),0)</f>
        <v>0</v>
      </c>
      <c r="AT314" s="19">
        <f>IF(AT$3=$AP314,SUMPRODUCT($Y314:$AD314,Inp_RPEs!$S$9:$X$9),0)</f>
        <v>0</v>
      </c>
      <c r="AU314" s="19">
        <f>IF(AU$3=$AP314,SUMPRODUCT($Y314:$AF314,Inp_RPEs!$S$10:$Z$10),0)</f>
        <v>0</v>
      </c>
      <c r="AV314" s="19">
        <f>IF(AV$3=$AP314,SUMPRODUCT($Y314:$AD314,Inp_RPEs!$S$10:$X$10),0)</f>
        <v>0</v>
      </c>
      <c r="AW314" s="19">
        <f>IF(AW$3=$AP314,SUMPRODUCT($Y314:$AF314,Inp_RPEs!$S$11:$Z$11),0)</f>
        <v>0</v>
      </c>
      <c r="AX314" s="19">
        <f>IF(AX$3=$AP314,SUMPRODUCT($Y314:$AD314,Inp_RPEs!$S$11:$X$11),0)</f>
        <v>0</v>
      </c>
      <c r="AY314" s="19">
        <f>IF(AY$3=$AP314,SUMPRODUCT($Y314:$AF314,Inp_RPEs!$S$12:$Z$12),0)</f>
        <v>6.2651946279569923</v>
      </c>
      <c r="AZ314" s="19">
        <f>IF(AZ$3=$AP314,SUMPRODUCT($Y314:$AB314,Inp_RPEs!$S$12:$V$12),0)</f>
        <v>3.6687555042050253</v>
      </c>
      <c r="BA314" s="15"/>
    </row>
    <row r="315" spans="5:53">
      <c r="E315" s="3" t="s">
        <v>29</v>
      </c>
      <c r="F315" s="3" t="s">
        <v>128</v>
      </c>
      <c r="G315" s="3" t="s">
        <v>150</v>
      </c>
      <c r="H315" s="3" t="s">
        <v>140</v>
      </c>
      <c r="I315" s="3" t="s">
        <v>151</v>
      </c>
      <c r="L315" s="3" t="s">
        <v>132</v>
      </c>
      <c r="M315" s="3" t="str">
        <f t="shared" si="28"/>
        <v>SWESTLossesLosses discretionary reward scheme</v>
      </c>
      <c r="R315" s="15"/>
      <c r="T315" s="15"/>
      <c r="U315" s="15"/>
      <c r="V315" s="15"/>
      <c r="W315" s="15"/>
      <c r="X315" s="15"/>
      <c r="Y315" s="18">
        <v>0</v>
      </c>
      <c r="Z315" s="18">
        <v>3.2400000000000005E-2</v>
      </c>
      <c r="AA315" s="18">
        <v>0</v>
      </c>
      <c r="AB315" s="18">
        <v>0</v>
      </c>
      <c r="AC315" s="18">
        <v>0</v>
      </c>
      <c r="AD315" s="18">
        <v>1.66E-2</v>
      </c>
      <c r="AE315" s="18">
        <v>0</v>
      </c>
      <c r="AF315" s="18">
        <v>0</v>
      </c>
      <c r="AG315" s="15"/>
      <c r="AH315" s="15"/>
      <c r="AI315" s="15"/>
      <c r="AJ315" s="15"/>
      <c r="AK315" s="15"/>
      <c r="AM315" s="19">
        <f t="shared" si="29"/>
        <v>4.9000000000000002E-2</v>
      </c>
      <c r="AN315" s="19">
        <f t="shared" si="30"/>
        <v>3.2400000000000005E-2</v>
      </c>
      <c r="AO315" s="19">
        <f t="shared" si="31"/>
        <v>0</v>
      </c>
      <c r="AP315" s="19" t="str">
        <f t="shared" si="32"/>
        <v>ED1</v>
      </c>
      <c r="AQ315" s="19">
        <f t="shared" si="33"/>
        <v>4.9162556380077195E-2</v>
      </c>
      <c r="AR315" s="19">
        <f t="shared" si="34"/>
        <v>3.2504200820305175E-2</v>
      </c>
      <c r="AS315" s="19">
        <f>IF(AS$3=$AP315,SUMPRODUCT($Y315:$AF315,Inp_RPEs!$S$9:$Z$9),0)</f>
        <v>0</v>
      </c>
      <c r="AT315" s="19">
        <f>IF(AT$3=$AP315,SUMPRODUCT($Y315:$AD315,Inp_RPEs!$S$9:$X$9),0)</f>
        <v>0</v>
      </c>
      <c r="AU315" s="19">
        <f>IF(AU$3=$AP315,SUMPRODUCT($Y315:$AF315,Inp_RPEs!$S$10:$Z$10),0)</f>
        <v>0</v>
      </c>
      <c r="AV315" s="19">
        <f>IF(AV$3=$AP315,SUMPRODUCT($Y315:$AD315,Inp_RPEs!$S$10:$X$10),0)</f>
        <v>0</v>
      </c>
      <c r="AW315" s="19">
        <f>IF(AW$3=$AP315,SUMPRODUCT($Y315:$AF315,Inp_RPEs!$S$11:$Z$11),0)</f>
        <v>0</v>
      </c>
      <c r="AX315" s="19">
        <f>IF(AX$3=$AP315,SUMPRODUCT($Y315:$AD315,Inp_RPEs!$S$11:$X$11),0)</f>
        <v>0</v>
      </c>
      <c r="AY315" s="19">
        <f>IF(AY$3=$AP315,SUMPRODUCT($Y315:$AF315,Inp_RPEs!$S$12:$Z$12),0)</f>
        <v>4.9162556380077195E-2</v>
      </c>
      <c r="AZ315" s="19">
        <f>IF(AZ$3=$AP315,SUMPRODUCT($Y315:$AB315,Inp_RPEs!$S$12:$V$12),0)</f>
        <v>3.2504200820305175E-2</v>
      </c>
      <c r="BA315" s="15"/>
    </row>
    <row r="316" spans="5:53">
      <c r="E316" s="3" t="s">
        <v>29</v>
      </c>
      <c r="F316" s="3" t="s">
        <v>128</v>
      </c>
      <c r="G316" s="3" t="s">
        <v>152</v>
      </c>
      <c r="H316" s="3" t="s">
        <v>153</v>
      </c>
      <c r="I316" s="3" t="s">
        <v>154</v>
      </c>
      <c r="L316" s="3" t="s">
        <v>155</v>
      </c>
      <c r="M316" s="3" t="str">
        <f t="shared" si="28"/>
        <v>SWESTNetwork Innovation AllowanceEligible NIA expenditure and Bid Preparation costs</v>
      </c>
      <c r="R316" s="15"/>
      <c r="T316" s="15"/>
      <c r="U316" s="15"/>
      <c r="V316" s="15"/>
      <c r="W316" s="15"/>
      <c r="X316" s="15"/>
      <c r="Y316" s="18">
        <v>0.49966421000000005</v>
      </c>
      <c r="Z316" s="18">
        <v>1.2242102500000003</v>
      </c>
      <c r="AA316" s="18">
        <v>1.6018000000000001</v>
      </c>
      <c r="AB316" s="18">
        <v>1.0066999999999999</v>
      </c>
      <c r="AC316" s="18">
        <v>1.5378437199999999</v>
      </c>
      <c r="AD316" s="18">
        <v>1.5378437199999999</v>
      </c>
      <c r="AE316" s="18">
        <v>1.230274976</v>
      </c>
      <c r="AF316" s="18">
        <v>0.86119248319999997</v>
      </c>
      <c r="AG316" s="15"/>
      <c r="AH316" s="15"/>
      <c r="AI316" s="15"/>
      <c r="AJ316" s="15"/>
      <c r="AK316" s="15"/>
      <c r="AM316" s="19">
        <f t="shared" si="29"/>
        <v>9.4995293592000003</v>
      </c>
      <c r="AN316" s="19">
        <f t="shared" si="30"/>
        <v>4.3323744600000005</v>
      </c>
      <c r="AO316" s="19">
        <f t="shared" si="31"/>
        <v>0</v>
      </c>
      <c r="AP316" s="19" t="str">
        <f t="shared" si="32"/>
        <v>ED1</v>
      </c>
      <c r="AQ316" s="19">
        <f t="shared" si="33"/>
        <v>9.5306995678549207</v>
      </c>
      <c r="AR316" s="19">
        <f t="shared" si="34"/>
        <v>4.3453800772951894</v>
      </c>
      <c r="AS316" s="19">
        <f>IF(AS$3=$AP316,SUMPRODUCT($Y316:$AF316,Inp_RPEs!$S$9:$Z$9),0)</f>
        <v>0</v>
      </c>
      <c r="AT316" s="19">
        <f>IF(AT$3=$AP316,SUMPRODUCT($Y316:$AD316,Inp_RPEs!$S$9:$X$9),0)</f>
        <v>0</v>
      </c>
      <c r="AU316" s="19">
        <f>IF(AU$3=$AP316,SUMPRODUCT($Y316:$AF316,Inp_RPEs!$S$10:$Z$10),0)</f>
        <v>0</v>
      </c>
      <c r="AV316" s="19">
        <f>IF(AV$3=$AP316,SUMPRODUCT($Y316:$AD316,Inp_RPEs!$S$10:$X$10),0)</f>
        <v>0</v>
      </c>
      <c r="AW316" s="19">
        <f>IF(AW$3=$AP316,SUMPRODUCT($Y316:$AF316,Inp_RPEs!$S$11:$Z$11),0)</f>
        <v>0</v>
      </c>
      <c r="AX316" s="19">
        <f>IF(AX$3=$AP316,SUMPRODUCT($Y316:$AD316,Inp_RPEs!$S$11:$X$11),0)</f>
        <v>0</v>
      </c>
      <c r="AY316" s="19">
        <f>IF(AY$3=$AP316,SUMPRODUCT($Y316:$AF316,Inp_RPEs!$S$12:$Z$12),0)</f>
        <v>9.5306995678549207</v>
      </c>
      <c r="AZ316" s="19">
        <f>IF(AZ$3=$AP316,SUMPRODUCT($Y316:$AB316,Inp_RPEs!$S$12:$V$12),0)</f>
        <v>4.3453800772951894</v>
      </c>
      <c r="BA316" s="15"/>
    </row>
    <row r="317" spans="5:53">
      <c r="E317" s="3" t="s">
        <v>29</v>
      </c>
      <c r="F317" s="3" t="s">
        <v>128</v>
      </c>
      <c r="G317" s="3" t="s">
        <v>156</v>
      </c>
      <c r="H317" s="3" t="s">
        <v>153</v>
      </c>
      <c r="I317" s="3" t="s">
        <v>157</v>
      </c>
      <c r="L317" s="3" t="s">
        <v>155</v>
      </c>
      <c r="M317" s="3" t="str">
        <f t="shared" si="28"/>
        <v>SWESTLow Carbon Networks FundLow Carbon Networks Fund revenue adjustment</v>
      </c>
      <c r="R317" s="15"/>
      <c r="T317" s="15"/>
      <c r="U317" s="15"/>
      <c r="V317" s="15"/>
      <c r="W317" s="15"/>
      <c r="X317" s="15"/>
      <c r="Y317" s="18">
        <v>1.0900995600000001</v>
      </c>
      <c r="Z317" s="18">
        <v>5.799675E-2</v>
      </c>
      <c r="AA317" s="18">
        <v>0.16837228000000001</v>
      </c>
      <c r="AB317" s="18">
        <v>0.45837662000000001</v>
      </c>
      <c r="AC317" s="18">
        <v>6.3094600000000001E-2</v>
      </c>
      <c r="AD317" s="18">
        <v>6.3094600000000001E-2</v>
      </c>
      <c r="AE317" s="18">
        <v>6.3094600000000001E-2</v>
      </c>
      <c r="AF317" s="18">
        <v>6.3094600000000001E-2</v>
      </c>
      <c r="AG317" s="15"/>
      <c r="AH317" s="15"/>
      <c r="AI317" s="15"/>
      <c r="AJ317" s="15"/>
      <c r="AK317" s="15"/>
      <c r="AM317" s="19">
        <f t="shared" si="29"/>
        <v>2.0272236099999996</v>
      </c>
      <c r="AN317" s="19">
        <f t="shared" si="30"/>
        <v>1.7748452100000001</v>
      </c>
      <c r="AO317" s="19">
        <f t="shared" si="31"/>
        <v>0</v>
      </c>
      <c r="AP317" s="19" t="str">
        <f t="shared" si="32"/>
        <v>ED1</v>
      </c>
      <c r="AQ317" s="19">
        <f t="shared" si="33"/>
        <v>2.0302792980201065</v>
      </c>
      <c r="AR317" s="19">
        <f t="shared" si="34"/>
        <v>1.7770136882124943</v>
      </c>
      <c r="AS317" s="19">
        <f>IF(AS$3=$AP317,SUMPRODUCT($Y317:$AF317,Inp_RPEs!$S$9:$Z$9),0)</f>
        <v>0</v>
      </c>
      <c r="AT317" s="19">
        <f>IF(AT$3=$AP317,SUMPRODUCT($Y317:$AD317,Inp_RPEs!$S$9:$X$9),0)</f>
        <v>0</v>
      </c>
      <c r="AU317" s="19">
        <f>IF(AU$3=$AP317,SUMPRODUCT($Y317:$AF317,Inp_RPEs!$S$10:$Z$10),0)</f>
        <v>0</v>
      </c>
      <c r="AV317" s="19">
        <f>IF(AV$3=$AP317,SUMPRODUCT($Y317:$AD317,Inp_RPEs!$S$10:$X$10),0)</f>
        <v>0</v>
      </c>
      <c r="AW317" s="19">
        <f>IF(AW$3=$AP317,SUMPRODUCT($Y317:$AF317,Inp_RPEs!$S$11:$Z$11),0)</f>
        <v>0</v>
      </c>
      <c r="AX317" s="19">
        <f>IF(AX$3=$AP317,SUMPRODUCT($Y317:$AD317,Inp_RPEs!$S$11:$X$11),0)</f>
        <v>0</v>
      </c>
      <c r="AY317" s="19">
        <f>IF(AY$3=$AP317,SUMPRODUCT($Y317:$AF317,Inp_RPEs!$S$12:$Z$12),0)</f>
        <v>2.0302792980201065</v>
      </c>
      <c r="AZ317" s="19">
        <f>IF(AZ$3=$AP317,SUMPRODUCT($Y317:$AB317,Inp_RPEs!$S$12:$V$12),0)</f>
        <v>1.7770136882124943</v>
      </c>
      <c r="BA317" s="15"/>
    </row>
    <row r="318" spans="5:53">
      <c r="E318" s="3" t="s">
        <v>29</v>
      </c>
      <c r="F318" s="3" t="s">
        <v>128</v>
      </c>
      <c r="G318" s="3" t="s">
        <v>158</v>
      </c>
      <c r="H318" s="3" t="s">
        <v>153</v>
      </c>
      <c r="I318" s="3" t="s">
        <v>159</v>
      </c>
      <c r="L318" s="3" t="s">
        <v>155</v>
      </c>
      <c r="M318" s="3" t="str">
        <f t="shared" si="28"/>
        <v>SWESTNIC AwardAwarded NIC funding actually spent or forecast to be spent</v>
      </c>
      <c r="R318" s="15"/>
      <c r="T318" s="15"/>
      <c r="U318" s="15"/>
      <c r="V318" s="15"/>
      <c r="W318" s="15"/>
      <c r="X318" s="15"/>
      <c r="Y318" s="18">
        <v>0</v>
      </c>
      <c r="Z318" s="18">
        <v>0</v>
      </c>
      <c r="AA318" s="18">
        <v>0</v>
      </c>
      <c r="AB318" s="18">
        <v>0</v>
      </c>
      <c r="AC318" s="18">
        <v>9.1973639435986493E-2</v>
      </c>
      <c r="AD318" s="18">
        <v>2.2686217903280435</v>
      </c>
      <c r="AE318" s="18">
        <v>4.2849539323900219</v>
      </c>
      <c r="AF318" s="18">
        <v>3.1117773690941246</v>
      </c>
      <c r="AG318" s="15"/>
      <c r="AH318" s="15"/>
      <c r="AI318" s="15"/>
      <c r="AJ318" s="15"/>
      <c r="AK318" s="15"/>
      <c r="AM318" s="19">
        <f t="shared" si="29"/>
        <v>9.7573267312481757</v>
      </c>
      <c r="AN318" s="19">
        <f t="shared" si="30"/>
        <v>0</v>
      </c>
      <c r="AO318" s="19">
        <f t="shared" si="31"/>
        <v>0</v>
      </c>
      <c r="AP318" s="19" t="str">
        <f t="shared" si="32"/>
        <v>ED1</v>
      </c>
      <c r="AQ318" s="19">
        <f t="shared" si="33"/>
        <v>9.791627590481939</v>
      </c>
      <c r="AR318" s="19">
        <f t="shared" si="34"/>
        <v>0</v>
      </c>
      <c r="AS318" s="19">
        <f>IF(AS$3=$AP318,SUMPRODUCT($Y318:$AF318,Inp_RPEs!$S$9:$Z$9),0)</f>
        <v>0</v>
      </c>
      <c r="AT318" s="19">
        <f>IF(AT$3=$AP318,SUMPRODUCT($Y318:$AD318,Inp_RPEs!$S$9:$X$9),0)</f>
        <v>0</v>
      </c>
      <c r="AU318" s="19">
        <f>IF(AU$3=$AP318,SUMPRODUCT($Y318:$AF318,Inp_RPEs!$S$10:$Z$10),0)</f>
        <v>0</v>
      </c>
      <c r="AV318" s="19">
        <f>IF(AV$3=$AP318,SUMPRODUCT($Y318:$AD318,Inp_RPEs!$S$10:$X$10),0)</f>
        <v>0</v>
      </c>
      <c r="AW318" s="19">
        <f>IF(AW$3=$AP318,SUMPRODUCT($Y318:$AF318,Inp_RPEs!$S$11:$Z$11),0)</f>
        <v>0</v>
      </c>
      <c r="AX318" s="19">
        <f>IF(AX$3=$AP318,SUMPRODUCT($Y318:$AD318,Inp_RPEs!$S$11:$X$11),0)</f>
        <v>0</v>
      </c>
      <c r="AY318" s="19">
        <f>IF(AY$3=$AP318,SUMPRODUCT($Y318:$AF318,Inp_RPEs!$S$12:$Z$12),0)</f>
        <v>9.791627590481939</v>
      </c>
      <c r="AZ318" s="19">
        <f>IF(AZ$3=$AP318,SUMPRODUCT($Y318:$AB318,Inp_RPEs!$S$12:$V$12),0)</f>
        <v>0</v>
      </c>
      <c r="BA318" s="15"/>
    </row>
    <row r="319" spans="5:53">
      <c r="E319" s="3" t="s">
        <v>29</v>
      </c>
      <c r="F319" s="3" t="s">
        <v>128</v>
      </c>
      <c r="G319" s="3" t="s">
        <v>160</v>
      </c>
      <c r="H319" s="3" t="s">
        <v>153</v>
      </c>
      <c r="I319" s="3" t="s">
        <v>161</v>
      </c>
      <c r="L319" s="3" t="s">
        <v>132</v>
      </c>
      <c r="M319" s="3" t="str">
        <f t="shared" si="28"/>
        <v>SWESTInnovation RORE deductionNetwork innovation</v>
      </c>
      <c r="R319" s="15"/>
      <c r="T319" s="15"/>
      <c r="U319" s="15"/>
      <c r="V319" s="15"/>
      <c r="W319" s="15"/>
      <c r="X319" s="15"/>
      <c r="Y319" s="18">
        <v>3.8705536932753359E-2</v>
      </c>
      <c r="Z319" s="18">
        <v>-7.1630976437496205E-2</v>
      </c>
      <c r="AA319" s="18">
        <v>-0.25251790053399681</v>
      </c>
      <c r="AB319" s="18">
        <v>8.6942240423849668E-2</v>
      </c>
      <c r="AC319" s="18">
        <v>0.13801654223745713</v>
      </c>
      <c r="AD319" s="18">
        <v>0.3323222011553949</v>
      </c>
      <c r="AE319" s="18">
        <v>0.47617991838293011</v>
      </c>
      <c r="AF319" s="18">
        <v>0.33300401928212553</v>
      </c>
      <c r="AG319" s="15"/>
      <c r="AH319" s="15"/>
      <c r="AI319" s="15"/>
      <c r="AJ319" s="15"/>
      <c r="AK319" s="15"/>
      <c r="AM319" s="19">
        <f t="shared" si="29"/>
        <v>1.0810215814430177</v>
      </c>
      <c r="AN319" s="19">
        <f t="shared" si="30"/>
        <v>-0.19850109961488999</v>
      </c>
      <c r="AO319" s="19">
        <f t="shared" si="31"/>
        <v>0</v>
      </c>
      <c r="AP319" s="19" t="str">
        <f t="shared" si="32"/>
        <v>ED1</v>
      </c>
      <c r="AQ319" s="19">
        <f t="shared" si="33"/>
        <v>1.0846993167868306</v>
      </c>
      <c r="AR319" s="19">
        <f t="shared" si="34"/>
        <v>-0.1993213921201209</v>
      </c>
      <c r="AS319" s="19">
        <f>IF(AS$3=$AP319,SUMPRODUCT($Y319:$AF319,Inp_RPEs!$S$9:$Z$9),0)</f>
        <v>0</v>
      </c>
      <c r="AT319" s="19">
        <f>IF(AT$3=$AP319,SUMPRODUCT($Y319:$AD319,Inp_RPEs!$S$9:$X$9),0)</f>
        <v>0</v>
      </c>
      <c r="AU319" s="19">
        <f>IF(AU$3=$AP319,SUMPRODUCT($Y319:$AF319,Inp_RPEs!$S$10:$Z$10),0)</f>
        <v>0</v>
      </c>
      <c r="AV319" s="19">
        <f>IF(AV$3=$AP319,SUMPRODUCT($Y319:$AD319,Inp_RPEs!$S$10:$X$10),0)</f>
        <v>0</v>
      </c>
      <c r="AW319" s="19">
        <f>IF(AW$3=$AP319,SUMPRODUCT($Y319:$AF319,Inp_RPEs!$S$11:$Z$11),0)</f>
        <v>0</v>
      </c>
      <c r="AX319" s="19">
        <f>IF(AX$3=$AP319,SUMPRODUCT($Y319:$AD319,Inp_RPEs!$S$11:$X$11),0)</f>
        <v>0</v>
      </c>
      <c r="AY319" s="19">
        <f>IF(AY$3=$AP319,SUMPRODUCT($Y319:$AF319,Inp_RPEs!$S$12:$Z$12),0)</f>
        <v>1.0846993167868306</v>
      </c>
      <c r="AZ319" s="19">
        <f>IF(AZ$3=$AP319,SUMPRODUCT($Y319:$AB319,Inp_RPEs!$S$12:$V$12),0)</f>
        <v>-0.1993213921201209</v>
      </c>
      <c r="BA319" s="15"/>
    </row>
    <row r="320" spans="5:53">
      <c r="E320" s="3" t="s">
        <v>29</v>
      </c>
      <c r="F320" s="3" t="s">
        <v>128</v>
      </c>
      <c r="G320" s="3" t="s">
        <v>162</v>
      </c>
      <c r="H320" s="3" t="s">
        <v>163</v>
      </c>
      <c r="I320" s="3" t="s">
        <v>164</v>
      </c>
      <c r="L320" s="3" t="s">
        <v>132</v>
      </c>
      <c r="M320" s="3" t="str">
        <f t="shared" si="28"/>
        <v>SWESTFines and PenaltiesPost-tax total fines and penalties (including GS payments)</v>
      </c>
      <c r="R320" s="15"/>
      <c r="T320" s="15"/>
      <c r="U320" s="15"/>
      <c r="V320" s="15"/>
      <c r="W320" s="15"/>
      <c r="X320" s="15"/>
      <c r="Y320" s="18">
        <v>3.6058658998662466E-2</v>
      </c>
      <c r="Z320" s="18">
        <v>3.8447451243811125E-2</v>
      </c>
      <c r="AA320" s="18">
        <v>3.6947163914836961E-2</v>
      </c>
      <c r="AB320" s="18">
        <v>5.1371101367592875E-2</v>
      </c>
      <c r="AC320" s="18">
        <v>3.8262310332400233E-2</v>
      </c>
      <c r="AD320" s="18">
        <v>3.8148439538476644E-2</v>
      </c>
      <c r="AE320" s="18">
        <v>3.7028332480928558E-2</v>
      </c>
      <c r="AF320" s="18">
        <v>3.5923679341187051E-2</v>
      </c>
      <c r="AG320" s="15"/>
      <c r="AH320" s="15"/>
      <c r="AI320" s="15"/>
      <c r="AJ320" s="15"/>
      <c r="AK320" s="15"/>
      <c r="AM320" s="19">
        <f t="shared" si="29"/>
        <v>0.31218713721789593</v>
      </c>
      <c r="AN320" s="19">
        <f t="shared" si="30"/>
        <v>0.16282437552490342</v>
      </c>
      <c r="AO320" s="19">
        <f t="shared" si="31"/>
        <v>0</v>
      </c>
      <c r="AP320" s="19" t="str">
        <f t="shared" si="32"/>
        <v>ED1</v>
      </c>
      <c r="AQ320" s="19">
        <f t="shared" si="33"/>
        <v>0.31313900914117709</v>
      </c>
      <c r="AR320" s="19">
        <f t="shared" si="34"/>
        <v>0.16325117831760091</v>
      </c>
      <c r="AS320" s="19">
        <f>IF(AS$3=$AP320,SUMPRODUCT($Y320:$AF320,Inp_RPEs!$S$9:$Z$9),0)</f>
        <v>0</v>
      </c>
      <c r="AT320" s="19">
        <f>IF(AT$3=$AP320,SUMPRODUCT($Y320:$AD320,Inp_RPEs!$S$9:$X$9),0)</f>
        <v>0</v>
      </c>
      <c r="AU320" s="19">
        <f>IF(AU$3=$AP320,SUMPRODUCT($Y320:$AF320,Inp_RPEs!$S$10:$Z$10),0)</f>
        <v>0</v>
      </c>
      <c r="AV320" s="19">
        <f>IF(AV$3=$AP320,SUMPRODUCT($Y320:$AD320,Inp_RPEs!$S$10:$X$10),0)</f>
        <v>0</v>
      </c>
      <c r="AW320" s="19">
        <f>IF(AW$3=$AP320,SUMPRODUCT($Y320:$AF320,Inp_RPEs!$S$11:$Z$11),0)</f>
        <v>0</v>
      </c>
      <c r="AX320" s="19">
        <f>IF(AX$3=$AP320,SUMPRODUCT($Y320:$AD320,Inp_RPEs!$S$11:$X$11),0)</f>
        <v>0</v>
      </c>
      <c r="AY320" s="19">
        <f>IF(AY$3=$AP320,SUMPRODUCT($Y320:$AF320,Inp_RPEs!$S$12:$Z$12),0)</f>
        <v>0.31313900914117709</v>
      </c>
      <c r="AZ320" s="19">
        <f>IF(AZ$3=$AP320,SUMPRODUCT($Y320:$AB320,Inp_RPEs!$S$12:$V$12),0)</f>
        <v>0.16325117831760091</v>
      </c>
      <c r="BA320" s="15"/>
    </row>
    <row r="321" spans="5:53">
      <c r="E321" s="3" t="s">
        <v>29</v>
      </c>
      <c r="F321" s="3" t="s">
        <v>128</v>
      </c>
      <c r="G321" s="3" t="s">
        <v>165</v>
      </c>
      <c r="H321" s="3" t="s">
        <v>166</v>
      </c>
      <c r="I321" s="3" t="s">
        <v>167</v>
      </c>
      <c r="L321" s="3" t="s">
        <v>155</v>
      </c>
      <c r="M321" s="3" t="str">
        <f t="shared" si="28"/>
        <v>SWESTActual GearingTotal Adjustments to be applied for performance assessment (at actual gearing)</v>
      </c>
      <c r="R321" s="15"/>
      <c r="T321" s="15"/>
      <c r="U321" s="15"/>
      <c r="V321" s="15"/>
      <c r="W321" s="15"/>
      <c r="X321" s="15"/>
      <c r="Y321" s="18">
        <v>0.28404911999999999</v>
      </c>
      <c r="Z321" s="18">
        <v>0.28404912000000004</v>
      </c>
      <c r="AA321" s="18">
        <v>0.39200000000000002</v>
      </c>
      <c r="AB321" s="18">
        <v>0.60703012000000012</v>
      </c>
      <c r="AC321" s="18">
        <v>0.60828379760868379</v>
      </c>
      <c r="AD321" s="18">
        <v>0.60662182001958964</v>
      </c>
      <c r="AE321" s="18">
        <v>0.60662182001958964</v>
      </c>
      <c r="AF321" s="18">
        <v>0.60662182001958875</v>
      </c>
      <c r="AG321" s="15"/>
      <c r="AH321" s="15"/>
      <c r="AI321" s="15"/>
      <c r="AJ321" s="15"/>
      <c r="AK321" s="15"/>
      <c r="AM321" s="19">
        <f t="shared" si="29"/>
        <v>3.995277617667452</v>
      </c>
      <c r="AN321" s="19">
        <f t="shared" si="30"/>
        <v>1.5671283600000003</v>
      </c>
      <c r="AO321" s="19">
        <f t="shared" si="31"/>
        <v>0</v>
      </c>
      <c r="AP321" s="19" t="str">
        <f t="shared" si="32"/>
        <v>ED1</v>
      </c>
      <c r="AQ321" s="19">
        <f t="shared" si="33"/>
        <v>4.0081813625790037</v>
      </c>
      <c r="AR321" s="19">
        <f t="shared" si="34"/>
        <v>1.5714962007464197</v>
      </c>
      <c r="AS321" s="19">
        <f>IF(AS$3=$AP321,SUMPRODUCT($Y321:$AF321,Inp_RPEs!$S$9:$Z$9),0)</f>
        <v>0</v>
      </c>
      <c r="AT321" s="19">
        <f>IF(AT$3=$AP321,SUMPRODUCT($Y321:$AD321,Inp_RPEs!$S$9:$X$9),0)</f>
        <v>0</v>
      </c>
      <c r="AU321" s="19">
        <f>IF(AU$3=$AP321,SUMPRODUCT($Y321:$AF321,Inp_RPEs!$S$10:$Z$10),0)</f>
        <v>0</v>
      </c>
      <c r="AV321" s="19">
        <f>IF(AV$3=$AP321,SUMPRODUCT($Y321:$AD321,Inp_RPEs!$S$10:$X$10),0)</f>
        <v>0</v>
      </c>
      <c r="AW321" s="19">
        <f>IF(AW$3=$AP321,SUMPRODUCT($Y321:$AF321,Inp_RPEs!$S$11:$Z$11),0)</f>
        <v>0</v>
      </c>
      <c r="AX321" s="19">
        <f>IF(AX$3=$AP321,SUMPRODUCT($Y321:$AD321,Inp_RPEs!$S$11:$X$11),0)</f>
        <v>0</v>
      </c>
      <c r="AY321" s="19">
        <f>IF(AY$3=$AP321,SUMPRODUCT($Y321:$AF321,Inp_RPEs!$S$12:$Z$12),0)</f>
        <v>4.0081813625790037</v>
      </c>
      <c r="AZ321" s="19">
        <f>IF(AZ$3=$AP321,SUMPRODUCT($Y321:$AB321,Inp_RPEs!$S$12:$V$12),0)</f>
        <v>1.5714962007464197</v>
      </c>
      <c r="BA321" s="15"/>
    </row>
    <row r="322" spans="5:53">
      <c r="E322" s="3" t="s">
        <v>29</v>
      </c>
      <c r="F322" s="3" t="s">
        <v>128</v>
      </c>
      <c r="G322" s="3" t="s">
        <v>168</v>
      </c>
      <c r="H322" s="3" t="s">
        <v>166</v>
      </c>
      <c r="I322" s="3" t="s">
        <v>169</v>
      </c>
      <c r="L322" s="3" t="s">
        <v>132</v>
      </c>
      <c r="M322" s="3" t="str">
        <f t="shared" si="28"/>
        <v>SWESTDebt performance (notional)Debt performance - at notional gearing</v>
      </c>
      <c r="R322" s="15"/>
      <c r="T322" s="15"/>
      <c r="U322" s="15"/>
      <c r="V322" s="15"/>
      <c r="W322" s="15"/>
      <c r="X322" s="15"/>
      <c r="Y322" s="18">
        <v>-4.9279931299837028</v>
      </c>
      <c r="Z322" s="18">
        <v>-0.85063764904650796</v>
      </c>
      <c r="AA322" s="18">
        <v>8.0518097049924773</v>
      </c>
      <c r="AB322" s="18">
        <v>5.3334243113905115</v>
      </c>
      <c r="AC322" s="18">
        <v>-0.60675131428301243</v>
      </c>
      <c r="AD322" s="18">
        <v>-2.8247549144798967</v>
      </c>
      <c r="AE322" s="18">
        <v>-2.3101493500065411</v>
      </c>
      <c r="AF322" s="18">
        <v>-3.2824451861559796</v>
      </c>
      <c r="AG322" s="15"/>
      <c r="AH322" s="15"/>
      <c r="AI322" s="15"/>
      <c r="AJ322" s="15"/>
      <c r="AK322" s="15"/>
      <c r="AM322" s="19">
        <f t="shared" si="29"/>
        <v>-1.4174975275726514</v>
      </c>
      <c r="AN322" s="19">
        <f t="shared" si="30"/>
        <v>7.6066032373527781</v>
      </c>
      <c r="AO322" s="19">
        <f t="shared" si="31"/>
        <v>0</v>
      </c>
      <c r="AP322" s="19" t="str">
        <f t="shared" si="32"/>
        <v>ED1</v>
      </c>
      <c r="AQ322" s="19">
        <f t="shared" si="33"/>
        <v>-1.4039016461484519</v>
      </c>
      <c r="AR322" s="19">
        <f t="shared" si="34"/>
        <v>7.6519223989924186</v>
      </c>
      <c r="AS322" s="19">
        <f>IF(AS$3=$AP322,SUMPRODUCT($Y322:$AF322,Inp_RPEs!$S$9:$Z$9),0)</f>
        <v>0</v>
      </c>
      <c r="AT322" s="19">
        <f>IF(AT$3=$AP322,SUMPRODUCT($Y322:$AD322,Inp_RPEs!$S$9:$X$9),0)</f>
        <v>0</v>
      </c>
      <c r="AU322" s="19">
        <f>IF(AU$3=$AP322,SUMPRODUCT($Y322:$AF322,Inp_RPEs!$S$10:$Z$10),0)</f>
        <v>0</v>
      </c>
      <c r="AV322" s="19">
        <f>IF(AV$3=$AP322,SUMPRODUCT($Y322:$AD322,Inp_RPEs!$S$10:$X$10),0)</f>
        <v>0</v>
      </c>
      <c r="AW322" s="19">
        <f>IF(AW$3=$AP322,SUMPRODUCT($Y322:$AF322,Inp_RPEs!$S$11:$Z$11),0)</f>
        <v>0</v>
      </c>
      <c r="AX322" s="19">
        <f>IF(AX$3=$AP322,SUMPRODUCT($Y322:$AD322,Inp_RPEs!$S$11:$X$11),0)</f>
        <v>0</v>
      </c>
      <c r="AY322" s="19">
        <f>IF(AY$3=$AP322,SUMPRODUCT($Y322:$AF322,Inp_RPEs!$S$12:$Z$12),0)</f>
        <v>-1.4039016461484519</v>
      </c>
      <c r="AZ322" s="19">
        <f>IF(AZ$3=$AP322,SUMPRODUCT($Y322:$AB322,Inp_RPEs!$S$12:$V$12),0)</f>
        <v>7.6519223989924186</v>
      </c>
      <c r="BA322" s="15"/>
    </row>
    <row r="323" spans="5:53">
      <c r="E323" s="3" t="s">
        <v>29</v>
      </c>
      <c r="F323" s="3" t="s">
        <v>128</v>
      </c>
      <c r="G323" s="3" t="s">
        <v>170</v>
      </c>
      <c r="H323" s="3" t="s">
        <v>166</v>
      </c>
      <c r="I323" s="3" t="s">
        <v>171</v>
      </c>
      <c r="L323" s="3" t="s">
        <v>132</v>
      </c>
      <c r="M323" s="3" t="str">
        <f t="shared" si="28"/>
        <v>SWESTDebt performance impact (actual)Debt performance - impact of actual gearing</v>
      </c>
      <c r="R323" s="15"/>
      <c r="T323" s="15"/>
      <c r="U323" s="15"/>
      <c r="V323" s="15"/>
      <c r="W323" s="15"/>
      <c r="X323" s="15"/>
      <c r="Y323" s="18">
        <v>2.7796012396720462</v>
      </c>
      <c r="Z323" s="18">
        <v>1.4766694163884442</v>
      </c>
      <c r="AA323" s="18">
        <v>0.65778851321541554</v>
      </c>
      <c r="AB323" s="18">
        <v>0.71225681929634477</v>
      </c>
      <c r="AC323" s="18">
        <v>0.8453673375671521</v>
      </c>
      <c r="AD323" s="18">
        <v>0.55298509731201961</v>
      </c>
      <c r="AE323" s="18">
        <v>0.60723390842471869</v>
      </c>
      <c r="AF323" s="18">
        <v>0.82537594270950443</v>
      </c>
      <c r="AG323" s="15"/>
      <c r="AH323" s="15"/>
      <c r="AI323" s="15"/>
      <c r="AJ323" s="15"/>
      <c r="AK323" s="15"/>
      <c r="AM323" s="19">
        <f t="shared" si="29"/>
        <v>8.4572782745856436</v>
      </c>
      <c r="AN323" s="19">
        <f t="shared" si="30"/>
        <v>5.6263159885722498</v>
      </c>
      <c r="AO323" s="19">
        <f t="shared" si="31"/>
        <v>0</v>
      </c>
      <c r="AP323" s="19" t="str">
        <f t="shared" si="32"/>
        <v>ED1</v>
      </c>
      <c r="AQ323" s="19">
        <f t="shared" si="33"/>
        <v>8.4762312366138204</v>
      </c>
      <c r="AR323" s="19">
        <f t="shared" si="34"/>
        <v>5.6353169994622458</v>
      </c>
      <c r="AS323" s="19">
        <f>IF(AS$3=$AP323,SUMPRODUCT($Y323:$AF323,Inp_RPEs!$S$9:$Z$9),0)</f>
        <v>0</v>
      </c>
      <c r="AT323" s="19">
        <f>IF(AT$3=$AP323,SUMPRODUCT($Y323:$AD323,Inp_RPEs!$S$9:$X$9),0)</f>
        <v>0</v>
      </c>
      <c r="AU323" s="19">
        <f>IF(AU$3=$AP323,SUMPRODUCT($Y323:$AF323,Inp_RPEs!$S$10:$Z$10),0)</f>
        <v>0</v>
      </c>
      <c r="AV323" s="19">
        <f>IF(AV$3=$AP323,SUMPRODUCT($Y323:$AD323,Inp_RPEs!$S$10:$X$10),0)</f>
        <v>0</v>
      </c>
      <c r="AW323" s="19">
        <f>IF(AW$3=$AP323,SUMPRODUCT($Y323:$AF323,Inp_RPEs!$S$11:$Z$11),0)</f>
        <v>0</v>
      </c>
      <c r="AX323" s="19">
        <f>IF(AX$3=$AP323,SUMPRODUCT($Y323:$AD323,Inp_RPEs!$S$11:$X$11),0)</f>
        <v>0</v>
      </c>
      <c r="AY323" s="19">
        <f>IF(AY$3=$AP323,SUMPRODUCT($Y323:$AF323,Inp_RPEs!$S$12:$Z$12),0)</f>
        <v>8.4762312366138204</v>
      </c>
      <c r="AZ323" s="19">
        <f>IF(AZ$3=$AP323,SUMPRODUCT($Y323:$AB323,Inp_RPEs!$S$12:$V$12),0)</f>
        <v>5.6353169994622458</v>
      </c>
      <c r="BA323" s="15"/>
    </row>
    <row r="324" spans="5:53">
      <c r="E324" s="3" t="s">
        <v>29</v>
      </c>
      <c r="F324" s="3" t="s">
        <v>128</v>
      </c>
      <c r="G324" s="3" t="s">
        <v>172</v>
      </c>
      <c r="H324" s="3" t="s">
        <v>166</v>
      </c>
      <c r="I324" s="3" t="s">
        <v>173</v>
      </c>
      <c r="L324" s="3" t="s">
        <v>132</v>
      </c>
      <c r="M324" s="3" t="str">
        <f t="shared" si="28"/>
        <v>SWESTTax performance (notional)Tax performance - at notional gearing</v>
      </c>
      <c r="R324" s="15"/>
      <c r="T324" s="15"/>
      <c r="U324" s="15"/>
      <c r="V324" s="15"/>
      <c r="W324" s="15"/>
      <c r="X324" s="15"/>
      <c r="Y324" s="18">
        <v>4.6561923508338987E-2</v>
      </c>
      <c r="Z324" s="18">
        <v>6.2383013817890722</v>
      </c>
      <c r="AA324" s="18">
        <v>-3.5302036505901451</v>
      </c>
      <c r="AB324" s="18">
        <v>-0.1049940120109969</v>
      </c>
      <c r="AC324" s="18">
        <v>-2.1301485215874556</v>
      </c>
      <c r="AD324" s="18">
        <v>-0.87199219219861512</v>
      </c>
      <c r="AE324" s="18">
        <v>1.8210473302250481</v>
      </c>
      <c r="AF324" s="18">
        <v>1.844364262764147</v>
      </c>
      <c r="AG324" s="15"/>
      <c r="AH324" s="15"/>
      <c r="AI324" s="15"/>
      <c r="AJ324" s="15"/>
      <c r="AK324" s="15"/>
      <c r="AM324" s="19">
        <f t="shared" si="29"/>
        <v>3.3129365218993936</v>
      </c>
      <c r="AN324" s="19">
        <f t="shared" si="30"/>
        <v>2.6496656426962693</v>
      </c>
      <c r="AO324" s="19">
        <f t="shared" si="31"/>
        <v>0</v>
      </c>
      <c r="AP324" s="19" t="str">
        <f t="shared" si="32"/>
        <v>ED1</v>
      </c>
      <c r="AQ324" s="19">
        <f t="shared" si="33"/>
        <v>3.3225424150234666</v>
      </c>
      <c r="AR324" s="19">
        <f t="shared" si="34"/>
        <v>2.6569398765771872</v>
      </c>
      <c r="AS324" s="19">
        <f>IF(AS$3=$AP324,SUMPRODUCT($Y324:$AF324,Inp_RPEs!$S$9:$Z$9),0)</f>
        <v>0</v>
      </c>
      <c r="AT324" s="19">
        <f>IF(AT$3=$AP324,SUMPRODUCT($Y324:$AD324,Inp_RPEs!$S$9:$X$9),0)</f>
        <v>0</v>
      </c>
      <c r="AU324" s="19">
        <f>IF(AU$3=$AP324,SUMPRODUCT($Y324:$AF324,Inp_RPEs!$S$10:$Z$10),0)</f>
        <v>0</v>
      </c>
      <c r="AV324" s="19">
        <f>IF(AV$3=$AP324,SUMPRODUCT($Y324:$AD324,Inp_RPEs!$S$10:$X$10),0)</f>
        <v>0</v>
      </c>
      <c r="AW324" s="19">
        <f>IF(AW$3=$AP324,SUMPRODUCT($Y324:$AF324,Inp_RPEs!$S$11:$Z$11),0)</f>
        <v>0</v>
      </c>
      <c r="AX324" s="19">
        <f>IF(AX$3=$AP324,SUMPRODUCT($Y324:$AD324,Inp_RPEs!$S$11:$X$11),0)</f>
        <v>0</v>
      </c>
      <c r="AY324" s="19">
        <f>IF(AY$3=$AP324,SUMPRODUCT($Y324:$AF324,Inp_RPEs!$S$12:$Z$12),0)</f>
        <v>3.3225424150234666</v>
      </c>
      <c r="AZ324" s="19">
        <f>IF(AZ$3=$AP324,SUMPRODUCT($Y324:$AB324,Inp_RPEs!$S$12:$V$12),0)</f>
        <v>2.6569398765771872</v>
      </c>
      <c r="BA324" s="15"/>
    </row>
    <row r="325" spans="5:53">
      <c r="E325" s="3" t="s">
        <v>29</v>
      </c>
      <c r="F325" s="3" t="s">
        <v>128</v>
      </c>
      <c r="G325" s="3" t="s">
        <v>174</v>
      </c>
      <c r="H325" s="3" t="s">
        <v>166</v>
      </c>
      <c r="I325" s="3" t="s">
        <v>175</v>
      </c>
      <c r="L325" s="3" t="s">
        <v>132</v>
      </c>
      <c r="M325" s="3" t="str">
        <f t="shared" si="28"/>
        <v>SWESTTax performance impact (actual)Tax performance - impact of actual gearing</v>
      </c>
      <c r="R325" s="15"/>
      <c r="T325" s="15"/>
      <c r="U325" s="15"/>
      <c r="V325" s="15"/>
      <c r="W325" s="15"/>
      <c r="X325" s="15"/>
      <c r="Y325" s="18">
        <v>8.1718542254093363E-3</v>
      </c>
      <c r="Z325" s="18">
        <v>5.1216881124330205E-3</v>
      </c>
      <c r="AA325" s="18">
        <v>6.4180719277877607E-3</v>
      </c>
      <c r="AB325" s="18">
        <v>9.1311207669864114E-3</v>
      </c>
      <c r="AC325" s="18">
        <v>7.0840783826361664E-3</v>
      </c>
      <c r="AD325" s="18">
        <v>4.1155316024801269E-3</v>
      </c>
      <c r="AE325" s="18">
        <v>5.3514155084226078E-3</v>
      </c>
      <c r="AF325" s="18">
        <v>7.5921659762618887E-3</v>
      </c>
      <c r="AG325" s="15"/>
      <c r="AH325" s="15"/>
      <c r="AI325" s="15"/>
      <c r="AJ325" s="15"/>
      <c r="AK325" s="15"/>
      <c r="AM325" s="19">
        <f t="shared" si="29"/>
        <v>5.2985926502417319E-2</v>
      </c>
      <c r="AN325" s="19">
        <f t="shared" si="30"/>
        <v>2.8842735032616529E-2</v>
      </c>
      <c r="AO325" s="19">
        <f t="shared" si="31"/>
        <v>0</v>
      </c>
      <c r="AP325" s="19" t="str">
        <f t="shared" si="32"/>
        <v>ED1</v>
      </c>
      <c r="AQ325" s="19">
        <f t="shared" si="33"/>
        <v>5.314027358678157E-2</v>
      </c>
      <c r="AR325" s="19">
        <f t="shared" si="34"/>
        <v>2.8912209258372151E-2</v>
      </c>
      <c r="AS325" s="19">
        <f>IF(AS$3=$AP325,SUMPRODUCT($Y325:$AF325,Inp_RPEs!$S$9:$Z$9),0)</f>
        <v>0</v>
      </c>
      <c r="AT325" s="19">
        <f>IF(AT$3=$AP325,SUMPRODUCT($Y325:$AD325,Inp_RPEs!$S$9:$X$9),0)</f>
        <v>0</v>
      </c>
      <c r="AU325" s="19">
        <f>IF(AU$3=$AP325,SUMPRODUCT($Y325:$AF325,Inp_RPEs!$S$10:$Z$10),0)</f>
        <v>0</v>
      </c>
      <c r="AV325" s="19">
        <f>IF(AV$3=$AP325,SUMPRODUCT($Y325:$AD325,Inp_RPEs!$S$10:$X$10),0)</f>
        <v>0</v>
      </c>
      <c r="AW325" s="19">
        <f>IF(AW$3=$AP325,SUMPRODUCT($Y325:$AF325,Inp_RPEs!$S$11:$Z$11),0)</f>
        <v>0</v>
      </c>
      <c r="AX325" s="19">
        <f>IF(AX$3=$AP325,SUMPRODUCT($Y325:$AD325,Inp_RPEs!$S$11:$X$11),0)</f>
        <v>0</v>
      </c>
      <c r="AY325" s="19">
        <f>IF(AY$3=$AP325,SUMPRODUCT($Y325:$AF325,Inp_RPEs!$S$12:$Z$12),0)</f>
        <v>5.314027358678157E-2</v>
      </c>
      <c r="AZ325" s="19">
        <f>IF(AZ$3=$AP325,SUMPRODUCT($Y325:$AB325,Inp_RPEs!$S$12:$V$12),0)</f>
        <v>2.8912209258372151E-2</v>
      </c>
      <c r="BA325" s="15"/>
    </row>
    <row r="326" spans="5:53">
      <c r="E326" s="3" t="s">
        <v>29</v>
      </c>
      <c r="F326" s="3" t="s">
        <v>128</v>
      </c>
      <c r="G326" s="3" t="s">
        <v>176</v>
      </c>
      <c r="H326" s="3" t="s">
        <v>176</v>
      </c>
      <c r="I326" s="3" t="s">
        <v>177</v>
      </c>
      <c r="L326" s="3" t="s">
        <v>132</v>
      </c>
      <c r="M326" s="3" t="str">
        <f t="shared" ref="M326:M389" si="35">E326&amp;G326&amp;I326</f>
        <v>SWESTRAVNPV-neutral RAV return base</v>
      </c>
      <c r="R326" s="15"/>
      <c r="T326" s="15"/>
      <c r="U326" s="15"/>
      <c r="V326" s="15"/>
      <c r="W326" s="15"/>
      <c r="X326" s="15"/>
      <c r="Y326" s="89">
        <v>1212.3574644512978</v>
      </c>
      <c r="Z326" s="89">
        <v>1272.5813078198526</v>
      </c>
      <c r="AA326" s="89">
        <v>1326.4176744448368</v>
      </c>
      <c r="AB326" s="89">
        <v>1373.8292132243951</v>
      </c>
      <c r="AC326" s="89">
        <v>1423.9087541419287</v>
      </c>
      <c r="AD326" s="89">
        <v>1475.4200854899814</v>
      </c>
      <c r="AE326" s="89">
        <v>1530.7022673641495</v>
      </c>
      <c r="AF326" s="89">
        <v>1592.9297828956799</v>
      </c>
      <c r="AG326" s="15"/>
      <c r="AH326" s="15"/>
      <c r="AI326" s="15"/>
      <c r="AJ326" s="15"/>
      <c r="AK326" s="15"/>
      <c r="AM326" s="19">
        <f t="shared" ref="AM326:AM389" si="36">IF(OR($L326="%", $L326="annual real %"),AVERAGE($Y326:$AF326),SUM($Y326:$AF326))</f>
        <v>11208.146549832121</v>
      </c>
      <c r="AN326" s="19">
        <f t="shared" si="30"/>
        <v>5185.1856599403818</v>
      </c>
      <c r="AO326" s="19">
        <f t="shared" si="31"/>
        <v>0</v>
      </c>
      <c r="AP326" s="19" t="str">
        <f t="shared" si="32"/>
        <v>ED1</v>
      </c>
      <c r="AQ326" s="19">
        <f t="shared" si="33"/>
        <v>11242.658654129422</v>
      </c>
      <c r="AR326" s="19">
        <f t="shared" si="34"/>
        <v>5198.5246766343935</v>
      </c>
      <c r="AS326" s="19">
        <f>IF(AS$3=$AP326,SUMPRODUCT($Y326:$AF326,Inp_RPEs!$S$9:$Z$9),0)</f>
        <v>0</v>
      </c>
      <c r="AT326" s="19">
        <f>IF(AT$3=$AP326,SUMPRODUCT($Y326:$AD326,Inp_RPEs!$S$9:$X$9),0)</f>
        <v>0</v>
      </c>
      <c r="AU326" s="19">
        <f>IF(AU$3=$AP326,SUMPRODUCT($Y326:$AF326,Inp_RPEs!$S$10:$Z$10),0)</f>
        <v>0</v>
      </c>
      <c r="AV326" s="19">
        <f>IF(AV$3=$AP326,SUMPRODUCT($Y326:$AD326,Inp_RPEs!$S$10:$X$10),0)</f>
        <v>0</v>
      </c>
      <c r="AW326" s="19">
        <f>IF(AW$3=$AP326,SUMPRODUCT($Y326:$AF326,Inp_RPEs!$S$11:$Z$11),0)</f>
        <v>0</v>
      </c>
      <c r="AX326" s="19">
        <f>IF(AX$3=$AP326,SUMPRODUCT($Y326:$AD326,Inp_RPEs!$S$11:$X$11),0)</f>
        <v>0</v>
      </c>
      <c r="AY326" s="19">
        <f>IF(AY$3=$AP326,SUMPRODUCT($Y326:$AF326,Inp_RPEs!$S$12:$Z$12),0)</f>
        <v>11242.658654129422</v>
      </c>
      <c r="AZ326" s="19">
        <f>IF(AZ$3=$AP326,SUMPRODUCT($Y326:$AB326,Inp_RPEs!$S$12:$V$12),0)</f>
        <v>5198.5246766343935</v>
      </c>
      <c r="BA326" s="15"/>
    </row>
    <row r="327" spans="5:53">
      <c r="E327" s="3" t="s">
        <v>29</v>
      </c>
      <c r="F327" s="3" t="s">
        <v>128</v>
      </c>
      <c r="G327" s="3" t="s">
        <v>178</v>
      </c>
      <c r="H327" s="3" t="s">
        <v>176</v>
      </c>
      <c r="I327" s="3" t="s">
        <v>179</v>
      </c>
      <c r="L327" s="3" t="s">
        <v>132</v>
      </c>
      <c r="M327" s="3" t="str">
        <f t="shared" si="35"/>
        <v>SWESTDepreciationTotal Depreciation</v>
      </c>
      <c r="R327" s="15"/>
      <c r="T327" s="15"/>
      <c r="U327" s="15"/>
      <c r="V327" s="15"/>
      <c r="W327" s="15"/>
      <c r="X327" s="15"/>
      <c r="Y327" s="89">
        <v>-111.93759984238713</v>
      </c>
      <c r="Z327" s="89">
        <v>-115.59942705402113</v>
      </c>
      <c r="AA327" s="89">
        <v>-118.15304460504305</v>
      </c>
      <c r="AB327" s="89">
        <v>-119.32036072480477</v>
      </c>
      <c r="AC327" s="89">
        <v>-120.32240797620238</v>
      </c>
      <c r="AD327" s="89">
        <v>-121.08908629391398</v>
      </c>
      <c r="AE327" s="89">
        <v>-109.39140057372039</v>
      </c>
      <c r="AF327" s="89">
        <v>-109.35723609068279</v>
      </c>
      <c r="AG327" s="15"/>
      <c r="AH327" s="15"/>
      <c r="AI327" s="15"/>
      <c r="AJ327" s="15"/>
      <c r="AK327" s="15"/>
      <c r="AM327" s="19">
        <f t="shared" si="36"/>
        <v>-925.1705631607756</v>
      </c>
      <c r="AN327" s="19">
        <f t="shared" ref="AN327:AN355" si="37">IF(OR($L327="%", $L327="annual real %"),AVERAGE($Y327:$AB327),SUM($Y327:$AB327))</f>
        <v>-465.01043222625606</v>
      </c>
      <c r="AO327" s="19">
        <f t="shared" ref="AO327:AO390" si="38">IF(G327="Totex allowance",1,0)</f>
        <v>0</v>
      </c>
      <c r="AP327" s="19" t="str">
        <f t="shared" ref="AP327:AP390" si="39">F327</f>
        <v>ED1</v>
      </c>
      <c r="AQ327" s="19">
        <f t="shared" ref="AQ327:AQ390" si="40">SUM(AS327,AU327,AW327,AY327)</f>
        <v>-927.97207136822999</v>
      </c>
      <c r="AR327" s="19">
        <f t="shared" ref="AR327:AR390" si="41">SUM(AT327,AV327,AX327,AZ327)</f>
        <v>-466.19429573338215</v>
      </c>
      <c r="AS327" s="19">
        <f>IF(AS$3=$AP327,SUMPRODUCT($Y327:$AF327,Inp_RPEs!$S$9:$Z$9),0)</f>
        <v>0</v>
      </c>
      <c r="AT327" s="19">
        <f>IF(AT$3=$AP327,SUMPRODUCT($Y327:$AD327,Inp_RPEs!$S$9:$X$9),0)</f>
        <v>0</v>
      </c>
      <c r="AU327" s="19">
        <f>IF(AU$3=$AP327,SUMPRODUCT($Y327:$AF327,Inp_RPEs!$S$10:$Z$10),0)</f>
        <v>0</v>
      </c>
      <c r="AV327" s="19">
        <f>IF(AV$3=$AP327,SUMPRODUCT($Y327:$AD327,Inp_RPEs!$S$10:$X$10),0)</f>
        <v>0</v>
      </c>
      <c r="AW327" s="19">
        <f>IF(AW$3=$AP327,SUMPRODUCT($Y327:$AF327,Inp_RPEs!$S$11:$Z$11),0)</f>
        <v>0</v>
      </c>
      <c r="AX327" s="19">
        <f>IF(AX$3=$AP327,SUMPRODUCT($Y327:$AD327,Inp_RPEs!$S$11:$X$11),0)</f>
        <v>0</v>
      </c>
      <c r="AY327" s="19">
        <f>IF(AY$3=$AP327,SUMPRODUCT($Y327:$AF327,Inp_RPEs!$S$12:$Z$12),0)</f>
        <v>-927.97207136822999</v>
      </c>
      <c r="AZ327" s="19">
        <f>IF(AZ$3=$AP327,SUMPRODUCT($Y327:$AB327,Inp_RPEs!$S$12:$V$12),0)</f>
        <v>-466.19429573338215</v>
      </c>
      <c r="BA327" s="15"/>
    </row>
    <row r="328" spans="5:53">
      <c r="E328" s="3" t="s">
        <v>29</v>
      </c>
      <c r="F328" s="3" t="s">
        <v>128</v>
      </c>
      <c r="G328" s="3" t="s">
        <v>180</v>
      </c>
      <c r="H328" s="3" t="s">
        <v>176</v>
      </c>
      <c r="I328" s="3" t="s">
        <v>181</v>
      </c>
      <c r="L328" s="3" t="s">
        <v>138</v>
      </c>
      <c r="M328" s="3" t="str">
        <f t="shared" si="35"/>
        <v>SWESTNotional GearingNotional gearing</v>
      </c>
      <c r="R328" s="15"/>
      <c r="T328" s="15"/>
      <c r="U328" s="15"/>
      <c r="V328" s="15"/>
      <c r="W328" s="15"/>
      <c r="X328" s="15"/>
      <c r="Y328" s="18">
        <v>0.65</v>
      </c>
      <c r="Z328" s="18">
        <v>0.65</v>
      </c>
      <c r="AA328" s="18">
        <v>0.65</v>
      </c>
      <c r="AB328" s="18">
        <v>0.65</v>
      </c>
      <c r="AC328" s="18">
        <v>0.65</v>
      </c>
      <c r="AD328" s="18">
        <v>0.65</v>
      </c>
      <c r="AE328" s="18">
        <v>0.65</v>
      </c>
      <c r="AF328" s="18">
        <v>0.65</v>
      </c>
      <c r="AG328" s="15"/>
      <c r="AH328" s="15"/>
      <c r="AI328" s="15"/>
      <c r="AJ328" s="15"/>
      <c r="AK328" s="15"/>
      <c r="AM328" s="19">
        <f t="shared" si="36"/>
        <v>0.65</v>
      </c>
      <c r="AN328" s="19">
        <f t="shared" si="37"/>
        <v>0.65</v>
      </c>
      <c r="AO328" s="19">
        <f t="shared" si="38"/>
        <v>0</v>
      </c>
      <c r="AP328" s="19" t="str">
        <f t="shared" si="39"/>
        <v>ED1</v>
      </c>
      <c r="AQ328" s="19">
        <f t="shared" si="40"/>
        <v>5.215668525687601</v>
      </c>
      <c r="AR328" s="19">
        <f t="shared" si="41"/>
        <v>2.6065284982534287</v>
      </c>
      <c r="AS328" s="19">
        <f>IF(AS$3=$AP328,SUMPRODUCT($Y328:$AF328,Inp_RPEs!$S$9:$Z$9),0)</f>
        <v>0</v>
      </c>
      <c r="AT328" s="19">
        <f>IF(AT$3=$AP328,SUMPRODUCT($Y328:$AD328,Inp_RPEs!$S$9:$X$9),0)</f>
        <v>0</v>
      </c>
      <c r="AU328" s="19">
        <f>IF(AU$3=$AP328,SUMPRODUCT($Y328:$AF328,Inp_RPEs!$S$10:$Z$10),0)</f>
        <v>0</v>
      </c>
      <c r="AV328" s="19">
        <f>IF(AV$3=$AP328,SUMPRODUCT($Y328:$AD328,Inp_RPEs!$S$10:$X$10),0)</f>
        <v>0</v>
      </c>
      <c r="AW328" s="19">
        <f>IF(AW$3=$AP328,SUMPRODUCT($Y328:$AF328,Inp_RPEs!$S$11:$Z$11),0)</f>
        <v>0</v>
      </c>
      <c r="AX328" s="19">
        <f>IF(AX$3=$AP328,SUMPRODUCT($Y328:$AD328,Inp_RPEs!$S$11:$X$11),0)</f>
        <v>0</v>
      </c>
      <c r="AY328" s="19">
        <f>IF(AY$3=$AP328,SUMPRODUCT($Y328:$AF328,Inp_RPEs!$S$12:$Z$12),0)</f>
        <v>5.215668525687601</v>
      </c>
      <c r="AZ328" s="19">
        <f>IF(AZ$3=$AP328,SUMPRODUCT($Y328:$AB328,Inp_RPEs!$S$12:$V$12),0)</f>
        <v>2.6065284982534287</v>
      </c>
      <c r="BA328" s="15"/>
    </row>
    <row r="329" spans="5:53">
      <c r="E329" s="3" t="s">
        <v>29</v>
      </c>
      <c r="F329" s="3" t="s">
        <v>128</v>
      </c>
      <c r="G329" s="3" t="s">
        <v>182</v>
      </c>
      <c r="H329" s="3" t="s">
        <v>176</v>
      </c>
      <c r="I329" s="3" t="s">
        <v>182</v>
      </c>
      <c r="L329" s="3" t="s">
        <v>183</v>
      </c>
      <c r="M329" s="3" t="str">
        <f t="shared" si="35"/>
        <v>SWESTCost of debtCost of debt</v>
      </c>
      <c r="R329" s="15"/>
      <c r="T329" s="15"/>
      <c r="U329" s="15"/>
      <c r="V329" s="15"/>
      <c r="W329" s="15"/>
      <c r="X329" s="15"/>
      <c r="Y329" s="18">
        <v>2.5499999999999998E-2</v>
      </c>
      <c r="Z329" s="18">
        <v>2.3799999999999998E-2</v>
      </c>
      <c r="AA329" s="18">
        <v>2.2200000000000001E-2</v>
      </c>
      <c r="AB329" s="18">
        <v>1.9099999999999999E-2</v>
      </c>
      <c r="AC329" s="18">
        <v>1.5800000000000002E-2</v>
      </c>
      <c r="AD329" s="18">
        <v>1.1399999999999999E-2</v>
      </c>
      <c r="AE329" s="18">
        <v>9.1999999999999998E-3</v>
      </c>
      <c r="AF329" s="18">
        <v>7.1999999999999998E-3</v>
      </c>
      <c r="AG329" s="15"/>
      <c r="AH329" s="15"/>
      <c r="AI329" s="15"/>
      <c r="AJ329" s="15"/>
      <c r="AK329" s="15"/>
      <c r="AM329" s="19">
        <f t="shared" si="36"/>
        <v>1.6775000000000002E-2</v>
      </c>
      <c r="AN329" s="19">
        <f t="shared" si="37"/>
        <v>2.2649999999999997E-2</v>
      </c>
      <c r="AO329" s="19">
        <f t="shared" si="38"/>
        <v>0</v>
      </c>
      <c r="AP329" s="19" t="str">
        <f t="shared" si="39"/>
        <v>ED1</v>
      </c>
      <c r="AQ329" s="19">
        <f t="shared" si="40"/>
        <v>0.13456982257757333</v>
      </c>
      <c r="AR329" s="19">
        <f t="shared" si="41"/>
        <v>9.0816551348292612E-2</v>
      </c>
      <c r="AS329" s="19">
        <f>IF(AS$3=$AP329,SUMPRODUCT($Y329:$AF329,Inp_RPEs!$S$9:$Z$9),0)</f>
        <v>0</v>
      </c>
      <c r="AT329" s="19">
        <f>IF(AT$3=$AP329,SUMPRODUCT($Y329:$AD329,Inp_RPEs!$S$9:$X$9),0)</f>
        <v>0</v>
      </c>
      <c r="AU329" s="19">
        <f>IF(AU$3=$AP329,SUMPRODUCT($Y329:$AF329,Inp_RPEs!$S$10:$Z$10),0)</f>
        <v>0</v>
      </c>
      <c r="AV329" s="19">
        <f>IF(AV$3=$AP329,SUMPRODUCT($Y329:$AD329,Inp_RPEs!$S$10:$X$10),0)</f>
        <v>0</v>
      </c>
      <c r="AW329" s="19">
        <f>IF(AW$3=$AP329,SUMPRODUCT($Y329:$AF329,Inp_RPEs!$S$11:$Z$11),0)</f>
        <v>0</v>
      </c>
      <c r="AX329" s="19">
        <f>IF(AX$3=$AP329,SUMPRODUCT($Y329:$AD329,Inp_RPEs!$S$11:$X$11),0)</f>
        <v>0</v>
      </c>
      <c r="AY329" s="19">
        <f>IF(AY$3=$AP329,SUMPRODUCT($Y329:$AF329,Inp_RPEs!$S$12:$Z$12),0)</f>
        <v>0.13456982257757333</v>
      </c>
      <c r="AZ329" s="19">
        <f>IF(AZ$3=$AP329,SUMPRODUCT($Y329:$AB329,Inp_RPEs!$S$12:$V$12),0)</f>
        <v>9.0816551348292612E-2</v>
      </c>
      <c r="BA329" s="15"/>
    </row>
    <row r="330" spans="5:53">
      <c r="E330" s="3" t="s">
        <v>29</v>
      </c>
      <c r="F330" s="3" t="s">
        <v>128</v>
      </c>
      <c r="G330" s="3" t="s">
        <v>184</v>
      </c>
      <c r="H330" s="3" t="s">
        <v>176</v>
      </c>
      <c r="I330" s="3" t="s">
        <v>184</v>
      </c>
      <c r="L330" s="3" t="s">
        <v>183</v>
      </c>
      <c r="M330" s="3" t="str">
        <f t="shared" si="35"/>
        <v>SWESTCost of equityCost of equity</v>
      </c>
      <c r="R330" s="15"/>
      <c r="T330" s="15"/>
      <c r="U330" s="15"/>
      <c r="V330" s="15"/>
      <c r="W330" s="15"/>
      <c r="X330" s="15"/>
      <c r="Y330" s="18">
        <v>6.4000000000000001E-2</v>
      </c>
      <c r="Z330" s="18">
        <v>6.4000000000000001E-2</v>
      </c>
      <c r="AA330" s="18">
        <v>6.4000000000000001E-2</v>
      </c>
      <c r="AB330" s="18">
        <v>6.4000000000000001E-2</v>
      </c>
      <c r="AC330" s="18">
        <v>6.4000000000000001E-2</v>
      </c>
      <c r="AD330" s="18">
        <v>6.4000000000000001E-2</v>
      </c>
      <c r="AE330" s="18">
        <v>6.4000000000000001E-2</v>
      </c>
      <c r="AF330" s="18">
        <v>6.4000000000000001E-2</v>
      </c>
      <c r="AG330" s="15"/>
      <c r="AH330" s="15"/>
      <c r="AI330" s="15"/>
      <c r="AJ330" s="15"/>
      <c r="AK330" s="15"/>
      <c r="AM330" s="19">
        <f t="shared" si="36"/>
        <v>6.4000000000000001E-2</v>
      </c>
      <c r="AN330" s="19">
        <f t="shared" si="37"/>
        <v>6.4000000000000001E-2</v>
      </c>
      <c r="AO330" s="19">
        <f t="shared" si="38"/>
        <v>0</v>
      </c>
      <c r="AP330" s="19" t="str">
        <f t="shared" si="39"/>
        <v>ED1</v>
      </c>
      <c r="AQ330" s="19">
        <f t="shared" si="40"/>
        <v>0.51354274714462533</v>
      </c>
      <c r="AR330" s="19">
        <f t="shared" si="41"/>
        <v>0.25664280598187605</v>
      </c>
      <c r="AS330" s="19">
        <f>IF(AS$3=$AP330,SUMPRODUCT($Y330:$AF330,Inp_RPEs!$S$9:$Z$9),0)</f>
        <v>0</v>
      </c>
      <c r="AT330" s="19">
        <f>IF(AT$3=$AP330,SUMPRODUCT($Y330:$AD330,Inp_RPEs!$S$9:$X$9),0)</f>
        <v>0</v>
      </c>
      <c r="AU330" s="19">
        <f>IF(AU$3=$AP330,SUMPRODUCT($Y330:$AF330,Inp_RPEs!$S$10:$Z$10),0)</f>
        <v>0</v>
      </c>
      <c r="AV330" s="19">
        <f>IF(AV$3=$AP330,SUMPRODUCT($Y330:$AD330,Inp_RPEs!$S$10:$X$10),0)</f>
        <v>0</v>
      </c>
      <c r="AW330" s="19">
        <f>IF(AW$3=$AP330,SUMPRODUCT($Y330:$AF330,Inp_RPEs!$S$11:$Z$11),0)</f>
        <v>0</v>
      </c>
      <c r="AX330" s="19">
        <f>IF(AX$3=$AP330,SUMPRODUCT($Y330:$AD330,Inp_RPEs!$S$11:$X$11),0)</f>
        <v>0</v>
      </c>
      <c r="AY330" s="19">
        <f>IF(AY$3=$AP330,SUMPRODUCT($Y330:$AF330,Inp_RPEs!$S$12:$Z$12),0)</f>
        <v>0.51354274714462533</v>
      </c>
      <c r="AZ330" s="19">
        <f>IF(AZ$3=$AP330,SUMPRODUCT($Y330:$AB330,Inp_RPEs!$S$12:$V$12),0)</f>
        <v>0.25664280598187605</v>
      </c>
      <c r="BA330" s="15"/>
    </row>
    <row r="331" spans="5:53">
      <c r="E331" s="3" t="s">
        <v>26</v>
      </c>
      <c r="F331" s="3" t="s">
        <v>128</v>
      </c>
      <c r="G331" s="3" t="s">
        <v>129</v>
      </c>
      <c r="H331" s="3" t="s">
        <v>130</v>
      </c>
      <c r="I331" s="3" t="s">
        <v>131</v>
      </c>
      <c r="L331" s="3" t="s">
        <v>132</v>
      </c>
      <c r="M331" s="3" t="str">
        <f t="shared" si="35"/>
        <v>WMIDTotex actualLatest Totex actuals/forecast</v>
      </c>
      <c r="R331" s="15"/>
      <c r="T331" s="15"/>
      <c r="U331" s="15"/>
      <c r="V331" s="15"/>
      <c r="W331" s="15"/>
      <c r="X331" s="15"/>
      <c r="Y331" s="89">
        <v>294.10013655741568</v>
      </c>
      <c r="Z331" s="89">
        <v>295.2983333977063</v>
      </c>
      <c r="AA331" s="89">
        <v>251.21307324235181</v>
      </c>
      <c r="AB331" s="89">
        <v>226.28135450042109</v>
      </c>
      <c r="AC331" s="89">
        <v>257.60141082421006</v>
      </c>
      <c r="AD331" s="89">
        <v>277.26142502192005</v>
      </c>
      <c r="AE331" s="89">
        <v>269.07276051911992</v>
      </c>
      <c r="AF331" s="89">
        <v>270.61468727678994</v>
      </c>
      <c r="AG331" s="15"/>
      <c r="AH331" s="15"/>
      <c r="AI331" s="15"/>
      <c r="AJ331" s="15"/>
      <c r="AK331" s="15"/>
      <c r="AM331" s="19">
        <f t="shared" si="36"/>
        <v>2141.4431813399347</v>
      </c>
      <c r="AN331" s="19">
        <f t="shared" si="37"/>
        <v>1066.8928976978948</v>
      </c>
      <c r="AO331" s="19">
        <f t="shared" si="38"/>
        <v>0</v>
      </c>
      <c r="AP331" s="19" t="str">
        <f t="shared" si="39"/>
        <v>ED1</v>
      </c>
      <c r="AQ331" s="19">
        <f t="shared" si="40"/>
        <v>2147.789224645654</v>
      </c>
      <c r="AR331" s="19">
        <f t="shared" si="41"/>
        <v>1069.4614721298121</v>
      </c>
      <c r="AS331" s="19">
        <f>IF(AS$3=$AP331,SUMPRODUCT($Y331:$AF331,Inp_RPEs!$S$9:$Z$9),0)</f>
        <v>0</v>
      </c>
      <c r="AT331" s="19">
        <f>IF(AT$3=$AP331,SUMPRODUCT($Y331:$AD331,Inp_RPEs!$S$9:$X$9),0)</f>
        <v>0</v>
      </c>
      <c r="AU331" s="19">
        <f>IF(AU$3=$AP331,SUMPRODUCT($Y331:$AF331,Inp_RPEs!$S$10:$Z$10),0)</f>
        <v>0</v>
      </c>
      <c r="AV331" s="19">
        <f>IF(AV$3=$AP331,SUMPRODUCT($Y331:$AD331,Inp_RPEs!$S$10:$X$10),0)</f>
        <v>0</v>
      </c>
      <c r="AW331" s="19">
        <f>IF(AW$3=$AP331,SUMPRODUCT($Y331:$AF331,Inp_RPEs!$S$11:$Z$11),0)</f>
        <v>0</v>
      </c>
      <c r="AX331" s="19">
        <f>IF(AX$3=$AP331,SUMPRODUCT($Y331:$AD331,Inp_RPEs!$S$11:$X$11),0)</f>
        <v>0</v>
      </c>
      <c r="AY331" s="19">
        <f>IF(AY$3=$AP331,SUMPRODUCT($Y331:$AF331,Inp_RPEs!$S$12:$Z$12),0)</f>
        <v>2147.789224645654</v>
      </c>
      <c r="AZ331" s="19">
        <f>IF(AZ$3=$AP331,SUMPRODUCT($Y331:$AB331,Inp_RPEs!$S$12:$V$12),0)</f>
        <v>1069.4614721298121</v>
      </c>
      <c r="BA331" s="15"/>
    </row>
    <row r="332" spans="5:53">
      <c r="E332" s="3" t="s">
        <v>26</v>
      </c>
      <c r="F332" s="3" t="s">
        <v>128</v>
      </c>
      <c r="G332" s="3" t="s">
        <v>133</v>
      </c>
      <c r="H332" s="3" t="s">
        <v>130</v>
      </c>
      <c r="I332" s="3" t="s">
        <v>134</v>
      </c>
      <c r="L332" s="3" t="s">
        <v>132</v>
      </c>
      <c r="M332" s="3" t="str">
        <f t="shared" si="35"/>
        <v>WMIDTotex allowanceTotex allowance 
   including allowed adjustments and uncertainty mechanisms</v>
      </c>
      <c r="R332" s="15"/>
      <c r="T332" s="15"/>
      <c r="U332" s="15"/>
      <c r="V332" s="15"/>
      <c r="W332" s="15"/>
      <c r="X332" s="15"/>
      <c r="Y332" s="89">
        <v>260.44338165260348</v>
      </c>
      <c r="Z332" s="89">
        <v>261.35001924358102</v>
      </c>
      <c r="AA332" s="89">
        <v>253.02472202307121</v>
      </c>
      <c r="AB332" s="89">
        <v>257.62958963384824</v>
      </c>
      <c r="AC332" s="89">
        <v>265.46932794023576</v>
      </c>
      <c r="AD332" s="89">
        <v>263.80065504557717</v>
      </c>
      <c r="AE332" s="89">
        <v>261.37293778057585</v>
      </c>
      <c r="AF332" s="89">
        <v>264.11771019517028</v>
      </c>
      <c r="AG332" s="15"/>
      <c r="AH332" s="15"/>
      <c r="AI332" s="15"/>
      <c r="AJ332" s="15"/>
      <c r="AK332" s="15"/>
      <c r="AM332" s="19">
        <f t="shared" si="36"/>
        <v>2087.2083435146628</v>
      </c>
      <c r="AN332" s="19">
        <f t="shared" si="37"/>
        <v>1032.4477125531039</v>
      </c>
      <c r="AO332" s="19">
        <f t="shared" si="38"/>
        <v>1</v>
      </c>
      <c r="AP332" s="19" t="str">
        <f t="shared" si="39"/>
        <v>ED1</v>
      </c>
      <c r="AQ332" s="19">
        <f t="shared" si="40"/>
        <v>2093.49904119951</v>
      </c>
      <c r="AR332" s="19">
        <f t="shared" si="41"/>
        <v>1035.0305098135384</v>
      </c>
      <c r="AS332" s="19">
        <f>IF(AS$3=$AP332,SUMPRODUCT($Y332:$AF332,Inp_RPEs!$S$9:$Z$9),0)</f>
        <v>0</v>
      </c>
      <c r="AT332" s="19">
        <f>IF(AT$3=$AP332,SUMPRODUCT($Y332:$AD332,Inp_RPEs!$S$9:$X$9),0)</f>
        <v>0</v>
      </c>
      <c r="AU332" s="19">
        <f>IF(AU$3=$AP332,SUMPRODUCT($Y332:$AF332,Inp_RPEs!$S$10:$Z$10),0)</f>
        <v>0</v>
      </c>
      <c r="AV332" s="19">
        <f>IF(AV$3=$AP332,SUMPRODUCT($Y332:$AD332,Inp_RPEs!$S$10:$X$10),0)</f>
        <v>0</v>
      </c>
      <c r="AW332" s="19">
        <f>IF(AW$3=$AP332,SUMPRODUCT($Y332:$AF332,Inp_RPEs!$S$11:$Z$11),0)</f>
        <v>0</v>
      </c>
      <c r="AX332" s="19">
        <f>IF(AX$3=$AP332,SUMPRODUCT($Y332:$AD332,Inp_RPEs!$S$11:$X$11),0)</f>
        <v>0</v>
      </c>
      <c r="AY332" s="19">
        <f>IF(AY$3=$AP332,SUMPRODUCT($Y332:$AF332,Inp_RPEs!$S$12:$Z$12),0)</f>
        <v>2093.49904119951</v>
      </c>
      <c r="AZ332" s="19">
        <f>IF(AZ$3=$AP332,SUMPRODUCT($Y332:$AB332,Inp_RPEs!$S$12:$V$12),0)</f>
        <v>1035.0305098135384</v>
      </c>
      <c r="BA332" s="15"/>
    </row>
    <row r="333" spans="5:53">
      <c r="E333" s="3" t="s">
        <v>26</v>
      </c>
      <c r="F333" s="3" t="s">
        <v>128</v>
      </c>
      <c r="G333" s="3" t="s">
        <v>133</v>
      </c>
      <c r="H333" s="3" t="s">
        <v>130</v>
      </c>
      <c r="I333" s="3" t="s">
        <v>135</v>
      </c>
      <c r="L333" s="3" t="s">
        <v>132</v>
      </c>
      <c r="M333" s="3" t="str">
        <f t="shared" si="35"/>
        <v>WMIDTotex allowanceTotal enduring value adjustments</v>
      </c>
      <c r="R333" s="15"/>
      <c r="T333" s="15"/>
      <c r="U333" s="15"/>
      <c r="V333" s="15"/>
      <c r="W333" s="15"/>
      <c r="X333" s="15"/>
      <c r="Y333" s="18">
        <v>0</v>
      </c>
      <c r="Z333" s="18">
        <v>12.580728831758094</v>
      </c>
      <c r="AA333" s="18">
        <v>-12.425410975951914</v>
      </c>
      <c r="AB333" s="18">
        <v>-0.38273889549559359</v>
      </c>
      <c r="AC333" s="18">
        <v>-1.256397810151316</v>
      </c>
      <c r="AD333" s="18">
        <v>6.6015525711078338</v>
      </c>
      <c r="AE333" s="18">
        <v>7.724625277836183</v>
      </c>
      <c r="AF333" s="18">
        <v>12.070725206505616</v>
      </c>
      <c r="AG333" s="15"/>
      <c r="AH333" s="15"/>
      <c r="AI333" s="15"/>
      <c r="AJ333" s="15"/>
      <c r="AK333" s="15"/>
      <c r="AM333" s="19">
        <f t="shared" si="36"/>
        <v>24.913084205608904</v>
      </c>
      <c r="AN333" s="19">
        <f t="shared" si="37"/>
        <v>-0.22742103968941374</v>
      </c>
      <c r="AO333" s="19">
        <f t="shared" si="38"/>
        <v>1</v>
      </c>
      <c r="AP333" s="19" t="str">
        <f t="shared" si="39"/>
        <v>ED1</v>
      </c>
      <c r="AQ333" s="19">
        <f t="shared" si="40"/>
        <v>24.996897871800879</v>
      </c>
      <c r="AR333" s="19">
        <f t="shared" si="41"/>
        <v>-0.23198618413242217</v>
      </c>
      <c r="AS333" s="19">
        <f>IF(AS$3=$AP333,SUMPRODUCT($Y333:$AF333,Inp_RPEs!$S$9:$Z$9),0)</f>
        <v>0</v>
      </c>
      <c r="AT333" s="19">
        <f>IF(AT$3=$AP333,SUMPRODUCT($Y333:$AD333,Inp_RPEs!$S$9:$X$9),0)</f>
        <v>0</v>
      </c>
      <c r="AU333" s="19">
        <f>IF(AU$3=$AP333,SUMPRODUCT($Y333:$AF333,Inp_RPEs!$S$10:$Z$10),0)</f>
        <v>0</v>
      </c>
      <c r="AV333" s="19">
        <f>IF(AV$3=$AP333,SUMPRODUCT($Y333:$AD333,Inp_RPEs!$S$10:$X$10),0)</f>
        <v>0</v>
      </c>
      <c r="AW333" s="19">
        <f>IF(AW$3=$AP333,SUMPRODUCT($Y333:$AF333,Inp_RPEs!$S$11:$Z$11),0)</f>
        <v>0</v>
      </c>
      <c r="AX333" s="19">
        <f>IF(AX$3=$AP333,SUMPRODUCT($Y333:$AD333,Inp_RPEs!$S$11:$X$11),0)</f>
        <v>0</v>
      </c>
      <c r="AY333" s="19">
        <f>IF(AY$3=$AP333,SUMPRODUCT($Y333:$AF333,Inp_RPEs!$S$12:$Z$12),0)</f>
        <v>24.996897871800879</v>
      </c>
      <c r="AZ333" s="19">
        <f>IF(AZ$3=$AP333,SUMPRODUCT($Y333:$AB333,Inp_RPEs!$S$12:$V$12),0)</f>
        <v>-0.23198618413242217</v>
      </c>
      <c r="BA333" s="15"/>
    </row>
    <row r="334" spans="5:53">
      <c r="E334" s="3" t="s">
        <v>26</v>
      </c>
      <c r="F334" s="3" t="s">
        <v>128</v>
      </c>
      <c r="G334" s="3" t="s">
        <v>136</v>
      </c>
      <c r="H334" s="3" t="s">
        <v>130</v>
      </c>
      <c r="I334" s="3" t="s">
        <v>137</v>
      </c>
      <c r="L334" s="3" t="s">
        <v>138</v>
      </c>
      <c r="M334" s="3" t="str">
        <f t="shared" si="35"/>
        <v>WMIDSharing factorFunding Adjustment Rate (often referred to as 'sharing factor')</v>
      </c>
      <c r="R334" s="15"/>
      <c r="T334" s="15"/>
      <c r="U334" s="15"/>
      <c r="V334" s="15"/>
      <c r="W334" s="15"/>
      <c r="X334" s="15"/>
      <c r="Y334" s="18">
        <v>0.30000000000000004</v>
      </c>
      <c r="Z334" s="18">
        <v>0.30000000000000004</v>
      </c>
      <c r="AA334" s="18">
        <v>0.30000000000000004</v>
      </c>
      <c r="AB334" s="18">
        <v>0.30000000000000004</v>
      </c>
      <c r="AC334" s="18">
        <v>0.30000000000000004</v>
      </c>
      <c r="AD334" s="18">
        <v>0.30000000000000004</v>
      </c>
      <c r="AE334" s="18">
        <v>0.30000000000000004</v>
      </c>
      <c r="AF334" s="18">
        <v>0.30000000000000004</v>
      </c>
      <c r="AG334" s="15"/>
      <c r="AH334" s="15"/>
      <c r="AI334" s="15"/>
      <c r="AJ334" s="15"/>
      <c r="AK334" s="15"/>
      <c r="AM334" s="19">
        <f t="shared" si="36"/>
        <v>0.30000000000000004</v>
      </c>
      <c r="AN334" s="19">
        <f t="shared" si="37"/>
        <v>0.30000000000000004</v>
      </c>
      <c r="AO334" s="19">
        <f t="shared" si="38"/>
        <v>0</v>
      </c>
      <c r="AP334" s="19" t="str">
        <f t="shared" si="39"/>
        <v>ED1</v>
      </c>
      <c r="AQ334" s="19">
        <f t="shared" si="40"/>
        <v>2.4072316272404306</v>
      </c>
      <c r="AR334" s="19">
        <f t="shared" si="41"/>
        <v>1.2030131530400441</v>
      </c>
      <c r="AS334" s="19">
        <f>IF(AS$3=$AP334,SUMPRODUCT($Y334:$AF334,Inp_RPEs!$S$9:$Z$9),0)</f>
        <v>0</v>
      </c>
      <c r="AT334" s="19">
        <f>IF(AT$3=$AP334,SUMPRODUCT($Y334:$AD334,Inp_RPEs!$S$9:$X$9),0)</f>
        <v>0</v>
      </c>
      <c r="AU334" s="19">
        <f>IF(AU$3=$AP334,SUMPRODUCT($Y334:$AF334,Inp_RPEs!$S$10:$Z$10),0)</f>
        <v>0</v>
      </c>
      <c r="AV334" s="19">
        <f>IF(AV$3=$AP334,SUMPRODUCT($Y334:$AD334,Inp_RPEs!$S$10:$X$10),0)</f>
        <v>0</v>
      </c>
      <c r="AW334" s="19">
        <f>IF(AW$3=$AP334,SUMPRODUCT($Y334:$AF334,Inp_RPEs!$S$11:$Z$11),0)</f>
        <v>0</v>
      </c>
      <c r="AX334" s="19">
        <f>IF(AX$3=$AP334,SUMPRODUCT($Y334:$AD334,Inp_RPEs!$S$11:$X$11),0)</f>
        <v>0</v>
      </c>
      <c r="AY334" s="19">
        <f>IF(AY$3=$AP334,SUMPRODUCT($Y334:$AF334,Inp_RPEs!$S$12:$Z$12),0)</f>
        <v>2.4072316272404306</v>
      </c>
      <c r="AZ334" s="19">
        <f>IF(AZ$3=$AP334,SUMPRODUCT($Y334:$AB334,Inp_RPEs!$S$12:$V$12),0)</f>
        <v>1.2030131530400441</v>
      </c>
      <c r="BA334" s="15"/>
    </row>
    <row r="335" spans="5:53">
      <c r="E335" s="3" t="s">
        <v>26</v>
      </c>
      <c r="F335" s="3" t="s">
        <v>128</v>
      </c>
      <c r="G335" s="3" t="s">
        <v>139</v>
      </c>
      <c r="H335" s="3" t="s">
        <v>140</v>
      </c>
      <c r="I335" s="3" t="s">
        <v>141</v>
      </c>
      <c r="L335" s="3" t="s">
        <v>132</v>
      </c>
      <c r="M335" s="3" t="str">
        <f t="shared" si="35"/>
        <v>WMIDIQIPost tax</v>
      </c>
      <c r="R335" s="15"/>
      <c r="T335" s="15"/>
      <c r="U335" s="15"/>
      <c r="V335" s="15"/>
      <c r="W335" s="15"/>
      <c r="X335" s="15"/>
      <c r="Y335" s="18">
        <v>5.2063211784413932</v>
      </c>
      <c r="Z335" s="18">
        <v>5.213293392556027</v>
      </c>
      <c r="AA335" s="18">
        <v>5.1266889762345569</v>
      </c>
      <c r="AB335" s="18">
        <v>5.2169991900854287</v>
      </c>
      <c r="AC335" s="18">
        <v>5.3757538907897757</v>
      </c>
      <c r="AD335" s="18">
        <v>5.6081575921957274</v>
      </c>
      <c r="AE335" s="18">
        <v>5.5577824589469493</v>
      </c>
      <c r="AF335" s="18">
        <v>5.6147364865497851</v>
      </c>
      <c r="AG335" s="15"/>
      <c r="AH335" s="15"/>
      <c r="AI335" s="15"/>
      <c r="AJ335" s="15"/>
      <c r="AK335" s="15"/>
      <c r="AM335" s="19">
        <f t="shared" si="36"/>
        <v>42.919733165799649</v>
      </c>
      <c r="AN335" s="19">
        <f t="shared" si="37"/>
        <v>20.763302737317407</v>
      </c>
      <c r="AO335" s="19">
        <f t="shared" si="38"/>
        <v>0</v>
      </c>
      <c r="AP335" s="19" t="str">
        <f t="shared" si="39"/>
        <v>ED1</v>
      </c>
      <c r="AQ335" s="19">
        <f t="shared" si="40"/>
        <v>43.049693271133052</v>
      </c>
      <c r="AR335" s="19">
        <f t="shared" si="41"/>
        <v>20.815374234204796</v>
      </c>
      <c r="AS335" s="19">
        <f>IF(AS$3=$AP335,SUMPRODUCT($Y335:$AF335,Inp_RPEs!$S$9:$Z$9),0)</f>
        <v>0</v>
      </c>
      <c r="AT335" s="19">
        <f>IF(AT$3=$AP335,SUMPRODUCT($Y335:$AD335,Inp_RPEs!$S$9:$X$9),0)</f>
        <v>0</v>
      </c>
      <c r="AU335" s="19">
        <f>IF(AU$3=$AP335,SUMPRODUCT($Y335:$AF335,Inp_RPEs!$S$10:$Z$10),0)</f>
        <v>0</v>
      </c>
      <c r="AV335" s="19">
        <f>IF(AV$3=$AP335,SUMPRODUCT($Y335:$AD335,Inp_RPEs!$S$10:$X$10),0)</f>
        <v>0</v>
      </c>
      <c r="AW335" s="19">
        <f>IF(AW$3=$AP335,SUMPRODUCT($Y335:$AF335,Inp_RPEs!$S$11:$Z$11),0)</f>
        <v>0</v>
      </c>
      <c r="AX335" s="19">
        <f>IF(AX$3=$AP335,SUMPRODUCT($Y335:$AD335,Inp_RPEs!$S$11:$X$11),0)</f>
        <v>0</v>
      </c>
      <c r="AY335" s="19">
        <f>IF(AY$3=$AP335,SUMPRODUCT($Y335:$AF335,Inp_RPEs!$S$12:$Z$12),0)</f>
        <v>43.049693271133052</v>
      </c>
      <c r="AZ335" s="19">
        <f>IF(AZ$3=$AP335,SUMPRODUCT($Y335:$AB335,Inp_RPEs!$S$12:$V$12),0)</f>
        <v>20.815374234204796</v>
      </c>
      <c r="BA335" s="15"/>
    </row>
    <row r="336" spans="5:53">
      <c r="E336" s="3" t="s">
        <v>26</v>
      </c>
      <c r="F336" s="3" t="s">
        <v>128</v>
      </c>
      <c r="G336" s="3" t="s">
        <v>142</v>
      </c>
      <c r="H336" s="3" t="s">
        <v>140</v>
      </c>
      <c r="I336" s="3" t="s">
        <v>143</v>
      </c>
      <c r="L336" s="3" t="s">
        <v>132</v>
      </c>
      <c r="M336" s="3" t="str">
        <f t="shared" si="35"/>
        <v>WMIDBMCSBroad measure of customer service</v>
      </c>
      <c r="R336" s="15"/>
      <c r="T336" s="15"/>
      <c r="U336" s="15"/>
      <c r="V336" s="15"/>
      <c r="W336" s="15"/>
      <c r="X336" s="15"/>
      <c r="Y336" s="18">
        <v>4.2913815363151437</v>
      </c>
      <c r="Z336" s="18">
        <v>4.1666400000000019</v>
      </c>
      <c r="AA336" s="18">
        <v>4.3633323000000015</v>
      </c>
      <c r="AB336" s="18">
        <v>4.7108725000000007</v>
      </c>
      <c r="AC336" s="18">
        <v>4.4868693333333329</v>
      </c>
      <c r="AD336" s="18">
        <v>4.4868693333333329</v>
      </c>
      <c r="AE336" s="18">
        <v>4.4868693333333329</v>
      </c>
      <c r="AF336" s="18">
        <v>4.4868693333333329</v>
      </c>
      <c r="AG336" s="15"/>
      <c r="AH336" s="15"/>
      <c r="AI336" s="15"/>
      <c r="AJ336" s="15"/>
      <c r="AK336" s="15"/>
      <c r="AM336" s="19">
        <f t="shared" si="36"/>
        <v>35.479703669648472</v>
      </c>
      <c r="AN336" s="19">
        <f t="shared" si="37"/>
        <v>17.532226336315148</v>
      </c>
      <c r="AO336" s="19">
        <f t="shared" si="38"/>
        <v>0</v>
      </c>
      <c r="AP336" s="19" t="str">
        <f t="shared" si="39"/>
        <v>ED1</v>
      </c>
      <c r="AQ336" s="19">
        <f t="shared" si="40"/>
        <v>35.587224542907023</v>
      </c>
      <c r="AR336" s="19">
        <f t="shared" si="41"/>
        <v>17.576654734496444</v>
      </c>
      <c r="AS336" s="19">
        <f>IF(AS$3=$AP336,SUMPRODUCT($Y336:$AF336,Inp_RPEs!$S$9:$Z$9),0)</f>
        <v>0</v>
      </c>
      <c r="AT336" s="19">
        <f>IF(AT$3=$AP336,SUMPRODUCT($Y336:$AD336,Inp_RPEs!$S$9:$X$9),0)</f>
        <v>0</v>
      </c>
      <c r="AU336" s="19">
        <f>IF(AU$3=$AP336,SUMPRODUCT($Y336:$AF336,Inp_RPEs!$S$10:$Z$10),0)</f>
        <v>0</v>
      </c>
      <c r="AV336" s="19">
        <f>IF(AV$3=$AP336,SUMPRODUCT($Y336:$AD336,Inp_RPEs!$S$10:$X$10),0)</f>
        <v>0</v>
      </c>
      <c r="AW336" s="19">
        <f>IF(AW$3=$AP336,SUMPRODUCT($Y336:$AF336,Inp_RPEs!$S$11:$Z$11),0)</f>
        <v>0</v>
      </c>
      <c r="AX336" s="19">
        <f>IF(AX$3=$AP336,SUMPRODUCT($Y336:$AD336,Inp_RPEs!$S$11:$X$11),0)</f>
        <v>0</v>
      </c>
      <c r="AY336" s="19">
        <f>IF(AY$3=$AP336,SUMPRODUCT($Y336:$AF336,Inp_RPEs!$S$12:$Z$12),0)</f>
        <v>35.587224542907023</v>
      </c>
      <c r="AZ336" s="19">
        <f>IF(AZ$3=$AP336,SUMPRODUCT($Y336:$AB336,Inp_RPEs!$S$12:$V$12),0)</f>
        <v>17.576654734496444</v>
      </c>
      <c r="BA336" s="15"/>
    </row>
    <row r="337" spans="5:53">
      <c r="E337" s="3" t="s">
        <v>26</v>
      </c>
      <c r="F337" s="3" t="s">
        <v>128</v>
      </c>
      <c r="G337" s="3" t="s">
        <v>144</v>
      </c>
      <c r="H337" s="3" t="s">
        <v>140</v>
      </c>
      <c r="I337" s="3" t="s">
        <v>145</v>
      </c>
      <c r="L337" s="3" t="s">
        <v>132</v>
      </c>
      <c r="M337" s="3" t="str">
        <f t="shared" si="35"/>
        <v>WMIDIISInterruptions-related quality of service</v>
      </c>
      <c r="R337" s="15"/>
      <c r="T337" s="15"/>
      <c r="U337" s="15"/>
      <c r="V337" s="15"/>
      <c r="W337" s="15"/>
      <c r="X337" s="15"/>
      <c r="Y337" s="18">
        <v>14.337</v>
      </c>
      <c r="Z337" s="18">
        <v>14.337</v>
      </c>
      <c r="AA337" s="18">
        <v>14.337</v>
      </c>
      <c r="AB337" s="18">
        <v>14.690999999999999</v>
      </c>
      <c r="AC337" s="18">
        <v>14.690999999999999</v>
      </c>
      <c r="AD337" s="18">
        <v>14.690999999999999</v>
      </c>
      <c r="AE337" s="18">
        <v>14.690999999999999</v>
      </c>
      <c r="AF337" s="18">
        <v>14.690999999999999</v>
      </c>
      <c r="AG337" s="15"/>
      <c r="AH337" s="15"/>
      <c r="AI337" s="15"/>
      <c r="AJ337" s="15"/>
      <c r="AK337" s="15"/>
      <c r="AM337" s="19">
        <f t="shared" si="36"/>
        <v>116.46600000000001</v>
      </c>
      <c r="AN337" s="19">
        <f t="shared" si="37"/>
        <v>57.701999999999998</v>
      </c>
      <c r="AO337" s="19">
        <f t="shared" si="38"/>
        <v>0</v>
      </c>
      <c r="AP337" s="19" t="str">
        <f t="shared" si="39"/>
        <v>ED1</v>
      </c>
      <c r="AQ337" s="19">
        <f t="shared" si="40"/>
        <v>116.81782171526575</v>
      </c>
      <c r="AR337" s="19">
        <f t="shared" si="41"/>
        <v>57.847243033672811</v>
      </c>
      <c r="AS337" s="19">
        <f>IF(AS$3=$AP337,SUMPRODUCT($Y337:$AF337,Inp_RPEs!$S$9:$Z$9),0)</f>
        <v>0</v>
      </c>
      <c r="AT337" s="19">
        <f>IF(AT$3=$AP337,SUMPRODUCT($Y337:$AD337,Inp_RPEs!$S$9:$X$9),0)</f>
        <v>0</v>
      </c>
      <c r="AU337" s="19">
        <f>IF(AU$3=$AP337,SUMPRODUCT($Y337:$AF337,Inp_RPEs!$S$10:$Z$10),0)</f>
        <v>0</v>
      </c>
      <c r="AV337" s="19">
        <f>IF(AV$3=$AP337,SUMPRODUCT($Y337:$AD337,Inp_RPEs!$S$10:$X$10),0)</f>
        <v>0</v>
      </c>
      <c r="AW337" s="19">
        <f>IF(AW$3=$AP337,SUMPRODUCT($Y337:$AF337,Inp_RPEs!$S$11:$Z$11),0)</f>
        <v>0</v>
      </c>
      <c r="AX337" s="19">
        <f>IF(AX$3=$AP337,SUMPRODUCT($Y337:$AD337,Inp_RPEs!$S$11:$X$11),0)</f>
        <v>0</v>
      </c>
      <c r="AY337" s="19">
        <f>IF(AY$3=$AP337,SUMPRODUCT($Y337:$AF337,Inp_RPEs!$S$12:$Z$12),0)</f>
        <v>116.81782171526575</v>
      </c>
      <c r="AZ337" s="19">
        <f>IF(AZ$3=$AP337,SUMPRODUCT($Y337:$AB337,Inp_RPEs!$S$12:$V$12),0)</f>
        <v>57.847243033672811</v>
      </c>
      <c r="BA337" s="15"/>
    </row>
    <row r="338" spans="5:53">
      <c r="E338" s="3" t="s">
        <v>26</v>
      </c>
      <c r="F338" s="3" t="s">
        <v>128</v>
      </c>
      <c r="G338" s="3" t="s">
        <v>146</v>
      </c>
      <c r="H338" s="3" t="s">
        <v>140</v>
      </c>
      <c r="I338" s="3" t="s">
        <v>147</v>
      </c>
      <c r="L338" s="3" t="s">
        <v>132</v>
      </c>
      <c r="M338" s="3" t="str">
        <f t="shared" si="35"/>
        <v>WMIDICEIncentive on connections engagement</v>
      </c>
      <c r="R338" s="15"/>
      <c r="T338" s="15"/>
      <c r="U338" s="15"/>
      <c r="V338" s="15"/>
      <c r="W338" s="15"/>
      <c r="X338" s="15"/>
      <c r="Y338" s="18">
        <v>0</v>
      </c>
      <c r="Z338" s="18">
        <v>0</v>
      </c>
      <c r="AA338" s="18">
        <v>0</v>
      </c>
      <c r="AB338" s="18">
        <v>0</v>
      </c>
      <c r="AC338" s="18">
        <v>0</v>
      </c>
      <c r="AD338" s="18">
        <v>0</v>
      </c>
      <c r="AE338" s="18">
        <v>0</v>
      </c>
      <c r="AF338" s="18">
        <v>0</v>
      </c>
      <c r="AG338" s="15"/>
      <c r="AH338" s="15"/>
      <c r="AI338" s="15"/>
      <c r="AJ338" s="15"/>
      <c r="AK338" s="15"/>
      <c r="AM338" s="19">
        <f t="shared" si="36"/>
        <v>0</v>
      </c>
      <c r="AN338" s="19">
        <f t="shared" si="37"/>
        <v>0</v>
      </c>
      <c r="AO338" s="19">
        <f t="shared" si="38"/>
        <v>0</v>
      </c>
      <c r="AP338" s="19" t="str">
        <f t="shared" si="39"/>
        <v>ED1</v>
      </c>
      <c r="AQ338" s="19">
        <f t="shared" si="40"/>
        <v>0</v>
      </c>
      <c r="AR338" s="19">
        <f t="shared" si="41"/>
        <v>0</v>
      </c>
      <c r="AS338" s="19">
        <f>IF(AS$3=$AP338,SUMPRODUCT($Y338:$AF338,Inp_RPEs!$S$9:$Z$9),0)</f>
        <v>0</v>
      </c>
      <c r="AT338" s="19">
        <f>IF(AT$3=$AP338,SUMPRODUCT($Y338:$AD338,Inp_RPEs!$S$9:$X$9),0)</f>
        <v>0</v>
      </c>
      <c r="AU338" s="19">
        <f>IF(AU$3=$AP338,SUMPRODUCT($Y338:$AF338,Inp_RPEs!$S$10:$Z$10),0)</f>
        <v>0</v>
      </c>
      <c r="AV338" s="19">
        <f>IF(AV$3=$AP338,SUMPRODUCT($Y338:$AD338,Inp_RPEs!$S$10:$X$10),0)</f>
        <v>0</v>
      </c>
      <c r="AW338" s="19">
        <f>IF(AW$3=$AP338,SUMPRODUCT($Y338:$AF338,Inp_RPEs!$S$11:$Z$11),0)</f>
        <v>0</v>
      </c>
      <c r="AX338" s="19">
        <f>IF(AX$3=$AP338,SUMPRODUCT($Y338:$AD338,Inp_RPEs!$S$11:$X$11),0)</f>
        <v>0</v>
      </c>
      <c r="AY338" s="19">
        <f>IF(AY$3=$AP338,SUMPRODUCT($Y338:$AF338,Inp_RPEs!$S$12:$Z$12),0)</f>
        <v>0</v>
      </c>
      <c r="AZ338" s="19">
        <f>IF(AZ$3=$AP338,SUMPRODUCT($Y338:$AB338,Inp_RPEs!$S$12:$V$12),0)</f>
        <v>0</v>
      </c>
      <c r="BA338" s="15"/>
    </row>
    <row r="339" spans="5:53">
      <c r="E339" s="3" t="s">
        <v>26</v>
      </c>
      <c r="F339" s="3" t="s">
        <v>128</v>
      </c>
      <c r="G339" s="3" t="s">
        <v>148</v>
      </c>
      <c r="H339" s="3" t="s">
        <v>140</v>
      </c>
      <c r="I339" s="3" t="s">
        <v>149</v>
      </c>
      <c r="L339" s="3" t="s">
        <v>132</v>
      </c>
      <c r="M339" s="3" t="str">
        <f t="shared" si="35"/>
        <v>WMIDTTCTime to Connect Incentive</v>
      </c>
      <c r="R339" s="15"/>
      <c r="T339" s="15"/>
      <c r="U339" s="15"/>
      <c r="V339" s="15"/>
      <c r="W339" s="15"/>
      <c r="X339" s="15"/>
      <c r="Y339" s="18">
        <v>1.0913940000000002</v>
      </c>
      <c r="Z339" s="18">
        <v>0.93288747477722245</v>
      </c>
      <c r="AA339" s="18">
        <v>1.2738060000000002</v>
      </c>
      <c r="AB339" s="18">
        <v>1.3280000000000001</v>
      </c>
      <c r="AC339" s="18">
        <v>0.76230234794753249</v>
      </c>
      <c r="AD339" s="18">
        <v>0.76230234794753249</v>
      </c>
      <c r="AE339" s="18">
        <v>0.76230234794753249</v>
      </c>
      <c r="AF339" s="18">
        <v>0.76230234794753249</v>
      </c>
      <c r="AG339" s="15"/>
      <c r="AH339" s="15"/>
      <c r="AI339" s="15"/>
      <c r="AJ339" s="15"/>
      <c r="AK339" s="15"/>
      <c r="AM339" s="19">
        <f t="shared" si="36"/>
        <v>7.6752968665673516</v>
      </c>
      <c r="AN339" s="19">
        <f t="shared" si="37"/>
        <v>4.6260874747772229</v>
      </c>
      <c r="AO339" s="19">
        <f t="shared" si="38"/>
        <v>0</v>
      </c>
      <c r="AP339" s="19" t="str">
        <f t="shared" si="39"/>
        <v>ED1</v>
      </c>
      <c r="AQ339" s="19">
        <f t="shared" si="40"/>
        <v>7.6979410780494142</v>
      </c>
      <c r="AR339" s="19">
        <f t="shared" si="41"/>
        <v>4.6380125103002463</v>
      </c>
      <c r="AS339" s="19">
        <f>IF(AS$3=$AP339,SUMPRODUCT($Y339:$AF339,Inp_RPEs!$S$9:$Z$9),0)</f>
        <v>0</v>
      </c>
      <c r="AT339" s="19">
        <f>IF(AT$3=$AP339,SUMPRODUCT($Y339:$AD339,Inp_RPEs!$S$9:$X$9),0)</f>
        <v>0</v>
      </c>
      <c r="AU339" s="19">
        <f>IF(AU$3=$AP339,SUMPRODUCT($Y339:$AF339,Inp_RPEs!$S$10:$Z$10),0)</f>
        <v>0</v>
      </c>
      <c r="AV339" s="19">
        <f>IF(AV$3=$AP339,SUMPRODUCT($Y339:$AD339,Inp_RPEs!$S$10:$X$10),0)</f>
        <v>0</v>
      </c>
      <c r="AW339" s="19">
        <f>IF(AW$3=$AP339,SUMPRODUCT($Y339:$AF339,Inp_RPEs!$S$11:$Z$11),0)</f>
        <v>0</v>
      </c>
      <c r="AX339" s="19">
        <f>IF(AX$3=$AP339,SUMPRODUCT($Y339:$AD339,Inp_RPEs!$S$11:$X$11),0)</f>
        <v>0</v>
      </c>
      <c r="AY339" s="19">
        <f>IF(AY$3=$AP339,SUMPRODUCT($Y339:$AF339,Inp_RPEs!$S$12:$Z$12),0)</f>
        <v>7.6979410780494142</v>
      </c>
      <c r="AZ339" s="19">
        <f>IF(AZ$3=$AP339,SUMPRODUCT($Y339:$AB339,Inp_RPEs!$S$12:$V$12),0)</f>
        <v>4.6380125103002463</v>
      </c>
      <c r="BA339" s="15"/>
    </row>
    <row r="340" spans="5:53">
      <c r="E340" s="3" t="s">
        <v>26</v>
      </c>
      <c r="F340" s="3" t="s">
        <v>128</v>
      </c>
      <c r="G340" s="3" t="s">
        <v>150</v>
      </c>
      <c r="H340" s="3" t="s">
        <v>140</v>
      </c>
      <c r="I340" s="3" t="s">
        <v>151</v>
      </c>
      <c r="L340" s="3" t="s">
        <v>132</v>
      </c>
      <c r="M340" s="3" t="str">
        <f t="shared" si="35"/>
        <v>WMIDLossesLosses discretionary reward scheme</v>
      </c>
      <c r="R340" s="15"/>
      <c r="T340" s="15"/>
      <c r="U340" s="15"/>
      <c r="V340" s="15"/>
      <c r="W340" s="15"/>
      <c r="X340" s="15"/>
      <c r="Y340" s="18">
        <v>0</v>
      </c>
      <c r="Z340" s="18">
        <v>3.2400000000000005E-2</v>
      </c>
      <c r="AA340" s="18">
        <v>0</v>
      </c>
      <c r="AB340" s="18">
        <v>0</v>
      </c>
      <c r="AC340" s="18">
        <v>0</v>
      </c>
      <c r="AD340" s="18">
        <v>1.66E-2</v>
      </c>
      <c r="AE340" s="18">
        <v>0</v>
      </c>
      <c r="AF340" s="18">
        <v>0</v>
      </c>
      <c r="AG340" s="15"/>
      <c r="AH340" s="15"/>
      <c r="AI340" s="15"/>
      <c r="AJ340" s="15"/>
      <c r="AK340" s="15"/>
      <c r="AM340" s="19">
        <f t="shared" si="36"/>
        <v>4.9000000000000002E-2</v>
      </c>
      <c r="AN340" s="19">
        <f t="shared" si="37"/>
        <v>3.2400000000000005E-2</v>
      </c>
      <c r="AO340" s="19">
        <f t="shared" si="38"/>
        <v>0</v>
      </c>
      <c r="AP340" s="19" t="str">
        <f t="shared" si="39"/>
        <v>ED1</v>
      </c>
      <c r="AQ340" s="19">
        <f t="shared" si="40"/>
        <v>4.9162556380077195E-2</v>
      </c>
      <c r="AR340" s="19">
        <f t="shared" si="41"/>
        <v>3.2504200820305175E-2</v>
      </c>
      <c r="AS340" s="19">
        <f>IF(AS$3=$AP340,SUMPRODUCT($Y340:$AF340,Inp_RPEs!$S$9:$Z$9),0)</f>
        <v>0</v>
      </c>
      <c r="AT340" s="19">
        <f>IF(AT$3=$AP340,SUMPRODUCT($Y340:$AD340,Inp_RPEs!$S$9:$X$9),0)</f>
        <v>0</v>
      </c>
      <c r="AU340" s="19">
        <f>IF(AU$3=$AP340,SUMPRODUCT($Y340:$AF340,Inp_RPEs!$S$10:$Z$10),0)</f>
        <v>0</v>
      </c>
      <c r="AV340" s="19">
        <f>IF(AV$3=$AP340,SUMPRODUCT($Y340:$AD340,Inp_RPEs!$S$10:$X$10),0)</f>
        <v>0</v>
      </c>
      <c r="AW340" s="19">
        <f>IF(AW$3=$AP340,SUMPRODUCT($Y340:$AF340,Inp_RPEs!$S$11:$Z$11),0)</f>
        <v>0</v>
      </c>
      <c r="AX340" s="19">
        <f>IF(AX$3=$AP340,SUMPRODUCT($Y340:$AD340,Inp_RPEs!$S$11:$X$11),0)</f>
        <v>0</v>
      </c>
      <c r="AY340" s="19">
        <f>IF(AY$3=$AP340,SUMPRODUCT($Y340:$AF340,Inp_RPEs!$S$12:$Z$12),0)</f>
        <v>4.9162556380077195E-2</v>
      </c>
      <c r="AZ340" s="19">
        <f>IF(AZ$3=$AP340,SUMPRODUCT($Y340:$AB340,Inp_RPEs!$S$12:$V$12),0)</f>
        <v>3.2504200820305175E-2</v>
      </c>
      <c r="BA340" s="15"/>
    </row>
    <row r="341" spans="5:53">
      <c r="E341" s="3" t="s">
        <v>26</v>
      </c>
      <c r="F341" s="3" t="s">
        <v>128</v>
      </c>
      <c r="G341" s="3" t="s">
        <v>152</v>
      </c>
      <c r="H341" s="3" t="s">
        <v>153</v>
      </c>
      <c r="I341" s="3" t="s">
        <v>154</v>
      </c>
      <c r="L341" s="3" t="s">
        <v>155</v>
      </c>
      <c r="M341" s="3" t="str">
        <f t="shared" si="35"/>
        <v>WMIDNetwork Innovation AllowanceEligible NIA expenditure and Bid Preparation costs</v>
      </c>
      <c r="R341" s="15"/>
      <c r="T341" s="15"/>
      <c r="U341" s="15"/>
      <c r="V341" s="15"/>
      <c r="W341" s="15"/>
      <c r="X341" s="15"/>
      <c r="Y341" s="18">
        <v>0.38574358999999997</v>
      </c>
      <c r="Z341" s="18">
        <v>1.8074124900000001</v>
      </c>
      <c r="AA341" s="18">
        <v>2.0534999999999997</v>
      </c>
      <c r="AB341" s="18">
        <v>1.4328000000000001</v>
      </c>
      <c r="AC341" s="18">
        <v>2.0535039400000001</v>
      </c>
      <c r="AD341" s="18">
        <v>2.0535039400000001</v>
      </c>
      <c r="AE341" s="18">
        <v>1.6428031519999999</v>
      </c>
      <c r="AF341" s="18">
        <v>1.1499622063999999</v>
      </c>
      <c r="AG341" s="15"/>
      <c r="AH341" s="15"/>
      <c r="AI341" s="15"/>
      <c r="AJ341" s="15"/>
      <c r="AK341" s="15"/>
      <c r="AM341" s="19">
        <f t="shared" si="36"/>
        <v>12.579229318400001</v>
      </c>
      <c r="AN341" s="19">
        <f t="shared" si="37"/>
        <v>5.6794560799999996</v>
      </c>
      <c r="AO341" s="19">
        <f t="shared" si="38"/>
        <v>0</v>
      </c>
      <c r="AP341" s="19" t="str">
        <f t="shared" si="39"/>
        <v>ED1</v>
      </c>
      <c r="AQ341" s="19">
        <f t="shared" si="40"/>
        <v>12.621474929380758</v>
      </c>
      <c r="AR341" s="19">
        <f t="shared" si="41"/>
        <v>5.6974462614851662</v>
      </c>
      <c r="AS341" s="19">
        <f>IF(AS$3=$AP341,SUMPRODUCT($Y341:$AF341,Inp_RPEs!$S$9:$Z$9),0)</f>
        <v>0</v>
      </c>
      <c r="AT341" s="19">
        <f>IF(AT$3=$AP341,SUMPRODUCT($Y341:$AD341,Inp_RPEs!$S$9:$X$9),0)</f>
        <v>0</v>
      </c>
      <c r="AU341" s="19">
        <f>IF(AU$3=$AP341,SUMPRODUCT($Y341:$AF341,Inp_RPEs!$S$10:$Z$10),0)</f>
        <v>0</v>
      </c>
      <c r="AV341" s="19">
        <f>IF(AV$3=$AP341,SUMPRODUCT($Y341:$AD341,Inp_RPEs!$S$10:$X$10),0)</f>
        <v>0</v>
      </c>
      <c r="AW341" s="19">
        <f>IF(AW$3=$AP341,SUMPRODUCT($Y341:$AF341,Inp_RPEs!$S$11:$Z$11),0)</f>
        <v>0</v>
      </c>
      <c r="AX341" s="19">
        <f>IF(AX$3=$AP341,SUMPRODUCT($Y341:$AD341,Inp_RPEs!$S$11:$X$11),0)</f>
        <v>0</v>
      </c>
      <c r="AY341" s="19">
        <f>IF(AY$3=$AP341,SUMPRODUCT($Y341:$AF341,Inp_RPEs!$S$12:$Z$12),0)</f>
        <v>12.621474929380758</v>
      </c>
      <c r="AZ341" s="19">
        <f>IF(AZ$3=$AP341,SUMPRODUCT($Y341:$AB341,Inp_RPEs!$S$12:$V$12),0)</f>
        <v>5.6974462614851662</v>
      </c>
      <c r="BA341" s="15"/>
    </row>
    <row r="342" spans="5:53">
      <c r="E342" s="3" t="s">
        <v>26</v>
      </c>
      <c r="F342" s="3" t="s">
        <v>128</v>
      </c>
      <c r="G342" s="3" t="s">
        <v>156</v>
      </c>
      <c r="H342" s="3" t="s">
        <v>153</v>
      </c>
      <c r="I342" s="3" t="s">
        <v>157</v>
      </c>
      <c r="L342" s="3" t="s">
        <v>155</v>
      </c>
      <c r="M342" s="3" t="str">
        <f t="shared" si="35"/>
        <v>WMIDLow Carbon Networks FundLow Carbon Networks Fund revenue adjustment</v>
      </c>
      <c r="R342" s="15"/>
      <c r="T342" s="15"/>
      <c r="U342" s="15"/>
      <c r="V342" s="15"/>
      <c r="W342" s="15"/>
      <c r="X342" s="15"/>
      <c r="Y342" s="18">
        <v>1.6996695900000001</v>
      </c>
      <c r="Z342" s="18">
        <v>9.0166620000000003E-2</v>
      </c>
      <c r="AA342" s="18">
        <v>0.26083297</v>
      </c>
      <c r="AB342" s="18">
        <v>0.70743226000000003</v>
      </c>
      <c r="AC342" s="18">
        <v>9.7071350000000001E-2</v>
      </c>
      <c r="AD342" s="18">
        <v>9.7071350000000001E-2</v>
      </c>
      <c r="AE342" s="18">
        <v>9.7071350000000001E-2</v>
      </c>
      <c r="AF342" s="18">
        <v>9.7071350000000001E-2</v>
      </c>
      <c r="AG342" s="15"/>
      <c r="AH342" s="15"/>
      <c r="AI342" s="15"/>
      <c r="AJ342" s="15"/>
      <c r="AK342" s="15"/>
      <c r="AM342" s="19">
        <f t="shared" si="36"/>
        <v>3.1463868400000008</v>
      </c>
      <c r="AN342" s="19">
        <f t="shared" si="37"/>
        <v>2.7581014399999999</v>
      </c>
      <c r="AO342" s="19">
        <f t="shared" si="38"/>
        <v>0</v>
      </c>
      <c r="AP342" s="19" t="str">
        <f t="shared" si="39"/>
        <v>ED1</v>
      </c>
      <c r="AQ342" s="19">
        <f t="shared" si="40"/>
        <v>3.15110056452877</v>
      </c>
      <c r="AR342" s="19">
        <f t="shared" si="41"/>
        <v>2.7614501879101976</v>
      </c>
      <c r="AS342" s="19">
        <f>IF(AS$3=$AP342,SUMPRODUCT($Y342:$AF342,Inp_RPEs!$S$9:$Z$9),0)</f>
        <v>0</v>
      </c>
      <c r="AT342" s="19">
        <f>IF(AT$3=$AP342,SUMPRODUCT($Y342:$AD342,Inp_RPEs!$S$9:$X$9),0)</f>
        <v>0</v>
      </c>
      <c r="AU342" s="19">
        <f>IF(AU$3=$AP342,SUMPRODUCT($Y342:$AF342,Inp_RPEs!$S$10:$Z$10),0)</f>
        <v>0</v>
      </c>
      <c r="AV342" s="19">
        <f>IF(AV$3=$AP342,SUMPRODUCT($Y342:$AD342,Inp_RPEs!$S$10:$X$10),0)</f>
        <v>0</v>
      </c>
      <c r="AW342" s="19">
        <f>IF(AW$3=$AP342,SUMPRODUCT($Y342:$AF342,Inp_RPEs!$S$11:$Z$11),0)</f>
        <v>0</v>
      </c>
      <c r="AX342" s="19">
        <f>IF(AX$3=$AP342,SUMPRODUCT($Y342:$AD342,Inp_RPEs!$S$11:$X$11),0)</f>
        <v>0</v>
      </c>
      <c r="AY342" s="19">
        <f>IF(AY$3=$AP342,SUMPRODUCT($Y342:$AF342,Inp_RPEs!$S$12:$Z$12),0)</f>
        <v>3.15110056452877</v>
      </c>
      <c r="AZ342" s="19">
        <f>IF(AZ$3=$AP342,SUMPRODUCT($Y342:$AB342,Inp_RPEs!$S$12:$V$12),0)</f>
        <v>2.7614501879101976</v>
      </c>
      <c r="BA342" s="15"/>
    </row>
    <row r="343" spans="5:53">
      <c r="E343" s="3" t="s">
        <v>26</v>
      </c>
      <c r="F343" s="3" t="s">
        <v>128</v>
      </c>
      <c r="G343" s="3" t="s">
        <v>158</v>
      </c>
      <c r="H343" s="3" t="s">
        <v>153</v>
      </c>
      <c r="I343" s="3" t="s">
        <v>159</v>
      </c>
      <c r="L343" s="3" t="s">
        <v>155</v>
      </c>
      <c r="M343" s="3" t="str">
        <f t="shared" si="35"/>
        <v>WMIDNIC AwardAwarded NIC funding actually spent or forecast to be spent</v>
      </c>
      <c r="R343" s="15"/>
      <c r="T343" s="15"/>
      <c r="U343" s="15"/>
      <c r="V343" s="15"/>
      <c r="W343" s="15"/>
      <c r="X343" s="15"/>
      <c r="Y343" s="18">
        <v>0</v>
      </c>
      <c r="Z343" s="18">
        <v>0.1898</v>
      </c>
      <c r="AA343" s="18">
        <v>1.9078999999999999</v>
      </c>
      <c r="AB343" s="18">
        <v>1.2302</v>
      </c>
      <c r="AC343" s="18">
        <v>0.65379408192510513</v>
      </c>
      <c r="AD343" s="18">
        <v>0.54976652811808657</v>
      </c>
      <c r="AE343" s="18">
        <v>2.4346329161306943E-2</v>
      </c>
      <c r="AF343" s="18">
        <v>2.0075983026413708</v>
      </c>
      <c r="AG343" s="15"/>
      <c r="AH343" s="15"/>
      <c r="AI343" s="15"/>
      <c r="AJ343" s="15"/>
      <c r="AK343" s="15"/>
      <c r="AM343" s="19">
        <f t="shared" si="36"/>
        <v>6.563405241845869</v>
      </c>
      <c r="AN343" s="19">
        <f t="shared" si="37"/>
        <v>3.3279000000000001</v>
      </c>
      <c r="AO343" s="19">
        <f t="shared" si="38"/>
        <v>0</v>
      </c>
      <c r="AP343" s="19" t="str">
        <f t="shared" si="39"/>
        <v>ED1</v>
      </c>
      <c r="AQ343" s="19">
        <f t="shared" si="40"/>
        <v>6.5864213938875569</v>
      </c>
      <c r="AR343" s="19">
        <f t="shared" si="41"/>
        <v>3.339542072551736</v>
      </c>
      <c r="AS343" s="19">
        <f>IF(AS$3=$AP343,SUMPRODUCT($Y343:$AF343,Inp_RPEs!$S$9:$Z$9),0)</f>
        <v>0</v>
      </c>
      <c r="AT343" s="19">
        <f>IF(AT$3=$AP343,SUMPRODUCT($Y343:$AD343,Inp_RPEs!$S$9:$X$9),0)</f>
        <v>0</v>
      </c>
      <c r="AU343" s="19">
        <f>IF(AU$3=$AP343,SUMPRODUCT($Y343:$AF343,Inp_RPEs!$S$10:$Z$10),0)</f>
        <v>0</v>
      </c>
      <c r="AV343" s="19">
        <f>IF(AV$3=$AP343,SUMPRODUCT($Y343:$AD343,Inp_RPEs!$S$10:$X$10),0)</f>
        <v>0</v>
      </c>
      <c r="AW343" s="19">
        <f>IF(AW$3=$AP343,SUMPRODUCT($Y343:$AF343,Inp_RPEs!$S$11:$Z$11),0)</f>
        <v>0</v>
      </c>
      <c r="AX343" s="19">
        <f>IF(AX$3=$AP343,SUMPRODUCT($Y343:$AD343,Inp_RPEs!$S$11:$X$11),0)</f>
        <v>0</v>
      </c>
      <c r="AY343" s="19">
        <f>IF(AY$3=$AP343,SUMPRODUCT($Y343:$AF343,Inp_RPEs!$S$12:$Z$12),0)</f>
        <v>6.5864213938875569</v>
      </c>
      <c r="AZ343" s="19">
        <f>IF(AZ$3=$AP343,SUMPRODUCT($Y343:$AB343,Inp_RPEs!$S$12:$V$12),0)</f>
        <v>3.339542072551736</v>
      </c>
      <c r="BA343" s="15"/>
    </row>
    <row r="344" spans="5:53">
      <c r="E344" s="3" t="s">
        <v>26</v>
      </c>
      <c r="F344" s="3" t="s">
        <v>128</v>
      </c>
      <c r="G344" s="3" t="s">
        <v>160</v>
      </c>
      <c r="H344" s="3" t="s">
        <v>153</v>
      </c>
      <c r="I344" s="3" t="s">
        <v>161</v>
      </c>
      <c r="L344" s="3" t="s">
        <v>132</v>
      </c>
      <c r="M344" s="3" t="str">
        <f t="shared" si="35"/>
        <v>WMIDInnovation RORE deductionNetwork innovation</v>
      </c>
      <c r="R344" s="15"/>
      <c r="T344" s="15"/>
      <c r="U344" s="15"/>
      <c r="V344" s="15"/>
      <c r="W344" s="15"/>
      <c r="X344" s="15"/>
      <c r="Y344" s="18">
        <v>3.6380033720941445E-2</v>
      </c>
      <c r="Z344" s="18">
        <v>0.18082605361322229</v>
      </c>
      <c r="AA344" s="18">
        <v>-1.4284901676197037E-2</v>
      </c>
      <c r="AB344" s="18">
        <v>-0.86805785929094825</v>
      </c>
      <c r="AC344" s="18">
        <v>0.23394474472673407</v>
      </c>
      <c r="AD344" s="18">
        <v>0.21816360285149272</v>
      </c>
      <c r="AE344" s="18">
        <v>0.13271687429380652</v>
      </c>
      <c r="AF344" s="18">
        <v>0.26067020325555623</v>
      </c>
      <c r="AG344" s="15"/>
      <c r="AH344" s="15"/>
      <c r="AI344" s="15"/>
      <c r="AJ344" s="15"/>
      <c r="AK344" s="15"/>
      <c r="AM344" s="19">
        <f t="shared" si="36"/>
        <v>0.18035875149460801</v>
      </c>
      <c r="AN344" s="19">
        <f t="shared" si="37"/>
        <v>-0.66513667363298157</v>
      </c>
      <c r="AO344" s="19">
        <f t="shared" si="38"/>
        <v>0</v>
      </c>
      <c r="AP344" s="19" t="str">
        <f t="shared" si="39"/>
        <v>ED1</v>
      </c>
      <c r="AQ344" s="19">
        <f t="shared" si="40"/>
        <v>0.18080338271306029</v>
      </c>
      <c r="AR344" s="19">
        <f t="shared" si="41"/>
        <v>-0.66766429294573415</v>
      </c>
      <c r="AS344" s="19">
        <f>IF(AS$3=$AP344,SUMPRODUCT($Y344:$AF344,Inp_RPEs!$S$9:$Z$9),0)</f>
        <v>0</v>
      </c>
      <c r="AT344" s="19">
        <f>IF(AT$3=$AP344,SUMPRODUCT($Y344:$AD344,Inp_RPEs!$S$9:$X$9),0)</f>
        <v>0</v>
      </c>
      <c r="AU344" s="19">
        <f>IF(AU$3=$AP344,SUMPRODUCT($Y344:$AF344,Inp_RPEs!$S$10:$Z$10),0)</f>
        <v>0</v>
      </c>
      <c r="AV344" s="19">
        <f>IF(AV$3=$AP344,SUMPRODUCT($Y344:$AD344,Inp_RPEs!$S$10:$X$10),0)</f>
        <v>0</v>
      </c>
      <c r="AW344" s="19">
        <f>IF(AW$3=$AP344,SUMPRODUCT($Y344:$AF344,Inp_RPEs!$S$11:$Z$11),0)</f>
        <v>0</v>
      </c>
      <c r="AX344" s="19">
        <f>IF(AX$3=$AP344,SUMPRODUCT($Y344:$AD344,Inp_RPEs!$S$11:$X$11),0)</f>
        <v>0</v>
      </c>
      <c r="AY344" s="19">
        <f>IF(AY$3=$AP344,SUMPRODUCT($Y344:$AF344,Inp_RPEs!$S$12:$Z$12),0)</f>
        <v>0.18080338271306029</v>
      </c>
      <c r="AZ344" s="19">
        <f>IF(AZ$3=$AP344,SUMPRODUCT($Y344:$AB344,Inp_RPEs!$S$12:$V$12),0)</f>
        <v>-0.66766429294573415</v>
      </c>
      <c r="BA344" s="15"/>
    </row>
    <row r="345" spans="5:53">
      <c r="E345" s="3" t="s">
        <v>26</v>
      </c>
      <c r="F345" s="3" t="s">
        <v>128</v>
      </c>
      <c r="G345" s="3" t="s">
        <v>162</v>
      </c>
      <c r="H345" s="3" t="s">
        <v>163</v>
      </c>
      <c r="I345" s="3" t="s">
        <v>164</v>
      </c>
      <c r="L345" s="3" t="s">
        <v>132</v>
      </c>
      <c r="M345" s="3" t="str">
        <f t="shared" si="35"/>
        <v>WMIDFines and PenaltiesPost-tax total fines and penalties (including GS payments)</v>
      </c>
      <c r="R345" s="15"/>
      <c r="T345" s="15"/>
      <c r="U345" s="15"/>
      <c r="V345" s="15"/>
      <c r="W345" s="15"/>
      <c r="X345" s="15"/>
      <c r="Y345" s="18">
        <v>1.1585971869422935E-2</v>
      </c>
      <c r="Z345" s="18">
        <v>1.626907038703055E-2</v>
      </c>
      <c r="AA345" s="18">
        <v>1.5362810985857086E-2</v>
      </c>
      <c r="AB345" s="18">
        <v>1.9345922357469611E-2</v>
      </c>
      <c r="AC345" s="18">
        <v>1.4714477314360545E-2</v>
      </c>
      <c r="AD345" s="18">
        <v>1.467068619983033E-2</v>
      </c>
      <c r="AE345" s="18">
        <v>1.4239928366736548E-2</v>
      </c>
      <c r="AF345" s="18">
        <v>1.3815113622834389E-2</v>
      </c>
      <c r="AG345" s="15"/>
      <c r="AH345" s="15"/>
      <c r="AI345" s="15"/>
      <c r="AJ345" s="15"/>
      <c r="AK345" s="15"/>
      <c r="AM345" s="19">
        <f t="shared" si="36"/>
        <v>0.12000398110354199</v>
      </c>
      <c r="AN345" s="19">
        <f t="shared" si="37"/>
        <v>6.2563775599780186E-2</v>
      </c>
      <c r="AO345" s="19">
        <f t="shared" si="38"/>
        <v>0</v>
      </c>
      <c r="AP345" s="19" t="str">
        <f t="shared" si="39"/>
        <v>ED1</v>
      </c>
      <c r="AQ345" s="19">
        <f t="shared" si="40"/>
        <v>0.12037789138131005</v>
      </c>
      <c r="AR345" s="19">
        <f t="shared" si="41"/>
        <v>6.2735760856729453E-2</v>
      </c>
      <c r="AS345" s="19">
        <f>IF(AS$3=$AP345,SUMPRODUCT($Y345:$AF345,Inp_RPEs!$S$9:$Z$9),0)</f>
        <v>0</v>
      </c>
      <c r="AT345" s="19">
        <f>IF(AT$3=$AP345,SUMPRODUCT($Y345:$AD345,Inp_RPEs!$S$9:$X$9),0)</f>
        <v>0</v>
      </c>
      <c r="AU345" s="19">
        <f>IF(AU$3=$AP345,SUMPRODUCT($Y345:$AF345,Inp_RPEs!$S$10:$Z$10),0)</f>
        <v>0</v>
      </c>
      <c r="AV345" s="19">
        <f>IF(AV$3=$AP345,SUMPRODUCT($Y345:$AD345,Inp_RPEs!$S$10:$X$10),0)</f>
        <v>0</v>
      </c>
      <c r="AW345" s="19">
        <f>IF(AW$3=$AP345,SUMPRODUCT($Y345:$AF345,Inp_RPEs!$S$11:$Z$11),0)</f>
        <v>0</v>
      </c>
      <c r="AX345" s="19">
        <f>IF(AX$3=$AP345,SUMPRODUCT($Y345:$AD345,Inp_RPEs!$S$11:$X$11),0)</f>
        <v>0</v>
      </c>
      <c r="AY345" s="19">
        <f>IF(AY$3=$AP345,SUMPRODUCT($Y345:$AF345,Inp_RPEs!$S$12:$Z$12),0)</f>
        <v>0.12037789138131005</v>
      </c>
      <c r="AZ345" s="19">
        <f>IF(AZ$3=$AP345,SUMPRODUCT($Y345:$AB345,Inp_RPEs!$S$12:$V$12),0)</f>
        <v>6.2735760856729453E-2</v>
      </c>
      <c r="BA345" s="15"/>
    </row>
    <row r="346" spans="5:53">
      <c r="E346" s="3" t="s">
        <v>26</v>
      </c>
      <c r="F346" s="3" t="s">
        <v>128</v>
      </c>
      <c r="G346" s="3" t="s">
        <v>165</v>
      </c>
      <c r="H346" s="3" t="s">
        <v>166</v>
      </c>
      <c r="I346" s="3" t="s">
        <v>167</v>
      </c>
      <c r="L346" s="3" t="s">
        <v>155</v>
      </c>
      <c r="M346" s="3" t="str">
        <f t="shared" si="35"/>
        <v>WMIDActual GearingTotal Adjustments to be applied for performance assessment (at actual gearing)</v>
      </c>
      <c r="R346" s="15"/>
      <c r="T346" s="15"/>
      <c r="U346" s="15"/>
      <c r="V346" s="15"/>
      <c r="W346" s="15"/>
      <c r="X346" s="15"/>
      <c r="Y346" s="18">
        <v>1.508472</v>
      </c>
      <c r="Z346" s="18">
        <v>1.508472</v>
      </c>
      <c r="AA346" s="18">
        <v>1.5085</v>
      </c>
      <c r="AB346" s="18">
        <v>1.4585520000000001</v>
      </c>
      <c r="AC346" s="18">
        <v>1.4448351720308608</v>
      </c>
      <c r="AD346" s="18">
        <v>1.4408875349488086</v>
      </c>
      <c r="AE346" s="18">
        <v>1.4408875349488088</v>
      </c>
      <c r="AF346" s="18">
        <v>1.4408875349488086</v>
      </c>
      <c r="AG346" s="15"/>
      <c r="AH346" s="15"/>
      <c r="AI346" s="15"/>
      <c r="AJ346" s="15"/>
      <c r="AK346" s="15"/>
      <c r="AM346" s="19">
        <f t="shared" si="36"/>
        <v>11.751493776877288</v>
      </c>
      <c r="AN346" s="19">
        <f t="shared" si="37"/>
        <v>5.9839960000000003</v>
      </c>
      <c r="AO346" s="19">
        <f t="shared" si="38"/>
        <v>0</v>
      </c>
      <c r="AP346" s="19" t="str">
        <f t="shared" si="39"/>
        <v>ED1</v>
      </c>
      <c r="AQ346" s="19">
        <f t="shared" si="40"/>
        <v>11.78674427723414</v>
      </c>
      <c r="AR346" s="19">
        <f t="shared" si="41"/>
        <v>5.9989714665463989</v>
      </c>
      <c r="AS346" s="19">
        <f>IF(AS$3=$AP346,SUMPRODUCT($Y346:$AF346,Inp_RPEs!$S$9:$Z$9),0)</f>
        <v>0</v>
      </c>
      <c r="AT346" s="19">
        <f>IF(AT$3=$AP346,SUMPRODUCT($Y346:$AD346,Inp_RPEs!$S$9:$X$9),0)</f>
        <v>0</v>
      </c>
      <c r="AU346" s="19">
        <f>IF(AU$3=$AP346,SUMPRODUCT($Y346:$AF346,Inp_RPEs!$S$10:$Z$10),0)</f>
        <v>0</v>
      </c>
      <c r="AV346" s="19">
        <f>IF(AV$3=$AP346,SUMPRODUCT($Y346:$AD346,Inp_RPEs!$S$10:$X$10),0)</f>
        <v>0</v>
      </c>
      <c r="AW346" s="19">
        <f>IF(AW$3=$AP346,SUMPRODUCT($Y346:$AF346,Inp_RPEs!$S$11:$Z$11),0)</f>
        <v>0</v>
      </c>
      <c r="AX346" s="19">
        <f>IF(AX$3=$AP346,SUMPRODUCT($Y346:$AD346,Inp_RPEs!$S$11:$X$11),0)</f>
        <v>0</v>
      </c>
      <c r="AY346" s="19">
        <f>IF(AY$3=$AP346,SUMPRODUCT($Y346:$AF346,Inp_RPEs!$S$12:$Z$12),0)</f>
        <v>11.78674427723414</v>
      </c>
      <c r="AZ346" s="19">
        <f>IF(AZ$3=$AP346,SUMPRODUCT($Y346:$AB346,Inp_RPEs!$S$12:$V$12),0)</f>
        <v>5.9989714665463989</v>
      </c>
      <c r="BA346" s="15"/>
    </row>
    <row r="347" spans="5:53">
      <c r="E347" s="3" t="s">
        <v>26</v>
      </c>
      <c r="F347" s="3" t="s">
        <v>128</v>
      </c>
      <c r="G347" s="3" t="s">
        <v>168</v>
      </c>
      <c r="H347" s="3" t="s">
        <v>166</v>
      </c>
      <c r="I347" s="3" t="s">
        <v>169</v>
      </c>
      <c r="L347" s="3" t="s">
        <v>132</v>
      </c>
      <c r="M347" s="3" t="str">
        <f t="shared" si="35"/>
        <v>WMIDDebt performance (notional)Debt performance - at notional gearing</v>
      </c>
      <c r="R347" s="15"/>
      <c r="T347" s="15"/>
      <c r="U347" s="15"/>
      <c r="V347" s="15"/>
      <c r="W347" s="15"/>
      <c r="X347" s="15"/>
      <c r="Y347" s="18">
        <v>-22.423236918981853</v>
      </c>
      <c r="Z347" s="18">
        <v>-10.16132395826482</v>
      </c>
      <c r="AA347" s="18">
        <v>5.8952932465727121</v>
      </c>
      <c r="AB347" s="18">
        <v>-4.553396348190617</v>
      </c>
      <c r="AC347" s="18">
        <v>-12.262884824918205</v>
      </c>
      <c r="AD347" s="18">
        <v>-14.927960455486305</v>
      </c>
      <c r="AE347" s="18">
        <v>-12.681064187693934</v>
      </c>
      <c r="AF347" s="18">
        <v>-13.427104236134239</v>
      </c>
      <c r="AG347" s="15"/>
      <c r="AH347" s="15"/>
      <c r="AI347" s="15"/>
      <c r="AJ347" s="15"/>
      <c r="AK347" s="15"/>
      <c r="AM347" s="19">
        <f t="shared" si="36"/>
        <v>-84.541677683097262</v>
      </c>
      <c r="AN347" s="19">
        <f t="shared" si="37"/>
        <v>-31.242663978864577</v>
      </c>
      <c r="AO347" s="19">
        <f t="shared" si="38"/>
        <v>0</v>
      </c>
      <c r="AP347" s="19" t="str">
        <f t="shared" si="39"/>
        <v>ED1</v>
      </c>
      <c r="AQ347" s="19">
        <f t="shared" si="40"/>
        <v>-84.752454656598189</v>
      </c>
      <c r="AR347" s="19">
        <f t="shared" si="41"/>
        <v>-31.266073857184359</v>
      </c>
      <c r="AS347" s="19">
        <f>IF(AS$3=$AP347,SUMPRODUCT($Y347:$AF347,Inp_RPEs!$S$9:$Z$9),0)</f>
        <v>0</v>
      </c>
      <c r="AT347" s="19">
        <f>IF(AT$3=$AP347,SUMPRODUCT($Y347:$AD347,Inp_RPEs!$S$9:$X$9),0)</f>
        <v>0</v>
      </c>
      <c r="AU347" s="19">
        <f>IF(AU$3=$AP347,SUMPRODUCT($Y347:$AF347,Inp_RPEs!$S$10:$Z$10),0)</f>
        <v>0</v>
      </c>
      <c r="AV347" s="19">
        <f>IF(AV$3=$AP347,SUMPRODUCT($Y347:$AD347,Inp_RPEs!$S$10:$X$10),0)</f>
        <v>0</v>
      </c>
      <c r="AW347" s="19">
        <f>IF(AW$3=$AP347,SUMPRODUCT($Y347:$AF347,Inp_RPEs!$S$11:$Z$11),0)</f>
        <v>0</v>
      </c>
      <c r="AX347" s="19">
        <f>IF(AX$3=$AP347,SUMPRODUCT($Y347:$AD347,Inp_RPEs!$S$11:$X$11),0)</f>
        <v>0</v>
      </c>
      <c r="AY347" s="19">
        <f>IF(AY$3=$AP347,SUMPRODUCT($Y347:$AF347,Inp_RPEs!$S$12:$Z$12),0)</f>
        <v>-84.752454656598189</v>
      </c>
      <c r="AZ347" s="19">
        <f>IF(AZ$3=$AP347,SUMPRODUCT($Y347:$AB347,Inp_RPEs!$S$12:$V$12),0)</f>
        <v>-31.266073857184359</v>
      </c>
      <c r="BA347" s="15"/>
    </row>
    <row r="348" spans="5:53">
      <c r="E348" s="3" t="s">
        <v>26</v>
      </c>
      <c r="F348" s="3" t="s">
        <v>128</v>
      </c>
      <c r="G348" s="3" t="s">
        <v>170</v>
      </c>
      <c r="H348" s="3" t="s">
        <v>166</v>
      </c>
      <c r="I348" s="3" t="s">
        <v>171</v>
      </c>
      <c r="L348" s="3" t="s">
        <v>132</v>
      </c>
      <c r="M348" s="3" t="str">
        <f t="shared" si="35"/>
        <v>WMIDDebt performance impact (actual)Debt performance - impact of actual gearing</v>
      </c>
      <c r="R348" s="15"/>
      <c r="T348" s="15"/>
      <c r="U348" s="15"/>
      <c r="V348" s="15"/>
      <c r="W348" s="15"/>
      <c r="X348" s="15"/>
      <c r="Y348" s="18">
        <v>1.61634242197895</v>
      </c>
      <c r="Z348" s="18">
        <v>1.048349650836832</v>
      </c>
      <c r="AA348" s="18">
        <v>0.52395187572709201</v>
      </c>
      <c r="AB348" s="18">
        <v>1.4642654158288018</v>
      </c>
      <c r="AC348" s="18">
        <v>2.1044434525875961</v>
      </c>
      <c r="AD348" s="18">
        <v>1.3424255307942525</v>
      </c>
      <c r="AE348" s="18">
        <v>0.24913261139624554</v>
      </c>
      <c r="AF348" s="18">
        <v>-4.798474843788636E-2</v>
      </c>
      <c r="AG348" s="15"/>
      <c r="AH348" s="15"/>
      <c r="AI348" s="15"/>
      <c r="AJ348" s="15"/>
      <c r="AK348" s="15"/>
      <c r="AM348" s="19">
        <f t="shared" si="36"/>
        <v>8.3009262107118822</v>
      </c>
      <c r="AN348" s="19">
        <f t="shared" si="37"/>
        <v>4.6529093643716752</v>
      </c>
      <c r="AO348" s="19">
        <f t="shared" si="38"/>
        <v>0</v>
      </c>
      <c r="AP348" s="19" t="str">
        <f t="shared" si="39"/>
        <v>ED1</v>
      </c>
      <c r="AQ348" s="19">
        <f t="shared" si="40"/>
        <v>8.3237832193770451</v>
      </c>
      <c r="AR348" s="19">
        <f t="shared" si="41"/>
        <v>4.662942152246119</v>
      </c>
      <c r="AS348" s="19">
        <f>IF(AS$3=$AP348,SUMPRODUCT($Y348:$AF348,Inp_RPEs!$S$9:$Z$9),0)</f>
        <v>0</v>
      </c>
      <c r="AT348" s="19">
        <f>IF(AT$3=$AP348,SUMPRODUCT($Y348:$AD348,Inp_RPEs!$S$9:$X$9),0)</f>
        <v>0</v>
      </c>
      <c r="AU348" s="19">
        <f>IF(AU$3=$AP348,SUMPRODUCT($Y348:$AF348,Inp_RPEs!$S$10:$Z$10),0)</f>
        <v>0</v>
      </c>
      <c r="AV348" s="19">
        <f>IF(AV$3=$AP348,SUMPRODUCT($Y348:$AD348,Inp_RPEs!$S$10:$X$10),0)</f>
        <v>0</v>
      </c>
      <c r="AW348" s="19">
        <f>IF(AW$3=$AP348,SUMPRODUCT($Y348:$AF348,Inp_RPEs!$S$11:$Z$11),0)</f>
        <v>0</v>
      </c>
      <c r="AX348" s="19">
        <f>IF(AX$3=$AP348,SUMPRODUCT($Y348:$AD348,Inp_RPEs!$S$11:$X$11),0)</f>
        <v>0</v>
      </c>
      <c r="AY348" s="19">
        <f>IF(AY$3=$AP348,SUMPRODUCT($Y348:$AF348,Inp_RPEs!$S$12:$Z$12),0)</f>
        <v>8.3237832193770451</v>
      </c>
      <c r="AZ348" s="19">
        <f>IF(AZ$3=$AP348,SUMPRODUCT($Y348:$AB348,Inp_RPEs!$S$12:$V$12),0)</f>
        <v>4.662942152246119</v>
      </c>
      <c r="BA348" s="15"/>
    </row>
    <row r="349" spans="5:53">
      <c r="E349" s="3" t="s">
        <v>26</v>
      </c>
      <c r="F349" s="3" t="s">
        <v>128</v>
      </c>
      <c r="G349" s="3" t="s">
        <v>172</v>
      </c>
      <c r="H349" s="3" t="s">
        <v>166</v>
      </c>
      <c r="I349" s="3" t="s">
        <v>173</v>
      </c>
      <c r="L349" s="3" t="s">
        <v>132</v>
      </c>
      <c r="M349" s="3" t="str">
        <f t="shared" si="35"/>
        <v>WMIDTax performance (notional)Tax performance - at notional gearing</v>
      </c>
      <c r="R349" s="15"/>
      <c r="T349" s="15"/>
      <c r="U349" s="15"/>
      <c r="V349" s="15"/>
      <c r="W349" s="15"/>
      <c r="X349" s="15"/>
      <c r="Y349" s="18">
        <v>-6.1153674221407126</v>
      </c>
      <c r="Z349" s="18">
        <v>3.2660773773920546</v>
      </c>
      <c r="AA349" s="18">
        <v>-2.6251429588616766</v>
      </c>
      <c r="AB349" s="18">
        <v>-0.76978146395292568</v>
      </c>
      <c r="AC349" s="18">
        <v>-5.5154952585078192</v>
      </c>
      <c r="AD349" s="18">
        <v>-4.9094125225877985</v>
      </c>
      <c r="AE349" s="18">
        <v>-1.9196976194124771</v>
      </c>
      <c r="AF349" s="18">
        <v>-1.514544647962643</v>
      </c>
      <c r="AG349" s="15"/>
      <c r="AH349" s="15"/>
      <c r="AI349" s="15"/>
      <c r="AJ349" s="15"/>
      <c r="AK349" s="15"/>
      <c r="AM349" s="19">
        <f t="shared" si="36"/>
        <v>-20.103364516034002</v>
      </c>
      <c r="AN349" s="19">
        <f t="shared" si="37"/>
        <v>-6.2442144675632605</v>
      </c>
      <c r="AO349" s="19">
        <f t="shared" si="38"/>
        <v>0</v>
      </c>
      <c r="AP349" s="19" t="str">
        <f t="shared" si="39"/>
        <v>ED1</v>
      </c>
      <c r="AQ349" s="19">
        <f t="shared" si="40"/>
        <v>-20.152273905734429</v>
      </c>
      <c r="AR349" s="19">
        <f t="shared" si="41"/>
        <v>-6.2444034681647222</v>
      </c>
      <c r="AS349" s="19">
        <f>IF(AS$3=$AP349,SUMPRODUCT($Y349:$AF349,Inp_RPEs!$S$9:$Z$9),0)</f>
        <v>0</v>
      </c>
      <c r="AT349" s="19">
        <f>IF(AT$3=$AP349,SUMPRODUCT($Y349:$AD349,Inp_RPEs!$S$9:$X$9),0)</f>
        <v>0</v>
      </c>
      <c r="AU349" s="19">
        <f>IF(AU$3=$AP349,SUMPRODUCT($Y349:$AF349,Inp_RPEs!$S$10:$Z$10),0)</f>
        <v>0</v>
      </c>
      <c r="AV349" s="19">
        <f>IF(AV$3=$AP349,SUMPRODUCT($Y349:$AD349,Inp_RPEs!$S$10:$X$10),0)</f>
        <v>0</v>
      </c>
      <c r="AW349" s="19">
        <f>IF(AW$3=$AP349,SUMPRODUCT($Y349:$AF349,Inp_RPEs!$S$11:$Z$11),0)</f>
        <v>0</v>
      </c>
      <c r="AX349" s="19">
        <f>IF(AX$3=$AP349,SUMPRODUCT($Y349:$AD349,Inp_RPEs!$S$11:$X$11),0)</f>
        <v>0</v>
      </c>
      <c r="AY349" s="19">
        <f>IF(AY$3=$AP349,SUMPRODUCT($Y349:$AF349,Inp_RPEs!$S$12:$Z$12),0)</f>
        <v>-20.152273905734429</v>
      </c>
      <c r="AZ349" s="19">
        <f>IF(AZ$3=$AP349,SUMPRODUCT($Y349:$AB349,Inp_RPEs!$S$12:$V$12),0)</f>
        <v>-6.2444034681647222</v>
      </c>
      <c r="BA349" s="15"/>
    </row>
    <row r="350" spans="5:53">
      <c r="E350" s="3" t="s">
        <v>26</v>
      </c>
      <c r="F350" s="3" t="s">
        <v>128</v>
      </c>
      <c r="G350" s="3" t="s">
        <v>174</v>
      </c>
      <c r="H350" s="3" t="s">
        <v>166</v>
      </c>
      <c r="I350" s="3" t="s">
        <v>175</v>
      </c>
      <c r="L350" s="3" t="s">
        <v>132</v>
      </c>
      <c r="M350" s="3" t="str">
        <f t="shared" si="35"/>
        <v>WMIDTax performance impact (actual)Tax performance - impact of actual gearing</v>
      </c>
      <c r="R350" s="15"/>
      <c r="T350" s="15"/>
      <c r="U350" s="15"/>
      <c r="V350" s="15"/>
      <c r="W350" s="15"/>
      <c r="X350" s="15"/>
      <c r="Y350" s="18">
        <v>9.8605114904222191E-3</v>
      </c>
      <c r="Z350" s="18">
        <v>8.6501013414577166E-3</v>
      </c>
      <c r="AA350" s="18">
        <v>7.7497133145225661E-3</v>
      </c>
      <c r="AB350" s="18">
        <v>1.4797976091076026E-2</v>
      </c>
      <c r="AC350" s="18">
        <v>1.7735809399181957E-2</v>
      </c>
      <c r="AD350" s="18">
        <v>1.0135713920333522E-2</v>
      </c>
      <c r="AE350" s="18">
        <v>2.0970452578512599E-3</v>
      </c>
      <c r="AF350" s="18">
        <v>-4.1094804740726687E-4</v>
      </c>
      <c r="AG350" s="15"/>
      <c r="AH350" s="15"/>
      <c r="AI350" s="15"/>
      <c r="AJ350" s="15"/>
      <c r="AK350" s="15"/>
      <c r="AM350" s="19">
        <f t="shared" si="36"/>
        <v>7.0615922767438E-2</v>
      </c>
      <c r="AN350" s="19">
        <f t="shared" si="37"/>
        <v>4.1058302237478528E-2</v>
      </c>
      <c r="AO350" s="19">
        <f t="shared" si="38"/>
        <v>0</v>
      </c>
      <c r="AP350" s="19" t="str">
        <f t="shared" si="39"/>
        <v>ED1</v>
      </c>
      <c r="AQ350" s="19">
        <f t="shared" si="40"/>
        <v>7.0824910997739868E-2</v>
      </c>
      <c r="AR350" s="19">
        <f t="shared" si="41"/>
        <v>4.1163383751421666E-2</v>
      </c>
      <c r="AS350" s="19">
        <f>IF(AS$3=$AP350,SUMPRODUCT($Y350:$AF350,Inp_RPEs!$S$9:$Z$9),0)</f>
        <v>0</v>
      </c>
      <c r="AT350" s="19">
        <f>IF(AT$3=$AP350,SUMPRODUCT($Y350:$AD350,Inp_RPEs!$S$9:$X$9),0)</f>
        <v>0</v>
      </c>
      <c r="AU350" s="19">
        <f>IF(AU$3=$AP350,SUMPRODUCT($Y350:$AF350,Inp_RPEs!$S$10:$Z$10),0)</f>
        <v>0</v>
      </c>
      <c r="AV350" s="19">
        <f>IF(AV$3=$AP350,SUMPRODUCT($Y350:$AD350,Inp_RPEs!$S$10:$X$10),0)</f>
        <v>0</v>
      </c>
      <c r="AW350" s="19">
        <f>IF(AW$3=$AP350,SUMPRODUCT($Y350:$AF350,Inp_RPEs!$S$11:$Z$11),0)</f>
        <v>0</v>
      </c>
      <c r="AX350" s="19">
        <f>IF(AX$3=$AP350,SUMPRODUCT($Y350:$AD350,Inp_RPEs!$S$11:$X$11),0)</f>
        <v>0</v>
      </c>
      <c r="AY350" s="19">
        <f>IF(AY$3=$AP350,SUMPRODUCT($Y350:$AF350,Inp_RPEs!$S$12:$Z$12),0)</f>
        <v>7.0824910997739868E-2</v>
      </c>
      <c r="AZ350" s="19">
        <f>IF(AZ$3=$AP350,SUMPRODUCT($Y350:$AB350,Inp_RPEs!$S$12:$V$12),0)</f>
        <v>4.1163383751421666E-2</v>
      </c>
      <c r="BA350" s="15"/>
    </row>
    <row r="351" spans="5:53">
      <c r="E351" s="3" t="s">
        <v>26</v>
      </c>
      <c r="F351" s="3" t="s">
        <v>128</v>
      </c>
      <c r="G351" s="3" t="s">
        <v>176</v>
      </c>
      <c r="H351" s="3" t="s">
        <v>176</v>
      </c>
      <c r="I351" s="3" t="s">
        <v>177</v>
      </c>
      <c r="L351" s="3" t="s">
        <v>132</v>
      </c>
      <c r="M351" s="3" t="str">
        <f t="shared" si="35"/>
        <v>WMIDRAVNPV-neutral RAV return base</v>
      </c>
      <c r="R351" s="15"/>
      <c r="T351" s="15"/>
      <c r="U351" s="15"/>
      <c r="V351" s="15"/>
      <c r="W351" s="15"/>
      <c r="X351" s="15"/>
      <c r="Y351" s="89">
        <v>1948.2548115726263</v>
      </c>
      <c r="Z351" s="89">
        <v>1991.559396372538</v>
      </c>
      <c r="AA351" s="89">
        <v>2024.7581233564083</v>
      </c>
      <c r="AB351" s="89">
        <v>2047.8177676292057</v>
      </c>
      <c r="AC351" s="89">
        <v>2074.0313098042416</v>
      </c>
      <c r="AD351" s="89">
        <v>2110.3309218073418</v>
      </c>
      <c r="AE351" s="89">
        <v>2155.1081964614596</v>
      </c>
      <c r="AF351" s="89">
        <v>2208.5820943522294</v>
      </c>
      <c r="AG351" s="15"/>
      <c r="AH351" s="15"/>
      <c r="AI351" s="15"/>
      <c r="AJ351" s="15"/>
      <c r="AK351" s="15"/>
      <c r="AM351" s="19">
        <f t="shared" si="36"/>
        <v>16560.442621356051</v>
      </c>
      <c r="AN351" s="19">
        <f t="shared" si="37"/>
        <v>8012.3900989307785</v>
      </c>
      <c r="AO351" s="19">
        <f t="shared" si="38"/>
        <v>0</v>
      </c>
      <c r="AP351" s="19" t="str">
        <f t="shared" si="39"/>
        <v>ED1</v>
      </c>
      <c r="AQ351" s="19">
        <f t="shared" si="40"/>
        <v>16610.818583528093</v>
      </c>
      <c r="AR351" s="19">
        <f t="shared" si="41"/>
        <v>8032.7162785783185</v>
      </c>
      <c r="AS351" s="19">
        <f>IF(AS$3=$AP351,SUMPRODUCT($Y351:$AF351,Inp_RPEs!$S$9:$Z$9),0)</f>
        <v>0</v>
      </c>
      <c r="AT351" s="19">
        <f>IF(AT$3=$AP351,SUMPRODUCT($Y351:$AD351,Inp_RPEs!$S$9:$X$9),0)</f>
        <v>0</v>
      </c>
      <c r="AU351" s="19">
        <f>IF(AU$3=$AP351,SUMPRODUCT($Y351:$AF351,Inp_RPEs!$S$10:$Z$10),0)</f>
        <v>0</v>
      </c>
      <c r="AV351" s="19">
        <f>IF(AV$3=$AP351,SUMPRODUCT($Y351:$AD351,Inp_RPEs!$S$10:$X$10),0)</f>
        <v>0</v>
      </c>
      <c r="AW351" s="19">
        <f>IF(AW$3=$AP351,SUMPRODUCT($Y351:$AF351,Inp_RPEs!$S$11:$Z$11),0)</f>
        <v>0</v>
      </c>
      <c r="AX351" s="19">
        <f>IF(AX$3=$AP351,SUMPRODUCT($Y351:$AD351,Inp_RPEs!$S$11:$X$11),0)</f>
        <v>0</v>
      </c>
      <c r="AY351" s="19">
        <f>IF(AY$3=$AP351,SUMPRODUCT($Y351:$AF351,Inp_RPEs!$S$12:$Z$12),0)</f>
        <v>16610.818583528093</v>
      </c>
      <c r="AZ351" s="19">
        <f>IF(AZ$3=$AP351,SUMPRODUCT($Y351:$AB351,Inp_RPEs!$S$12:$V$12),0)</f>
        <v>8032.7162785783185</v>
      </c>
      <c r="BA351" s="15"/>
    </row>
    <row r="352" spans="5:53">
      <c r="E352" s="3" t="s">
        <v>26</v>
      </c>
      <c r="F352" s="3" t="s">
        <v>128</v>
      </c>
      <c r="G352" s="3" t="s">
        <v>178</v>
      </c>
      <c r="H352" s="3" t="s">
        <v>176</v>
      </c>
      <c r="I352" s="3" t="s">
        <v>179</v>
      </c>
      <c r="L352" s="3" t="s">
        <v>132</v>
      </c>
      <c r="M352" s="3" t="str">
        <f t="shared" si="35"/>
        <v>WMIDDepreciationTotal Depreciation</v>
      </c>
      <c r="R352" s="15"/>
      <c r="T352" s="15"/>
      <c r="U352" s="15"/>
      <c r="V352" s="15"/>
      <c r="W352" s="15"/>
      <c r="X352" s="15"/>
      <c r="Y352" s="89">
        <v>-171.80724607778038</v>
      </c>
      <c r="Z352" s="89">
        <v>-175.78946077615117</v>
      </c>
      <c r="AA352" s="89">
        <v>-177.85580352966883</v>
      </c>
      <c r="AB352" s="89">
        <v>-179.42923815475592</v>
      </c>
      <c r="AC352" s="89">
        <v>-179.93305986093924</v>
      </c>
      <c r="AD352" s="89">
        <v>-180.81274437769451</v>
      </c>
      <c r="AE352" s="89">
        <v>-165.37533847200868</v>
      </c>
      <c r="AF352" s="89">
        <v>-164.37550574088766</v>
      </c>
      <c r="AG352" s="15"/>
      <c r="AH352" s="15"/>
      <c r="AI352" s="15"/>
      <c r="AJ352" s="15"/>
      <c r="AK352" s="15"/>
      <c r="AM352" s="19">
        <f t="shared" si="36"/>
        <v>-1395.3783969898864</v>
      </c>
      <c r="AN352" s="19">
        <f t="shared" si="37"/>
        <v>-704.88174853835631</v>
      </c>
      <c r="AO352" s="19">
        <f t="shared" si="38"/>
        <v>0</v>
      </c>
      <c r="AP352" s="19" t="str">
        <f t="shared" si="39"/>
        <v>ED1</v>
      </c>
      <c r="AQ352" s="19">
        <f t="shared" si="40"/>
        <v>-1399.5922351404331</v>
      </c>
      <c r="AR352" s="19">
        <f t="shared" si="41"/>
        <v>-706.66821810811405</v>
      </c>
      <c r="AS352" s="19">
        <f>IF(AS$3=$AP352,SUMPRODUCT($Y352:$AF352,Inp_RPEs!$S$9:$Z$9),0)</f>
        <v>0</v>
      </c>
      <c r="AT352" s="19">
        <f>IF(AT$3=$AP352,SUMPRODUCT($Y352:$AD352,Inp_RPEs!$S$9:$X$9),0)</f>
        <v>0</v>
      </c>
      <c r="AU352" s="19">
        <f>IF(AU$3=$AP352,SUMPRODUCT($Y352:$AF352,Inp_RPEs!$S$10:$Z$10),0)</f>
        <v>0</v>
      </c>
      <c r="AV352" s="19">
        <f>IF(AV$3=$AP352,SUMPRODUCT($Y352:$AD352,Inp_RPEs!$S$10:$X$10),0)</f>
        <v>0</v>
      </c>
      <c r="AW352" s="19">
        <f>IF(AW$3=$AP352,SUMPRODUCT($Y352:$AF352,Inp_RPEs!$S$11:$Z$11),0)</f>
        <v>0</v>
      </c>
      <c r="AX352" s="19">
        <f>IF(AX$3=$AP352,SUMPRODUCT($Y352:$AD352,Inp_RPEs!$S$11:$X$11),0)</f>
        <v>0</v>
      </c>
      <c r="AY352" s="19">
        <f>IF(AY$3=$AP352,SUMPRODUCT($Y352:$AF352,Inp_RPEs!$S$12:$Z$12),0)</f>
        <v>-1399.5922351404331</v>
      </c>
      <c r="AZ352" s="19">
        <f>IF(AZ$3=$AP352,SUMPRODUCT($Y352:$AB352,Inp_RPEs!$S$12:$V$12),0)</f>
        <v>-706.66821810811405</v>
      </c>
      <c r="BA352" s="15"/>
    </row>
    <row r="353" spans="5:53">
      <c r="E353" s="3" t="s">
        <v>26</v>
      </c>
      <c r="F353" s="3" t="s">
        <v>128</v>
      </c>
      <c r="G353" s="3" t="s">
        <v>180</v>
      </c>
      <c r="H353" s="3" t="s">
        <v>176</v>
      </c>
      <c r="I353" s="3" t="s">
        <v>181</v>
      </c>
      <c r="L353" s="3" t="s">
        <v>138</v>
      </c>
      <c r="M353" s="3" t="str">
        <f t="shared" si="35"/>
        <v>WMIDNotional GearingNotional gearing</v>
      </c>
      <c r="R353" s="15"/>
      <c r="T353" s="15"/>
      <c r="U353" s="15"/>
      <c r="V353" s="15"/>
      <c r="W353" s="15"/>
      <c r="X353" s="15"/>
      <c r="Y353" s="18">
        <v>0.65</v>
      </c>
      <c r="Z353" s="18">
        <v>0.65</v>
      </c>
      <c r="AA353" s="18">
        <v>0.65</v>
      </c>
      <c r="AB353" s="18">
        <v>0.65</v>
      </c>
      <c r="AC353" s="18">
        <v>0.65</v>
      </c>
      <c r="AD353" s="18">
        <v>0.65</v>
      </c>
      <c r="AE353" s="18">
        <v>0.65</v>
      </c>
      <c r="AF353" s="18">
        <v>0.65</v>
      </c>
      <c r="AG353" s="15"/>
      <c r="AH353" s="15"/>
      <c r="AI353" s="15"/>
      <c r="AJ353" s="15"/>
      <c r="AK353" s="15"/>
      <c r="AM353" s="19">
        <f t="shared" si="36"/>
        <v>0.65</v>
      </c>
      <c r="AN353" s="19">
        <f t="shared" si="37"/>
        <v>0.65</v>
      </c>
      <c r="AO353" s="19">
        <f t="shared" si="38"/>
        <v>0</v>
      </c>
      <c r="AP353" s="19" t="str">
        <f t="shared" si="39"/>
        <v>ED1</v>
      </c>
      <c r="AQ353" s="19">
        <f t="shared" si="40"/>
        <v>5.215668525687601</v>
      </c>
      <c r="AR353" s="19">
        <f t="shared" si="41"/>
        <v>2.6065284982534287</v>
      </c>
      <c r="AS353" s="19">
        <f>IF(AS$3=$AP353,SUMPRODUCT($Y353:$AF353,Inp_RPEs!$S$9:$Z$9),0)</f>
        <v>0</v>
      </c>
      <c r="AT353" s="19">
        <f>IF(AT$3=$AP353,SUMPRODUCT($Y353:$AD353,Inp_RPEs!$S$9:$X$9),0)</f>
        <v>0</v>
      </c>
      <c r="AU353" s="19">
        <f>IF(AU$3=$AP353,SUMPRODUCT($Y353:$AF353,Inp_RPEs!$S$10:$Z$10),0)</f>
        <v>0</v>
      </c>
      <c r="AV353" s="19">
        <f>IF(AV$3=$AP353,SUMPRODUCT($Y353:$AD353,Inp_RPEs!$S$10:$X$10),0)</f>
        <v>0</v>
      </c>
      <c r="AW353" s="19">
        <f>IF(AW$3=$AP353,SUMPRODUCT($Y353:$AF353,Inp_RPEs!$S$11:$Z$11),0)</f>
        <v>0</v>
      </c>
      <c r="AX353" s="19">
        <f>IF(AX$3=$AP353,SUMPRODUCT($Y353:$AD353,Inp_RPEs!$S$11:$X$11),0)</f>
        <v>0</v>
      </c>
      <c r="AY353" s="19">
        <f>IF(AY$3=$AP353,SUMPRODUCT($Y353:$AF353,Inp_RPEs!$S$12:$Z$12),0)</f>
        <v>5.215668525687601</v>
      </c>
      <c r="AZ353" s="19">
        <f>IF(AZ$3=$AP353,SUMPRODUCT($Y353:$AB353,Inp_RPEs!$S$12:$V$12),0)</f>
        <v>2.6065284982534287</v>
      </c>
      <c r="BA353" s="15"/>
    </row>
    <row r="354" spans="5:53">
      <c r="E354" s="3" t="s">
        <v>26</v>
      </c>
      <c r="F354" s="3" t="s">
        <v>128</v>
      </c>
      <c r="G354" s="3" t="s">
        <v>182</v>
      </c>
      <c r="H354" s="3" t="s">
        <v>176</v>
      </c>
      <c r="I354" s="3" t="s">
        <v>182</v>
      </c>
      <c r="L354" s="3" t="s">
        <v>183</v>
      </c>
      <c r="M354" s="3" t="str">
        <f t="shared" si="35"/>
        <v>WMIDCost of debtCost of debt</v>
      </c>
      <c r="R354" s="15"/>
      <c r="T354" s="15"/>
      <c r="U354" s="15"/>
      <c r="V354" s="15"/>
      <c r="W354" s="15"/>
      <c r="X354" s="15"/>
      <c r="Y354" s="18">
        <v>2.5499999999999998E-2</v>
      </c>
      <c r="Z354" s="18">
        <v>2.3799999999999998E-2</v>
      </c>
      <c r="AA354" s="18">
        <v>2.2200000000000001E-2</v>
      </c>
      <c r="AB354" s="18">
        <v>1.9099999999999999E-2</v>
      </c>
      <c r="AC354" s="18">
        <v>1.5800000000000002E-2</v>
      </c>
      <c r="AD354" s="18">
        <v>1.1399999999999999E-2</v>
      </c>
      <c r="AE354" s="18">
        <v>9.1999999999999998E-3</v>
      </c>
      <c r="AF354" s="18">
        <v>7.1999999999999998E-3</v>
      </c>
      <c r="AG354" s="15"/>
      <c r="AH354" s="15"/>
      <c r="AI354" s="15"/>
      <c r="AJ354" s="15"/>
      <c r="AK354" s="15"/>
      <c r="AM354" s="19">
        <f t="shared" si="36"/>
        <v>1.6775000000000002E-2</v>
      </c>
      <c r="AN354" s="19">
        <f t="shared" si="37"/>
        <v>2.2649999999999997E-2</v>
      </c>
      <c r="AO354" s="19">
        <f t="shared" si="38"/>
        <v>0</v>
      </c>
      <c r="AP354" s="19" t="str">
        <f t="shared" si="39"/>
        <v>ED1</v>
      </c>
      <c r="AQ354" s="19">
        <f t="shared" si="40"/>
        <v>0.13456982257757333</v>
      </c>
      <c r="AR354" s="19">
        <f t="shared" si="41"/>
        <v>9.0816551348292612E-2</v>
      </c>
      <c r="AS354" s="19">
        <f>IF(AS$3=$AP354,SUMPRODUCT($Y354:$AF354,Inp_RPEs!$S$9:$Z$9),0)</f>
        <v>0</v>
      </c>
      <c r="AT354" s="19">
        <f>IF(AT$3=$AP354,SUMPRODUCT($Y354:$AD354,Inp_RPEs!$S$9:$X$9),0)</f>
        <v>0</v>
      </c>
      <c r="AU354" s="19">
        <f>IF(AU$3=$AP354,SUMPRODUCT($Y354:$AF354,Inp_RPEs!$S$10:$Z$10),0)</f>
        <v>0</v>
      </c>
      <c r="AV354" s="19">
        <f>IF(AV$3=$AP354,SUMPRODUCT($Y354:$AD354,Inp_RPEs!$S$10:$X$10),0)</f>
        <v>0</v>
      </c>
      <c r="AW354" s="19">
        <f>IF(AW$3=$AP354,SUMPRODUCT($Y354:$AF354,Inp_RPEs!$S$11:$Z$11),0)</f>
        <v>0</v>
      </c>
      <c r="AX354" s="19">
        <f>IF(AX$3=$AP354,SUMPRODUCT($Y354:$AD354,Inp_RPEs!$S$11:$X$11),0)</f>
        <v>0</v>
      </c>
      <c r="AY354" s="19">
        <f>IF(AY$3=$AP354,SUMPRODUCT($Y354:$AF354,Inp_RPEs!$S$12:$Z$12),0)</f>
        <v>0.13456982257757333</v>
      </c>
      <c r="AZ354" s="19">
        <f>IF(AZ$3=$AP354,SUMPRODUCT($Y354:$AB354,Inp_RPEs!$S$12:$V$12),0)</f>
        <v>9.0816551348292612E-2</v>
      </c>
      <c r="BA354" s="15"/>
    </row>
    <row r="355" spans="5:53">
      <c r="E355" s="3" t="s">
        <v>26</v>
      </c>
      <c r="F355" s="3" t="s">
        <v>128</v>
      </c>
      <c r="G355" s="3" t="s">
        <v>184</v>
      </c>
      <c r="H355" s="3" t="s">
        <v>176</v>
      </c>
      <c r="I355" s="3" t="s">
        <v>184</v>
      </c>
      <c r="L355" s="3" t="s">
        <v>183</v>
      </c>
      <c r="M355" s="3" t="str">
        <f t="shared" si="35"/>
        <v>WMIDCost of equityCost of equity</v>
      </c>
      <c r="R355" s="15"/>
      <c r="T355" s="15"/>
      <c r="U355" s="15"/>
      <c r="V355" s="15"/>
      <c r="W355" s="15"/>
      <c r="X355" s="15"/>
      <c r="Y355" s="18">
        <v>6.4000000000000001E-2</v>
      </c>
      <c r="Z355" s="18">
        <v>6.4000000000000001E-2</v>
      </c>
      <c r="AA355" s="18">
        <v>6.4000000000000001E-2</v>
      </c>
      <c r="AB355" s="18">
        <v>6.4000000000000001E-2</v>
      </c>
      <c r="AC355" s="18">
        <v>6.4000000000000001E-2</v>
      </c>
      <c r="AD355" s="18">
        <v>6.4000000000000001E-2</v>
      </c>
      <c r="AE355" s="18">
        <v>6.4000000000000001E-2</v>
      </c>
      <c r="AF355" s="18">
        <v>6.4000000000000001E-2</v>
      </c>
      <c r="AG355" s="15"/>
      <c r="AH355" s="15"/>
      <c r="AI355" s="15"/>
      <c r="AJ355" s="15"/>
      <c r="AK355" s="15"/>
      <c r="AM355" s="19">
        <f t="shared" si="36"/>
        <v>6.4000000000000001E-2</v>
      </c>
      <c r="AN355" s="19">
        <f t="shared" si="37"/>
        <v>6.4000000000000001E-2</v>
      </c>
      <c r="AO355" s="19">
        <f t="shared" si="38"/>
        <v>0</v>
      </c>
      <c r="AP355" s="19" t="str">
        <f t="shared" si="39"/>
        <v>ED1</v>
      </c>
      <c r="AQ355" s="19">
        <f t="shared" si="40"/>
        <v>0.51354274714462533</v>
      </c>
      <c r="AR355" s="19">
        <f t="shared" si="41"/>
        <v>0.25664280598187605</v>
      </c>
      <c r="AS355" s="19">
        <f>IF(AS$3=$AP355,SUMPRODUCT($Y355:$AF355,Inp_RPEs!$S$9:$Z$9),0)</f>
        <v>0</v>
      </c>
      <c r="AT355" s="19">
        <f>IF(AT$3=$AP355,SUMPRODUCT($Y355:$AD355,Inp_RPEs!$S$9:$X$9),0)</f>
        <v>0</v>
      </c>
      <c r="AU355" s="19">
        <f>IF(AU$3=$AP355,SUMPRODUCT($Y355:$AF355,Inp_RPEs!$S$10:$Z$10),0)</f>
        <v>0</v>
      </c>
      <c r="AV355" s="19">
        <f>IF(AV$3=$AP355,SUMPRODUCT($Y355:$AD355,Inp_RPEs!$S$10:$X$10),0)</f>
        <v>0</v>
      </c>
      <c r="AW355" s="19">
        <f>IF(AW$3=$AP355,SUMPRODUCT($Y355:$AF355,Inp_RPEs!$S$11:$Z$11),0)</f>
        <v>0</v>
      </c>
      <c r="AX355" s="19">
        <f>IF(AX$3=$AP355,SUMPRODUCT($Y355:$AD355,Inp_RPEs!$S$11:$X$11),0)</f>
        <v>0</v>
      </c>
      <c r="AY355" s="19">
        <f>IF(AY$3=$AP355,SUMPRODUCT($Y355:$AF355,Inp_RPEs!$S$12:$Z$12),0)</f>
        <v>0.51354274714462533</v>
      </c>
      <c r="AZ355" s="19">
        <f>IF(AZ$3=$AP355,SUMPRODUCT($Y355:$AB355,Inp_RPEs!$S$12:$V$12),0)</f>
        <v>0.25664280598187605</v>
      </c>
      <c r="BA355" s="15"/>
    </row>
    <row r="356" spans="5:53">
      <c r="E356" s="3" t="s">
        <v>124</v>
      </c>
      <c r="F356" s="3" t="s">
        <v>185</v>
      </c>
      <c r="G356" s="3" t="s">
        <v>129</v>
      </c>
      <c r="H356" s="3" t="s">
        <v>130</v>
      </c>
      <c r="I356" s="3" t="s">
        <v>131</v>
      </c>
      <c r="L356" s="3" t="s">
        <v>186</v>
      </c>
      <c r="M356" s="3" t="str">
        <f t="shared" si="35"/>
        <v>NGET (SO)Totex actualLatest Totex actuals/forecast</v>
      </c>
      <c r="R356" s="15"/>
      <c r="T356" s="15"/>
      <c r="U356" s="15"/>
      <c r="V356" s="15"/>
      <c r="W356" s="15"/>
      <c r="X356" s="15"/>
      <c r="Y356" s="89">
        <v>114.20202969293467</v>
      </c>
      <c r="Z356" s="89">
        <v>113.73740890912435</v>
      </c>
      <c r="AA356" s="89">
        <v>115.87674468005551</v>
      </c>
      <c r="AB356" s="89">
        <v>132.29041337865812</v>
      </c>
      <c r="AC356" s="89">
        <v>141.85965541634837</v>
      </c>
      <c r="AD356" s="89">
        <v>166.98205183732588</v>
      </c>
      <c r="AE356" s="89">
        <v>157.61745346230242</v>
      </c>
      <c r="AF356" s="89">
        <v>129.44138058752318</v>
      </c>
      <c r="AG356" s="15"/>
      <c r="AH356" s="15"/>
      <c r="AI356" s="15"/>
      <c r="AJ356" s="15"/>
      <c r="AK356" s="15"/>
      <c r="AM356" s="19">
        <f t="shared" si="36"/>
        <v>1072.0071379642725</v>
      </c>
      <c r="AN356" s="19">
        <f>IF(OR($L356="%", $L356="annual real %"),AVERAGE($Y356:$AD356),SUM($Y356:$AD356))</f>
        <v>784.94830391444691</v>
      </c>
      <c r="AO356" s="19">
        <f t="shared" si="38"/>
        <v>0</v>
      </c>
      <c r="AP356" s="19" t="str">
        <f t="shared" si="39"/>
        <v>ET1</v>
      </c>
      <c r="AQ356" s="19">
        <f t="shared" si="40"/>
        <v>999.95467345630016</v>
      </c>
      <c r="AR356" s="19">
        <f t="shared" si="41"/>
        <v>733.76033909721252</v>
      </c>
      <c r="AS356" s="19">
        <f>IF(AS$3=$AP356,SUMPRODUCT($Y356:$AF356,Inp_RPEs!$S$9:$Z$9),0)</f>
        <v>999.95467345630016</v>
      </c>
      <c r="AT356" s="19">
        <f>IF(AT$3=$AP356,SUMPRODUCT($Y356:$AD356,Inp_RPEs!$S$9:$X$9),0)</f>
        <v>733.76033909721252</v>
      </c>
      <c r="AU356" s="19">
        <f>IF(AU$3=$AP356,SUMPRODUCT($Y356:$AF356,Inp_RPEs!$S$10:$Z$10),0)</f>
        <v>0</v>
      </c>
      <c r="AV356" s="19">
        <f>IF(AV$3=$AP356,SUMPRODUCT($Y356:$AD356,Inp_RPEs!$S$10:$X$10),0)</f>
        <v>0</v>
      </c>
      <c r="AW356" s="19">
        <f>IF(AW$3=$AP356,SUMPRODUCT($Y356:$AF356,Inp_RPEs!$S$11:$Z$11),0)</f>
        <v>0</v>
      </c>
      <c r="AX356" s="19">
        <f>IF(AX$3=$AP356,SUMPRODUCT($Y356:$AD356,Inp_RPEs!$S$11:$X$11),0)</f>
        <v>0</v>
      </c>
      <c r="AY356" s="19">
        <f>IF(AY$3=$AP356,SUMPRODUCT($Y356:$AF356,Inp_RPEs!$S$12:$Z$12),0)</f>
        <v>0</v>
      </c>
      <c r="AZ356" s="19">
        <f>IF(AZ$3=$AP356,SUMPRODUCT($Y356:$AB356,Inp_RPEs!$S$12:$V$12),0)</f>
        <v>0</v>
      </c>
      <c r="BA356" s="15"/>
    </row>
    <row r="357" spans="5:53">
      <c r="E357" s="3" t="s">
        <v>124</v>
      </c>
      <c r="F357" s="3" t="s">
        <v>185</v>
      </c>
      <c r="G357" s="3" t="s">
        <v>133</v>
      </c>
      <c r="H357" s="3" t="s">
        <v>130</v>
      </c>
      <c r="I357" s="3" t="s">
        <v>134</v>
      </c>
      <c r="L357" s="3" t="s">
        <v>186</v>
      </c>
      <c r="M357" s="3" t="str">
        <f t="shared" si="35"/>
        <v>NGET (SO)Totex allowanceTotex allowance 
   including allowed adjustments and uncertainty mechanisms</v>
      </c>
      <c r="R357" s="15"/>
      <c r="T357" s="15"/>
      <c r="U357" s="15"/>
      <c r="V357" s="15"/>
      <c r="W357" s="15"/>
      <c r="X357" s="15"/>
      <c r="Y357" s="89">
        <v>126.12371301265952</v>
      </c>
      <c r="Z357" s="89">
        <v>114.52533526444685</v>
      </c>
      <c r="AA357" s="89">
        <v>120.0850026717011</v>
      </c>
      <c r="AB357" s="89">
        <v>128.52540852990421</v>
      </c>
      <c r="AC357" s="89">
        <v>137.96335339586363</v>
      </c>
      <c r="AD357" s="89">
        <v>160.84425776025586</v>
      </c>
      <c r="AE357" s="89">
        <v>138.91240483022773</v>
      </c>
      <c r="AF357" s="89">
        <v>139.89789593008919</v>
      </c>
      <c r="AG357" s="15"/>
      <c r="AH357" s="15"/>
      <c r="AI357" s="15"/>
      <c r="AJ357" s="15"/>
      <c r="AK357" s="15"/>
      <c r="AM357" s="19">
        <f t="shared" si="36"/>
        <v>1066.8773713951482</v>
      </c>
      <c r="AN357" s="19">
        <f t="shared" ref="AN357:AN420" si="42">IF(OR($L357="%", $L357="annual real %"),AVERAGE($Y357:$AD357),SUM($Y357:$AD357))</f>
        <v>788.06707063483123</v>
      </c>
      <c r="AO357" s="19">
        <f t="shared" si="38"/>
        <v>1</v>
      </c>
      <c r="AP357" s="19" t="str">
        <f t="shared" si="39"/>
        <v>ET1</v>
      </c>
      <c r="AQ357" s="19">
        <f t="shared" si="40"/>
        <v>995.73890995374506</v>
      </c>
      <c r="AR357" s="19">
        <f t="shared" si="41"/>
        <v>737.19357492159827</v>
      </c>
      <c r="AS357" s="19">
        <f>IF(AS$3=$AP357,SUMPRODUCT($Y357:$AF357,Inp_RPEs!$S$9:$Z$9),0)</f>
        <v>995.73890995374506</v>
      </c>
      <c r="AT357" s="19">
        <f>IF(AT$3=$AP357,SUMPRODUCT($Y357:$AD357,Inp_RPEs!$S$9:$X$9),0)</f>
        <v>737.19357492159827</v>
      </c>
      <c r="AU357" s="19">
        <f>IF(AU$3=$AP357,SUMPRODUCT($Y357:$AF357,Inp_RPEs!$S$10:$Z$10),0)</f>
        <v>0</v>
      </c>
      <c r="AV357" s="19">
        <f>IF(AV$3=$AP357,SUMPRODUCT($Y357:$AD357,Inp_RPEs!$S$10:$X$10),0)</f>
        <v>0</v>
      </c>
      <c r="AW357" s="19">
        <f>IF(AW$3=$AP357,SUMPRODUCT($Y357:$AF357,Inp_RPEs!$S$11:$Z$11),0)</f>
        <v>0</v>
      </c>
      <c r="AX357" s="19">
        <f>IF(AX$3=$AP357,SUMPRODUCT($Y357:$AD357,Inp_RPEs!$S$11:$X$11),0)</f>
        <v>0</v>
      </c>
      <c r="AY357" s="19">
        <f>IF(AY$3=$AP357,SUMPRODUCT($Y357:$AF357,Inp_RPEs!$S$12:$Z$12),0)</f>
        <v>0</v>
      </c>
      <c r="AZ357" s="19">
        <f>IF(AZ$3=$AP357,SUMPRODUCT($Y357:$AB357,Inp_RPEs!$S$12:$V$12),0)</f>
        <v>0</v>
      </c>
      <c r="BA357" s="15"/>
    </row>
    <row r="358" spans="5:53">
      <c r="E358" s="3" t="s">
        <v>124</v>
      </c>
      <c r="F358" s="3" t="s">
        <v>185</v>
      </c>
      <c r="G358" s="3" t="s">
        <v>133</v>
      </c>
      <c r="H358" s="3" t="s">
        <v>130</v>
      </c>
      <c r="I358" s="3" t="s">
        <v>135</v>
      </c>
      <c r="L358" s="3" t="s">
        <v>186</v>
      </c>
      <c r="M358" s="3" t="str">
        <f t="shared" si="35"/>
        <v>NGET (SO)Totex allowanceTotal enduring value adjustments</v>
      </c>
      <c r="R358" s="15"/>
      <c r="T358" s="15"/>
      <c r="U358" s="15"/>
      <c r="V358" s="15"/>
      <c r="W358" s="15"/>
      <c r="X358" s="15"/>
      <c r="Y358" s="18">
        <v>-11.25250949071293</v>
      </c>
      <c r="Z358" s="18">
        <v>-5.8637887280673109</v>
      </c>
      <c r="AA358" s="18">
        <v>-4.5090737806042478</v>
      </c>
      <c r="AB358" s="18">
        <v>5.8730313871856117</v>
      </c>
      <c r="AC358" s="18">
        <v>1.4862308856482151</v>
      </c>
      <c r="AD358" s="18">
        <v>-0.73598425729803552</v>
      </c>
      <c r="AE358" s="18">
        <v>11.143034703976589</v>
      </c>
      <c r="AF358" s="18">
        <v>3.8590592798720778</v>
      </c>
      <c r="AG358" s="15"/>
      <c r="AH358" s="15"/>
      <c r="AI358" s="15"/>
      <c r="AJ358" s="15"/>
      <c r="AK358" s="15"/>
      <c r="AM358" s="19">
        <f t="shared" si="36"/>
        <v>-2.8421709430404007E-14</v>
      </c>
      <c r="AN358" s="19">
        <f t="shared" si="42"/>
        <v>-15.002093983848695</v>
      </c>
      <c r="AO358" s="19">
        <f t="shared" si="38"/>
        <v>1</v>
      </c>
      <c r="AP358" s="19" t="str">
        <f t="shared" si="39"/>
        <v>ET1</v>
      </c>
      <c r="AQ358" s="19">
        <f t="shared" si="40"/>
        <v>-0.6191706991603918</v>
      </c>
      <c r="AR358" s="19">
        <f t="shared" si="41"/>
        <v>-14.530856905375213</v>
      </c>
      <c r="AS358" s="19">
        <f>IF(AS$3=$AP358,SUMPRODUCT($Y358:$AF358,Inp_RPEs!$S$9:$Z$9),0)</f>
        <v>-0.6191706991603918</v>
      </c>
      <c r="AT358" s="19">
        <f>IF(AT$3=$AP358,SUMPRODUCT($Y358:$AD358,Inp_RPEs!$S$9:$X$9),0)</f>
        <v>-14.530856905375213</v>
      </c>
      <c r="AU358" s="19">
        <f>IF(AU$3=$AP358,SUMPRODUCT($Y358:$AF358,Inp_RPEs!$S$10:$Z$10),0)</f>
        <v>0</v>
      </c>
      <c r="AV358" s="19">
        <f>IF(AV$3=$AP358,SUMPRODUCT($Y358:$AD358,Inp_RPEs!$S$10:$X$10),0)</f>
        <v>0</v>
      </c>
      <c r="AW358" s="19">
        <f>IF(AW$3=$AP358,SUMPRODUCT($Y358:$AF358,Inp_RPEs!$S$11:$Z$11),0)</f>
        <v>0</v>
      </c>
      <c r="AX358" s="19">
        <f>IF(AX$3=$AP358,SUMPRODUCT($Y358:$AD358,Inp_RPEs!$S$11:$X$11),0)</f>
        <v>0</v>
      </c>
      <c r="AY358" s="19">
        <f>IF(AY$3=$AP358,SUMPRODUCT($Y358:$AF358,Inp_RPEs!$S$12:$Z$12),0)</f>
        <v>0</v>
      </c>
      <c r="AZ358" s="19">
        <f>IF(AZ$3=$AP358,SUMPRODUCT($Y358:$AB358,Inp_RPEs!$S$12:$V$12),0)</f>
        <v>0</v>
      </c>
      <c r="BA358" s="15"/>
    </row>
    <row r="359" spans="5:53">
      <c r="E359" s="3" t="s">
        <v>124</v>
      </c>
      <c r="F359" s="3" t="s">
        <v>185</v>
      </c>
      <c r="G359" s="3" t="s">
        <v>136</v>
      </c>
      <c r="H359" s="3" t="s">
        <v>130</v>
      </c>
      <c r="I359" s="3" t="s">
        <v>137</v>
      </c>
      <c r="L359" s="3" t="s">
        <v>138</v>
      </c>
      <c r="M359" s="3" t="str">
        <f t="shared" si="35"/>
        <v>NGET (SO)Sharing factorFunding Adjustment Rate (often referred to as 'sharing factor')</v>
      </c>
      <c r="R359" s="15"/>
      <c r="T359" s="15"/>
      <c r="U359" s="15"/>
      <c r="V359" s="15"/>
      <c r="W359" s="15"/>
      <c r="X359" s="15"/>
      <c r="Y359" s="18">
        <v>0.53110000000000002</v>
      </c>
      <c r="Z359" s="18">
        <v>0.53110000000000002</v>
      </c>
      <c r="AA359" s="18">
        <v>0.53110000000000002</v>
      </c>
      <c r="AB359" s="18">
        <v>0.53110000000000002</v>
      </c>
      <c r="AC359" s="18">
        <v>0.53110000000000002</v>
      </c>
      <c r="AD359" s="18">
        <v>0.53110000000000002</v>
      </c>
      <c r="AE359" s="18">
        <v>0.53110000000000002</v>
      </c>
      <c r="AF359" s="18">
        <v>0.53110000000000002</v>
      </c>
      <c r="AG359" s="15"/>
      <c r="AH359" s="15"/>
      <c r="AI359" s="15"/>
      <c r="AJ359" s="15"/>
      <c r="AK359" s="15"/>
      <c r="AM359" s="19">
        <f t="shared" si="36"/>
        <v>0.53110000000000002</v>
      </c>
      <c r="AN359" s="19">
        <f t="shared" si="42"/>
        <v>0.53110000000000002</v>
      </c>
      <c r="AO359" s="19">
        <f t="shared" si="38"/>
        <v>0</v>
      </c>
      <c r="AP359" s="19" t="str">
        <f t="shared" si="39"/>
        <v>ET1</v>
      </c>
      <c r="AQ359" s="19">
        <f t="shared" si="40"/>
        <v>3.9678164885258793</v>
      </c>
      <c r="AR359" s="19">
        <f t="shared" si="41"/>
        <v>2.9828211202692634</v>
      </c>
      <c r="AS359" s="19">
        <f>IF(AS$3=$AP359,SUMPRODUCT($Y359:$AF359,Inp_RPEs!$S$9:$Z$9),0)</f>
        <v>3.9678164885258793</v>
      </c>
      <c r="AT359" s="19">
        <f>IF(AT$3=$AP359,SUMPRODUCT($Y359:$AD359,Inp_RPEs!$S$9:$X$9),0)</f>
        <v>2.9828211202692634</v>
      </c>
      <c r="AU359" s="19">
        <f>IF(AU$3=$AP359,SUMPRODUCT($Y359:$AF359,Inp_RPEs!$S$10:$Z$10),0)</f>
        <v>0</v>
      </c>
      <c r="AV359" s="19">
        <f>IF(AV$3=$AP359,SUMPRODUCT($Y359:$AD359,Inp_RPEs!$S$10:$X$10),0)</f>
        <v>0</v>
      </c>
      <c r="AW359" s="19">
        <f>IF(AW$3=$AP359,SUMPRODUCT($Y359:$AF359,Inp_RPEs!$S$11:$Z$11),0)</f>
        <v>0</v>
      </c>
      <c r="AX359" s="19">
        <f>IF(AX$3=$AP359,SUMPRODUCT($Y359:$AD359,Inp_RPEs!$S$11:$X$11),0)</f>
        <v>0</v>
      </c>
      <c r="AY359" s="19">
        <f>IF(AY$3=$AP359,SUMPRODUCT($Y359:$AF359,Inp_RPEs!$S$12:$Z$12),0)</f>
        <v>0</v>
      </c>
      <c r="AZ359" s="19">
        <f>IF(AZ$3=$AP359,SUMPRODUCT($Y359:$AB359,Inp_RPEs!$S$12:$V$12),0)</f>
        <v>0</v>
      </c>
      <c r="BA359" s="15"/>
    </row>
    <row r="360" spans="5:53">
      <c r="E360" s="3" t="s">
        <v>124</v>
      </c>
      <c r="F360" s="3" t="s">
        <v>185</v>
      </c>
      <c r="G360" s="3" t="s">
        <v>139</v>
      </c>
      <c r="H360" s="3" t="s">
        <v>140</v>
      </c>
      <c r="I360" s="3" t="s">
        <v>141</v>
      </c>
      <c r="L360" s="3" t="s">
        <v>186</v>
      </c>
      <c r="M360" s="3" t="str">
        <f t="shared" si="35"/>
        <v>NGET (SO)IQIPost tax</v>
      </c>
      <c r="R360" s="15"/>
      <c r="T360" s="15"/>
      <c r="U360" s="15"/>
      <c r="V360" s="15"/>
      <c r="W360" s="15"/>
      <c r="X360" s="15"/>
      <c r="Y360" s="18">
        <v>0.71778933829194946</v>
      </c>
      <c r="Z360" s="18">
        <v>0.71076136548818269</v>
      </c>
      <c r="AA360" s="18">
        <v>0.702266141494576</v>
      </c>
      <c r="AB360" s="18">
        <v>0.69785687454227807</v>
      </c>
      <c r="AC360" s="18">
        <v>0.72799526440209028</v>
      </c>
      <c r="AD360" s="18">
        <v>0.67069385280598592</v>
      </c>
      <c r="AE360" s="18">
        <v>0.7161830343591733</v>
      </c>
      <c r="AF360" s="18">
        <v>0.74685404991851589</v>
      </c>
      <c r="AG360" s="15"/>
      <c r="AH360" s="15"/>
      <c r="AI360" s="15"/>
      <c r="AJ360" s="15"/>
      <c r="AK360" s="15"/>
      <c r="AM360" s="19">
        <f t="shared" si="36"/>
        <v>5.6903999213027525</v>
      </c>
      <c r="AN360" s="19">
        <f t="shared" si="42"/>
        <v>4.2273628370250629</v>
      </c>
      <c r="AO360" s="19">
        <f t="shared" si="38"/>
        <v>0</v>
      </c>
      <c r="AP360" s="19" t="str">
        <f t="shared" si="39"/>
        <v>ET1</v>
      </c>
      <c r="AQ360" s="19">
        <f t="shared" si="40"/>
        <v>5.3144800826875365</v>
      </c>
      <c r="AR360" s="19">
        <f t="shared" si="41"/>
        <v>3.9577819546502657</v>
      </c>
      <c r="AS360" s="19">
        <f>IF(AS$3=$AP360,SUMPRODUCT($Y360:$AF360,Inp_RPEs!$S$9:$Z$9),0)</f>
        <v>5.3144800826875365</v>
      </c>
      <c r="AT360" s="19">
        <f>IF(AT$3=$AP360,SUMPRODUCT($Y360:$AD360,Inp_RPEs!$S$9:$X$9),0)</f>
        <v>3.9577819546502657</v>
      </c>
      <c r="AU360" s="19">
        <f>IF(AU$3=$AP360,SUMPRODUCT($Y360:$AF360,Inp_RPEs!$S$10:$Z$10),0)</f>
        <v>0</v>
      </c>
      <c r="AV360" s="19">
        <f>IF(AV$3=$AP360,SUMPRODUCT($Y360:$AD360,Inp_RPEs!$S$10:$X$10),0)</f>
        <v>0</v>
      </c>
      <c r="AW360" s="19">
        <f>IF(AW$3=$AP360,SUMPRODUCT($Y360:$AF360,Inp_RPEs!$S$11:$Z$11),0)</f>
        <v>0</v>
      </c>
      <c r="AX360" s="19">
        <f>IF(AX$3=$AP360,SUMPRODUCT($Y360:$AD360,Inp_RPEs!$S$11:$X$11),0)</f>
        <v>0</v>
      </c>
      <c r="AY360" s="19">
        <f>IF(AY$3=$AP360,SUMPRODUCT($Y360:$AF360,Inp_RPEs!$S$12:$Z$12),0)</f>
        <v>0</v>
      </c>
      <c r="AZ360" s="19">
        <f>IF(AZ$3=$AP360,SUMPRODUCT($Y360:$AB360,Inp_RPEs!$S$12:$V$12),0)</f>
        <v>0</v>
      </c>
      <c r="BA360" s="15"/>
    </row>
    <row r="361" spans="5:53">
      <c r="E361" s="3" t="s">
        <v>124</v>
      </c>
      <c r="F361" s="3" t="s">
        <v>185</v>
      </c>
      <c r="G361" s="3" t="s">
        <v>152</v>
      </c>
      <c r="H361" s="3" t="s">
        <v>153</v>
      </c>
      <c r="I361" s="3" t="s">
        <v>154</v>
      </c>
      <c r="L361" s="3" t="s">
        <v>155</v>
      </c>
      <c r="M361" s="3" t="str">
        <f t="shared" si="35"/>
        <v>NGET (SO)Network Innovation AllowanceEligible NIA expenditure and Bid Preparation costs</v>
      </c>
      <c r="R361" s="15"/>
      <c r="T361" s="15"/>
      <c r="U361" s="15"/>
      <c r="V361" s="15"/>
      <c r="W361" s="15"/>
      <c r="X361" s="15"/>
      <c r="Y361" s="18"/>
      <c r="Z361" s="18"/>
      <c r="AA361" s="18"/>
      <c r="AB361" s="18"/>
      <c r="AC361" s="18"/>
      <c r="AD361" s="18"/>
      <c r="AE361" s="18"/>
      <c r="AF361" s="18"/>
      <c r="AG361" s="15"/>
      <c r="AH361" s="15"/>
      <c r="AI361" s="15"/>
      <c r="AJ361" s="15"/>
      <c r="AK361" s="15"/>
      <c r="AM361" s="19">
        <f t="shared" si="36"/>
        <v>0</v>
      </c>
      <c r="AN361" s="19">
        <f t="shared" si="42"/>
        <v>0</v>
      </c>
      <c r="AO361" s="19">
        <f t="shared" si="38"/>
        <v>0</v>
      </c>
      <c r="AP361" s="19" t="str">
        <f t="shared" si="39"/>
        <v>ET1</v>
      </c>
      <c r="AQ361" s="19">
        <f t="shared" si="40"/>
        <v>0</v>
      </c>
      <c r="AR361" s="19">
        <f t="shared" si="41"/>
        <v>0</v>
      </c>
      <c r="AS361" s="19">
        <f>IF(AS$3=$AP361,SUMPRODUCT($Y361:$AF361,Inp_RPEs!$S$9:$Z$9),0)</f>
        <v>0</v>
      </c>
      <c r="AT361" s="19">
        <f>IF(AT$3=$AP361,SUMPRODUCT($Y361:$AD361,Inp_RPEs!$S$9:$X$9),0)</f>
        <v>0</v>
      </c>
      <c r="AU361" s="19">
        <f>IF(AU$3=$AP361,SUMPRODUCT($Y361:$AF361,Inp_RPEs!$S$10:$Z$10),0)</f>
        <v>0</v>
      </c>
      <c r="AV361" s="19">
        <f>IF(AV$3=$AP361,SUMPRODUCT($Y361:$AD361,Inp_RPEs!$S$10:$X$10),0)</f>
        <v>0</v>
      </c>
      <c r="AW361" s="19">
        <f>IF(AW$3=$AP361,SUMPRODUCT($Y361:$AF361,Inp_RPEs!$S$11:$Z$11),0)</f>
        <v>0</v>
      </c>
      <c r="AX361" s="19">
        <f>IF(AX$3=$AP361,SUMPRODUCT($Y361:$AD361,Inp_RPEs!$S$11:$X$11),0)</f>
        <v>0</v>
      </c>
      <c r="AY361" s="19">
        <f>IF(AY$3=$AP361,SUMPRODUCT($Y361:$AF361,Inp_RPEs!$S$12:$Z$12),0)</f>
        <v>0</v>
      </c>
      <c r="AZ361" s="19">
        <f>IF(AZ$3=$AP361,SUMPRODUCT($Y361:$AB361,Inp_RPEs!$S$12:$V$12),0)</f>
        <v>0</v>
      </c>
      <c r="BA361" s="15"/>
    </row>
    <row r="362" spans="5:53">
      <c r="E362" s="3" t="s">
        <v>124</v>
      </c>
      <c r="F362" s="3" t="s">
        <v>185</v>
      </c>
      <c r="G362" s="3" t="s">
        <v>156</v>
      </c>
      <c r="H362" s="3" t="s">
        <v>153</v>
      </c>
      <c r="I362" s="3" t="s">
        <v>157</v>
      </c>
      <c r="L362" s="3" t="s">
        <v>155</v>
      </c>
      <c r="M362" s="3" t="str">
        <f t="shared" si="35"/>
        <v>NGET (SO)Low Carbon Networks FundLow Carbon Networks Fund revenue adjustment</v>
      </c>
      <c r="R362" s="15"/>
      <c r="T362" s="15"/>
      <c r="U362" s="15"/>
      <c r="V362" s="15"/>
      <c r="W362" s="15"/>
      <c r="X362" s="15"/>
      <c r="Y362" s="18">
        <v>0</v>
      </c>
      <c r="Z362" s="18">
        <v>0</v>
      </c>
      <c r="AA362" s="18">
        <v>0</v>
      </c>
      <c r="AB362" s="18">
        <v>0</v>
      </c>
      <c r="AC362" s="18">
        <v>0</v>
      </c>
      <c r="AD362" s="18">
        <v>0</v>
      </c>
      <c r="AE362" s="18">
        <v>0</v>
      </c>
      <c r="AF362" s="18">
        <v>0</v>
      </c>
      <c r="AG362" s="15"/>
      <c r="AH362" s="15"/>
      <c r="AI362" s="15"/>
      <c r="AJ362" s="15"/>
      <c r="AK362" s="15"/>
      <c r="AM362" s="19">
        <f t="shared" si="36"/>
        <v>0</v>
      </c>
      <c r="AN362" s="19">
        <f t="shared" si="42"/>
        <v>0</v>
      </c>
      <c r="AO362" s="19">
        <f t="shared" si="38"/>
        <v>0</v>
      </c>
      <c r="AP362" s="19" t="str">
        <f t="shared" si="39"/>
        <v>ET1</v>
      </c>
      <c r="AQ362" s="19">
        <f t="shared" si="40"/>
        <v>0</v>
      </c>
      <c r="AR362" s="19">
        <f t="shared" si="41"/>
        <v>0</v>
      </c>
      <c r="AS362" s="19">
        <f>IF(AS$3=$AP362,SUMPRODUCT($Y362:$AF362,Inp_RPEs!$S$9:$Z$9),0)</f>
        <v>0</v>
      </c>
      <c r="AT362" s="19">
        <f>IF(AT$3=$AP362,SUMPRODUCT($Y362:$AD362,Inp_RPEs!$S$9:$X$9),0)</f>
        <v>0</v>
      </c>
      <c r="AU362" s="19">
        <f>IF(AU$3=$AP362,SUMPRODUCT($Y362:$AF362,Inp_RPEs!$S$10:$Z$10),0)</f>
        <v>0</v>
      </c>
      <c r="AV362" s="19">
        <f>IF(AV$3=$AP362,SUMPRODUCT($Y362:$AD362,Inp_RPEs!$S$10:$X$10),0)</f>
        <v>0</v>
      </c>
      <c r="AW362" s="19">
        <f>IF(AW$3=$AP362,SUMPRODUCT($Y362:$AF362,Inp_RPEs!$S$11:$Z$11),0)</f>
        <v>0</v>
      </c>
      <c r="AX362" s="19">
        <f>IF(AX$3=$AP362,SUMPRODUCT($Y362:$AD362,Inp_RPEs!$S$11:$X$11),0)</f>
        <v>0</v>
      </c>
      <c r="AY362" s="19">
        <f>IF(AY$3=$AP362,SUMPRODUCT($Y362:$AF362,Inp_RPEs!$S$12:$Z$12),0)</f>
        <v>0</v>
      </c>
      <c r="AZ362" s="19">
        <f>IF(AZ$3=$AP362,SUMPRODUCT($Y362:$AB362,Inp_RPEs!$S$12:$V$12),0)</f>
        <v>0</v>
      </c>
      <c r="BA362" s="15"/>
    </row>
    <row r="363" spans="5:53">
      <c r="E363" s="3" t="s">
        <v>124</v>
      </c>
      <c r="F363" s="3" t="s">
        <v>185</v>
      </c>
      <c r="G363" s="3" t="s">
        <v>158</v>
      </c>
      <c r="H363" s="3" t="s">
        <v>153</v>
      </c>
      <c r="I363" s="3" t="s">
        <v>159</v>
      </c>
      <c r="L363" s="3" t="s">
        <v>155</v>
      </c>
      <c r="M363" s="3" t="str">
        <f t="shared" si="35"/>
        <v>NGET (SO)NIC AwardAwarded NIC funding actually spent or forecast to be spent</v>
      </c>
      <c r="R363" s="15"/>
      <c r="T363" s="15"/>
      <c r="U363" s="15"/>
      <c r="V363" s="15"/>
      <c r="W363" s="15"/>
      <c r="X363" s="15"/>
      <c r="Y363" s="18"/>
      <c r="Z363" s="18"/>
      <c r="AA363" s="18"/>
      <c r="AB363" s="18"/>
      <c r="AC363" s="18"/>
      <c r="AD363" s="18"/>
      <c r="AE363" s="18"/>
      <c r="AF363" s="18"/>
      <c r="AG363" s="15"/>
      <c r="AH363" s="15"/>
      <c r="AI363" s="15"/>
      <c r="AJ363" s="15"/>
      <c r="AK363" s="15"/>
      <c r="AM363" s="19">
        <f t="shared" si="36"/>
        <v>0</v>
      </c>
      <c r="AN363" s="19">
        <f t="shared" si="42"/>
        <v>0</v>
      </c>
      <c r="AO363" s="19">
        <f t="shared" si="38"/>
        <v>0</v>
      </c>
      <c r="AP363" s="19" t="str">
        <f t="shared" si="39"/>
        <v>ET1</v>
      </c>
      <c r="AQ363" s="19">
        <f t="shared" si="40"/>
        <v>0</v>
      </c>
      <c r="AR363" s="19">
        <f t="shared" si="41"/>
        <v>0</v>
      </c>
      <c r="AS363" s="19">
        <f>IF(AS$3=$AP363,SUMPRODUCT($Y363:$AF363,Inp_RPEs!$S$9:$Z$9),0)</f>
        <v>0</v>
      </c>
      <c r="AT363" s="19">
        <f>IF(AT$3=$AP363,SUMPRODUCT($Y363:$AD363,Inp_RPEs!$S$9:$X$9),0)</f>
        <v>0</v>
      </c>
      <c r="AU363" s="19">
        <f>IF(AU$3=$AP363,SUMPRODUCT($Y363:$AF363,Inp_RPEs!$S$10:$Z$10),0)</f>
        <v>0</v>
      </c>
      <c r="AV363" s="19">
        <f>IF(AV$3=$AP363,SUMPRODUCT($Y363:$AD363,Inp_RPEs!$S$10:$X$10),0)</f>
        <v>0</v>
      </c>
      <c r="AW363" s="19">
        <f>IF(AW$3=$AP363,SUMPRODUCT($Y363:$AF363,Inp_RPEs!$S$11:$Z$11),0)</f>
        <v>0</v>
      </c>
      <c r="AX363" s="19">
        <f>IF(AX$3=$AP363,SUMPRODUCT($Y363:$AD363,Inp_RPEs!$S$11:$X$11),0)</f>
        <v>0</v>
      </c>
      <c r="AY363" s="19">
        <f>IF(AY$3=$AP363,SUMPRODUCT($Y363:$AF363,Inp_RPEs!$S$12:$Z$12),0)</f>
        <v>0</v>
      </c>
      <c r="AZ363" s="19">
        <f>IF(AZ$3=$AP363,SUMPRODUCT($Y363:$AB363,Inp_RPEs!$S$12:$V$12),0)</f>
        <v>0</v>
      </c>
      <c r="BA363" s="15"/>
    </row>
    <row r="364" spans="5:53">
      <c r="E364" s="3" t="s">
        <v>124</v>
      </c>
      <c r="F364" s="3" t="s">
        <v>185</v>
      </c>
      <c r="G364" s="3" t="s">
        <v>160</v>
      </c>
      <c r="H364" s="3" t="s">
        <v>153</v>
      </c>
      <c r="I364" s="3" t="s">
        <v>161</v>
      </c>
      <c r="L364" s="3" t="s">
        <v>186</v>
      </c>
      <c r="M364" s="3" t="str">
        <f t="shared" si="35"/>
        <v>NGET (SO)Innovation RORE deductionNetwork innovation</v>
      </c>
      <c r="R364" s="15"/>
      <c r="T364" s="15"/>
      <c r="U364" s="15"/>
      <c r="V364" s="15"/>
      <c r="W364" s="15"/>
      <c r="X364" s="15"/>
      <c r="Y364" s="18">
        <v>0</v>
      </c>
      <c r="Z364" s="18">
        <v>0</v>
      </c>
      <c r="AA364" s="18">
        <v>0</v>
      </c>
      <c r="AB364" s="18">
        <v>0</v>
      </c>
      <c r="AC364" s="18">
        <v>0</v>
      </c>
      <c r="AD364" s="18">
        <v>0</v>
      </c>
      <c r="AE364" s="18">
        <v>0</v>
      </c>
      <c r="AF364" s="18">
        <v>0</v>
      </c>
      <c r="AG364" s="15"/>
      <c r="AH364" s="15"/>
      <c r="AI364" s="15"/>
      <c r="AJ364" s="15"/>
      <c r="AK364" s="15"/>
      <c r="AM364" s="19">
        <f t="shared" si="36"/>
        <v>0</v>
      </c>
      <c r="AN364" s="19">
        <f t="shared" si="42"/>
        <v>0</v>
      </c>
      <c r="AO364" s="19">
        <f t="shared" si="38"/>
        <v>0</v>
      </c>
      <c r="AP364" s="19" t="str">
        <f t="shared" si="39"/>
        <v>ET1</v>
      </c>
      <c r="AQ364" s="19">
        <f t="shared" si="40"/>
        <v>0</v>
      </c>
      <c r="AR364" s="19">
        <f t="shared" si="41"/>
        <v>0</v>
      </c>
      <c r="AS364" s="19">
        <f>IF(AS$3=$AP364,SUMPRODUCT($Y364:$AF364,Inp_RPEs!$S$9:$Z$9),0)</f>
        <v>0</v>
      </c>
      <c r="AT364" s="19">
        <f>IF(AT$3=$AP364,SUMPRODUCT($Y364:$AD364,Inp_RPEs!$S$9:$X$9),0)</f>
        <v>0</v>
      </c>
      <c r="AU364" s="19">
        <f>IF(AU$3=$AP364,SUMPRODUCT($Y364:$AF364,Inp_RPEs!$S$10:$Z$10),0)</f>
        <v>0</v>
      </c>
      <c r="AV364" s="19">
        <f>IF(AV$3=$AP364,SUMPRODUCT($Y364:$AD364,Inp_RPEs!$S$10:$X$10),0)</f>
        <v>0</v>
      </c>
      <c r="AW364" s="19">
        <f>IF(AW$3=$AP364,SUMPRODUCT($Y364:$AF364,Inp_RPEs!$S$11:$Z$11),0)</f>
        <v>0</v>
      </c>
      <c r="AX364" s="19">
        <f>IF(AX$3=$AP364,SUMPRODUCT($Y364:$AD364,Inp_RPEs!$S$11:$X$11),0)</f>
        <v>0</v>
      </c>
      <c r="AY364" s="19">
        <f>IF(AY$3=$AP364,SUMPRODUCT($Y364:$AF364,Inp_RPEs!$S$12:$Z$12),0)</f>
        <v>0</v>
      </c>
      <c r="AZ364" s="19">
        <f>IF(AZ$3=$AP364,SUMPRODUCT($Y364:$AB364,Inp_RPEs!$S$12:$V$12),0)</f>
        <v>0</v>
      </c>
      <c r="BA364" s="15"/>
    </row>
    <row r="365" spans="5:53">
      <c r="E365" s="3" t="s">
        <v>124</v>
      </c>
      <c r="F365" s="3" t="s">
        <v>185</v>
      </c>
      <c r="G365" s="3" t="s">
        <v>162</v>
      </c>
      <c r="H365" s="3" t="s">
        <v>163</v>
      </c>
      <c r="I365" s="3" t="s">
        <v>164</v>
      </c>
      <c r="L365" s="3" t="s">
        <v>186</v>
      </c>
      <c r="M365" s="3" t="str">
        <f t="shared" si="35"/>
        <v>NGET (SO)Fines and PenaltiesPost-tax total fines and penalties (including GS payments)</v>
      </c>
      <c r="R365" s="15"/>
      <c r="T365" s="15"/>
      <c r="U365" s="15"/>
      <c r="V365" s="15"/>
      <c r="W365" s="15"/>
      <c r="X365" s="15"/>
      <c r="Y365" s="18">
        <v>0</v>
      </c>
      <c r="Z365" s="18">
        <v>0</v>
      </c>
      <c r="AA365" s="18">
        <v>0</v>
      </c>
      <c r="AB365" s="18">
        <v>0</v>
      </c>
      <c r="AC365" s="18">
        <v>0</v>
      </c>
      <c r="AD365" s="18">
        <v>0</v>
      </c>
      <c r="AE365" s="18">
        <v>0</v>
      </c>
      <c r="AF365" s="18">
        <v>0</v>
      </c>
      <c r="AG365" s="15"/>
      <c r="AH365" s="15"/>
      <c r="AI365" s="15"/>
      <c r="AJ365" s="15"/>
      <c r="AK365" s="15"/>
      <c r="AM365" s="19">
        <f t="shared" si="36"/>
        <v>0</v>
      </c>
      <c r="AN365" s="19">
        <f t="shared" si="42"/>
        <v>0</v>
      </c>
      <c r="AO365" s="19">
        <f t="shared" si="38"/>
        <v>0</v>
      </c>
      <c r="AP365" s="19" t="str">
        <f t="shared" si="39"/>
        <v>ET1</v>
      </c>
      <c r="AQ365" s="19">
        <f t="shared" si="40"/>
        <v>0</v>
      </c>
      <c r="AR365" s="19">
        <f t="shared" si="41"/>
        <v>0</v>
      </c>
      <c r="AS365" s="19">
        <f>IF(AS$3=$AP365,SUMPRODUCT($Y365:$AF365,Inp_RPEs!$S$9:$Z$9),0)</f>
        <v>0</v>
      </c>
      <c r="AT365" s="19">
        <f>IF(AT$3=$AP365,SUMPRODUCT($Y365:$AD365,Inp_RPEs!$S$9:$X$9),0)</f>
        <v>0</v>
      </c>
      <c r="AU365" s="19">
        <f>IF(AU$3=$AP365,SUMPRODUCT($Y365:$AF365,Inp_RPEs!$S$10:$Z$10),0)</f>
        <v>0</v>
      </c>
      <c r="AV365" s="19">
        <f>IF(AV$3=$AP365,SUMPRODUCT($Y365:$AD365,Inp_RPEs!$S$10:$X$10),0)</f>
        <v>0</v>
      </c>
      <c r="AW365" s="19">
        <f>IF(AW$3=$AP365,SUMPRODUCT($Y365:$AF365,Inp_RPEs!$S$11:$Z$11),0)</f>
        <v>0</v>
      </c>
      <c r="AX365" s="19">
        <f>IF(AX$3=$AP365,SUMPRODUCT($Y365:$AD365,Inp_RPEs!$S$11:$X$11),0)</f>
        <v>0</v>
      </c>
      <c r="AY365" s="19">
        <f>IF(AY$3=$AP365,SUMPRODUCT($Y365:$AF365,Inp_RPEs!$S$12:$Z$12),0)</f>
        <v>0</v>
      </c>
      <c r="AZ365" s="19">
        <f>IF(AZ$3=$AP365,SUMPRODUCT($Y365:$AB365,Inp_RPEs!$S$12:$V$12),0)</f>
        <v>0</v>
      </c>
      <c r="BA365" s="15"/>
    </row>
    <row r="366" spans="5:53">
      <c r="E366" s="3" t="s">
        <v>124</v>
      </c>
      <c r="F366" s="3" t="s">
        <v>185</v>
      </c>
      <c r="G366" s="3" t="s">
        <v>165</v>
      </c>
      <c r="H366" s="3" t="s">
        <v>166</v>
      </c>
      <c r="I366" s="3" t="s">
        <v>167</v>
      </c>
      <c r="L366" s="3" t="s">
        <v>155</v>
      </c>
      <c r="M366" s="3" t="str">
        <f t="shared" si="35"/>
        <v>NGET (SO)Actual GearingTotal Adjustments to be applied for performance assessment (at actual gearing)</v>
      </c>
      <c r="R366" s="15"/>
      <c r="T366" s="15"/>
      <c r="U366" s="15"/>
      <c r="V366" s="15"/>
      <c r="W366" s="15"/>
      <c r="X366" s="15"/>
      <c r="Y366" s="18">
        <v>0</v>
      </c>
      <c r="Z366" s="18">
        <v>0</v>
      </c>
      <c r="AA366" s="18">
        <v>0</v>
      </c>
      <c r="AB366" s="18">
        <v>0</v>
      </c>
      <c r="AC366" s="18">
        <v>0</v>
      </c>
      <c r="AD366" s="18">
        <v>0</v>
      </c>
      <c r="AE366" s="18">
        <v>0</v>
      </c>
      <c r="AF366" s="18">
        <v>0</v>
      </c>
      <c r="AG366" s="15"/>
      <c r="AH366" s="15"/>
      <c r="AI366" s="15"/>
      <c r="AJ366" s="15"/>
      <c r="AK366" s="15"/>
      <c r="AM366" s="19">
        <f t="shared" si="36"/>
        <v>0</v>
      </c>
      <c r="AN366" s="19">
        <f t="shared" si="42"/>
        <v>0</v>
      </c>
      <c r="AO366" s="19">
        <f t="shared" si="38"/>
        <v>0</v>
      </c>
      <c r="AP366" s="19" t="str">
        <f t="shared" si="39"/>
        <v>ET1</v>
      </c>
      <c r="AQ366" s="19">
        <f t="shared" si="40"/>
        <v>0</v>
      </c>
      <c r="AR366" s="19">
        <f t="shared" si="41"/>
        <v>0</v>
      </c>
      <c r="AS366" s="19">
        <f>IF(AS$3=$AP366,SUMPRODUCT($Y366:$AF366,Inp_RPEs!$S$9:$Z$9),0)</f>
        <v>0</v>
      </c>
      <c r="AT366" s="19">
        <f>IF(AT$3=$AP366,SUMPRODUCT($Y366:$AD366,Inp_RPEs!$S$9:$X$9),0)</f>
        <v>0</v>
      </c>
      <c r="AU366" s="19">
        <f>IF(AU$3=$AP366,SUMPRODUCT($Y366:$AF366,Inp_RPEs!$S$10:$Z$10),0)</f>
        <v>0</v>
      </c>
      <c r="AV366" s="19">
        <f>IF(AV$3=$AP366,SUMPRODUCT($Y366:$AD366,Inp_RPEs!$S$10:$X$10),0)</f>
        <v>0</v>
      </c>
      <c r="AW366" s="19">
        <f>IF(AW$3=$AP366,SUMPRODUCT($Y366:$AF366,Inp_RPEs!$S$11:$Z$11),0)</f>
        <v>0</v>
      </c>
      <c r="AX366" s="19">
        <f>IF(AX$3=$AP366,SUMPRODUCT($Y366:$AD366,Inp_RPEs!$S$11:$X$11),0)</f>
        <v>0</v>
      </c>
      <c r="AY366" s="19">
        <f>IF(AY$3=$AP366,SUMPRODUCT($Y366:$AF366,Inp_RPEs!$S$12:$Z$12),0)</f>
        <v>0</v>
      </c>
      <c r="AZ366" s="19">
        <f>IF(AZ$3=$AP366,SUMPRODUCT($Y366:$AB366,Inp_RPEs!$S$12:$V$12),0)</f>
        <v>0</v>
      </c>
      <c r="BA366" s="15"/>
    </row>
    <row r="367" spans="5:53">
      <c r="E367" s="3" t="s">
        <v>124</v>
      </c>
      <c r="F367" s="3" t="s">
        <v>185</v>
      </c>
      <c r="G367" s="3" t="s">
        <v>168</v>
      </c>
      <c r="H367" s="3" t="s">
        <v>166</v>
      </c>
      <c r="I367" s="3" t="s">
        <v>169</v>
      </c>
      <c r="L367" s="3" t="s">
        <v>186</v>
      </c>
      <c r="M367" s="3" t="str">
        <f t="shared" si="35"/>
        <v>NGET (SO)Debt performance (notional)Debt performance - at notional gearing</v>
      </c>
      <c r="R367" s="15"/>
      <c r="T367" s="15"/>
      <c r="U367" s="15"/>
      <c r="V367" s="15"/>
      <c r="W367" s="15"/>
      <c r="X367" s="15"/>
      <c r="Y367" s="18"/>
      <c r="Z367" s="18"/>
      <c r="AA367" s="18"/>
      <c r="AB367" s="18"/>
      <c r="AC367" s="18"/>
      <c r="AD367" s="18"/>
      <c r="AE367" s="18"/>
      <c r="AF367" s="18"/>
      <c r="AG367" s="15"/>
      <c r="AH367" s="15"/>
      <c r="AI367" s="15"/>
      <c r="AJ367" s="15"/>
      <c r="AK367" s="15"/>
      <c r="AM367" s="19">
        <f t="shared" si="36"/>
        <v>0</v>
      </c>
      <c r="AN367" s="19">
        <f t="shared" si="42"/>
        <v>0</v>
      </c>
      <c r="AO367" s="19">
        <f t="shared" si="38"/>
        <v>0</v>
      </c>
      <c r="AP367" s="19" t="str">
        <f t="shared" si="39"/>
        <v>ET1</v>
      </c>
      <c r="AQ367" s="19">
        <f t="shared" si="40"/>
        <v>0</v>
      </c>
      <c r="AR367" s="19">
        <f t="shared" si="41"/>
        <v>0</v>
      </c>
      <c r="AS367" s="19">
        <f>IF(AS$3=$AP367,SUMPRODUCT($Y367:$AF367,Inp_RPEs!$S$9:$Z$9),0)</f>
        <v>0</v>
      </c>
      <c r="AT367" s="19">
        <f>IF(AT$3=$AP367,SUMPRODUCT($Y367:$AD367,Inp_RPEs!$S$9:$X$9),0)</f>
        <v>0</v>
      </c>
      <c r="AU367" s="19">
        <f>IF(AU$3=$AP367,SUMPRODUCT($Y367:$AF367,Inp_RPEs!$S$10:$Z$10),0)</f>
        <v>0</v>
      </c>
      <c r="AV367" s="19">
        <f>IF(AV$3=$AP367,SUMPRODUCT($Y367:$AD367,Inp_RPEs!$S$10:$X$10),0)</f>
        <v>0</v>
      </c>
      <c r="AW367" s="19">
        <f>IF(AW$3=$AP367,SUMPRODUCT($Y367:$AF367,Inp_RPEs!$S$11:$Z$11),0)</f>
        <v>0</v>
      </c>
      <c r="AX367" s="19">
        <f>IF(AX$3=$AP367,SUMPRODUCT($Y367:$AD367,Inp_RPEs!$S$11:$X$11),0)</f>
        <v>0</v>
      </c>
      <c r="AY367" s="19">
        <f>IF(AY$3=$AP367,SUMPRODUCT($Y367:$AF367,Inp_RPEs!$S$12:$Z$12),0)</f>
        <v>0</v>
      </c>
      <c r="AZ367" s="19">
        <f>IF(AZ$3=$AP367,SUMPRODUCT($Y367:$AB367,Inp_RPEs!$S$12:$V$12),0)</f>
        <v>0</v>
      </c>
      <c r="BA367" s="15"/>
    </row>
    <row r="368" spans="5:53">
      <c r="E368" s="3" t="s">
        <v>124</v>
      </c>
      <c r="F368" s="3" t="s">
        <v>185</v>
      </c>
      <c r="G368" s="3" t="s">
        <v>170</v>
      </c>
      <c r="H368" s="3" t="s">
        <v>166</v>
      </c>
      <c r="I368" s="3" t="s">
        <v>171</v>
      </c>
      <c r="L368" s="3" t="s">
        <v>186</v>
      </c>
      <c r="M368" s="3" t="str">
        <f t="shared" si="35"/>
        <v>NGET (SO)Debt performance impact (actual)Debt performance - impact of actual gearing</v>
      </c>
      <c r="R368" s="15"/>
      <c r="T368" s="15"/>
      <c r="U368" s="15"/>
      <c r="V368" s="15"/>
      <c r="W368" s="15"/>
      <c r="X368" s="15"/>
      <c r="Y368" s="18"/>
      <c r="Z368" s="18"/>
      <c r="AA368" s="18"/>
      <c r="AB368" s="18"/>
      <c r="AC368" s="18"/>
      <c r="AD368" s="18"/>
      <c r="AE368" s="18"/>
      <c r="AF368" s="18"/>
      <c r="AG368" s="15"/>
      <c r="AH368" s="15"/>
      <c r="AI368" s="15"/>
      <c r="AJ368" s="15"/>
      <c r="AK368" s="15"/>
      <c r="AM368" s="19">
        <f t="shared" si="36"/>
        <v>0</v>
      </c>
      <c r="AN368" s="19">
        <f t="shared" si="42"/>
        <v>0</v>
      </c>
      <c r="AO368" s="19">
        <f t="shared" si="38"/>
        <v>0</v>
      </c>
      <c r="AP368" s="19" t="str">
        <f t="shared" si="39"/>
        <v>ET1</v>
      </c>
      <c r="AQ368" s="19">
        <f t="shared" si="40"/>
        <v>0</v>
      </c>
      <c r="AR368" s="19">
        <f t="shared" si="41"/>
        <v>0</v>
      </c>
      <c r="AS368" s="19">
        <f>IF(AS$3=$AP368,SUMPRODUCT($Y368:$AF368,Inp_RPEs!$S$9:$Z$9),0)</f>
        <v>0</v>
      </c>
      <c r="AT368" s="19">
        <f>IF(AT$3=$AP368,SUMPRODUCT($Y368:$AD368,Inp_RPEs!$S$9:$X$9),0)</f>
        <v>0</v>
      </c>
      <c r="AU368" s="19">
        <f>IF(AU$3=$AP368,SUMPRODUCT($Y368:$AF368,Inp_RPEs!$S$10:$Z$10),0)</f>
        <v>0</v>
      </c>
      <c r="AV368" s="19">
        <f>IF(AV$3=$AP368,SUMPRODUCT($Y368:$AD368,Inp_RPEs!$S$10:$X$10),0)</f>
        <v>0</v>
      </c>
      <c r="AW368" s="19">
        <f>IF(AW$3=$AP368,SUMPRODUCT($Y368:$AF368,Inp_RPEs!$S$11:$Z$11),0)</f>
        <v>0</v>
      </c>
      <c r="AX368" s="19">
        <f>IF(AX$3=$AP368,SUMPRODUCT($Y368:$AD368,Inp_RPEs!$S$11:$X$11),0)</f>
        <v>0</v>
      </c>
      <c r="AY368" s="19">
        <f>IF(AY$3=$AP368,SUMPRODUCT($Y368:$AF368,Inp_RPEs!$S$12:$Z$12),0)</f>
        <v>0</v>
      </c>
      <c r="AZ368" s="19">
        <f>IF(AZ$3=$AP368,SUMPRODUCT($Y368:$AB368,Inp_RPEs!$S$12:$V$12),0)</f>
        <v>0</v>
      </c>
      <c r="BA368" s="15"/>
    </row>
    <row r="369" spans="5:53">
      <c r="E369" s="3" t="s">
        <v>124</v>
      </c>
      <c r="F369" s="3" t="s">
        <v>185</v>
      </c>
      <c r="G369" s="3" t="s">
        <v>172</v>
      </c>
      <c r="H369" s="3" t="s">
        <v>166</v>
      </c>
      <c r="I369" s="3" t="s">
        <v>173</v>
      </c>
      <c r="L369" s="3" t="s">
        <v>186</v>
      </c>
      <c r="M369" s="3" t="str">
        <f t="shared" si="35"/>
        <v>NGET (SO)Tax performance (notional)Tax performance - at notional gearing</v>
      </c>
      <c r="R369" s="15"/>
      <c r="T369" s="15"/>
      <c r="U369" s="15"/>
      <c r="V369" s="15"/>
      <c r="W369" s="15"/>
      <c r="X369" s="15"/>
      <c r="Y369" s="18"/>
      <c r="Z369" s="18"/>
      <c r="AA369" s="18"/>
      <c r="AB369" s="18"/>
      <c r="AC369" s="18"/>
      <c r="AD369" s="18"/>
      <c r="AE369" s="18"/>
      <c r="AF369" s="18"/>
      <c r="AG369" s="15"/>
      <c r="AH369" s="15"/>
      <c r="AI369" s="15"/>
      <c r="AJ369" s="15"/>
      <c r="AK369" s="15"/>
      <c r="AM369" s="19">
        <f t="shared" si="36"/>
        <v>0</v>
      </c>
      <c r="AN369" s="19">
        <f t="shared" si="42"/>
        <v>0</v>
      </c>
      <c r="AO369" s="19">
        <f t="shared" si="38"/>
        <v>0</v>
      </c>
      <c r="AP369" s="19" t="str">
        <f t="shared" si="39"/>
        <v>ET1</v>
      </c>
      <c r="AQ369" s="19">
        <f t="shared" si="40"/>
        <v>0</v>
      </c>
      <c r="AR369" s="19">
        <f t="shared" si="41"/>
        <v>0</v>
      </c>
      <c r="AS369" s="19">
        <f>IF(AS$3=$AP369,SUMPRODUCT($Y369:$AF369,Inp_RPEs!$S$9:$Z$9),0)</f>
        <v>0</v>
      </c>
      <c r="AT369" s="19">
        <f>IF(AT$3=$AP369,SUMPRODUCT($Y369:$AD369,Inp_RPEs!$S$9:$X$9),0)</f>
        <v>0</v>
      </c>
      <c r="AU369" s="19">
        <f>IF(AU$3=$AP369,SUMPRODUCT($Y369:$AF369,Inp_RPEs!$S$10:$Z$10),0)</f>
        <v>0</v>
      </c>
      <c r="AV369" s="19">
        <f>IF(AV$3=$AP369,SUMPRODUCT($Y369:$AD369,Inp_RPEs!$S$10:$X$10),0)</f>
        <v>0</v>
      </c>
      <c r="AW369" s="19">
        <f>IF(AW$3=$AP369,SUMPRODUCT($Y369:$AF369,Inp_RPEs!$S$11:$Z$11),0)</f>
        <v>0</v>
      </c>
      <c r="AX369" s="19">
        <f>IF(AX$3=$AP369,SUMPRODUCT($Y369:$AD369,Inp_RPEs!$S$11:$X$11),0)</f>
        <v>0</v>
      </c>
      <c r="AY369" s="19">
        <f>IF(AY$3=$AP369,SUMPRODUCT($Y369:$AF369,Inp_RPEs!$S$12:$Z$12),0)</f>
        <v>0</v>
      </c>
      <c r="AZ369" s="19">
        <f>IF(AZ$3=$AP369,SUMPRODUCT($Y369:$AB369,Inp_RPEs!$S$12:$V$12),0)</f>
        <v>0</v>
      </c>
      <c r="BA369" s="15"/>
    </row>
    <row r="370" spans="5:53">
      <c r="E370" s="3" t="s">
        <v>124</v>
      </c>
      <c r="F370" s="3" t="s">
        <v>185</v>
      </c>
      <c r="G370" s="3" t="s">
        <v>174</v>
      </c>
      <c r="H370" s="3" t="s">
        <v>166</v>
      </c>
      <c r="I370" s="3" t="s">
        <v>175</v>
      </c>
      <c r="L370" s="3" t="s">
        <v>186</v>
      </c>
      <c r="M370" s="3" t="str">
        <f t="shared" si="35"/>
        <v>NGET (SO)Tax performance impact (actual)Tax performance - impact of actual gearing</v>
      </c>
      <c r="R370" s="15"/>
      <c r="T370" s="15"/>
      <c r="U370" s="15"/>
      <c r="V370" s="15"/>
      <c r="W370" s="15"/>
      <c r="X370" s="15"/>
      <c r="Y370" s="18"/>
      <c r="Z370" s="18"/>
      <c r="AA370" s="18"/>
      <c r="AB370" s="18"/>
      <c r="AC370" s="18"/>
      <c r="AD370" s="18"/>
      <c r="AE370" s="18"/>
      <c r="AF370" s="18"/>
      <c r="AG370" s="15"/>
      <c r="AH370" s="15"/>
      <c r="AI370" s="15"/>
      <c r="AJ370" s="15"/>
      <c r="AK370" s="15"/>
      <c r="AM370" s="19">
        <f t="shared" si="36"/>
        <v>0</v>
      </c>
      <c r="AN370" s="19">
        <f t="shared" si="42"/>
        <v>0</v>
      </c>
      <c r="AO370" s="19">
        <f t="shared" si="38"/>
        <v>0</v>
      </c>
      <c r="AP370" s="19" t="str">
        <f t="shared" si="39"/>
        <v>ET1</v>
      </c>
      <c r="AQ370" s="19">
        <f t="shared" si="40"/>
        <v>0</v>
      </c>
      <c r="AR370" s="19">
        <f t="shared" si="41"/>
        <v>0</v>
      </c>
      <c r="AS370" s="19">
        <f>IF(AS$3=$AP370,SUMPRODUCT($Y370:$AF370,Inp_RPEs!$S$9:$Z$9),0)</f>
        <v>0</v>
      </c>
      <c r="AT370" s="19">
        <f>IF(AT$3=$AP370,SUMPRODUCT($Y370:$AD370,Inp_RPEs!$S$9:$X$9),0)</f>
        <v>0</v>
      </c>
      <c r="AU370" s="19">
        <f>IF(AU$3=$AP370,SUMPRODUCT($Y370:$AF370,Inp_RPEs!$S$10:$Z$10),0)</f>
        <v>0</v>
      </c>
      <c r="AV370" s="19">
        <f>IF(AV$3=$AP370,SUMPRODUCT($Y370:$AD370,Inp_RPEs!$S$10:$X$10),0)</f>
        <v>0</v>
      </c>
      <c r="AW370" s="19">
        <f>IF(AW$3=$AP370,SUMPRODUCT($Y370:$AF370,Inp_RPEs!$S$11:$Z$11),0)</f>
        <v>0</v>
      </c>
      <c r="AX370" s="19">
        <f>IF(AX$3=$AP370,SUMPRODUCT($Y370:$AD370,Inp_RPEs!$S$11:$X$11),0)</f>
        <v>0</v>
      </c>
      <c r="AY370" s="19">
        <f>IF(AY$3=$AP370,SUMPRODUCT($Y370:$AF370,Inp_RPEs!$S$12:$Z$12),0)</f>
        <v>0</v>
      </c>
      <c r="AZ370" s="19">
        <f>IF(AZ$3=$AP370,SUMPRODUCT($Y370:$AB370,Inp_RPEs!$S$12:$V$12),0)</f>
        <v>0</v>
      </c>
      <c r="BA370" s="15"/>
    </row>
    <row r="371" spans="5:53">
      <c r="E371" s="3" t="s">
        <v>124</v>
      </c>
      <c r="F371" s="3" t="s">
        <v>185</v>
      </c>
      <c r="G371" s="3" t="s">
        <v>176</v>
      </c>
      <c r="H371" s="3" t="s">
        <v>176</v>
      </c>
      <c r="I371" s="3" t="s">
        <v>177</v>
      </c>
      <c r="L371" s="3" t="s">
        <v>186</v>
      </c>
      <c r="M371" s="3" t="str">
        <f t="shared" si="35"/>
        <v>NGET (SO)RAVNPV-neutral RAV return base</v>
      </c>
      <c r="R371" s="15"/>
      <c r="T371" s="15"/>
      <c r="U371" s="15"/>
      <c r="V371" s="15"/>
      <c r="W371" s="15"/>
      <c r="X371" s="15"/>
      <c r="Y371" s="18">
        <v>81.744982995171881</v>
      </c>
      <c r="Z371" s="18">
        <v>97.110949579403609</v>
      </c>
      <c r="AA371" s="18">
        <v>107.94448664220916</v>
      </c>
      <c r="AB371" s="18">
        <v>118.894214973842</v>
      </c>
      <c r="AC371" s="18">
        <v>130.05832358279139</v>
      </c>
      <c r="AD371" s="18">
        <v>142.00864398360599</v>
      </c>
      <c r="AE371" s="18">
        <v>152.57879326032912</v>
      </c>
      <c r="AF371" s="18">
        <v>156.63682351607784</v>
      </c>
      <c r="AG371" s="15"/>
      <c r="AH371" s="15"/>
      <c r="AI371" s="15"/>
      <c r="AJ371" s="15"/>
      <c r="AK371" s="15"/>
      <c r="AM371" s="19">
        <f t="shared" si="36"/>
        <v>986.97721853343103</v>
      </c>
      <c r="AN371" s="19">
        <f t="shared" si="42"/>
        <v>677.7616017570241</v>
      </c>
      <c r="AO371" s="19">
        <f t="shared" si="38"/>
        <v>0</v>
      </c>
      <c r="AP371" s="19" t="str">
        <f t="shared" si="39"/>
        <v>ET1</v>
      </c>
      <c r="AQ371" s="19">
        <f t="shared" si="40"/>
        <v>919.4701120704857</v>
      </c>
      <c r="AR371" s="19">
        <f t="shared" si="41"/>
        <v>632.72943205036358</v>
      </c>
      <c r="AS371" s="19">
        <f>IF(AS$3=$AP371,SUMPRODUCT($Y371:$AF371,Inp_RPEs!$S$9:$Z$9),0)</f>
        <v>919.4701120704857</v>
      </c>
      <c r="AT371" s="19">
        <f>IF(AT$3=$AP371,SUMPRODUCT($Y371:$AD371,Inp_RPEs!$S$9:$X$9),0)</f>
        <v>632.72943205036358</v>
      </c>
      <c r="AU371" s="19">
        <f>IF(AU$3=$AP371,SUMPRODUCT($Y371:$AF371,Inp_RPEs!$S$10:$Z$10),0)</f>
        <v>0</v>
      </c>
      <c r="AV371" s="19">
        <f>IF(AV$3=$AP371,SUMPRODUCT($Y371:$AD371,Inp_RPEs!$S$10:$X$10),0)</f>
        <v>0</v>
      </c>
      <c r="AW371" s="19">
        <f>IF(AW$3=$AP371,SUMPRODUCT($Y371:$AF371,Inp_RPEs!$S$11:$Z$11),0)</f>
        <v>0</v>
      </c>
      <c r="AX371" s="19">
        <f>IF(AX$3=$AP371,SUMPRODUCT($Y371:$AD371,Inp_RPEs!$S$11:$X$11),0)</f>
        <v>0</v>
      </c>
      <c r="AY371" s="19">
        <f>IF(AY$3=$AP371,SUMPRODUCT($Y371:$AF371,Inp_RPEs!$S$12:$Z$12),0)</f>
        <v>0</v>
      </c>
      <c r="AZ371" s="19">
        <f>IF(AZ$3=$AP371,SUMPRODUCT($Y371:$AB371,Inp_RPEs!$S$12:$V$12),0)</f>
        <v>0</v>
      </c>
      <c r="BA371" s="15"/>
    </row>
    <row r="372" spans="5:53">
      <c r="E372" s="3" t="s">
        <v>124</v>
      </c>
      <c r="F372" s="3" t="s">
        <v>185</v>
      </c>
      <c r="G372" s="3" t="s">
        <v>178</v>
      </c>
      <c r="H372" s="3" t="s">
        <v>176</v>
      </c>
      <c r="I372" s="3" t="s">
        <v>179</v>
      </c>
      <c r="L372" s="3" t="s">
        <v>186</v>
      </c>
      <c r="M372" s="3" t="str">
        <f t="shared" si="35"/>
        <v>NGET (SO)DepreciationTotal Depreciation</v>
      </c>
      <c r="R372" s="15"/>
      <c r="T372" s="15"/>
      <c r="U372" s="15"/>
      <c r="V372" s="15"/>
      <c r="W372" s="15"/>
      <c r="X372" s="15"/>
      <c r="Y372" s="18">
        <v>-15.645321353364194</v>
      </c>
      <c r="Z372" s="18">
        <v>-19.169140177826101</v>
      </c>
      <c r="AA372" s="18">
        <v>-22.202650288350927</v>
      </c>
      <c r="AB372" s="18">
        <v>-24.986355900978189</v>
      </c>
      <c r="AC372" s="18">
        <v>-28.832729149873273</v>
      </c>
      <c r="AD372" s="18">
        <v>-31.93392146735361</v>
      </c>
      <c r="AE372" s="18">
        <v>-35.612789832751126</v>
      </c>
      <c r="AF372" s="18">
        <v>-37.623156450185661</v>
      </c>
      <c r="AG372" s="15"/>
      <c r="AH372" s="15"/>
      <c r="AI372" s="15"/>
      <c r="AJ372" s="15"/>
      <c r="AK372" s="15"/>
      <c r="AM372" s="19">
        <f t="shared" si="36"/>
        <v>-216.00606462068308</v>
      </c>
      <c r="AN372" s="19">
        <f t="shared" si="42"/>
        <v>-142.77011833774628</v>
      </c>
      <c r="AO372" s="19">
        <f t="shared" si="38"/>
        <v>0</v>
      </c>
      <c r="AP372" s="19" t="str">
        <f t="shared" si="39"/>
        <v>ET1</v>
      </c>
      <c r="AQ372" s="19">
        <f t="shared" si="40"/>
        <v>-201.10593666110751</v>
      </c>
      <c r="AR372" s="19">
        <f t="shared" si="41"/>
        <v>-133.19305031335466</v>
      </c>
      <c r="AS372" s="19">
        <f>IF(AS$3=$AP372,SUMPRODUCT($Y372:$AF372,Inp_RPEs!$S$9:$Z$9),0)</f>
        <v>-201.10593666110751</v>
      </c>
      <c r="AT372" s="19">
        <f>IF(AT$3=$AP372,SUMPRODUCT($Y372:$AD372,Inp_RPEs!$S$9:$X$9),0)</f>
        <v>-133.19305031335466</v>
      </c>
      <c r="AU372" s="19">
        <f>IF(AU$3=$AP372,SUMPRODUCT($Y372:$AF372,Inp_RPEs!$S$10:$Z$10),0)</f>
        <v>0</v>
      </c>
      <c r="AV372" s="19">
        <f>IF(AV$3=$AP372,SUMPRODUCT($Y372:$AD372,Inp_RPEs!$S$10:$X$10),0)</f>
        <v>0</v>
      </c>
      <c r="AW372" s="19">
        <f>IF(AW$3=$AP372,SUMPRODUCT($Y372:$AF372,Inp_RPEs!$S$11:$Z$11),0)</f>
        <v>0</v>
      </c>
      <c r="AX372" s="19">
        <f>IF(AX$3=$AP372,SUMPRODUCT($Y372:$AD372,Inp_RPEs!$S$11:$X$11),0)</f>
        <v>0</v>
      </c>
      <c r="AY372" s="19">
        <f>IF(AY$3=$AP372,SUMPRODUCT($Y372:$AF372,Inp_RPEs!$S$12:$Z$12),0)</f>
        <v>0</v>
      </c>
      <c r="AZ372" s="19">
        <f>IF(AZ$3=$AP372,SUMPRODUCT($Y372:$AB372,Inp_RPEs!$S$12:$V$12),0)</f>
        <v>0</v>
      </c>
      <c r="BA372" s="15"/>
    </row>
    <row r="373" spans="5:53">
      <c r="E373" s="3" t="s">
        <v>124</v>
      </c>
      <c r="F373" s="3" t="s">
        <v>185</v>
      </c>
      <c r="G373" s="3" t="s">
        <v>180</v>
      </c>
      <c r="H373" s="3" t="s">
        <v>176</v>
      </c>
      <c r="I373" s="3" t="s">
        <v>181</v>
      </c>
      <c r="L373" s="3" t="s">
        <v>138</v>
      </c>
      <c r="M373" s="3" t="str">
        <f t="shared" si="35"/>
        <v>NGET (SO)Notional GearingNotional gearing</v>
      </c>
      <c r="R373" s="15"/>
      <c r="T373" s="15"/>
      <c r="U373" s="15"/>
      <c r="V373" s="15"/>
      <c r="W373" s="15"/>
      <c r="X373" s="15"/>
      <c r="Y373" s="18">
        <v>0.6</v>
      </c>
      <c r="Z373" s="18">
        <v>0.6</v>
      </c>
      <c r="AA373" s="18">
        <v>0.6</v>
      </c>
      <c r="AB373" s="18">
        <v>0.6</v>
      </c>
      <c r="AC373" s="18">
        <v>0.6</v>
      </c>
      <c r="AD373" s="18">
        <v>0.6</v>
      </c>
      <c r="AE373" s="18">
        <v>0.6</v>
      </c>
      <c r="AF373" s="18">
        <v>0.6</v>
      </c>
      <c r="AG373" s="15"/>
      <c r="AH373" s="15"/>
      <c r="AI373" s="15"/>
      <c r="AJ373" s="15"/>
      <c r="AK373" s="15"/>
      <c r="AM373" s="19">
        <f t="shared" si="36"/>
        <v>0.6</v>
      </c>
      <c r="AN373" s="19">
        <f t="shared" si="42"/>
        <v>0.6</v>
      </c>
      <c r="AO373" s="19">
        <f t="shared" si="38"/>
        <v>0</v>
      </c>
      <c r="AP373" s="19" t="str">
        <f t="shared" si="39"/>
        <v>ET1</v>
      </c>
      <c r="AQ373" s="19">
        <f t="shared" si="40"/>
        <v>4.4825642875457117</v>
      </c>
      <c r="AR373" s="19">
        <f t="shared" si="41"/>
        <v>3.3697847338760272</v>
      </c>
      <c r="AS373" s="19">
        <f>IF(AS$3=$AP373,SUMPRODUCT($Y373:$AF373,Inp_RPEs!$S$9:$Z$9),0)</f>
        <v>4.4825642875457117</v>
      </c>
      <c r="AT373" s="19">
        <f>IF(AT$3=$AP373,SUMPRODUCT($Y373:$AD373,Inp_RPEs!$S$9:$X$9),0)</f>
        <v>3.3697847338760272</v>
      </c>
      <c r="AU373" s="19">
        <f>IF(AU$3=$AP373,SUMPRODUCT($Y373:$AF373,Inp_RPEs!$S$10:$Z$10),0)</f>
        <v>0</v>
      </c>
      <c r="AV373" s="19">
        <f>IF(AV$3=$AP373,SUMPRODUCT($Y373:$AD373,Inp_RPEs!$S$10:$X$10),0)</f>
        <v>0</v>
      </c>
      <c r="AW373" s="19">
        <f>IF(AW$3=$AP373,SUMPRODUCT($Y373:$AF373,Inp_RPEs!$S$11:$Z$11),0)</f>
        <v>0</v>
      </c>
      <c r="AX373" s="19">
        <f>IF(AX$3=$AP373,SUMPRODUCT($Y373:$AD373,Inp_RPEs!$S$11:$X$11),0)</f>
        <v>0</v>
      </c>
      <c r="AY373" s="19">
        <f>IF(AY$3=$AP373,SUMPRODUCT($Y373:$AF373,Inp_RPEs!$S$12:$Z$12),0)</f>
        <v>0</v>
      </c>
      <c r="AZ373" s="19">
        <f>IF(AZ$3=$AP373,SUMPRODUCT($Y373:$AB373,Inp_RPEs!$S$12:$V$12),0)</f>
        <v>0</v>
      </c>
      <c r="BA373" s="15"/>
    </row>
    <row r="374" spans="5:53">
      <c r="E374" s="3" t="s">
        <v>124</v>
      </c>
      <c r="F374" s="3" t="s">
        <v>185</v>
      </c>
      <c r="G374" s="3" t="s">
        <v>182</v>
      </c>
      <c r="H374" s="3" t="s">
        <v>176</v>
      </c>
      <c r="I374" s="3" t="s">
        <v>182</v>
      </c>
      <c r="L374" s="3" t="s">
        <v>183</v>
      </c>
      <c r="M374" s="3" t="str">
        <f t="shared" si="35"/>
        <v>NGET (SO)Cost of debtCost of debt</v>
      </c>
      <c r="R374" s="15"/>
      <c r="T374" s="15"/>
      <c r="U374" s="15"/>
      <c r="V374" s="15"/>
      <c r="W374" s="15"/>
      <c r="X374" s="15"/>
      <c r="Y374" s="18">
        <v>2.92E-2</v>
      </c>
      <c r="Z374" s="18">
        <v>2.7199999999999998E-2</v>
      </c>
      <c r="AA374" s="18">
        <v>2.5499999999999998E-2</v>
      </c>
      <c r="AB374" s="18">
        <v>2.3800000000000002E-2</v>
      </c>
      <c r="AC374" s="18">
        <v>2.2200000000000001E-2</v>
      </c>
      <c r="AD374" s="18">
        <v>1.9099999999999999E-2</v>
      </c>
      <c r="AE374" s="18">
        <v>1.5800000000000002E-2</v>
      </c>
      <c r="AF374" s="18">
        <v>1.1399999999999999E-2</v>
      </c>
      <c r="AG374" s="15"/>
      <c r="AH374" s="15"/>
      <c r="AI374" s="15"/>
      <c r="AJ374" s="15"/>
      <c r="AK374" s="15"/>
      <c r="AM374" s="19">
        <f t="shared" si="36"/>
        <v>2.1775000000000003E-2</v>
      </c>
      <c r="AN374" s="19">
        <f t="shared" si="42"/>
        <v>2.4500000000000004E-2</v>
      </c>
      <c r="AO374" s="19">
        <f t="shared" si="38"/>
        <v>0</v>
      </c>
      <c r="AP374" s="19" t="str">
        <f t="shared" si="39"/>
        <v>ET1</v>
      </c>
      <c r="AQ374" s="19">
        <f t="shared" si="40"/>
        <v>0.16308065814032105</v>
      </c>
      <c r="AR374" s="19">
        <f t="shared" si="41"/>
        <v>0.13785765492380819</v>
      </c>
      <c r="AS374" s="19">
        <f>IF(AS$3=$AP374,SUMPRODUCT($Y374:$AF374,Inp_RPEs!$S$9:$Z$9),0)</f>
        <v>0.16308065814032105</v>
      </c>
      <c r="AT374" s="19">
        <f>IF(AT$3=$AP374,SUMPRODUCT($Y374:$AD374,Inp_RPEs!$S$9:$X$9),0)</f>
        <v>0.13785765492380819</v>
      </c>
      <c r="AU374" s="19">
        <f>IF(AU$3=$AP374,SUMPRODUCT($Y374:$AF374,Inp_RPEs!$S$10:$Z$10),0)</f>
        <v>0</v>
      </c>
      <c r="AV374" s="19">
        <f>IF(AV$3=$AP374,SUMPRODUCT($Y374:$AD374,Inp_RPEs!$S$10:$X$10),0)</f>
        <v>0</v>
      </c>
      <c r="AW374" s="19">
        <f>IF(AW$3=$AP374,SUMPRODUCT($Y374:$AF374,Inp_RPEs!$S$11:$Z$11),0)</f>
        <v>0</v>
      </c>
      <c r="AX374" s="19">
        <f>IF(AX$3=$AP374,SUMPRODUCT($Y374:$AD374,Inp_RPEs!$S$11:$X$11),0)</f>
        <v>0</v>
      </c>
      <c r="AY374" s="19">
        <f>IF(AY$3=$AP374,SUMPRODUCT($Y374:$AF374,Inp_RPEs!$S$12:$Z$12),0)</f>
        <v>0</v>
      </c>
      <c r="AZ374" s="19">
        <f>IF(AZ$3=$AP374,SUMPRODUCT($Y374:$AB374,Inp_RPEs!$S$12:$V$12),0)</f>
        <v>0</v>
      </c>
      <c r="BA374" s="15"/>
    </row>
    <row r="375" spans="5:53">
      <c r="E375" s="3" t="s">
        <v>124</v>
      </c>
      <c r="F375" s="3" t="s">
        <v>185</v>
      </c>
      <c r="G375" s="3" t="s">
        <v>184</v>
      </c>
      <c r="H375" s="3" t="s">
        <v>176</v>
      </c>
      <c r="I375" s="3" t="s">
        <v>184</v>
      </c>
      <c r="L375" s="3" t="s">
        <v>183</v>
      </c>
      <c r="M375" s="3" t="str">
        <f t="shared" si="35"/>
        <v>NGET (SO)Cost of equityCost of equity</v>
      </c>
      <c r="R375" s="15"/>
      <c r="T375" s="15"/>
      <c r="U375" s="15"/>
      <c r="V375" s="15"/>
      <c r="W375" s="15"/>
      <c r="X375" s="15"/>
      <c r="Y375" s="18">
        <v>7.0000000000000007E-2</v>
      </c>
      <c r="Z375" s="18">
        <v>7.0000000000000007E-2</v>
      </c>
      <c r="AA375" s="18">
        <v>7.0000000000000007E-2</v>
      </c>
      <c r="AB375" s="18">
        <v>7.0000000000000007E-2</v>
      </c>
      <c r="AC375" s="18">
        <v>7.0000000000000007E-2</v>
      </c>
      <c r="AD375" s="18">
        <v>7.0000000000000007E-2</v>
      </c>
      <c r="AE375" s="18">
        <v>7.0000000000000007E-2</v>
      </c>
      <c r="AF375" s="18">
        <v>7.0000000000000007E-2</v>
      </c>
      <c r="AG375" s="15"/>
      <c r="AH375" s="15"/>
      <c r="AI375" s="15"/>
      <c r="AJ375" s="15"/>
      <c r="AK375" s="15"/>
      <c r="AM375" s="19">
        <f t="shared" si="36"/>
        <v>7.0000000000000007E-2</v>
      </c>
      <c r="AN375" s="19">
        <f t="shared" si="42"/>
        <v>7.0000000000000007E-2</v>
      </c>
      <c r="AO375" s="19">
        <f t="shared" si="38"/>
        <v>0</v>
      </c>
      <c r="AP375" s="19" t="str">
        <f t="shared" si="39"/>
        <v>ET1</v>
      </c>
      <c r="AQ375" s="19">
        <f t="shared" si="40"/>
        <v>0.52296583354699988</v>
      </c>
      <c r="AR375" s="19">
        <f t="shared" si="41"/>
        <v>0.3931415522855366</v>
      </c>
      <c r="AS375" s="19">
        <f>IF(AS$3=$AP375,SUMPRODUCT($Y375:$AF375,Inp_RPEs!$S$9:$Z$9),0)</f>
        <v>0.52296583354699988</v>
      </c>
      <c r="AT375" s="19">
        <f>IF(AT$3=$AP375,SUMPRODUCT($Y375:$AD375,Inp_RPEs!$S$9:$X$9),0)</f>
        <v>0.3931415522855366</v>
      </c>
      <c r="AU375" s="19">
        <f>IF(AU$3=$AP375,SUMPRODUCT($Y375:$AF375,Inp_RPEs!$S$10:$Z$10),0)</f>
        <v>0</v>
      </c>
      <c r="AV375" s="19">
        <f>IF(AV$3=$AP375,SUMPRODUCT($Y375:$AD375,Inp_RPEs!$S$10:$X$10),0)</f>
        <v>0</v>
      </c>
      <c r="AW375" s="19">
        <f>IF(AW$3=$AP375,SUMPRODUCT($Y375:$AF375,Inp_RPEs!$S$11:$Z$11),0)</f>
        <v>0</v>
      </c>
      <c r="AX375" s="19">
        <f>IF(AX$3=$AP375,SUMPRODUCT($Y375:$AD375,Inp_RPEs!$S$11:$X$11),0)</f>
        <v>0</v>
      </c>
      <c r="AY375" s="19">
        <f>IF(AY$3=$AP375,SUMPRODUCT($Y375:$AF375,Inp_RPEs!$S$12:$Z$12),0)</f>
        <v>0</v>
      </c>
      <c r="AZ375" s="19">
        <f>IF(AZ$3=$AP375,SUMPRODUCT($Y375:$AB375,Inp_RPEs!$S$12:$V$12),0)</f>
        <v>0</v>
      </c>
      <c r="BA375" s="15"/>
    </row>
    <row r="376" spans="5:53">
      <c r="E376" s="3" t="s">
        <v>125</v>
      </c>
      <c r="F376" s="3" t="s">
        <v>185</v>
      </c>
      <c r="G376" s="3" t="s">
        <v>129</v>
      </c>
      <c r="H376" s="3" t="s">
        <v>130</v>
      </c>
      <c r="I376" s="3" t="s">
        <v>131</v>
      </c>
      <c r="L376" s="3" t="s">
        <v>186</v>
      </c>
      <c r="M376" s="3" t="str">
        <f t="shared" si="35"/>
        <v>NGET (TO)Totex actualLatest Totex actuals/forecast</v>
      </c>
      <c r="R376" s="15"/>
      <c r="T376" s="15"/>
      <c r="U376" s="15"/>
      <c r="V376" s="15"/>
      <c r="W376" s="15"/>
      <c r="X376" s="15"/>
      <c r="Y376" s="89">
        <v>1204.7383646474257</v>
      </c>
      <c r="Z376" s="89">
        <v>904.57319634853991</v>
      </c>
      <c r="AA376" s="89">
        <v>972.00848914841708</v>
      </c>
      <c r="AB376" s="89">
        <v>909.81093337230811</v>
      </c>
      <c r="AC376" s="89">
        <v>837.45832055259291</v>
      </c>
      <c r="AD376" s="89">
        <v>804.38462730543051</v>
      </c>
      <c r="AE376" s="89">
        <v>1024.0080861625599</v>
      </c>
      <c r="AF376" s="89">
        <v>1145.1232342756321</v>
      </c>
      <c r="AG376" s="15"/>
      <c r="AH376" s="15"/>
      <c r="AI376" s="15"/>
      <c r="AJ376" s="15"/>
      <c r="AK376" s="15"/>
      <c r="AM376" s="19">
        <f t="shared" si="36"/>
        <v>7802.1052518129063</v>
      </c>
      <c r="AN376" s="19">
        <f t="shared" si="42"/>
        <v>5632.9739313747141</v>
      </c>
      <c r="AO376" s="19">
        <f t="shared" si="38"/>
        <v>0</v>
      </c>
      <c r="AP376" s="19" t="str">
        <f t="shared" si="39"/>
        <v>ET1</v>
      </c>
      <c r="AQ376" s="19">
        <f t="shared" si="40"/>
        <v>7295.3080166246218</v>
      </c>
      <c r="AR376" s="19">
        <f t="shared" si="41"/>
        <v>5283.8371977845009</v>
      </c>
      <c r="AS376" s="19">
        <f>IF(AS$3=$AP376,SUMPRODUCT($Y376:$AF376,Inp_RPEs!$S$9:$Z$9),0)</f>
        <v>7295.3080166246218</v>
      </c>
      <c r="AT376" s="19">
        <f>IF(AT$3=$AP376,SUMPRODUCT($Y376:$AD376,Inp_RPEs!$S$9:$X$9),0)</f>
        <v>5283.8371977845009</v>
      </c>
      <c r="AU376" s="19">
        <f>IF(AU$3=$AP376,SUMPRODUCT($Y376:$AF376,Inp_RPEs!$S$10:$Z$10),0)</f>
        <v>0</v>
      </c>
      <c r="AV376" s="19">
        <f>IF(AV$3=$AP376,SUMPRODUCT($Y376:$AD376,Inp_RPEs!$S$10:$X$10),0)</f>
        <v>0</v>
      </c>
      <c r="AW376" s="19">
        <f>IF(AW$3=$AP376,SUMPRODUCT($Y376:$AF376,Inp_RPEs!$S$11:$Z$11),0)</f>
        <v>0</v>
      </c>
      <c r="AX376" s="19">
        <f>IF(AX$3=$AP376,SUMPRODUCT($Y376:$AD376,Inp_RPEs!$S$11:$X$11),0)</f>
        <v>0</v>
      </c>
      <c r="AY376" s="19">
        <f>IF(AY$3=$AP376,SUMPRODUCT($Y376:$AF376,Inp_RPEs!$S$12:$Z$12),0)</f>
        <v>0</v>
      </c>
      <c r="AZ376" s="19">
        <f>IF(AZ$3=$AP376,SUMPRODUCT($Y376:$AB376,Inp_RPEs!$S$12:$V$12),0)</f>
        <v>0</v>
      </c>
      <c r="BA376" s="15"/>
    </row>
    <row r="377" spans="5:53">
      <c r="E377" s="3" t="s">
        <v>125</v>
      </c>
      <c r="F377" s="3" t="s">
        <v>185</v>
      </c>
      <c r="G377" s="3" t="s">
        <v>133</v>
      </c>
      <c r="H377" s="3" t="s">
        <v>130</v>
      </c>
      <c r="I377" s="3" t="s">
        <v>134</v>
      </c>
      <c r="L377" s="3" t="s">
        <v>186</v>
      </c>
      <c r="M377" s="3" t="str">
        <f t="shared" si="35"/>
        <v>NGET (TO)Totex allowanceTotex allowance 
   including allowed adjustments and uncertainty mechanisms</v>
      </c>
      <c r="R377" s="15"/>
      <c r="T377" s="15"/>
      <c r="U377" s="15"/>
      <c r="V377" s="15"/>
      <c r="W377" s="15"/>
      <c r="X377" s="15"/>
      <c r="Y377" s="89">
        <v>1596.0655633271656</v>
      </c>
      <c r="Z377" s="89">
        <v>1373.2860024184747</v>
      </c>
      <c r="AA377" s="89">
        <v>1142.3513928724155</v>
      </c>
      <c r="AB377" s="89">
        <v>1050.5530388029936</v>
      </c>
      <c r="AC377" s="89">
        <v>1047.5363984342339</v>
      </c>
      <c r="AD377" s="89">
        <v>1252.4631984926421</v>
      </c>
      <c r="AE377" s="89">
        <v>1229.2422348409061</v>
      </c>
      <c r="AF377" s="89">
        <v>1240.0378845228859</v>
      </c>
      <c r="AG377" s="15"/>
      <c r="AH377" s="15"/>
      <c r="AI377" s="15"/>
      <c r="AJ377" s="15"/>
      <c r="AK377" s="15"/>
      <c r="AM377" s="19">
        <f t="shared" si="36"/>
        <v>9931.5357137117171</v>
      </c>
      <c r="AN377" s="19">
        <f t="shared" si="42"/>
        <v>7462.2555943479256</v>
      </c>
      <c r="AO377" s="19">
        <f t="shared" si="38"/>
        <v>1</v>
      </c>
      <c r="AP377" s="19" t="str">
        <f t="shared" si="39"/>
        <v>ET1</v>
      </c>
      <c r="AQ377" s="19">
        <f t="shared" si="40"/>
        <v>9294.5381136910673</v>
      </c>
      <c r="AR377" s="19">
        <f t="shared" si="41"/>
        <v>7004.7344227651774</v>
      </c>
      <c r="AS377" s="19">
        <f>IF(AS$3=$AP377,SUMPRODUCT($Y377:$AF377,Inp_RPEs!$S$9:$Z$9),0)</f>
        <v>9294.5381136910673</v>
      </c>
      <c r="AT377" s="19">
        <f>IF(AT$3=$AP377,SUMPRODUCT($Y377:$AD377,Inp_RPEs!$S$9:$X$9),0)</f>
        <v>7004.7344227651774</v>
      </c>
      <c r="AU377" s="19">
        <f>IF(AU$3=$AP377,SUMPRODUCT($Y377:$AF377,Inp_RPEs!$S$10:$Z$10),0)</f>
        <v>0</v>
      </c>
      <c r="AV377" s="19">
        <f>IF(AV$3=$AP377,SUMPRODUCT($Y377:$AD377,Inp_RPEs!$S$10:$X$10),0)</f>
        <v>0</v>
      </c>
      <c r="AW377" s="19">
        <f>IF(AW$3=$AP377,SUMPRODUCT($Y377:$AF377,Inp_RPEs!$S$11:$Z$11),0)</f>
        <v>0</v>
      </c>
      <c r="AX377" s="19">
        <f>IF(AX$3=$AP377,SUMPRODUCT($Y377:$AD377,Inp_RPEs!$S$11:$X$11),0)</f>
        <v>0</v>
      </c>
      <c r="AY377" s="19">
        <f>IF(AY$3=$AP377,SUMPRODUCT($Y377:$AF377,Inp_RPEs!$S$12:$Z$12),0)</f>
        <v>0</v>
      </c>
      <c r="AZ377" s="19">
        <f>IF(AZ$3=$AP377,SUMPRODUCT($Y377:$AB377,Inp_RPEs!$S$12:$V$12),0)</f>
        <v>0</v>
      </c>
      <c r="BA377" s="15"/>
    </row>
    <row r="378" spans="5:53">
      <c r="E378" s="3" t="s">
        <v>125</v>
      </c>
      <c r="F378" s="3" t="s">
        <v>185</v>
      </c>
      <c r="G378" s="3" t="s">
        <v>133</v>
      </c>
      <c r="H378" s="3" t="s">
        <v>130</v>
      </c>
      <c r="I378" s="3" t="s">
        <v>135</v>
      </c>
      <c r="L378" s="3" t="s">
        <v>186</v>
      </c>
      <c r="M378" s="3" t="str">
        <f t="shared" si="35"/>
        <v>NGET (TO)Totex allowanceTotal enduring value adjustments</v>
      </c>
      <c r="R378" s="15"/>
      <c r="T378" s="15"/>
      <c r="U378" s="15"/>
      <c r="V378" s="15"/>
      <c r="W378" s="15"/>
      <c r="X378" s="15"/>
      <c r="Y378" s="18">
        <v>-302.74150367504376</v>
      </c>
      <c r="Z378" s="18">
        <v>-301.89916969098164</v>
      </c>
      <c r="AA378" s="18">
        <v>-15.35590777167053</v>
      </c>
      <c r="AB378" s="18">
        <v>-12.620453360631601</v>
      </c>
      <c r="AC378" s="18">
        <v>-61.656879580003277</v>
      </c>
      <c r="AD378" s="18">
        <v>-292.61028288951957</v>
      </c>
      <c r="AE378" s="18">
        <v>-14.299049570296392</v>
      </c>
      <c r="AF378" s="18">
        <v>134.06962459004913</v>
      </c>
      <c r="AG378" s="15"/>
      <c r="AH378" s="15"/>
      <c r="AI378" s="15"/>
      <c r="AJ378" s="15"/>
      <c r="AK378" s="15"/>
      <c r="AM378" s="19">
        <f t="shared" si="36"/>
        <v>-867.1136219480976</v>
      </c>
      <c r="AN378" s="19">
        <f t="shared" si="42"/>
        <v>-986.88419696785036</v>
      </c>
      <c r="AO378" s="19">
        <f t="shared" si="38"/>
        <v>1</v>
      </c>
      <c r="AP378" s="19" t="str">
        <f t="shared" si="39"/>
        <v>ET1</v>
      </c>
      <c r="AQ378" s="19">
        <f t="shared" si="40"/>
        <v>-823.0954562339042</v>
      </c>
      <c r="AR378" s="19">
        <f t="shared" si="41"/>
        <v>-934.16066207827248</v>
      </c>
      <c r="AS378" s="19">
        <f>IF(AS$3=$AP378,SUMPRODUCT($Y378:$AF378,Inp_RPEs!$S$9:$Z$9),0)</f>
        <v>-823.0954562339042</v>
      </c>
      <c r="AT378" s="19">
        <f>IF(AT$3=$AP378,SUMPRODUCT($Y378:$AD378,Inp_RPEs!$S$9:$X$9),0)</f>
        <v>-934.16066207827248</v>
      </c>
      <c r="AU378" s="19">
        <f>IF(AU$3=$AP378,SUMPRODUCT($Y378:$AF378,Inp_RPEs!$S$10:$Z$10),0)</f>
        <v>0</v>
      </c>
      <c r="AV378" s="19">
        <f>IF(AV$3=$AP378,SUMPRODUCT($Y378:$AD378,Inp_RPEs!$S$10:$X$10),0)</f>
        <v>0</v>
      </c>
      <c r="AW378" s="19">
        <f>IF(AW$3=$AP378,SUMPRODUCT($Y378:$AF378,Inp_RPEs!$S$11:$Z$11),0)</f>
        <v>0</v>
      </c>
      <c r="AX378" s="19">
        <f>IF(AX$3=$AP378,SUMPRODUCT($Y378:$AD378,Inp_RPEs!$S$11:$X$11),0)</f>
        <v>0</v>
      </c>
      <c r="AY378" s="19">
        <f>IF(AY$3=$AP378,SUMPRODUCT($Y378:$AF378,Inp_RPEs!$S$12:$Z$12),0)</f>
        <v>0</v>
      </c>
      <c r="AZ378" s="19">
        <f>IF(AZ$3=$AP378,SUMPRODUCT($Y378:$AB378,Inp_RPEs!$S$12:$V$12),0)</f>
        <v>0</v>
      </c>
      <c r="BA378" s="15"/>
    </row>
    <row r="379" spans="5:53">
      <c r="E379" s="3" t="s">
        <v>125</v>
      </c>
      <c r="F379" s="3" t="s">
        <v>185</v>
      </c>
      <c r="G379" s="3" t="s">
        <v>136</v>
      </c>
      <c r="H379" s="3" t="s">
        <v>130</v>
      </c>
      <c r="I379" s="3" t="s">
        <v>137</v>
      </c>
      <c r="L379" s="3" t="s">
        <v>138</v>
      </c>
      <c r="M379" s="3" t="str">
        <f t="shared" si="35"/>
        <v>NGET (TO)Sharing factorFunding Adjustment Rate (often referred to as 'sharing factor')</v>
      </c>
      <c r="R379" s="15"/>
      <c r="T379" s="15"/>
      <c r="U379" s="15"/>
      <c r="V379" s="15"/>
      <c r="W379" s="15"/>
      <c r="X379" s="15"/>
      <c r="Y379" s="18">
        <v>0.53110000000000002</v>
      </c>
      <c r="Z379" s="18">
        <v>0.53110000000000002</v>
      </c>
      <c r="AA379" s="18">
        <v>0.53110000000000002</v>
      </c>
      <c r="AB379" s="18">
        <v>0.53110000000000002</v>
      </c>
      <c r="AC379" s="18">
        <v>0.53110000000000002</v>
      </c>
      <c r="AD379" s="18">
        <v>0.53110000000000002</v>
      </c>
      <c r="AE379" s="18">
        <v>0.53110000000000002</v>
      </c>
      <c r="AF379" s="18">
        <v>0.53110000000000002</v>
      </c>
      <c r="AG379" s="15"/>
      <c r="AH379" s="15"/>
      <c r="AI379" s="15"/>
      <c r="AJ379" s="15"/>
      <c r="AK379" s="15"/>
      <c r="AM379" s="19">
        <f t="shared" si="36"/>
        <v>0.53110000000000002</v>
      </c>
      <c r="AN379" s="19">
        <f t="shared" si="42"/>
        <v>0.53110000000000002</v>
      </c>
      <c r="AO379" s="19">
        <f t="shared" si="38"/>
        <v>0</v>
      </c>
      <c r="AP379" s="19" t="str">
        <f t="shared" si="39"/>
        <v>ET1</v>
      </c>
      <c r="AQ379" s="19">
        <f t="shared" si="40"/>
        <v>3.9678164885258793</v>
      </c>
      <c r="AR379" s="19">
        <f t="shared" si="41"/>
        <v>2.9828211202692634</v>
      </c>
      <c r="AS379" s="19">
        <f>IF(AS$3=$AP379,SUMPRODUCT($Y379:$AF379,Inp_RPEs!$S$9:$Z$9),0)</f>
        <v>3.9678164885258793</v>
      </c>
      <c r="AT379" s="19">
        <f>IF(AT$3=$AP379,SUMPRODUCT($Y379:$AD379,Inp_RPEs!$S$9:$X$9),0)</f>
        <v>2.9828211202692634</v>
      </c>
      <c r="AU379" s="19">
        <f>IF(AU$3=$AP379,SUMPRODUCT($Y379:$AF379,Inp_RPEs!$S$10:$Z$10),0)</f>
        <v>0</v>
      </c>
      <c r="AV379" s="19">
        <f>IF(AV$3=$AP379,SUMPRODUCT($Y379:$AD379,Inp_RPEs!$S$10:$X$10),0)</f>
        <v>0</v>
      </c>
      <c r="AW379" s="19">
        <f>IF(AW$3=$AP379,SUMPRODUCT($Y379:$AF379,Inp_RPEs!$S$11:$Z$11),0)</f>
        <v>0</v>
      </c>
      <c r="AX379" s="19">
        <f>IF(AX$3=$AP379,SUMPRODUCT($Y379:$AD379,Inp_RPEs!$S$11:$X$11),0)</f>
        <v>0</v>
      </c>
      <c r="AY379" s="19">
        <f>IF(AY$3=$AP379,SUMPRODUCT($Y379:$AF379,Inp_RPEs!$S$12:$Z$12),0)</f>
        <v>0</v>
      </c>
      <c r="AZ379" s="19">
        <f>IF(AZ$3=$AP379,SUMPRODUCT($Y379:$AB379,Inp_RPEs!$S$12:$V$12),0)</f>
        <v>0</v>
      </c>
      <c r="BA379" s="15"/>
    </row>
    <row r="380" spans="5:53">
      <c r="E380" s="3" t="s">
        <v>125</v>
      </c>
      <c r="F380" s="3" t="s">
        <v>185</v>
      </c>
      <c r="G380" s="3" t="s">
        <v>139</v>
      </c>
      <c r="H380" s="3" t="s">
        <v>140</v>
      </c>
      <c r="I380" s="3" t="s">
        <v>141</v>
      </c>
      <c r="L380" s="3" t="s">
        <v>186</v>
      </c>
      <c r="M380" s="3" t="str">
        <f t="shared" si="35"/>
        <v>NGET (TO)IQIPost tax</v>
      </c>
      <c r="R380" s="15"/>
      <c r="T380" s="15"/>
      <c r="U380" s="15"/>
      <c r="V380" s="15"/>
      <c r="W380" s="15"/>
      <c r="X380" s="15"/>
      <c r="Y380" s="18">
        <v>11.679549642158985</v>
      </c>
      <c r="Z380" s="18">
        <v>12.857336904718666</v>
      </c>
      <c r="AA380" s="18">
        <v>12.49176232358241</v>
      </c>
      <c r="AB380" s="18">
        <v>11.929339487789722</v>
      </c>
      <c r="AC380" s="18">
        <v>10.557066763861371</v>
      </c>
      <c r="AD380" s="18">
        <v>10.170414890322339</v>
      </c>
      <c r="AE380" s="18">
        <v>9.140931734135167</v>
      </c>
      <c r="AF380" s="18">
        <v>8.1562588918173002</v>
      </c>
      <c r="AG380" s="15"/>
      <c r="AH380" s="15"/>
      <c r="AI380" s="15"/>
      <c r="AJ380" s="15"/>
      <c r="AK380" s="15"/>
      <c r="AM380" s="19">
        <f t="shared" si="36"/>
        <v>86.982660638385951</v>
      </c>
      <c r="AN380" s="19">
        <f t="shared" si="42"/>
        <v>69.685470012433484</v>
      </c>
      <c r="AO380" s="19">
        <f t="shared" si="38"/>
        <v>0</v>
      </c>
      <c r="AP380" s="19" t="str">
        <f t="shared" si="39"/>
        <v>ET1</v>
      </c>
      <c r="AQ380" s="19">
        <f t="shared" si="40"/>
        <v>81.289435707525058</v>
      </c>
      <c r="AR380" s="19">
        <f t="shared" si="41"/>
        <v>65.249468987119343</v>
      </c>
      <c r="AS380" s="19">
        <f>IF(AS$3=$AP380,SUMPRODUCT($Y380:$AF380,Inp_RPEs!$S$9:$Z$9),0)</f>
        <v>81.289435707525058</v>
      </c>
      <c r="AT380" s="19">
        <f>IF(AT$3=$AP380,SUMPRODUCT($Y380:$AD380,Inp_RPEs!$S$9:$X$9),0)</f>
        <v>65.249468987119343</v>
      </c>
      <c r="AU380" s="19">
        <f>IF(AU$3=$AP380,SUMPRODUCT($Y380:$AF380,Inp_RPEs!$S$10:$Z$10),0)</f>
        <v>0</v>
      </c>
      <c r="AV380" s="19">
        <f>IF(AV$3=$AP380,SUMPRODUCT($Y380:$AD380,Inp_RPEs!$S$10:$X$10),0)</f>
        <v>0</v>
      </c>
      <c r="AW380" s="19">
        <f>IF(AW$3=$AP380,SUMPRODUCT($Y380:$AF380,Inp_RPEs!$S$11:$Z$11),0)</f>
        <v>0</v>
      </c>
      <c r="AX380" s="19">
        <f>IF(AX$3=$AP380,SUMPRODUCT($Y380:$AD380,Inp_RPEs!$S$11:$X$11),0)</f>
        <v>0</v>
      </c>
      <c r="AY380" s="19">
        <f>IF(AY$3=$AP380,SUMPRODUCT($Y380:$AF380,Inp_RPEs!$S$12:$Z$12),0)</f>
        <v>0</v>
      </c>
      <c r="AZ380" s="19">
        <f>IF(AZ$3=$AP380,SUMPRODUCT($Y380:$AB380,Inp_RPEs!$S$12:$V$12),0)</f>
        <v>0</v>
      </c>
      <c r="BA380" s="15"/>
    </row>
    <row r="381" spans="5:53">
      <c r="E381" s="3" t="s">
        <v>125</v>
      </c>
      <c r="F381" s="3" t="s">
        <v>185</v>
      </c>
      <c r="G381" s="3" t="s">
        <v>187</v>
      </c>
      <c r="H381" s="3" t="s">
        <v>140</v>
      </c>
      <c r="I381" s="3" t="s">
        <v>188</v>
      </c>
      <c r="L381" s="3" t="s">
        <v>186</v>
      </c>
      <c r="M381" s="3" t="str">
        <f t="shared" si="35"/>
        <v>NGET (TO)NRINetwork Reliability Incentive</v>
      </c>
      <c r="R381" s="15"/>
      <c r="T381" s="15"/>
      <c r="U381" s="15"/>
      <c r="V381" s="15"/>
      <c r="W381" s="15"/>
      <c r="X381" s="15"/>
      <c r="Y381" s="18">
        <v>1.483377744065703</v>
      </c>
      <c r="Z381" s="18">
        <v>2.4190329642889061</v>
      </c>
      <c r="AA381" s="18">
        <v>2.5020407645341094</v>
      </c>
      <c r="AB381" s="18">
        <v>2.5132270820716607</v>
      </c>
      <c r="AC381" s="18">
        <v>2.2095887103296703</v>
      </c>
      <c r="AD381" s="18">
        <v>2.3317041306592188</v>
      </c>
      <c r="AE381" s="18">
        <v>2.2972838862394829</v>
      </c>
      <c r="AF381" s="18">
        <v>2.2972838862394829</v>
      </c>
      <c r="AG381" s="15"/>
      <c r="AH381" s="15"/>
      <c r="AI381" s="15"/>
      <c r="AJ381" s="15"/>
      <c r="AK381" s="15"/>
      <c r="AM381" s="19">
        <f t="shared" si="36"/>
        <v>18.053539168428234</v>
      </c>
      <c r="AN381" s="19">
        <f t="shared" si="42"/>
        <v>13.458971395949268</v>
      </c>
      <c r="AO381" s="19">
        <f t="shared" si="38"/>
        <v>0</v>
      </c>
      <c r="AP381" s="19" t="str">
        <f t="shared" si="39"/>
        <v>ET1</v>
      </c>
      <c r="AQ381" s="19">
        <f t="shared" si="40"/>
        <v>16.825806935420552</v>
      </c>
      <c r="AR381" s="19">
        <f t="shared" si="41"/>
        <v>12.565189372783667</v>
      </c>
      <c r="AS381" s="19">
        <f>IF(AS$3=$AP381,SUMPRODUCT($Y381:$AF381,Inp_RPEs!$S$9:$Z$9),0)</f>
        <v>16.825806935420552</v>
      </c>
      <c r="AT381" s="19">
        <f>IF(AT$3=$AP381,SUMPRODUCT($Y381:$AD381,Inp_RPEs!$S$9:$X$9),0)</f>
        <v>12.565189372783667</v>
      </c>
      <c r="AU381" s="19">
        <f>IF(AU$3=$AP381,SUMPRODUCT($Y381:$AF381,Inp_RPEs!$S$10:$Z$10),0)</f>
        <v>0</v>
      </c>
      <c r="AV381" s="19">
        <f>IF(AV$3=$AP381,SUMPRODUCT($Y381:$AD381,Inp_RPEs!$S$10:$X$10),0)</f>
        <v>0</v>
      </c>
      <c r="AW381" s="19">
        <f>IF(AW$3=$AP381,SUMPRODUCT($Y381:$AF381,Inp_RPEs!$S$11:$Z$11),0)</f>
        <v>0</v>
      </c>
      <c r="AX381" s="19">
        <f>IF(AX$3=$AP381,SUMPRODUCT($Y381:$AD381,Inp_RPEs!$S$11:$X$11),0)</f>
        <v>0</v>
      </c>
      <c r="AY381" s="19">
        <f>IF(AY$3=$AP381,SUMPRODUCT($Y381:$AF381,Inp_RPEs!$S$12:$Z$12),0)</f>
        <v>0</v>
      </c>
      <c r="AZ381" s="19">
        <f>IF(AZ$3=$AP381,SUMPRODUCT($Y381:$AB381,Inp_RPEs!$S$12:$V$12),0)</f>
        <v>0</v>
      </c>
      <c r="BA381" s="15"/>
    </row>
    <row r="382" spans="5:53">
      <c r="E382" s="3" t="s">
        <v>125</v>
      </c>
      <c r="F382" s="3" t="s">
        <v>185</v>
      </c>
      <c r="G382" s="3" t="s">
        <v>189</v>
      </c>
      <c r="H382" s="3" t="s">
        <v>140</v>
      </c>
      <c r="I382" s="3" t="s">
        <v>190</v>
      </c>
      <c r="L382" s="3" t="s">
        <v>186</v>
      </c>
      <c r="M382" s="3" t="str">
        <f t="shared" si="35"/>
        <v>NGET (TO)SSOStakeholder Satisfaction Output</v>
      </c>
      <c r="R382" s="15"/>
      <c r="T382" s="15"/>
      <c r="U382" s="15"/>
      <c r="V382" s="15"/>
      <c r="W382" s="15"/>
      <c r="X382" s="15"/>
      <c r="Y382" s="18">
        <v>4.2991316061929039</v>
      </c>
      <c r="Z382" s="18">
        <v>4.9293880840361739</v>
      </c>
      <c r="AA382" s="18">
        <v>5.7500514040159665</v>
      </c>
      <c r="AB382" s="18">
        <v>8.567521559737477</v>
      </c>
      <c r="AC382" s="18">
        <v>8.2247051414054173</v>
      </c>
      <c r="AD382" s="18">
        <v>7.7998774542622042</v>
      </c>
      <c r="AE382" s="18">
        <v>6.7455573662367287</v>
      </c>
      <c r="AF382" s="18">
        <v>6.7455573662367287</v>
      </c>
      <c r="AG382" s="15"/>
      <c r="AH382" s="15"/>
      <c r="AI382" s="15"/>
      <c r="AJ382" s="15"/>
      <c r="AK382" s="15"/>
      <c r="AM382" s="19">
        <f t="shared" si="36"/>
        <v>53.061789982123599</v>
      </c>
      <c r="AN382" s="19">
        <f t="shared" si="42"/>
        <v>39.570675249650137</v>
      </c>
      <c r="AO382" s="19">
        <f t="shared" si="38"/>
        <v>0</v>
      </c>
      <c r="AP382" s="19" t="str">
        <f t="shared" si="39"/>
        <v>ET1</v>
      </c>
      <c r="AQ382" s="19">
        <f t="shared" si="40"/>
        <v>49.410602826759735</v>
      </c>
      <c r="AR382" s="19">
        <f t="shared" si="41"/>
        <v>36.900072301336131</v>
      </c>
      <c r="AS382" s="19">
        <f>IF(AS$3=$AP382,SUMPRODUCT($Y382:$AF382,Inp_RPEs!$S$9:$Z$9),0)</f>
        <v>49.410602826759735</v>
      </c>
      <c r="AT382" s="19">
        <f>IF(AT$3=$AP382,SUMPRODUCT($Y382:$AD382,Inp_RPEs!$S$9:$X$9),0)</f>
        <v>36.900072301336131</v>
      </c>
      <c r="AU382" s="19">
        <f>IF(AU$3=$AP382,SUMPRODUCT($Y382:$AF382,Inp_RPEs!$S$10:$Z$10),0)</f>
        <v>0</v>
      </c>
      <c r="AV382" s="19">
        <f>IF(AV$3=$AP382,SUMPRODUCT($Y382:$AD382,Inp_RPEs!$S$10:$X$10),0)</f>
        <v>0</v>
      </c>
      <c r="AW382" s="19">
        <f>IF(AW$3=$AP382,SUMPRODUCT($Y382:$AF382,Inp_RPEs!$S$11:$Z$11),0)</f>
        <v>0</v>
      </c>
      <c r="AX382" s="19">
        <f>IF(AX$3=$AP382,SUMPRODUCT($Y382:$AD382,Inp_RPEs!$S$11:$X$11),0)</f>
        <v>0</v>
      </c>
      <c r="AY382" s="19">
        <f>IF(AY$3=$AP382,SUMPRODUCT($Y382:$AF382,Inp_RPEs!$S$12:$Z$12),0)</f>
        <v>0</v>
      </c>
      <c r="AZ382" s="19">
        <f>IF(AZ$3=$AP382,SUMPRODUCT($Y382:$AB382,Inp_RPEs!$S$12:$V$12),0)</f>
        <v>0</v>
      </c>
      <c r="BA382" s="15"/>
    </row>
    <row r="383" spans="5:53">
      <c r="E383" s="3" t="s">
        <v>125</v>
      </c>
      <c r="F383" s="3" t="s">
        <v>185</v>
      </c>
      <c r="G383" s="3" t="s">
        <v>191</v>
      </c>
      <c r="H383" s="3" t="s">
        <v>140</v>
      </c>
      <c r="I383" s="3" t="s">
        <v>192</v>
      </c>
      <c r="L383" s="3" t="s">
        <v>186</v>
      </c>
      <c r="M383" s="3" t="str">
        <f t="shared" si="35"/>
        <v>NGET (TO)SF6SF6 Emissions</v>
      </c>
      <c r="R383" s="15"/>
      <c r="T383" s="15"/>
      <c r="U383" s="15"/>
      <c r="V383" s="15"/>
      <c r="W383" s="15"/>
      <c r="X383" s="15"/>
      <c r="Y383" s="18">
        <v>1.1884958649581525</v>
      </c>
      <c r="Z383" s="18">
        <v>1.5653185067786572</v>
      </c>
      <c r="AA383" s="18">
        <v>1.5816640085177847</v>
      </c>
      <c r="AB383" s="18">
        <v>0.86992367035708706</v>
      </c>
      <c r="AC383" s="18">
        <v>1.8309287306519846</v>
      </c>
      <c r="AD383" s="18">
        <v>0.35063406111754297</v>
      </c>
      <c r="AE383" s="18">
        <v>1.2659956712059302</v>
      </c>
      <c r="AF383" s="18">
        <v>1.2659956712059302</v>
      </c>
      <c r="AG383" s="15"/>
      <c r="AH383" s="15"/>
      <c r="AI383" s="15"/>
      <c r="AJ383" s="15"/>
      <c r="AK383" s="15"/>
      <c r="AM383" s="19">
        <f t="shared" si="36"/>
        <v>9.9189561847930694</v>
      </c>
      <c r="AN383" s="19">
        <f t="shared" si="42"/>
        <v>7.3869648423812091</v>
      </c>
      <c r="AO383" s="19">
        <f t="shared" si="38"/>
        <v>0</v>
      </c>
      <c r="AP383" s="19" t="str">
        <f t="shared" si="39"/>
        <v>ET1</v>
      </c>
      <c r="AQ383" s="19">
        <f t="shared" si="40"/>
        <v>9.2672578239653642</v>
      </c>
      <c r="AR383" s="19">
        <f t="shared" si="41"/>
        <v>6.9193009940448844</v>
      </c>
      <c r="AS383" s="19">
        <f>IF(AS$3=$AP383,SUMPRODUCT($Y383:$AF383,Inp_RPEs!$S$9:$Z$9),0)</f>
        <v>9.2672578239653642</v>
      </c>
      <c r="AT383" s="19">
        <f>IF(AT$3=$AP383,SUMPRODUCT($Y383:$AD383,Inp_RPEs!$S$9:$X$9),0)</f>
        <v>6.9193009940448844</v>
      </c>
      <c r="AU383" s="19">
        <f>IF(AU$3=$AP383,SUMPRODUCT($Y383:$AF383,Inp_RPEs!$S$10:$Z$10),0)</f>
        <v>0</v>
      </c>
      <c r="AV383" s="19">
        <f>IF(AV$3=$AP383,SUMPRODUCT($Y383:$AD383,Inp_RPEs!$S$10:$X$10),0)</f>
        <v>0</v>
      </c>
      <c r="AW383" s="19">
        <f>IF(AW$3=$AP383,SUMPRODUCT($Y383:$AF383,Inp_RPEs!$S$11:$Z$11),0)</f>
        <v>0</v>
      </c>
      <c r="AX383" s="19">
        <f>IF(AX$3=$AP383,SUMPRODUCT($Y383:$AD383,Inp_RPEs!$S$11:$X$11),0)</f>
        <v>0</v>
      </c>
      <c r="AY383" s="19">
        <f>IF(AY$3=$AP383,SUMPRODUCT($Y383:$AF383,Inp_RPEs!$S$12:$Z$12),0)</f>
        <v>0</v>
      </c>
      <c r="AZ383" s="19">
        <f>IF(AZ$3=$AP383,SUMPRODUCT($Y383:$AB383,Inp_RPEs!$S$12:$V$12),0)</f>
        <v>0</v>
      </c>
      <c r="BA383" s="15"/>
    </row>
    <row r="384" spans="5:53">
      <c r="E384" s="3" t="s">
        <v>125</v>
      </c>
      <c r="F384" s="3" t="s">
        <v>185</v>
      </c>
      <c r="G384" s="3" t="s">
        <v>193</v>
      </c>
      <c r="H384" s="3" t="s">
        <v>140</v>
      </c>
      <c r="I384" s="3" t="s">
        <v>194</v>
      </c>
      <c r="L384" s="3" t="s">
        <v>186</v>
      </c>
      <c r="M384" s="3" t="str">
        <f t="shared" si="35"/>
        <v>NGET (TO)EDREnvironmental Discretionary Reward</v>
      </c>
      <c r="R384" s="15"/>
      <c r="T384" s="15"/>
      <c r="U384" s="15"/>
      <c r="V384" s="15"/>
      <c r="W384" s="15"/>
      <c r="X384" s="15"/>
      <c r="Y384" s="18">
        <v>0</v>
      </c>
      <c r="Z384" s="18">
        <v>1.3444366386554618</v>
      </c>
      <c r="AA384" s="18">
        <v>0</v>
      </c>
      <c r="AB384" s="18">
        <v>0.26202312703583064</v>
      </c>
      <c r="AC384" s="18">
        <v>0.25170273155416012</v>
      </c>
      <c r="AD384" s="18">
        <v>0.24858784463061687</v>
      </c>
      <c r="AE384" s="18">
        <v>0.36164188415443943</v>
      </c>
      <c r="AF384" s="18">
        <v>0.36164188415443943</v>
      </c>
      <c r="AG384" s="15"/>
      <c r="AH384" s="15"/>
      <c r="AI384" s="15"/>
      <c r="AJ384" s="15"/>
      <c r="AK384" s="15"/>
      <c r="AM384" s="19">
        <f t="shared" si="36"/>
        <v>2.8300341101849482</v>
      </c>
      <c r="AN384" s="19">
        <f t="shared" si="42"/>
        <v>2.1067503418760691</v>
      </c>
      <c r="AO384" s="19">
        <f t="shared" si="38"/>
        <v>0</v>
      </c>
      <c r="AP384" s="19" t="str">
        <f t="shared" si="39"/>
        <v>ET1</v>
      </c>
      <c r="AQ384" s="19">
        <f t="shared" si="40"/>
        <v>2.6485959334294207</v>
      </c>
      <c r="AR384" s="19">
        <f t="shared" si="41"/>
        <v>1.9778831093666855</v>
      </c>
      <c r="AS384" s="19">
        <f>IF(AS$3=$AP384,SUMPRODUCT($Y384:$AF384,Inp_RPEs!$S$9:$Z$9),0)</f>
        <v>2.6485959334294207</v>
      </c>
      <c r="AT384" s="19">
        <f>IF(AT$3=$AP384,SUMPRODUCT($Y384:$AD384,Inp_RPEs!$S$9:$X$9),0)</f>
        <v>1.9778831093666855</v>
      </c>
      <c r="AU384" s="19">
        <f>IF(AU$3=$AP384,SUMPRODUCT($Y384:$AF384,Inp_RPEs!$S$10:$Z$10),0)</f>
        <v>0</v>
      </c>
      <c r="AV384" s="19">
        <f>IF(AV$3=$AP384,SUMPRODUCT($Y384:$AD384,Inp_RPEs!$S$10:$X$10),0)</f>
        <v>0</v>
      </c>
      <c r="AW384" s="19">
        <f>IF(AW$3=$AP384,SUMPRODUCT($Y384:$AF384,Inp_RPEs!$S$11:$Z$11),0)</f>
        <v>0</v>
      </c>
      <c r="AX384" s="19">
        <f>IF(AX$3=$AP384,SUMPRODUCT($Y384:$AD384,Inp_RPEs!$S$11:$X$11),0)</f>
        <v>0</v>
      </c>
      <c r="AY384" s="19">
        <f>IF(AY$3=$AP384,SUMPRODUCT($Y384:$AF384,Inp_RPEs!$S$12:$Z$12),0)</f>
        <v>0</v>
      </c>
      <c r="AZ384" s="19">
        <f>IF(AZ$3=$AP384,SUMPRODUCT($Y384:$AB384,Inp_RPEs!$S$12:$V$12),0)</f>
        <v>0</v>
      </c>
      <c r="BA384" s="15"/>
    </row>
    <row r="385" spans="5:53">
      <c r="E385" s="3" t="s">
        <v>125</v>
      </c>
      <c r="F385" s="3" t="s">
        <v>185</v>
      </c>
      <c r="G385" s="3" t="s">
        <v>152</v>
      </c>
      <c r="H385" s="3" t="s">
        <v>153</v>
      </c>
      <c r="I385" s="3" t="s">
        <v>154</v>
      </c>
      <c r="L385" s="3" t="s">
        <v>155</v>
      </c>
      <c r="M385" s="3" t="str">
        <f t="shared" si="35"/>
        <v>NGET (TO)Network Innovation AllowanceEligible NIA expenditure and Bid Preparation costs</v>
      </c>
      <c r="R385" s="15"/>
      <c r="T385" s="15"/>
      <c r="U385" s="15"/>
      <c r="V385" s="15"/>
      <c r="W385" s="15"/>
      <c r="X385" s="15"/>
      <c r="Y385" s="18">
        <v>5.6344189940392226</v>
      </c>
      <c r="Z385" s="18">
        <v>6.7730431490223548</v>
      </c>
      <c r="AA385" s="18">
        <v>7.5366125577949141</v>
      </c>
      <c r="AB385" s="18">
        <v>5.2555335209799239</v>
      </c>
      <c r="AC385" s="18">
        <v>4.5652189999999999</v>
      </c>
      <c r="AD385" s="18">
        <v>7.4391457999999995</v>
      </c>
      <c r="AE385" s="18">
        <v>4.8573273327499988</v>
      </c>
      <c r="AF385" s="18">
        <v>2.8685169961676245</v>
      </c>
      <c r="AG385" s="15"/>
      <c r="AH385" s="15"/>
      <c r="AI385" s="15"/>
      <c r="AJ385" s="15"/>
      <c r="AK385" s="15"/>
      <c r="AM385" s="19">
        <f t="shared" si="36"/>
        <v>44.929817350754035</v>
      </c>
      <c r="AN385" s="19">
        <f t="shared" si="42"/>
        <v>37.203973021836411</v>
      </c>
      <c r="AO385" s="19">
        <f t="shared" si="38"/>
        <v>0</v>
      </c>
      <c r="AP385" s="19" t="str">
        <f t="shared" si="39"/>
        <v>ET1</v>
      </c>
      <c r="AQ385" s="19">
        <f t="shared" si="40"/>
        <v>41.973415031551824</v>
      </c>
      <c r="AR385" s="19">
        <f t="shared" si="41"/>
        <v>34.809113694839809</v>
      </c>
      <c r="AS385" s="19">
        <f>IF(AS$3=$AP385,SUMPRODUCT($Y385:$AF385,Inp_RPEs!$S$9:$Z$9),0)</f>
        <v>41.973415031551824</v>
      </c>
      <c r="AT385" s="19">
        <f>IF(AT$3=$AP385,SUMPRODUCT($Y385:$AD385,Inp_RPEs!$S$9:$X$9),0)</f>
        <v>34.809113694839809</v>
      </c>
      <c r="AU385" s="19">
        <f>IF(AU$3=$AP385,SUMPRODUCT($Y385:$AF385,Inp_RPEs!$S$10:$Z$10),0)</f>
        <v>0</v>
      </c>
      <c r="AV385" s="19">
        <f>IF(AV$3=$AP385,SUMPRODUCT($Y385:$AD385,Inp_RPEs!$S$10:$X$10),0)</f>
        <v>0</v>
      </c>
      <c r="AW385" s="19">
        <f>IF(AW$3=$AP385,SUMPRODUCT($Y385:$AF385,Inp_RPEs!$S$11:$Z$11),0)</f>
        <v>0</v>
      </c>
      <c r="AX385" s="19">
        <f>IF(AX$3=$AP385,SUMPRODUCT($Y385:$AD385,Inp_RPEs!$S$11:$X$11),0)</f>
        <v>0</v>
      </c>
      <c r="AY385" s="19">
        <f>IF(AY$3=$AP385,SUMPRODUCT($Y385:$AF385,Inp_RPEs!$S$12:$Z$12),0)</f>
        <v>0</v>
      </c>
      <c r="AZ385" s="19">
        <f>IF(AZ$3=$AP385,SUMPRODUCT($Y385:$AB385,Inp_RPEs!$S$12:$V$12),0)</f>
        <v>0</v>
      </c>
      <c r="BA385" s="15"/>
    </row>
    <row r="386" spans="5:53">
      <c r="E386" s="3" t="s">
        <v>125</v>
      </c>
      <c r="F386" s="3" t="s">
        <v>185</v>
      </c>
      <c r="G386" s="3" t="s">
        <v>156</v>
      </c>
      <c r="H386" s="3" t="s">
        <v>153</v>
      </c>
      <c r="I386" s="3" t="s">
        <v>157</v>
      </c>
      <c r="L386" s="3" t="s">
        <v>155</v>
      </c>
      <c r="M386" s="3" t="str">
        <f t="shared" si="35"/>
        <v>NGET (TO)Low Carbon Networks FundLow Carbon Networks Fund revenue adjustment</v>
      </c>
      <c r="R386" s="15"/>
      <c r="T386" s="15"/>
      <c r="U386" s="15"/>
      <c r="V386" s="15"/>
      <c r="W386" s="15"/>
      <c r="X386" s="15"/>
      <c r="Y386" s="18">
        <v>0</v>
      </c>
      <c r="Z386" s="18">
        <v>0</v>
      </c>
      <c r="AA386" s="18">
        <v>0</v>
      </c>
      <c r="AB386" s="18">
        <v>0</v>
      </c>
      <c r="AC386" s="18">
        <v>0</v>
      </c>
      <c r="AD386" s="18">
        <v>0</v>
      </c>
      <c r="AE386" s="18">
        <v>0</v>
      </c>
      <c r="AF386" s="18">
        <v>0</v>
      </c>
      <c r="AG386" s="15"/>
      <c r="AH386" s="15"/>
      <c r="AI386" s="15"/>
      <c r="AJ386" s="15"/>
      <c r="AK386" s="15"/>
      <c r="AM386" s="19">
        <f t="shared" si="36"/>
        <v>0</v>
      </c>
      <c r="AN386" s="19">
        <f t="shared" si="42"/>
        <v>0</v>
      </c>
      <c r="AO386" s="19">
        <f t="shared" si="38"/>
        <v>0</v>
      </c>
      <c r="AP386" s="19" t="str">
        <f t="shared" si="39"/>
        <v>ET1</v>
      </c>
      <c r="AQ386" s="19">
        <f t="shared" si="40"/>
        <v>0</v>
      </c>
      <c r="AR386" s="19">
        <f t="shared" si="41"/>
        <v>0</v>
      </c>
      <c r="AS386" s="19">
        <f>IF(AS$3=$AP386,SUMPRODUCT($Y386:$AF386,Inp_RPEs!$S$9:$Z$9),0)</f>
        <v>0</v>
      </c>
      <c r="AT386" s="19">
        <f>IF(AT$3=$AP386,SUMPRODUCT($Y386:$AD386,Inp_RPEs!$S$9:$X$9),0)</f>
        <v>0</v>
      </c>
      <c r="AU386" s="19">
        <f>IF(AU$3=$AP386,SUMPRODUCT($Y386:$AF386,Inp_RPEs!$S$10:$Z$10),0)</f>
        <v>0</v>
      </c>
      <c r="AV386" s="19">
        <f>IF(AV$3=$AP386,SUMPRODUCT($Y386:$AD386,Inp_RPEs!$S$10:$X$10),0)</f>
        <v>0</v>
      </c>
      <c r="AW386" s="19">
        <f>IF(AW$3=$AP386,SUMPRODUCT($Y386:$AF386,Inp_RPEs!$S$11:$Z$11),0)</f>
        <v>0</v>
      </c>
      <c r="AX386" s="19">
        <f>IF(AX$3=$AP386,SUMPRODUCT($Y386:$AD386,Inp_RPEs!$S$11:$X$11),0)</f>
        <v>0</v>
      </c>
      <c r="AY386" s="19">
        <f>IF(AY$3=$AP386,SUMPRODUCT($Y386:$AF386,Inp_RPEs!$S$12:$Z$12),0)</f>
        <v>0</v>
      </c>
      <c r="AZ386" s="19">
        <f>IF(AZ$3=$AP386,SUMPRODUCT($Y386:$AB386,Inp_RPEs!$S$12:$V$12),0)</f>
        <v>0</v>
      </c>
      <c r="BA386" s="15"/>
    </row>
    <row r="387" spans="5:53">
      <c r="E387" s="3" t="s">
        <v>125</v>
      </c>
      <c r="F387" s="3" t="s">
        <v>185</v>
      </c>
      <c r="G387" s="3" t="s">
        <v>158</v>
      </c>
      <c r="H387" s="3" t="s">
        <v>153</v>
      </c>
      <c r="I387" s="3" t="s">
        <v>159</v>
      </c>
      <c r="L387" s="3" t="s">
        <v>155</v>
      </c>
      <c r="M387" s="3" t="str">
        <f t="shared" si="35"/>
        <v>NGET (TO)NIC AwardAwarded NIC funding actually spent or forecast to be spent</v>
      </c>
      <c r="R387" s="15"/>
      <c r="T387" s="15"/>
      <c r="U387" s="15"/>
      <c r="V387" s="15"/>
      <c r="W387" s="15"/>
      <c r="X387" s="15"/>
      <c r="Y387" s="18">
        <v>0</v>
      </c>
      <c r="Z387" s="18">
        <v>4.2149874987931504E-2</v>
      </c>
      <c r="AA387" s="18">
        <v>-4.2621499542607744E-3</v>
      </c>
      <c r="AB387" s="18">
        <v>0.18909185413742191</v>
      </c>
      <c r="AC387" s="18">
        <v>0.40742677738527544</v>
      </c>
      <c r="AD387" s="18">
        <v>0.70042919086474187</v>
      </c>
      <c r="AE387" s="18">
        <v>9.5606303844795129</v>
      </c>
      <c r="AF387" s="18">
        <v>0.67517623007663374</v>
      </c>
      <c r="AG387" s="15"/>
      <c r="AH387" s="15"/>
      <c r="AI387" s="15"/>
      <c r="AJ387" s="15"/>
      <c r="AK387" s="15"/>
      <c r="AM387" s="19">
        <f t="shared" si="36"/>
        <v>11.570642161977256</v>
      </c>
      <c r="AN387" s="19">
        <f t="shared" si="42"/>
        <v>1.3348355474211098</v>
      </c>
      <c r="AO387" s="19">
        <f t="shared" si="38"/>
        <v>0</v>
      </c>
      <c r="AP387" s="19" t="str">
        <f t="shared" si="39"/>
        <v>ET1</v>
      </c>
      <c r="AQ387" s="19">
        <f t="shared" si="40"/>
        <v>10.729401396658137</v>
      </c>
      <c r="AR387" s="19">
        <f t="shared" si="41"/>
        <v>1.2375711333289723</v>
      </c>
      <c r="AS387" s="19">
        <f>IF(AS$3=$AP387,SUMPRODUCT($Y387:$AF387,Inp_RPEs!$S$9:$Z$9),0)</f>
        <v>10.729401396658137</v>
      </c>
      <c r="AT387" s="19">
        <f>IF(AT$3=$AP387,SUMPRODUCT($Y387:$AD387,Inp_RPEs!$S$9:$X$9),0)</f>
        <v>1.2375711333289723</v>
      </c>
      <c r="AU387" s="19">
        <f>IF(AU$3=$AP387,SUMPRODUCT($Y387:$AF387,Inp_RPEs!$S$10:$Z$10),0)</f>
        <v>0</v>
      </c>
      <c r="AV387" s="19">
        <f>IF(AV$3=$AP387,SUMPRODUCT($Y387:$AD387,Inp_RPEs!$S$10:$X$10),0)</f>
        <v>0</v>
      </c>
      <c r="AW387" s="19">
        <f>IF(AW$3=$AP387,SUMPRODUCT($Y387:$AF387,Inp_RPEs!$S$11:$Z$11),0)</f>
        <v>0</v>
      </c>
      <c r="AX387" s="19">
        <f>IF(AX$3=$AP387,SUMPRODUCT($Y387:$AD387,Inp_RPEs!$S$11:$X$11),0)</f>
        <v>0</v>
      </c>
      <c r="AY387" s="19">
        <f>IF(AY$3=$AP387,SUMPRODUCT($Y387:$AF387,Inp_RPEs!$S$12:$Z$12),0)</f>
        <v>0</v>
      </c>
      <c r="AZ387" s="19">
        <f>IF(AZ$3=$AP387,SUMPRODUCT($Y387:$AB387,Inp_RPEs!$S$12:$V$12),0)</f>
        <v>0</v>
      </c>
      <c r="BA387" s="15"/>
    </row>
    <row r="388" spans="5:53">
      <c r="E388" s="3" t="s">
        <v>125</v>
      </c>
      <c r="F388" s="3" t="s">
        <v>185</v>
      </c>
      <c r="G388" s="3" t="s">
        <v>160</v>
      </c>
      <c r="H388" s="3" t="s">
        <v>153</v>
      </c>
      <c r="I388" s="3" t="s">
        <v>161</v>
      </c>
      <c r="L388" s="3" t="s">
        <v>186</v>
      </c>
      <c r="M388" s="3" t="str">
        <f t="shared" si="35"/>
        <v>NGET (TO)Innovation RORE deductionNetwork innovation</v>
      </c>
      <c r="R388" s="15"/>
      <c r="T388" s="15"/>
      <c r="U388" s="15"/>
      <c r="V388" s="15"/>
      <c r="W388" s="15"/>
      <c r="X388" s="15"/>
      <c r="Y388" s="18">
        <v>0.48294092673064754</v>
      </c>
      <c r="Z388" s="18">
        <v>0.61595354366830468</v>
      </c>
      <c r="AA388" s="18">
        <v>0.62215041499944845</v>
      </c>
      <c r="AB388" s="18">
        <v>0.6303188683387756</v>
      </c>
      <c r="AC388" s="18">
        <v>0.77866554746028205</v>
      </c>
      <c r="AD388" s="18">
        <v>1.2253205246772321</v>
      </c>
      <c r="AE388" s="18">
        <v>9.122280619348837</v>
      </c>
      <c r="AF388" s="18">
        <v>0.80918604839165631</v>
      </c>
      <c r="AG388" s="15"/>
      <c r="AH388" s="15"/>
      <c r="AI388" s="15"/>
      <c r="AJ388" s="15"/>
      <c r="AK388" s="15"/>
      <c r="AM388" s="19">
        <f t="shared" si="36"/>
        <v>14.286816493615184</v>
      </c>
      <c r="AN388" s="19">
        <f t="shared" si="42"/>
        <v>4.3553498258746908</v>
      </c>
      <c r="AO388" s="19">
        <f t="shared" si="38"/>
        <v>0</v>
      </c>
      <c r="AP388" s="19" t="str">
        <f t="shared" si="39"/>
        <v>ET1</v>
      </c>
      <c r="AQ388" s="19">
        <f t="shared" si="40"/>
        <v>13.274688212759589</v>
      </c>
      <c r="AR388" s="19">
        <f t="shared" si="41"/>
        <v>4.0650773412482382</v>
      </c>
      <c r="AS388" s="19">
        <f>IF(AS$3=$AP388,SUMPRODUCT($Y388:$AF388,Inp_RPEs!$S$9:$Z$9),0)</f>
        <v>13.274688212759589</v>
      </c>
      <c r="AT388" s="19">
        <f>IF(AT$3=$AP388,SUMPRODUCT($Y388:$AD388,Inp_RPEs!$S$9:$X$9),0)</f>
        <v>4.0650773412482382</v>
      </c>
      <c r="AU388" s="19">
        <f>IF(AU$3=$AP388,SUMPRODUCT($Y388:$AF388,Inp_RPEs!$S$10:$Z$10),0)</f>
        <v>0</v>
      </c>
      <c r="AV388" s="19">
        <f>IF(AV$3=$AP388,SUMPRODUCT($Y388:$AD388,Inp_RPEs!$S$10:$X$10),0)</f>
        <v>0</v>
      </c>
      <c r="AW388" s="19">
        <f>IF(AW$3=$AP388,SUMPRODUCT($Y388:$AF388,Inp_RPEs!$S$11:$Z$11),0)</f>
        <v>0</v>
      </c>
      <c r="AX388" s="19">
        <f>IF(AX$3=$AP388,SUMPRODUCT($Y388:$AD388,Inp_RPEs!$S$11:$X$11),0)</f>
        <v>0</v>
      </c>
      <c r="AY388" s="19">
        <f>IF(AY$3=$AP388,SUMPRODUCT($Y388:$AF388,Inp_RPEs!$S$12:$Z$12),0)</f>
        <v>0</v>
      </c>
      <c r="AZ388" s="19">
        <f>IF(AZ$3=$AP388,SUMPRODUCT($Y388:$AB388,Inp_RPEs!$S$12:$V$12),0)</f>
        <v>0</v>
      </c>
      <c r="BA388" s="15"/>
    </row>
    <row r="389" spans="5:53">
      <c r="E389" s="3" t="s">
        <v>125</v>
      </c>
      <c r="F389" s="3" t="s">
        <v>185</v>
      </c>
      <c r="G389" s="3" t="s">
        <v>162</v>
      </c>
      <c r="H389" s="3" t="s">
        <v>163</v>
      </c>
      <c r="I389" s="3" t="s">
        <v>164</v>
      </c>
      <c r="L389" s="3" t="s">
        <v>186</v>
      </c>
      <c r="M389" s="3" t="str">
        <f t="shared" si="35"/>
        <v>NGET (TO)Fines and PenaltiesPost-tax total fines and penalties (including GS payments)</v>
      </c>
      <c r="R389" s="15"/>
      <c r="T389" s="15"/>
      <c r="U389" s="15"/>
      <c r="V389" s="15"/>
      <c r="W389" s="15"/>
      <c r="X389" s="15"/>
      <c r="Y389" s="18">
        <v>0</v>
      </c>
      <c r="Z389" s="18">
        <v>0</v>
      </c>
      <c r="AA389" s="18">
        <v>0</v>
      </c>
      <c r="AB389" s="18">
        <v>0</v>
      </c>
      <c r="AC389" s="18">
        <v>0</v>
      </c>
      <c r="AD389" s="18">
        <v>0</v>
      </c>
      <c r="AE389" s="18">
        <v>0</v>
      </c>
      <c r="AF389" s="18">
        <v>0</v>
      </c>
      <c r="AG389" s="15"/>
      <c r="AH389" s="15"/>
      <c r="AI389" s="15"/>
      <c r="AJ389" s="15"/>
      <c r="AK389" s="15"/>
      <c r="AM389" s="19">
        <f t="shared" si="36"/>
        <v>0</v>
      </c>
      <c r="AN389" s="19">
        <f t="shared" si="42"/>
        <v>0</v>
      </c>
      <c r="AO389" s="19">
        <f t="shared" si="38"/>
        <v>0</v>
      </c>
      <c r="AP389" s="19" t="str">
        <f t="shared" si="39"/>
        <v>ET1</v>
      </c>
      <c r="AQ389" s="19">
        <f t="shared" si="40"/>
        <v>0</v>
      </c>
      <c r="AR389" s="19">
        <f t="shared" si="41"/>
        <v>0</v>
      </c>
      <c r="AS389" s="19">
        <f>IF(AS$3=$AP389,SUMPRODUCT($Y389:$AF389,Inp_RPEs!$S$9:$Z$9),0)</f>
        <v>0</v>
      </c>
      <c r="AT389" s="19">
        <f>IF(AT$3=$AP389,SUMPRODUCT($Y389:$AD389,Inp_RPEs!$S$9:$X$9),0)</f>
        <v>0</v>
      </c>
      <c r="AU389" s="19">
        <f>IF(AU$3=$AP389,SUMPRODUCT($Y389:$AF389,Inp_RPEs!$S$10:$Z$10),0)</f>
        <v>0</v>
      </c>
      <c r="AV389" s="19">
        <f>IF(AV$3=$AP389,SUMPRODUCT($Y389:$AD389,Inp_RPEs!$S$10:$X$10),0)</f>
        <v>0</v>
      </c>
      <c r="AW389" s="19">
        <f>IF(AW$3=$AP389,SUMPRODUCT($Y389:$AF389,Inp_RPEs!$S$11:$Z$11),0)</f>
        <v>0</v>
      </c>
      <c r="AX389" s="19">
        <f>IF(AX$3=$AP389,SUMPRODUCT($Y389:$AD389,Inp_RPEs!$S$11:$X$11),0)</f>
        <v>0</v>
      </c>
      <c r="AY389" s="19">
        <f>IF(AY$3=$AP389,SUMPRODUCT($Y389:$AF389,Inp_RPEs!$S$12:$Z$12),0)</f>
        <v>0</v>
      </c>
      <c r="AZ389" s="19">
        <f>IF(AZ$3=$AP389,SUMPRODUCT($Y389:$AB389,Inp_RPEs!$S$12:$V$12),0)</f>
        <v>0</v>
      </c>
      <c r="BA389" s="15"/>
    </row>
    <row r="390" spans="5:53">
      <c r="E390" s="3" t="s">
        <v>125</v>
      </c>
      <c r="F390" s="3" t="s">
        <v>185</v>
      </c>
      <c r="G390" s="3" t="s">
        <v>165</v>
      </c>
      <c r="H390" s="3" t="s">
        <v>166</v>
      </c>
      <c r="I390" s="3" t="s">
        <v>167</v>
      </c>
      <c r="L390" s="3" t="s">
        <v>155</v>
      </c>
      <c r="M390" s="3" t="str">
        <f t="shared" ref="M390:M427" si="43">E390&amp;G390&amp;I390</f>
        <v>NGET (TO)Actual GearingTotal Adjustments to be applied for performance assessment (at actual gearing)</v>
      </c>
      <c r="R390" s="15"/>
      <c r="T390" s="15"/>
      <c r="U390" s="15"/>
      <c r="V390" s="15"/>
      <c r="W390" s="15"/>
      <c r="X390" s="15"/>
      <c r="Y390" s="18">
        <v>0</v>
      </c>
      <c r="Z390" s="18">
        <v>63</v>
      </c>
      <c r="AA390" s="18">
        <v>0</v>
      </c>
      <c r="AB390" s="18">
        <v>0</v>
      </c>
      <c r="AC390" s="18">
        <v>0</v>
      </c>
      <c r="AD390" s="18">
        <v>0</v>
      </c>
      <c r="AE390" s="18">
        <v>0</v>
      </c>
      <c r="AF390" s="18">
        <v>0</v>
      </c>
      <c r="AG390" s="15"/>
      <c r="AH390" s="15"/>
      <c r="AI390" s="15"/>
      <c r="AJ390" s="15"/>
      <c r="AK390" s="15"/>
      <c r="AM390" s="19">
        <f t="shared" ref="AM390:AM427" si="44">IF(OR($L390="%", $L390="annual real %"),AVERAGE($Y390:$AF390),SUM($Y390:$AF390))</f>
        <v>63</v>
      </c>
      <c r="AN390" s="19">
        <f t="shared" si="42"/>
        <v>63</v>
      </c>
      <c r="AO390" s="19">
        <f t="shared" si="38"/>
        <v>0</v>
      </c>
      <c r="AP390" s="19" t="str">
        <f t="shared" si="39"/>
        <v>ET1</v>
      </c>
      <c r="AQ390" s="19">
        <f t="shared" si="40"/>
        <v>59.627392484422693</v>
      </c>
      <c r="AR390" s="19">
        <f t="shared" si="41"/>
        <v>59.627392484422693</v>
      </c>
      <c r="AS390" s="19">
        <f>IF(AS$3=$AP390,SUMPRODUCT($Y390:$AF390,Inp_RPEs!$S$9:$Z$9),0)</f>
        <v>59.627392484422693</v>
      </c>
      <c r="AT390" s="19">
        <f>IF(AT$3=$AP390,SUMPRODUCT($Y390:$AD390,Inp_RPEs!$S$9:$X$9),0)</f>
        <v>59.627392484422693</v>
      </c>
      <c r="AU390" s="19">
        <f>IF(AU$3=$AP390,SUMPRODUCT($Y390:$AF390,Inp_RPEs!$S$10:$Z$10),0)</f>
        <v>0</v>
      </c>
      <c r="AV390" s="19">
        <f>IF(AV$3=$AP390,SUMPRODUCT($Y390:$AD390,Inp_RPEs!$S$10:$X$10),0)</f>
        <v>0</v>
      </c>
      <c r="AW390" s="19">
        <f>IF(AW$3=$AP390,SUMPRODUCT($Y390:$AF390,Inp_RPEs!$S$11:$Z$11),0)</f>
        <v>0</v>
      </c>
      <c r="AX390" s="19">
        <f>IF(AX$3=$AP390,SUMPRODUCT($Y390:$AD390,Inp_RPEs!$S$11:$X$11),0)</f>
        <v>0</v>
      </c>
      <c r="AY390" s="19">
        <f>IF(AY$3=$AP390,SUMPRODUCT($Y390:$AF390,Inp_RPEs!$S$12:$Z$12),0)</f>
        <v>0</v>
      </c>
      <c r="AZ390" s="19">
        <f>IF(AZ$3=$AP390,SUMPRODUCT($Y390:$AB390,Inp_RPEs!$S$12:$V$12),0)</f>
        <v>0</v>
      </c>
      <c r="BA390" s="15"/>
    </row>
    <row r="391" spans="5:53">
      <c r="E391" s="3" t="s">
        <v>125</v>
      </c>
      <c r="F391" s="3" t="s">
        <v>185</v>
      </c>
      <c r="G391" s="3" t="s">
        <v>168</v>
      </c>
      <c r="H391" s="3" t="s">
        <v>166</v>
      </c>
      <c r="I391" s="3" t="s">
        <v>169</v>
      </c>
      <c r="L391" s="3" t="s">
        <v>186</v>
      </c>
      <c r="M391" s="3" t="str">
        <f t="shared" si="43"/>
        <v>NGET (TO)Debt performance (notional)Debt performance - at notional gearing</v>
      </c>
      <c r="R391" s="15"/>
      <c r="T391" s="15"/>
      <c r="U391" s="15"/>
      <c r="V391" s="15"/>
      <c r="W391" s="15"/>
      <c r="X391" s="15"/>
      <c r="Y391" s="18">
        <v>71.749014799758271</v>
      </c>
      <c r="Z391" s="18">
        <v>14.040158084597351</v>
      </c>
      <c r="AA391" s="18">
        <v>41.048094852142299</v>
      </c>
      <c r="AB391" s="18">
        <v>81.919129921882487</v>
      </c>
      <c r="AC391" s="18">
        <v>168.43459144516234</v>
      </c>
      <c r="AD391" s="18">
        <v>135.89579572210579</v>
      </c>
      <c r="AE391" s="18">
        <v>21.830729217667805</v>
      </c>
      <c r="AF391" s="18">
        <v>-54.881105607986697</v>
      </c>
      <c r="AG391" s="15"/>
      <c r="AH391" s="15"/>
      <c r="AI391" s="15"/>
      <c r="AJ391" s="15"/>
      <c r="AK391" s="15"/>
      <c r="AM391" s="19">
        <f t="shared" si="44"/>
        <v>480.03640843532958</v>
      </c>
      <c r="AN391" s="19">
        <f t="shared" si="42"/>
        <v>513.08678482564846</v>
      </c>
      <c r="AO391" s="19">
        <f t="shared" ref="AO391:AO427" si="45">IF(G391="Totex allowance",1,0)</f>
        <v>0</v>
      </c>
      <c r="AP391" s="19" t="str">
        <f t="shared" ref="AP391:AP427" si="46">F391</f>
        <v>ET1</v>
      </c>
      <c r="AQ391" s="19">
        <f t="shared" ref="AQ391:AQ427" si="47">SUM(AS391,AU391,AW391,AY391)</f>
        <v>447.90437660457235</v>
      </c>
      <c r="AR391" s="19">
        <f t="shared" ref="AR391:AR427" si="48">SUM(AT391,AV391,AX391,AZ391)</f>
        <v>478.55252917810083</v>
      </c>
      <c r="AS391" s="19">
        <f>IF(AS$3=$AP391,SUMPRODUCT($Y391:$AF391,Inp_RPEs!$S$9:$Z$9),0)</f>
        <v>447.90437660457235</v>
      </c>
      <c r="AT391" s="19">
        <f>IF(AT$3=$AP391,SUMPRODUCT($Y391:$AD391,Inp_RPEs!$S$9:$X$9),0)</f>
        <v>478.55252917810083</v>
      </c>
      <c r="AU391" s="19">
        <f>IF(AU$3=$AP391,SUMPRODUCT($Y391:$AF391,Inp_RPEs!$S$10:$Z$10),0)</f>
        <v>0</v>
      </c>
      <c r="AV391" s="19">
        <f>IF(AV$3=$AP391,SUMPRODUCT($Y391:$AD391,Inp_RPEs!$S$10:$X$10),0)</f>
        <v>0</v>
      </c>
      <c r="AW391" s="19">
        <f>IF(AW$3=$AP391,SUMPRODUCT($Y391:$AF391,Inp_RPEs!$S$11:$Z$11),0)</f>
        <v>0</v>
      </c>
      <c r="AX391" s="19">
        <f>IF(AX$3=$AP391,SUMPRODUCT($Y391:$AD391,Inp_RPEs!$S$11:$X$11),0)</f>
        <v>0</v>
      </c>
      <c r="AY391" s="19">
        <f>IF(AY$3=$AP391,SUMPRODUCT($Y391:$AF391,Inp_RPEs!$S$12:$Z$12),0)</f>
        <v>0</v>
      </c>
      <c r="AZ391" s="19">
        <f>IF(AZ$3=$AP391,SUMPRODUCT($Y391:$AB391,Inp_RPEs!$S$12:$V$12),0)</f>
        <v>0</v>
      </c>
      <c r="BA391" s="15"/>
    </row>
    <row r="392" spans="5:53">
      <c r="E392" s="3" t="s">
        <v>125</v>
      </c>
      <c r="F392" s="3" t="s">
        <v>185</v>
      </c>
      <c r="G392" s="3" t="s">
        <v>170</v>
      </c>
      <c r="H392" s="3" t="s">
        <v>166</v>
      </c>
      <c r="I392" s="3" t="s">
        <v>171</v>
      </c>
      <c r="L392" s="3" t="s">
        <v>186</v>
      </c>
      <c r="M392" s="3" t="str">
        <f t="shared" si="43"/>
        <v>NGET (TO)Debt performance impact (actual)Debt performance - impact of actual gearing</v>
      </c>
      <c r="R392" s="15"/>
      <c r="T392" s="15"/>
      <c r="U392" s="15"/>
      <c r="V392" s="15"/>
      <c r="W392" s="15"/>
      <c r="X392" s="15"/>
      <c r="Y392" s="18">
        <v>8.807435157694119</v>
      </c>
      <c r="Z392" s="18">
        <v>5.7251817244046155</v>
      </c>
      <c r="AA392" s="18">
        <v>5.5397025049179485</v>
      </c>
      <c r="AB392" s="18">
        <v>5.3799238830355876</v>
      </c>
      <c r="AC392" s="18">
        <v>-0.99617147888286794</v>
      </c>
      <c r="AD392" s="18">
        <v>-0.17373048248023082</v>
      </c>
      <c r="AE392" s="18">
        <v>6.8483638474410693</v>
      </c>
      <c r="AF392" s="18">
        <v>4.0816495796315646</v>
      </c>
      <c r="AG392" s="15"/>
      <c r="AH392" s="15"/>
      <c r="AI392" s="15"/>
      <c r="AJ392" s="15"/>
      <c r="AK392" s="15"/>
      <c r="AM392" s="19">
        <f t="shared" si="44"/>
        <v>35.212354735761807</v>
      </c>
      <c r="AN392" s="19">
        <f t="shared" si="42"/>
        <v>24.282341308689173</v>
      </c>
      <c r="AO392" s="19">
        <f t="shared" si="45"/>
        <v>0</v>
      </c>
      <c r="AP392" s="19" t="str">
        <f t="shared" si="46"/>
        <v>ET1</v>
      </c>
      <c r="AQ392" s="19">
        <f t="shared" si="47"/>
        <v>33.092182042864145</v>
      </c>
      <c r="AR392" s="19">
        <f t="shared" si="48"/>
        <v>22.956602490379517</v>
      </c>
      <c r="AS392" s="19">
        <f>IF(AS$3=$AP392,SUMPRODUCT($Y392:$AF392,Inp_RPEs!$S$9:$Z$9),0)</f>
        <v>33.092182042864145</v>
      </c>
      <c r="AT392" s="19">
        <f>IF(AT$3=$AP392,SUMPRODUCT($Y392:$AD392,Inp_RPEs!$S$9:$X$9),0)</f>
        <v>22.956602490379517</v>
      </c>
      <c r="AU392" s="19">
        <f>IF(AU$3=$AP392,SUMPRODUCT($Y392:$AF392,Inp_RPEs!$S$10:$Z$10),0)</f>
        <v>0</v>
      </c>
      <c r="AV392" s="19">
        <f>IF(AV$3=$AP392,SUMPRODUCT($Y392:$AD392,Inp_RPEs!$S$10:$X$10),0)</f>
        <v>0</v>
      </c>
      <c r="AW392" s="19">
        <f>IF(AW$3=$AP392,SUMPRODUCT($Y392:$AF392,Inp_RPEs!$S$11:$Z$11),0)</f>
        <v>0</v>
      </c>
      <c r="AX392" s="19">
        <f>IF(AX$3=$AP392,SUMPRODUCT($Y392:$AD392,Inp_RPEs!$S$11:$X$11),0)</f>
        <v>0</v>
      </c>
      <c r="AY392" s="19">
        <f>IF(AY$3=$AP392,SUMPRODUCT($Y392:$AF392,Inp_RPEs!$S$12:$Z$12),0)</f>
        <v>0</v>
      </c>
      <c r="AZ392" s="19">
        <f>IF(AZ$3=$AP392,SUMPRODUCT($Y392:$AB392,Inp_RPEs!$S$12:$V$12),0)</f>
        <v>0</v>
      </c>
      <c r="BA392" s="15"/>
    </row>
    <row r="393" spans="5:53">
      <c r="E393" s="3" t="s">
        <v>125</v>
      </c>
      <c r="F393" s="3" t="s">
        <v>185</v>
      </c>
      <c r="G393" s="3" t="s">
        <v>172</v>
      </c>
      <c r="H393" s="3" t="s">
        <v>166</v>
      </c>
      <c r="I393" s="3" t="s">
        <v>173</v>
      </c>
      <c r="L393" s="3" t="s">
        <v>186</v>
      </c>
      <c r="M393" s="3" t="str">
        <f t="shared" si="43"/>
        <v>NGET (TO)Tax performance (notional)Tax performance - at notional gearing</v>
      </c>
      <c r="R393" s="15"/>
      <c r="T393" s="15"/>
      <c r="U393" s="15"/>
      <c r="V393" s="15"/>
      <c r="W393" s="15"/>
      <c r="X393" s="15"/>
      <c r="Y393" s="18">
        <v>-24.786888060042237</v>
      </c>
      <c r="Z393" s="18">
        <v>-13.805502869593013</v>
      </c>
      <c r="AA393" s="18">
        <v>-27.559266990611121</v>
      </c>
      <c r="AB393" s="18">
        <v>-28.588310596159719</v>
      </c>
      <c r="AC393" s="18">
        <v>-40.302559379815818</v>
      </c>
      <c r="AD393" s="18">
        <v>-38.253644335539377</v>
      </c>
      <c r="AE393" s="18">
        <v>-1.9576847714158951</v>
      </c>
      <c r="AF393" s="18">
        <v>19.770383021618628</v>
      </c>
      <c r="AG393" s="15"/>
      <c r="AH393" s="15"/>
      <c r="AI393" s="15"/>
      <c r="AJ393" s="15"/>
      <c r="AK393" s="15"/>
      <c r="AM393" s="19">
        <f t="shared" si="44"/>
        <v>-155.48347398155857</v>
      </c>
      <c r="AN393" s="19">
        <f t="shared" si="42"/>
        <v>-173.29617223176129</v>
      </c>
      <c r="AO393" s="19">
        <f t="shared" si="45"/>
        <v>0</v>
      </c>
      <c r="AP393" s="19" t="str">
        <f t="shared" si="46"/>
        <v>ET1</v>
      </c>
      <c r="AQ393" s="19">
        <f t="shared" si="47"/>
        <v>-145.23500764837013</v>
      </c>
      <c r="AR393" s="19">
        <f t="shared" si="48"/>
        <v>-161.75301298879793</v>
      </c>
      <c r="AS393" s="19">
        <f>IF(AS$3=$AP393,SUMPRODUCT($Y393:$AF393,Inp_RPEs!$S$9:$Z$9),0)</f>
        <v>-145.23500764837013</v>
      </c>
      <c r="AT393" s="19">
        <f>IF(AT$3=$AP393,SUMPRODUCT($Y393:$AD393,Inp_RPEs!$S$9:$X$9),0)</f>
        <v>-161.75301298879793</v>
      </c>
      <c r="AU393" s="19">
        <f>IF(AU$3=$AP393,SUMPRODUCT($Y393:$AF393,Inp_RPEs!$S$10:$Z$10),0)</f>
        <v>0</v>
      </c>
      <c r="AV393" s="19">
        <f>IF(AV$3=$AP393,SUMPRODUCT($Y393:$AD393,Inp_RPEs!$S$10:$X$10),0)</f>
        <v>0</v>
      </c>
      <c r="AW393" s="19">
        <f>IF(AW$3=$AP393,SUMPRODUCT($Y393:$AF393,Inp_RPEs!$S$11:$Z$11),0)</f>
        <v>0</v>
      </c>
      <c r="AX393" s="19">
        <f>IF(AX$3=$AP393,SUMPRODUCT($Y393:$AD393,Inp_RPEs!$S$11:$X$11),0)</f>
        <v>0</v>
      </c>
      <c r="AY393" s="19">
        <f>IF(AY$3=$AP393,SUMPRODUCT($Y393:$AF393,Inp_RPEs!$S$12:$Z$12),0)</f>
        <v>0</v>
      </c>
      <c r="AZ393" s="19">
        <f>IF(AZ$3=$AP393,SUMPRODUCT($Y393:$AB393,Inp_RPEs!$S$12:$V$12),0)</f>
        <v>0</v>
      </c>
      <c r="BA393" s="15"/>
    </row>
    <row r="394" spans="5:53">
      <c r="E394" s="3" t="s">
        <v>125</v>
      </c>
      <c r="F394" s="3" t="s">
        <v>185</v>
      </c>
      <c r="G394" s="3" t="s">
        <v>174</v>
      </c>
      <c r="H394" s="3" t="s">
        <v>166</v>
      </c>
      <c r="I394" s="3" t="s">
        <v>175</v>
      </c>
      <c r="L394" s="3" t="s">
        <v>186</v>
      </c>
      <c r="M394" s="3" t="str">
        <f t="shared" si="43"/>
        <v>NGET (TO)Tax performance impact (actual)Tax performance - impact of actual gearing</v>
      </c>
      <c r="R394" s="15"/>
      <c r="T394" s="15"/>
      <c r="U394" s="15"/>
      <c r="V394" s="15"/>
      <c r="W394" s="15"/>
      <c r="X394" s="15"/>
      <c r="Y394" s="18">
        <v>-3.2938375386498286</v>
      </c>
      <c r="Z394" s="18">
        <v>-1.5811215829785983</v>
      </c>
      <c r="AA394" s="18">
        <v>-1.8465675016393073</v>
      </c>
      <c r="AB394" s="18">
        <v>-1.7933079610118625</v>
      </c>
      <c r="AC394" s="18">
        <v>0.31810517813066141</v>
      </c>
      <c r="AD394" s="18">
        <v>5.5476960791999375E-2</v>
      </c>
      <c r="AE394" s="18">
        <v>-2.1868724890988229</v>
      </c>
      <c r="AF394" s="18">
        <v>-1.1861203906621594</v>
      </c>
      <c r="AG394" s="15"/>
      <c r="AH394" s="15"/>
      <c r="AI394" s="15"/>
      <c r="AJ394" s="15"/>
      <c r="AK394" s="15"/>
      <c r="AM394" s="19">
        <f t="shared" si="44"/>
        <v>-11.514245325117919</v>
      </c>
      <c r="AN394" s="19">
        <f t="shared" si="42"/>
        <v>-8.1412524453569368</v>
      </c>
      <c r="AO394" s="19">
        <f t="shared" si="45"/>
        <v>0</v>
      </c>
      <c r="AP394" s="19" t="str">
        <f t="shared" si="46"/>
        <v>ET1</v>
      </c>
      <c r="AQ394" s="19">
        <f t="shared" si="47"/>
        <v>-10.83329785392972</v>
      </c>
      <c r="AR394" s="19">
        <f t="shared" si="48"/>
        <v>-7.7054665945368441</v>
      </c>
      <c r="AS394" s="19">
        <f>IF(AS$3=$AP394,SUMPRODUCT($Y394:$AF394,Inp_RPEs!$S$9:$Z$9),0)</f>
        <v>-10.83329785392972</v>
      </c>
      <c r="AT394" s="19">
        <f>IF(AT$3=$AP394,SUMPRODUCT($Y394:$AD394,Inp_RPEs!$S$9:$X$9),0)</f>
        <v>-7.7054665945368441</v>
      </c>
      <c r="AU394" s="19">
        <f>IF(AU$3=$AP394,SUMPRODUCT($Y394:$AF394,Inp_RPEs!$S$10:$Z$10),0)</f>
        <v>0</v>
      </c>
      <c r="AV394" s="19">
        <f>IF(AV$3=$AP394,SUMPRODUCT($Y394:$AD394,Inp_RPEs!$S$10:$X$10),0)</f>
        <v>0</v>
      </c>
      <c r="AW394" s="19">
        <f>IF(AW$3=$AP394,SUMPRODUCT($Y394:$AF394,Inp_RPEs!$S$11:$Z$11),0)</f>
        <v>0</v>
      </c>
      <c r="AX394" s="19">
        <f>IF(AX$3=$AP394,SUMPRODUCT($Y394:$AD394,Inp_RPEs!$S$11:$X$11),0)</f>
        <v>0</v>
      </c>
      <c r="AY394" s="19">
        <f>IF(AY$3=$AP394,SUMPRODUCT($Y394:$AF394,Inp_RPEs!$S$12:$Z$12),0)</f>
        <v>0</v>
      </c>
      <c r="AZ394" s="19">
        <f>IF(AZ$3=$AP394,SUMPRODUCT($Y394:$AB394,Inp_RPEs!$S$12:$V$12),0)</f>
        <v>0</v>
      </c>
      <c r="BA394" s="15"/>
    </row>
    <row r="395" spans="5:53">
      <c r="E395" s="3" t="s">
        <v>125</v>
      </c>
      <c r="F395" s="3" t="s">
        <v>185</v>
      </c>
      <c r="G395" s="3" t="s">
        <v>176</v>
      </c>
      <c r="H395" s="3" t="s">
        <v>176</v>
      </c>
      <c r="I395" s="3" t="s">
        <v>177</v>
      </c>
      <c r="L395" s="3" t="s">
        <v>186</v>
      </c>
      <c r="M395" s="3" t="str">
        <f t="shared" si="43"/>
        <v>NGET (TO)RAVNPV-neutral RAV return base</v>
      </c>
      <c r="R395" s="15"/>
      <c r="T395" s="15"/>
      <c r="U395" s="15"/>
      <c r="V395" s="15"/>
      <c r="W395" s="15"/>
      <c r="X395" s="15"/>
      <c r="Y395" s="18">
        <v>8654.4475814243124</v>
      </c>
      <c r="Z395" s="18">
        <v>8940.3943487965771</v>
      </c>
      <c r="AA395" s="18">
        <v>9209.387779747678</v>
      </c>
      <c r="AB395" s="18">
        <v>9493.7017664360865</v>
      </c>
      <c r="AC395" s="18">
        <v>9704.939249357878</v>
      </c>
      <c r="AD395" s="18">
        <v>9829.3279817015209</v>
      </c>
      <c r="AE395" s="18">
        <v>10033.22885399816</v>
      </c>
      <c r="AF395" s="18">
        <v>10394.828712264707</v>
      </c>
      <c r="AG395" s="15"/>
      <c r="AH395" s="15"/>
      <c r="AI395" s="15"/>
      <c r="AJ395" s="15"/>
      <c r="AK395" s="15"/>
      <c r="AM395" s="19">
        <f t="shared" si="44"/>
        <v>76260.256273726918</v>
      </c>
      <c r="AN395" s="19">
        <f t="shared" si="42"/>
        <v>55832.198707464056</v>
      </c>
      <c r="AO395" s="19">
        <f t="shared" si="45"/>
        <v>0</v>
      </c>
      <c r="AP395" s="19" t="str">
        <f t="shared" si="46"/>
        <v>ET1</v>
      </c>
      <c r="AQ395" s="19">
        <f t="shared" si="47"/>
        <v>71168.756482330442</v>
      </c>
      <c r="AR395" s="19">
        <f t="shared" si="48"/>
        <v>52225.485831559919</v>
      </c>
      <c r="AS395" s="19">
        <f>IF(AS$3=$AP395,SUMPRODUCT($Y395:$AF395,Inp_RPEs!$S$9:$Z$9),0)</f>
        <v>71168.756482330442</v>
      </c>
      <c r="AT395" s="19">
        <f>IF(AT$3=$AP395,SUMPRODUCT($Y395:$AD395,Inp_RPEs!$S$9:$X$9),0)</f>
        <v>52225.485831559919</v>
      </c>
      <c r="AU395" s="19">
        <f>IF(AU$3=$AP395,SUMPRODUCT($Y395:$AF395,Inp_RPEs!$S$10:$Z$10),0)</f>
        <v>0</v>
      </c>
      <c r="AV395" s="19">
        <f>IF(AV$3=$AP395,SUMPRODUCT($Y395:$AD395,Inp_RPEs!$S$10:$X$10),0)</f>
        <v>0</v>
      </c>
      <c r="AW395" s="19">
        <f>IF(AW$3=$AP395,SUMPRODUCT($Y395:$AF395,Inp_RPEs!$S$11:$Z$11),0)</f>
        <v>0</v>
      </c>
      <c r="AX395" s="19">
        <f>IF(AX$3=$AP395,SUMPRODUCT($Y395:$AD395,Inp_RPEs!$S$11:$X$11),0)</f>
        <v>0</v>
      </c>
      <c r="AY395" s="19">
        <f>IF(AY$3=$AP395,SUMPRODUCT($Y395:$AF395,Inp_RPEs!$S$12:$Z$12),0)</f>
        <v>0</v>
      </c>
      <c r="AZ395" s="19">
        <f>IF(AZ$3=$AP395,SUMPRODUCT($Y395:$AB395,Inp_RPEs!$S$12:$V$12),0)</f>
        <v>0</v>
      </c>
      <c r="BA395" s="15"/>
    </row>
    <row r="396" spans="5:53">
      <c r="E396" s="3" t="s">
        <v>125</v>
      </c>
      <c r="F396" s="3" t="s">
        <v>185</v>
      </c>
      <c r="G396" s="3" t="s">
        <v>178</v>
      </c>
      <c r="H396" s="3" t="s">
        <v>176</v>
      </c>
      <c r="I396" s="3" t="s">
        <v>179</v>
      </c>
      <c r="L396" s="3" t="s">
        <v>186</v>
      </c>
      <c r="M396" s="3" t="str">
        <f t="shared" si="43"/>
        <v>NGET (TO)DepreciationTotal Depreciation</v>
      </c>
      <c r="R396" s="15"/>
      <c r="T396" s="15"/>
      <c r="U396" s="15"/>
      <c r="V396" s="15"/>
      <c r="W396" s="15"/>
      <c r="X396" s="15"/>
      <c r="Y396" s="18">
        <v>-563.74706552727753</v>
      </c>
      <c r="Z396" s="18">
        <v>-581.94130004259978</v>
      </c>
      <c r="AA396" s="18">
        <v>-600.76643853926203</v>
      </c>
      <c r="AB396" s="18">
        <v>-623.34418846328492</v>
      </c>
      <c r="AC396" s="18">
        <v>-635.97847472964156</v>
      </c>
      <c r="AD396" s="18">
        <v>-646.36202611314013</v>
      </c>
      <c r="AE396" s="18">
        <v>-646.09429753150641</v>
      </c>
      <c r="AF396" s="18">
        <v>-651.34343065975747</v>
      </c>
      <c r="AG396" s="15"/>
      <c r="AH396" s="15"/>
      <c r="AI396" s="15"/>
      <c r="AJ396" s="15"/>
      <c r="AK396" s="15"/>
      <c r="AM396" s="19">
        <f t="shared" si="44"/>
        <v>-4949.5772216064697</v>
      </c>
      <c r="AN396" s="19">
        <f t="shared" si="42"/>
        <v>-3652.1394934152058</v>
      </c>
      <c r="AO396" s="19">
        <f t="shared" si="45"/>
        <v>0</v>
      </c>
      <c r="AP396" s="19" t="str">
        <f t="shared" si="46"/>
        <v>ET1</v>
      </c>
      <c r="AQ396" s="19">
        <f t="shared" si="47"/>
        <v>-4619.1853721119032</v>
      </c>
      <c r="AR396" s="19">
        <f t="shared" si="48"/>
        <v>-3416.0502253694995</v>
      </c>
      <c r="AS396" s="19">
        <f>IF(AS$3=$AP396,SUMPRODUCT($Y396:$AF396,Inp_RPEs!$S$9:$Z$9),0)</f>
        <v>-4619.1853721119032</v>
      </c>
      <c r="AT396" s="19">
        <f>IF(AT$3=$AP396,SUMPRODUCT($Y396:$AD396,Inp_RPEs!$S$9:$X$9),0)</f>
        <v>-3416.0502253694995</v>
      </c>
      <c r="AU396" s="19">
        <f>IF(AU$3=$AP396,SUMPRODUCT($Y396:$AF396,Inp_RPEs!$S$10:$Z$10),0)</f>
        <v>0</v>
      </c>
      <c r="AV396" s="19">
        <f>IF(AV$3=$AP396,SUMPRODUCT($Y396:$AD396,Inp_RPEs!$S$10:$X$10),0)</f>
        <v>0</v>
      </c>
      <c r="AW396" s="19">
        <f>IF(AW$3=$AP396,SUMPRODUCT($Y396:$AF396,Inp_RPEs!$S$11:$Z$11),0)</f>
        <v>0</v>
      </c>
      <c r="AX396" s="19">
        <f>IF(AX$3=$AP396,SUMPRODUCT($Y396:$AD396,Inp_RPEs!$S$11:$X$11),0)</f>
        <v>0</v>
      </c>
      <c r="AY396" s="19">
        <f>IF(AY$3=$AP396,SUMPRODUCT($Y396:$AF396,Inp_RPEs!$S$12:$Z$12),0)</f>
        <v>0</v>
      </c>
      <c r="AZ396" s="19">
        <f>IF(AZ$3=$AP396,SUMPRODUCT($Y396:$AB396,Inp_RPEs!$S$12:$V$12),0)</f>
        <v>0</v>
      </c>
      <c r="BA396" s="15"/>
    </row>
    <row r="397" spans="5:53">
      <c r="E397" s="3" t="s">
        <v>125</v>
      </c>
      <c r="F397" s="3" t="s">
        <v>185</v>
      </c>
      <c r="G397" s="3" t="s">
        <v>180</v>
      </c>
      <c r="H397" s="3" t="s">
        <v>176</v>
      </c>
      <c r="I397" s="3" t="s">
        <v>181</v>
      </c>
      <c r="L397" s="3" t="s">
        <v>138</v>
      </c>
      <c r="M397" s="3" t="str">
        <f t="shared" si="43"/>
        <v>NGET (TO)Notional GearingNotional gearing</v>
      </c>
      <c r="R397" s="15"/>
      <c r="T397" s="15"/>
      <c r="U397" s="15"/>
      <c r="V397" s="15"/>
      <c r="W397" s="15"/>
      <c r="X397" s="15"/>
      <c r="Y397" s="18">
        <v>0.6</v>
      </c>
      <c r="Z397" s="18">
        <v>0.6</v>
      </c>
      <c r="AA397" s="18">
        <v>0.6</v>
      </c>
      <c r="AB397" s="18">
        <v>0.6</v>
      </c>
      <c r="AC397" s="18">
        <v>0.6</v>
      </c>
      <c r="AD397" s="18">
        <v>0.6</v>
      </c>
      <c r="AE397" s="18">
        <v>0.6</v>
      </c>
      <c r="AF397" s="18">
        <v>0.6</v>
      </c>
      <c r="AG397" s="15"/>
      <c r="AH397" s="15"/>
      <c r="AI397" s="15"/>
      <c r="AJ397" s="15"/>
      <c r="AK397" s="15"/>
      <c r="AM397" s="19">
        <f t="shared" si="44"/>
        <v>0.6</v>
      </c>
      <c r="AN397" s="19">
        <f t="shared" si="42"/>
        <v>0.6</v>
      </c>
      <c r="AO397" s="19">
        <f t="shared" si="45"/>
        <v>0</v>
      </c>
      <c r="AP397" s="19" t="str">
        <f t="shared" si="46"/>
        <v>ET1</v>
      </c>
      <c r="AQ397" s="19">
        <f t="shared" si="47"/>
        <v>4.4825642875457117</v>
      </c>
      <c r="AR397" s="19">
        <f t="shared" si="48"/>
        <v>3.3697847338760272</v>
      </c>
      <c r="AS397" s="19">
        <f>IF(AS$3=$AP397,SUMPRODUCT($Y397:$AF397,Inp_RPEs!$S$9:$Z$9),0)</f>
        <v>4.4825642875457117</v>
      </c>
      <c r="AT397" s="19">
        <f>IF(AT$3=$AP397,SUMPRODUCT($Y397:$AD397,Inp_RPEs!$S$9:$X$9),0)</f>
        <v>3.3697847338760272</v>
      </c>
      <c r="AU397" s="19">
        <f>IF(AU$3=$AP397,SUMPRODUCT($Y397:$AF397,Inp_RPEs!$S$10:$Z$10),0)</f>
        <v>0</v>
      </c>
      <c r="AV397" s="19">
        <f>IF(AV$3=$AP397,SUMPRODUCT($Y397:$AD397,Inp_RPEs!$S$10:$X$10),0)</f>
        <v>0</v>
      </c>
      <c r="AW397" s="19">
        <f>IF(AW$3=$AP397,SUMPRODUCT($Y397:$AF397,Inp_RPEs!$S$11:$Z$11),0)</f>
        <v>0</v>
      </c>
      <c r="AX397" s="19">
        <f>IF(AX$3=$AP397,SUMPRODUCT($Y397:$AD397,Inp_RPEs!$S$11:$X$11),0)</f>
        <v>0</v>
      </c>
      <c r="AY397" s="19">
        <f>IF(AY$3=$AP397,SUMPRODUCT($Y397:$AF397,Inp_RPEs!$S$12:$Z$12),0)</f>
        <v>0</v>
      </c>
      <c r="AZ397" s="19">
        <f>IF(AZ$3=$AP397,SUMPRODUCT($Y397:$AB397,Inp_RPEs!$S$12:$V$12),0)</f>
        <v>0</v>
      </c>
      <c r="BA397" s="15"/>
    </row>
    <row r="398" spans="5:53">
      <c r="E398" s="3" t="s">
        <v>125</v>
      </c>
      <c r="F398" s="3" t="s">
        <v>185</v>
      </c>
      <c r="G398" s="3" t="s">
        <v>182</v>
      </c>
      <c r="H398" s="3" t="s">
        <v>176</v>
      </c>
      <c r="I398" s="3" t="s">
        <v>182</v>
      </c>
      <c r="L398" s="3" t="s">
        <v>183</v>
      </c>
      <c r="M398" s="3" t="str">
        <f t="shared" si="43"/>
        <v>NGET (TO)Cost of debtCost of debt</v>
      </c>
      <c r="R398" s="15"/>
      <c r="T398" s="15"/>
      <c r="U398" s="15"/>
      <c r="V398" s="15"/>
      <c r="W398" s="15"/>
      <c r="X398" s="15"/>
      <c r="Y398" s="18">
        <v>2.92E-2</v>
      </c>
      <c r="Z398" s="18">
        <v>2.7199999999999998E-2</v>
      </c>
      <c r="AA398" s="18">
        <v>2.5499999999999998E-2</v>
      </c>
      <c r="AB398" s="18">
        <v>2.3800000000000002E-2</v>
      </c>
      <c r="AC398" s="18">
        <v>2.2200000000000001E-2</v>
      </c>
      <c r="AD398" s="18">
        <v>1.9099999999999999E-2</v>
      </c>
      <c r="AE398" s="18">
        <v>1.5800000000000002E-2</v>
      </c>
      <c r="AF398" s="18">
        <v>1.1399999999999999E-2</v>
      </c>
      <c r="AG398" s="15"/>
      <c r="AH398" s="15"/>
      <c r="AI398" s="15"/>
      <c r="AJ398" s="15"/>
      <c r="AK398" s="15"/>
      <c r="AM398" s="19">
        <f t="shared" si="44"/>
        <v>2.1775000000000003E-2</v>
      </c>
      <c r="AN398" s="19">
        <f t="shared" si="42"/>
        <v>2.4500000000000004E-2</v>
      </c>
      <c r="AO398" s="19">
        <f t="shared" si="45"/>
        <v>0</v>
      </c>
      <c r="AP398" s="19" t="str">
        <f t="shared" si="46"/>
        <v>ET1</v>
      </c>
      <c r="AQ398" s="19">
        <f t="shared" si="47"/>
        <v>0.16308065814032105</v>
      </c>
      <c r="AR398" s="19">
        <f t="shared" si="48"/>
        <v>0.13785765492380819</v>
      </c>
      <c r="AS398" s="19">
        <f>IF(AS$3=$AP398,SUMPRODUCT($Y398:$AF398,Inp_RPEs!$S$9:$Z$9),0)</f>
        <v>0.16308065814032105</v>
      </c>
      <c r="AT398" s="19">
        <f>IF(AT$3=$AP398,SUMPRODUCT($Y398:$AD398,Inp_RPEs!$S$9:$X$9),0)</f>
        <v>0.13785765492380819</v>
      </c>
      <c r="AU398" s="19">
        <f>IF(AU$3=$AP398,SUMPRODUCT($Y398:$AF398,Inp_RPEs!$S$10:$Z$10),0)</f>
        <v>0</v>
      </c>
      <c r="AV398" s="19">
        <f>IF(AV$3=$AP398,SUMPRODUCT($Y398:$AD398,Inp_RPEs!$S$10:$X$10),0)</f>
        <v>0</v>
      </c>
      <c r="AW398" s="19">
        <f>IF(AW$3=$AP398,SUMPRODUCT($Y398:$AF398,Inp_RPEs!$S$11:$Z$11),0)</f>
        <v>0</v>
      </c>
      <c r="AX398" s="19">
        <f>IF(AX$3=$AP398,SUMPRODUCT($Y398:$AD398,Inp_RPEs!$S$11:$X$11),0)</f>
        <v>0</v>
      </c>
      <c r="AY398" s="19">
        <f>IF(AY$3=$AP398,SUMPRODUCT($Y398:$AF398,Inp_RPEs!$S$12:$Z$12),0)</f>
        <v>0</v>
      </c>
      <c r="AZ398" s="19">
        <f>IF(AZ$3=$AP398,SUMPRODUCT($Y398:$AB398,Inp_RPEs!$S$12:$V$12),0)</f>
        <v>0</v>
      </c>
      <c r="BA398" s="15"/>
    </row>
    <row r="399" spans="5:53">
      <c r="E399" s="3" t="s">
        <v>125</v>
      </c>
      <c r="F399" s="3" t="s">
        <v>185</v>
      </c>
      <c r="G399" s="3" t="s">
        <v>184</v>
      </c>
      <c r="H399" s="3" t="s">
        <v>176</v>
      </c>
      <c r="I399" s="3" t="s">
        <v>184</v>
      </c>
      <c r="L399" s="3" t="s">
        <v>183</v>
      </c>
      <c r="M399" s="3" t="str">
        <f t="shared" si="43"/>
        <v>NGET (TO)Cost of equityCost of equity</v>
      </c>
      <c r="R399" s="15"/>
      <c r="T399" s="15"/>
      <c r="U399" s="15"/>
      <c r="V399" s="15"/>
      <c r="W399" s="15"/>
      <c r="X399" s="15"/>
      <c r="Y399" s="18">
        <v>7.0000000000000007E-2</v>
      </c>
      <c r="Z399" s="18">
        <v>7.0000000000000007E-2</v>
      </c>
      <c r="AA399" s="18">
        <v>7.0000000000000007E-2</v>
      </c>
      <c r="AB399" s="18">
        <v>7.0000000000000007E-2</v>
      </c>
      <c r="AC399" s="18">
        <v>7.0000000000000007E-2</v>
      </c>
      <c r="AD399" s="18">
        <v>7.0000000000000007E-2</v>
      </c>
      <c r="AE399" s="18">
        <v>7.0000000000000007E-2</v>
      </c>
      <c r="AF399" s="18">
        <v>7.0000000000000007E-2</v>
      </c>
      <c r="AG399" s="15"/>
      <c r="AH399" s="15"/>
      <c r="AI399" s="15"/>
      <c r="AJ399" s="15"/>
      <c r="AK399" s="15"/>
      <c r="AM399" s="19">
        <f t="shared" si="44"/>
        <v>7.0000000000000007E-2</v>
      </c>
      <c r="AN399" s="19">
        <f t="shared" si="42"/>
        <v>7.0000000000000007E-2</v>
      </c>
      <c r="AO399" s="19">
        <f t="shared" si="45"/>
        <v>0</v>
      </c>
      <c r="AP399" s="19" t="str">
        <f t="shared" si="46"/>
        <v>ET1</v>
      </c>
      <c r="AQ399" s="19">
        <f t="shared" si="47"/>
        <v>0.52296583354699988</v>
      </c>
      <c r="AR399" s="19">
        <f t="shared" si="48"/>
        <v>0.3931415522855366</v>
      </c>
      <c r="AS399" s="19">
        <f>IF(AS$3=$AP399,SUMPRODUCT($Y399:$AF399,Inp_RPEs!$S$9:$Z$9),0)</f>
        <v>0.52296583354699988</v>
      </c>
      <c r="AT399" s="19">
        <f>IF(AT$3=$AP399,SUMPRODUCT($Y399:$AD399,Inp_RPEs!$S$9:$X$9),0)</f>
        <v>0.3931415522855366</v>
      </c>
      <c r="AU399" s="19">
        <f>IF(AU$3=$AP399,SUMPRODUCT($Y399:$AF399,Inp_RPEs!$S$10:$Z$10),0)</f>
        <v>0</v>
      </c>
      <c r="AV399" s="19">
        <f>IF(AV$3=$AP399,SUMPRODUCT($Y399:$AD399,Inp_RPEs!$S$10:$X$10),0)</f>
        <v>0</v>
      </c>
      <c r="AW399" s="19">
        <f>IF(AW$3=$AP399,SUMPRODUCT($Y399:$AF399,Inp_RPEs!$S$11:$Z$11),0)</f>
        <v>0</v>
      </c>
      <c r="AX399" s="19">
        <f>IF(AX$3=$AP399,SUMPRODUCT($Y399:$AD399,Inp_RPEs!$S$11:$X$11),0)</f>
        <v>0</v>
      </c>
      <c r="AY399" s="19">
        <f>IF(AY$3=$AP399,SUMPRODUCT($Y399:$AF399,Inp_RPEs!$S$12:$Z$12),0)</f>
        <v>0</v>
      </c>
      <c r="AZ399" s="19">
        <f>IF(AZ$3=$AP399,SUMPRODUCT($Y399:$AB399,Inp_RPEs!$S$12:$V$12),0)</f>
        <v>0</v>
      </c>
      <c r="BA399" s="15"/>
    </row>
    <row r="400" spans="5:53">
      <c r="E400" s="3" t="s">
        <v>10</v>
      </c>
      <c r="F400" s="3" t="s">
        <v>185</v>
      </c>
      <c r="G400" s="3" t="s">
        <v>129</v>
      </c>
      <c r="H400" s="3" t="s">
        <v>130</v>
      </c>
      <c r="I400" s="3" t="s">
        <v>131</v>
      </c>
      <c r="L400" s="3" t="s">
        <v>186</v>
      </c>
      <c r="M400" s="3" t="str">
        <f t="shared" si="43"/>
        <v>SHETTotex actualLatest Totex actuals/forecast</v>
      </c>
      <c r="R400" s="15"/>
      <c r="T400" s="15"/>
      <c r="U400" s="15"/>
      <c r="V400" s="15"/>
      <c r="W400" s="15"/>
      <c r="X400" s="15"/>
      <c r="Y400" s="89">
        <v>149.55631429604</v>
      </c>
      <c r="Z400" s="89">
        <v>284.54770192335047</v>
      </c>
      <c r="AA400" s="89">
        <v>435.67417641270924</v>
      </c>
      <c r="AB400" s="89">
        <v>375.84002719236105</v>
      </c>
      <c r="AC400" s="89">
        <v>338.22013034004038</v>
      </c>
      <c r="AD400" s="89">
        <v>263.02893162264115</v>
      </c>
      <c r="AE400" s="89">
        <v>325.18706628205439</v>
      </c>
      <c r="AF400" s="89">
        <v>716.60912803049246</v>
      </c>
      <c r="AG400" s="15"/>
      <c r="AH400" s="15"/>
      <c r="AI400" s="15"/>
      <c r="AJ400" s="15"/>
      <c r="AK400" s="15"/>
      <c r="AM400" s="19">
        <f t="shared" si="44"/>
        <v>2888.6634760996894</v>
      </c>
      <c r="AN400" s="19">
        <f t="shared" si="42"/>
        <v>1846.8672817871425</v>
      </c>
      <c r="AO400" s="19">
        <f t="shared" si="45"/>
        <v>0</v>
      </c>
      <c r="AP400" s="19" t="str">
        <f t="shared" si="46"/>
        <v>ET1</v>
      </c>
      <c r="AQ400" s="19">
        <f t="shared" si="47"/>
        <v>2686.3407865974477</v>
      </c>
      <c r="AR400" s="19">
        <f t="shared" si="48"/>
        <v>1720.266199829204</v>
      </c>
      <c r="AS400" s="19">
        <f>IF(AS$3=$AP400,SUMPRODUCT($Y400:$AF400,Inp_RPEs!$S$9:$Z$9),0)</f>
        <v>2686.3407865974477</v>
      </c>
      <c r="AT400" s="19">
        <f>IF(AT$3=$AP400,SUMPRODUCT($Y400:$AD400,Inp_RPEs!$S$9:$X$9),0)</f>
        <v>1720.266199829204</v>
      </c>
      <c r="AU400" s="19">
        <f>IF(AU$3=$AP400,SUMPRODUCT($Y400:$AF400,Inp_RPEs!$S$10:$Z$10),0)</f>
        <v>0</v>
      </c>
      <c r="AV400" s="19">
        <f>IF(AV$3=$AP400,SUMPRODUCT($Y400:$AD400,Inp_RPEs!$S$10:$X$10),0)</f>
        <v>0</v>
      </c>
      <c r="AW400" s="19">
        <f>IF(AW$3=$AP400,SUMPRODUCT($Y400:$AF400,Inp_RPEs!$S$11:$Z$11),0)</f>
        <v>0</v>
      </c>
      <c r="AX400" s="19">
        <f>IF(AX$3=$AP400,SUMPRODUCT($Y400:$AD400,Inp_RPEs!$S$11:$X$11),0)</f>
        <v>0</v>
      </c>
      <c r="AY400" s="19">
        <f>IF(AY$3=$AP400,SUMPRODUCT($Y400:$AF400,Inp_RPEs!$S$12:$Z$12),0)</f>
        <v>0</v>
      </c>
      <c r="AZ400" s="19">
        <f>IF(AZ$3=$AP400,SUMPRODUCT($Y400:$AB400,Inp_RPEs!$S$12:$V$12),0)</f>
        <v>0</v>
      </c>
      <c r="BA400" s="15"/>
    </row>
    <row r="401" spans="5:53">
      <c r="E401" s="3" t="s">
        <v>10</v>
      </c>
      <c r="F401" s="3" t="s">
        <v>185</v>
      </c>
      <c r="G401" s="3" t="s">
        <v>133</v>
      </c>
      <c r="H401" s="3" t="s">
        <v>130</v>
      </c>
      <c r="I401" s="3" t="s">
        <v>134</v>
      </c>
      <c r="L401" s="3" t="s">
        <v>186</v>
      </c>
      <c r="M401" s="3" t="str">
        <f t="shared" si="43"/>
        <v>SHETTotex allowanceTotex allowance 
   including allowed adjustments and uncertainty mechanisms</v>
      </c>
      <c r="R401" s="15"/>
      <c r="T401" s="15"/>
      <c r="U401" s="15"/>
      <c r="V401" s="15"/>
      <c r="W401" s="15"/>
      <c r="X401" s="15"/>
      <c r="Y401" s="89">
        <v>201.01557098611954</v>
      </c>
      <c r="Z401" s="89">
        <v>352.33580698844878</v>
      </c>
      <c r="AA401" s="89">
        <v>667.45296550675971</v>
      </c>
      <c r="AB401" s="89">
        <v>562.44741524590665</v>
      </c>
      <c r="AC401" s="89">
        <v>365.70804134573058</v>
      </c>
      <c r="AD401" s="89">
        <v>200.90336896239171</v>
      </c>
      <c r="AE401" s="89">
        <v>232.24153587162021</v>
      </c>
      <c r="AF401" s="89">
        <v>547.94669685777694</v>
      </c>
      <c r="AG401" s="15"/>
      <c r="AH401" s="15"/>
      <c r="AI401" s="15"/>
      <c r="AJ401" s="15"/>
      <c r="AK401" s="15"/>
      <c r="AM401" s="19">
        <f t="shared" si="44"/>
        <v>3130.0514017647538</v>
      </c>
      <c r="AN401" s="19">
        <f t="shared" si="42"/>
        <v>2349.8631690353568</v>
      </c>
      <c r="AO401" s="19">
        <f t="shared" si="45"/>
        <v>1</v>
      </c>
      <c r="AP401" s="19" t="str">
        <f t="shared" si="46"/>
        <v>ET1</v>
      </c>
      <c r="AQ401" s="19">
        <f t="shared" si="47"/>
        <v>2911.4791424975961</v>
      </c>
      <c r="AR401" s="19">
        <f t="shared" si="48"/>
        <v>2187.9978813351299</v>
      </c>
      <c r="AS401" s="19">
        <f>IF(AS$3=$AP401,SUMPRODUCT($Y401:$AF401,Inp_RPEs!$S$9:$Z$9),0)</f>
        <v>2911.4791424975961</v>
      </c>
      <c r="AT401" s="19">
        <f>IF(AT$3=$AP401,SUMPRODUCT($Y401:$AD401,Inp_RPEs!$S$9:$X$9),0)</f>
        <v>2187.9978813351299</v>
      </c>
      <c r="AU401" s="19">
        <f>IF(AU$3=$AP401,SUMPRODUCT($Y401:$AF401,Inp_RPEs!$S$10:$Z$10),0)</f>
        <v>0</v>
      </c>
      <c r="AV401" s="19">
        <f>IF(AV$3=$AP401,SUMPRODUCT($Y401:$AD401,Inp_RPEs!$S$10:$X$10),0)</f>
        <v>0</v>
      </c>
      <c r="AW401" s="19">
        <f>IF(AW$3=$AP401,SUMPRODUCT($Y401:$AF401,Inp_RPEs!$S$11:$Z$11),0)</f>
        <v>0</v>
      </c>
      <c r="AX401" s="19">
        <f>IF(AX$3=$AP401,SUMPRODUCT($Y401:$AD401,Inp_RPEs!$S$11:$X$11),0)</f>
        <v>0</v>
      </c>
      <c r="AY401" s="19">
        <f>IF(AY$3=$AP401,SUMPRODUCT($Y401:$AF401,Inp_RPEs!$S$12:$Z$12),0)</f>
        <v>0</v>
      </c>
      <c r="AZ401" s="19">
        <f>IF(AZ$3=$AP401,SUMPRODUCT($Y401:$AB401,Inp_RPEs!$S$12:$V$12),0)</f>
        <v>0</v>
      </c>
      <c r="BA401" s="15"/>
    </row>
    <row r="402" spans="5:53">
      <c r="E402" s="3" t="s">
        <v>10</v>
      </c>
      <c r="F402" s="3" t="s">
        <v>185</v>
      </c>
      <c r="G402" s="3" t="s">
        <v>133</v>
      </c>
      <c r="H402" s="3" t="s">
        <v>130</v>
      </c>
      <c r="I402" s="3" t="s">
        <v>135</v>
      </c>
      <c r="L402" s="3" t="s">
        <v>186</v>
      </c>
      <c r="M402" s="3" t="str">
        <f t="shared" si="43"/>
        <v>SHETTotex allowanceTotal enduring value adjustments</v>
      </c>
      <c r="R402" s="15"/>
      <c r="T402" s="15"/>
      <c r="U402" s="15"/>
      <c r="V402" s="15"/>
      <c r="W402" s="15"/>
      <c r="X402" s="15"/>
      <c r="Y402" s="89">
        <v>-17.02367412166133</v>
      </c>
      <c r="Z402" s="89">
        <v>-39.153616801152673</v>
      </c>
      <c r="AA402" s="89">
        <v>-54.000049850166434</v>
      </c>
      <c r="AB402" s="89">
        <v>-26.045290722824227</v>
      </c>
      <c r="AC402" s="89">
        <v>0.26030448155518932</v>
      </c>
      <c r="AD402" s="89">
        <v>-14.995140092069672</v>
      </c>
      <c r="AE402" s="89">
        <v>7.2569199982979962</v>
      </c>
      <c r="AF402" s="89">
        <v>32.733272502339638</v>
      </c>
      <c r="AG402" s="15"/>
      <c r="AH402" s="15"/>
      <c r="AI402" s="15"/>
      <c r="AJ402" s="15"/>
      <c r="AK402" s="15"/>
      <c r="AM402" s="19">
        <f t="shared" si="44"/>
        <v>-110.96727460568152</v>
      </c>
      <c r="AN402" s="19">
        <f t="shared" si="42"/>
        <v>-150.95746710631917</v>
      </c>
      <c r="AO402" s="19">
        <f t="shared" si="45"/>
        <v>1</v>
      </c>
      <c r="AP402" s="19" t="str">
        <f t="shared" si="46"/>
        <v>ET1</v>
      </c>
      <c r="AQ402" s="19">
        <f t="shared" si="47"/>
        <v>-103.97232218404388</v>
      </c>
      <c r="AR402" s="19">
        <f t="shared" si="48"/>
        <v>-141.05587931906416</v>
      </c>
      <c r="AS402" s="19">
        <f>IF(AS$3=$AP402,SUMPRODUCT($Y402:$AF402,Inp_RPEs!$S$9:$Z$9),0)</f>
        <v>-103.97232218404388</v>
      </c>
      <c r="AT402" s="19">
        <f>IF(AT$3=$AP402,SUMPRODUCT($Y402:$AD402,Inp_RPEs!$S$9:$X$9),0)</f>
        <v>-141.05587931906416</v>
      </c>
      <c r="AU402" s="19">
        <f>IF(AU$3=$AP402,SUMPRODUCT($Y402:$AF402,Inp_RPEs!$S$10:$Z$10),0)</f>
        <v>0</v>
      </c>
      <c r="AV402" s="19">
        <f>IF(AV$3=$AP402,SUMPRODUCT($Y402:$AD402,Inp_RPEs!$S$10:$X$10),0)</f>
        <v>0</v>
      </c>
      <c r="AW402" s="19">
        <f>IF(AW$3=$AP402,SUMPRODUCT($Y402:$AF402,Inp_RPEs!$S$11:$Z$11),0)</f>
        <v>0</v>
      </c>
      <c r="AX402" s="19">
        <f>IF(AX$3=$AP402,SUMPRODUCT($Y402:$AD402,Inp_RPEs!$S$11:$X$11),0)</f>
        <v>0</v>
      </c>
      <c r="AY402" s="19">
        <f>IF(AY$3=$AP402,SUMPRODUCT($Y402:$AF402,Inp_RPEs!$S$12:$Z$12),0)</f>
        <v>0</v>
      </c>
      <c r="AZ402" s="19">
        <f>IF(AZ$3=$AP402,SUMPRODUCT($Y402:$AB402,Inp_RPEs!$S$12:$V$12),0)</f>
        <v>0</v>
      </c>
      <c r="BA402" s="15"/>
    </row>
    <row r="403" spans="5:53">
      <c r="E403" s="3" t="s">
        <v>10</v>
      </c>
      <c r="F403" s="3" t="s">
        <v>185</v>
      </c>
      <c r="G403" s="3" t="s">
        <v>136</v>
      </c>
      <c r="H403" s="3" t="s">
        <v>130</v>
      </c>
      <c r="I403" s="3" t="s">
        <v>137</v>
      </c>
      <c r="L403" s="3" t="s">
        <v>138</v>
      </c>
      <c r="M403" s="3" t="str">
        <f t="shared" si="43"/>
        <v>SHETSharing factorFunding Adjustment Rate (often referred to as 'sharing factor')</v>
      </c>
      <c r="R403" s="15"/>
      <c r="T403" s="15"/>
      <c r="U403" s="15"/>
      <c r="V403" s="15"/>
      <c r="W403" s="15"/>
      <c r="X403" s="15"/>
      <c r="Y403" s="89">
        <v>0.5</v>
      </c>
      <c r="Z403" s="89">
        <v>0.5</v>
      </c>
      <c r="AA403" s="89">
        <v>0.5</v>
      </c>
      <c r="AB403" s="89">
        <v>0.5</v>
      </c>
      <c r="AC403" s="89">
        <v>0.5</v>
      </c>
      <c r="AD403" s="89">
        <v>0.5</v>
      </c>
      <c r="AE403" s="89">
        <v>0.5</v>
      </c>
      <c r="AF403" s="89">
        <v>0.5</v>
      </c>
      <c r="AG403" s="15"/>
      <c r="AH403" s="15"/>
      <c r="AI403" s="15"/>
      <c r="AJ403" s="15"/>
      <c r="AK403" s="15"/>
      <c r="AM403" s="19">
        <f t="shared" si="44"/>
        <v>0.5</v>
      </c>
      <c r="AN403" s="19">
        <f t="shared" si="42"/>
        <v>0.5</v>
      </c>
      <c r="AO403" s="19">
        <f t="shared" si="45"/>
        <v>0</v>
      </c>
      <c r="AP403" s="19" t="str">
        <f t="shared" si="46"/>
        <v>ET1</v>
      </c>
      <c r="AQ403" s="19">
        <f t="shared" si="47"/>
        <v>3.7354702396214265</v>
      </c>
      <c r="AR403" s="19">
        <f t="shared" si="48"/>
        <v>2.8081539448966892</v>
      </c>
      <c r="AS403" s="19">
        <f>IF(AS$3=$AP403,SUMPRODUCT($Y403:$AF403,Inp_RPEs!$S$9:$Z$9),0)</f>
        <v>3.7354702396214265</v>
      </c>
      <c r="AT403" s="19">
        <f>IF(AT$3=$AP403,SUMPRODUCT($Y403:$AD403,Inp_RPEs!$S$9:$X$9),0)</f>
        <v>2.8081539448966892</v>
      </c>
      <c r="AU403" s="19">
        <f>IF(AU$3=$AP403,SUMPRODUCT($Y403:$AF403,Inp_RPEs!$S$10:$Z$10),0)</f>
        <v>0</v>
      </c>
      <c r="AV403" s="19">
        <f>IF(AV$3=$AP403,SUMPRODUCT($Y403:$AD403,Inp_RPEs!$S$10:$X$10),0)</f>
        <v>0</v>
      </c>
      <c r="AW403" s="19">
        <f>IF(AW$3=$AP403,SUMPRODUCT($Y403:$AF403,Inp_RPEs!$S$11:$Z$11),0)</f>
        <v>0</v>
      </c>
      <c r="AX403" s="19">
        <f>IF(AX$3=$AP403,SUMPRODUCT($Y403:$AD403,Inp_RPEs!$S$11:$X$11),0)</f>
        <v>0</v>
      </c>
      <c r="AY403" s="19">
        <f>IF(AY$3=$AP403,SUMPRODUCT($Y403:$AF403,Inp_RPEs!$S$12:$Z$12),0)</f>
        <v>0</v>
      </c>
      <c r="AZ403" s="19">
        <f>IF(AZ$3=$AP403,SUMPRODUCT($Y403:$AB403,Inp_RPEs!$S$12:$V$12),0)</f>
        <v>0</v>
      </c>
      <c r="BA403" s="15"/>
    </row>
    <row r="404" spans="5:53">
      <c r="E404" s="3" t="s">
        <v>10</v>
      </c>
      <c r="F404" s="3" t="s">
        <v>185</v>
      </c>
      <c r="G404" s="3" t="s">
        <v>139</v>
      </c>
      <c r="H404" s="3" t="s">
        <v>140</v>
      </c>
      <c r="I404" s="3" t="s">
        <v>141</v>
      </c>
      <c r="L404" s="3" t="s">
        <v>186</v>
      </c>
      <c r="M404" s="3" t="str">
        <f t="shared" si="43"/>
        <v>SHETIQIPost tax</v>
      </c>
      <c r="R404" s="15"/>
      <c r="T404" s="15"/>
      <c r="U404" s="15"/>
      <c r="V404" s="15"/>
      <c r="W404" s="15"/>
      <c r="X404" s="15"/>
      <c r="Y404" s="89">
        <v>3.6844928166802142</v>
      </c>
      <c r="Z404" s="89">
        <v>3.9291911783732685</v>
      </c>
      <c r="AA404" s="89">
        <v>4.5590929997074428</v>
      </c>
      <c r="AB404" s="89">
        <v>3.0336861850231047</v>
      </c>
      <c r="AC404" s="89">
        <v>2.3095176679691143</v>
      </c>
      <c r="AD404" s="89">
        <v>2.3327809849033705</v>
      </c>
      <c r="AE404" s="89">
        <v>2.35505098442778</v>
      </c>
      <c r="AF404" s="89">
        <v>2.3398591732267007</v>
      </c>
      <c r="AG404" s="15"/>
      <c r="AH404" s="15"/>
      <c r="AI404" s="15"/>
      <c r="AJ404" s="15"/>
      <c r="AK404" s="15"/>
      <c r="AM404" s="19">
        <f t="shared" si="44"/>
        <v>24.543671990310994</v>
      </c>
      <c r="AN404" s="19">
        <f t="shared" si="42"/>
        <v>19.848761832656514</v>
      </c>
      <c r="AO404" s="19">
        <f t="shared" si="45"/>
        <v>0</v>
      </c>
      <c r="AP404" s="19" t="str">
        <f t="shared" si="46"/>
        <v>ET1</v>
      </c>
      <c r="AQ404" s="19">
        <f t="shared" si="47"/>
        <v>22.956636923947951</v>
      </c>
      <c r="AR404" s="19">
        <f t="shared" si="48"/>
        <v>18.602970232486264</v>
      </c>
      <c r="AS404" s="19">
        <f>IF(AS$3=$AP404,SUMPRODUCT($Y404:$AF404,Inp_RPEs!$S$9:$Z$9),0)</f>
        <v>22.956636923947951</v>
      </c>
      <c r="AT404" s="19">
        <f>IF(AT$3=$AP404,SUMPRODUCT($Y404:$AD404,Inp_RPEs!$S$9:$X$9),0)</f>
        <v>18.602970232486264</v>
      </c>
      <c r="AU404" s="19">
        <f>IF(AU$3=$AP404,SUMPRODUCT($Y404:$AF404,Inp_RPEs!$S$10:$Z$10),0)</f>
        <v>0</v>
      </c>
      <c r="AV404" s="19">
        <f>IF(AV$3=$AP404,SUMPRODUCT($Y404:$AD404,Inp_RPEs!$S$10:$X$10),0)</f>
        <v>0</v>
      </c>
      <c r="AW404" s="19">
        <f>IF(AW$3=$AP404,SUMPRODUCT($Y404:$AF404,Inp_RPEs!$S$11:$Z$11),0)</f>
        <v>0</v>
      </c>
      <c r="AX404" s="19">
        <f>IF(AX$3=$AP404,SUMPRODUCT($Y404:$AD404,Inp_RPEs!$S$11:$X$11),0)</f>
        <v>0</v>
      </c>
      <c r="AY404" s="19">
        <f>IF(AY$3=$AP404,SUMPRODUCT($Y404:$AF404,Inp_RPEs!$S$12:$Z$12),0)</f>
        <v>0</v>
      </c>
      <c r="AZ404" s="19">
        <f>IF(AZ$3=$AP404,SUMPRODUCT($Y404:$AB404,Inp_RPEs!$S$12:$V$12),0)</f>
        <v>0</v>
      </c>
      <c r="BA404" s="15"/>
    </row>
    <row r="405" spans="5:53">
      <c r="E405" s="3" t="s">
        <v>10</v>
      </c>
      <c r="F405" s="3" t="s">
        <v>185</v>
      </c>
      <c r="G405" s="3" t="s">
        <v>187</v>
      </c>
      <c r="H405" s="3" t="s">
        <v>140</v>
      </c>
      <c r="I405" s="3" t="s">
        <v>188</v>
      </c>
      <c r="L405" s="3" t="s">
        <v>186</v>
      </c>
      <c r="M405" s="3" t="str">
        <f t="shared" si="43"/>
        <v>SHETNRINetwork Reliability Incentive</v>
      </c>
      <c r="R405" s="15"/>
      <c r="T405" s="15"/>
      <c r="U405" s="15"/>
      <c r="V405" s="15"/>
      <c r="W405" s="15"/>
      <c r="X405" s="15"/>
      <c r="Y405" s="89">
        <v>0.70150649350649363</v>
      </c>
      <c r="Z405" s="89">
        <v>0.1126075949367089</v>
      </c>
      <c r="AA405" s="89">
        <v>0.97199999999999998</v>
      </c>
      <c r="AB405" s="89">
        <v>0.93635999999999997</v>
      </c>
      <c r="AC405" s="89">
        <v>0.76536000000000004</v>
      </c>
      <c r="AD405" s="89">
        <v>0.98370370370370364</v>
      </c>
      <c r="AE405" s="89">
        <v>1.1498772272202238</v>
      </c>
      <c r="AF405" s="89">
        <v>1.3901843331589516</v>
      </c>
      <c r="AG405" s="15"/>
      <c r="AH405" s="15"/>
      <c r="AI405" s="15"/>
      <c r="AJ405" s="15"/>
      <c r="AK405" s="15"/>
      <c r="AM405" s="19">
        <f t="shared" si="44"/>
        <v>7.0115993525260816</v>
      </c>
      <c r="AN405" s="19">
        <f t="shared" si="42"/>
        <v>4.4715377921469059</v>
      </c>
      <c r="AO405" s="19">
        <f t="shared" si="45"/>
        <v>0</v>
      </c>
      <c r="AP405" s="19" t="str">
        <f t="shared" si="46"/>
        <v>ET1</v>
      </c>
      <c r="AQ405" s="19">
        <f t="shared" si="47"/>
        <v>6.5247049409730566</v>
      </c>
      <c r="AR405" s="19">
        <f t="shared" si="48"/>
        <v>4.169264466429504</v>
      </c>
      <c r="AS405" s="19">
        <f>IF(AS$3=$AP405,SUMPRODUCT($Y405:$AF405,Inp_RPEs!$S$9:$Z$9),0)</f>
        <v>6.5247049409730566</v>
      </c>
      <c r="AT405" s="19">
        <f>IF(AT$3=$AP405,SUMPRODUCT($Y405:$AD405,Inp_RPEs!$S$9:$X$9),0)</f>
        <v>4.169264466429504</v>
      </c>
      <c r="AU405" s="19">
        <f>IF(AU$3=$AP405,SUMPRODUCT($Y405:$AF405,Inp_RPEs!$S$10:$Z$10),0)</f>
        <v>0</v>
      </c>
      <c r="AV405" s="19">
        <f>IF(AV$3=$AP405,SUMPRODUCT($Y405:$AD405,Inp_RPEs!$S$10:$X$10),0)</f>
        <v>0</v>
      </c>
      <c r="AW405" s="19">
        <f>IF(AW$3=$AP405,SUMPRODUCT($Y405:$AF405,Inp_RPEs!$S$11:$Z$11),0)</f>
        <v>0</v>
      </c>
      <c r="AX405" s="19">
        <f>IF(AX$3=$AP405,SUMPRODUCT($Y405:$AD405,Inp_RPEs!$S$11:$X$11),0)</f>
        <v>0</v>
      </c>
      <c r="AY405" s="19">
        <f>IF(AY$3=$AP405,SUMPRODUCT($Y405:$AF405,Inp_RPEs!$S$12:$Z$12),0)</f>
        <v>0</v>
      </c>
      <c r="AZ405" s="19">
        <f>IF(AZ$3=$AP405,SUMPRODUCT($Y405:$AB405,Inp_RPEs!$S$12:$V$12),0)</f>
        <v>0</v>
      </c>
      <c r="BA405" s="15"/>
    </row>
    <row r="406" spans="5:53">
      <c r="E406" s="3" t="s">
        <v>10</v>
      </c>
      <c r="F406" s="3" t="s">
        <v>185</v>
      </c>
      <c r="G406" s="3" t="s">
        <v>189</v>
      </c>
      <c r="H406" s="3" t="s">
        <v>140</v>
      </c>
      <c r="I406" s="3" t="s">
        <v>190</v>
      </c>
      <c r="L406" s="3" t="s">
        <v>186</v>
      </c>
      <c r="M406" s="3" t="str">
        <f t="shared" si="43"/>
        <v>SHETSSOStakeholder Satisfaction Output</v>
      </c>
      <c r="R406" s="15"/>
      <c r="T406" s="15"/>
      <c r="U406" s="15"/>
      <c r="V406" s="15"/>
      <c r="W406" s="15"/>
      <c r="X406" s="15"/>
      <c r="Y406" s="89">
        <v>0.26680651716488807</v>
      </c>
      <c r="Z406" s="89">
        <v>0.52724309301778316</v>
      </c>
      <c r="AA406" s="89">
        <v>0.6870545707696657</v>
      </c>
      <c r="AB406" s="89">
        <v>1.0420509873006827</v>
      </c>
      <c r="AC406" s="89">
        <v>-5.9822543612788034E-2</v>
      </c>
      <c r="AD406" s="89">
        <v>0.83477765670059167</v>
      </c>
      <c r="AE406" s="89">
        <v>0.27971205327931631</v>
      </c>
      <c r="AF406" s="89">
        <v>0.27147352639111555</v>
      </c>
      <c r="AG406" s="15"/>
      <c r="AH406" s="15"/>
      <c r="AI406" s="15"/>
      <c r="AJ406" s="15"/>
      <c r="AK406" s="15"/>
      <c r="AM406" s="19">
        <f t="shared" si="44"/>
        <v>3.8492958610112549</v>
      </c>
      <c r="AN406" s="19">
        <f t="shared" si="42"/>
        <v>3.298110281340823</v>
      </c>
      <c r="AO406" s="19">
        <f t="shared" si="45"/>
        <v>0</v>
      </c>
      <c r="AP406" s="19" t="str">
        <f t="shared" si="46"/>
        <v>ET1</v>
      </c>
      <c r="AQ406" s="19">
        <f t="shared" si="47"/>
        <v>3.5818780137944137</v>
      </c>
      <c r="AR406" s="19">
        <f t="shared" si="48"/>
        <v>3.0707546443487224</v>
      </c>
      <c r="AS406" s="19">
        <f>IF(AS$3=$AP406,SUMPRODUCT($Y406:$AF406,Inp_RPEs!$S$9:$Z$9),0)</f>
        <v>3.5818780137944137</v>
      </c>
      <c r="AT406" s="19">
        <f>IF(AT$3=$AP406,SUMPRODUCT($Y406:$AD406,Inp_RPEs!$S$9:$X$9),0)</f>
        <v>3.0707546443487224</v>
      </c>
      <c r="AU406" s="19">
        <f>IF(AU$3=$AP406,SUMPRODUCT($Y406:$AF406,Inp_RPEs!$S$10:$Z$10),0)</f>
        <v>0</v>
      </c>
      <c r="AV406" s="19">
        <f>IF(AV$3=$AP406,SUMPRODUCT($Y406:$AD406,Inp_RPEs!$S$10:$X$10),0)</f>
        <v>0</v>
      </c>
      <c r="AW406" s="19">
        <f>IF(AW$3=$AP406,SUMPRODUCT($Y406:$AF406,Inp_RPEs!$S$11:$Z$11),0)</f>
        <v>0</v>
      </c>
      <c r="AX406" s="19">
        <f>IF(AX$3=$AP406,SUMPRODUCT($Y406:$AD406,Inp_RPEs!$S$11:$X$11),0)</f>
        <v>0</v>
      </c>
      <c r="AY406" s="19">
        <f>IF(AY$3=$AP406,SUMPRODUCT($Y406:$AF406,Inp_RPEs!$S$12:$Z$12),0)</f>
        <v>0</v>
      </c>
      <c r="AZ406" s="19">
        <f>IF(AZ$3=$AP406,SUMPRODUCT($Y406:$AB406,Inp_RPEs!$S$12:$V$12),0)</f>
        <v>0</v>
      </c>
      <c r="BA406" s="15"/>
    </row>
    <row r="407" spans="5:53">
      <c r="E407" s="3" t="s">
        <v>10</v>
      </c>
      <c r="F407" s="3" t="s">
        <v>185</v>
      </c>
      <c r="G407" s="3" t="s">
        <v>191</v>
      </c>
      <c r="H407" s="3" t="s">
        <v>140</v>
      </c>
      <c r="I407" s="3" t="s">
        <v>192</v>
      </c>
      <c r="L407" s="3" t="s">
        <v>186</v>
      </c>
      <c r="M407" s="3" t="str">
        <f t="shared" si="43"/>
        <v>SHETSF6SF6 Emissions</v>
      </c>
      <c r="R407" s="15"/>
      <c r="T407" s="15"/>
      <c r="U407" s="15"/>
      <c r="V407" s="15"/>
      <c r="W407" s="15"/>
      <c r="X407" s="15"/>
      <c r="Y407" s="89">
        <v>-0.11457722077922079</v>
      </c>
      <c r="Z407" s="89">
        <v>-0.10251103291139239</v>
      </c>
      <c r="AA407" s="89">
        <v>-3.0558665474999993E-2</v>
      </c>
      <c r="AB407" s="89">
        <v>-4.4888681249995626E-5</v>
      </c>
      <c r="AC407" s="89">
        <v>8.5889429999999999E-3</v>
      </c>
      <c r="AD407" s="89">
        <v>3.4145354629629581E-3</v>
      </c>
      <c r="AE407" s="89">
        <v>1.2904032039292029E-2</v>
      </c>
      <c r="AF407" s="89">
        <v>4.8254710109910514E-3</v>
      </c>
      <c r="AG407" s="15"/>
      <c r="AH407" s="15"/>
      <c r="AI407" s="15"/>
      <c r="AJ407" s="15"/>
      <c r="AK407" s="15"/>
      <c r="AM407" s="19">
        <f t="shared" si="44"/>
        <v>-0.21795882633361716</v>
      </c>
      <c r="AN407" s="19">
        <f t="shared" si="42"/>
        <v>-0.23568832938390022</v>
      </c>
      <c r="AO407" s="19">
        <f t="shared" si="45"/>
        <v>0</v>
      </c>
      <c r="AP407" s="19" t="str">
        <f t="shared" si="46"/>
        <v>ET1</v>
      </c>
      <c r="AQ407" s="19">
        <f t="shared" si="47"/>
        <v>-0.20898210167179829</v>
      </c>
      <c r="AR407" s="19">
        <f t="shared" si="48"/>
        <v>-0.22542295874769772</v>
      </c>
      <c r="AS407" s="19">
        <f>IF(AS$3=$AP407,SUMPRODUCT($Y407:$AF407,Inp_RPEs!$S$9:$Z$9),0)</f>
        <v>-0.20898210167179829</v>
      </c>
      <c r="AT407" s="19">
        <f>IF(AT$3=$AP407,SUMPRODUCT($Y407:$AD407,Inp_RPEs!$S$9:$X$9),0)</f>
        <v>-0.22542295874769772</v>
      </c>
      <c r="AU407" s="19">
        <f>IF(AU$3=$AP407,SUMPRODUCT($Y407:$AF407,Inp_RPEs!$S$10:$Z$10),0)</f>
        <v>0</v>
      </c>
      <c r="AV407" s="19">
        <f>IF(AV$3=$AP407,SUMPRODUCT($Y407:$AD407,Inp_RPEs!$S$10:$X$10),0)</f>
        <v>0</v>
      </c>
      <c r="AW407" s="19">
        <f>IF(AW$3=$AP407,SUMPRODUCT($Y407:$AF407,Inp_RPEs!$S$11:$Z$11),0)</f>
        <v>0</v>
      </c>
      <c r="AX407" s="19">
        <f>IF(AX$3=$AP407,SUMPRODUCT($Y407:$AD407,Inp_RPEs!$S$11:$X$11),0)</f>
        <v>0</v>
      </c>
      <c r="AY407" s="19">
        <f>IF(AY$3=$AP407,SUMPRODUCT($Y407:$AF407,Inp_RPEs!$S$12:$Z$12),0)</f>
        <v>0</v>
      </c>
      <c r="AZ407" s="19">
        <f>IF(AZ$3=$AP407,SUMPRODUCT($Y407:$AB407,Inp_RPEs!$S$12:$V$12),0)</f>
        <v>0</v>
      </c>
      <c r="BA407" s="15"/>
    </row>
    <row r="408" spans="5:53">
      <c r="E408" s="3" t="s">
        <v>10</v>
      </c>
      <c r="F408" s="3" t="s">
        <v>185</v>
      </c>
      <c r="G408" s="3" t="s">
        <v>193</v>
      </c>
      <c r="H408" s="3" t="s">
        <v>140</v>
      </c>
      <c r="I408" s="3" t="s">
        <v>194</v>
      </c>
      <c r="L408" s="3" t="s">
        <v>186</v>
      </c>
      <c r="M408" s="3" t="str">
        <f t="shared" si="43"/>
        <v>SHETEDREnvironmental Discretionary Reward</v>
      </c>
      <c r="R408" s="15"/>
      <c r="T408" s="15"/>
      <c r="U408" s="15"/>
      <c r="V408" s="15"/>
      <c r="W408" s="15"/>
      <c r="X408" s="15"/>
      <c r="Y408" s="89">
        <v>0</v>
      </c>
      <c r="Z408" s="89">
        <v>0</v>
      </c>
      <c r="AA408" s="89">
        <v>0</v>
      </c>
      <c r="AB408" s="89">
        <v>0</v>
      </c>
      <c r="AC408" s="89">
        <v>3.24</v>
      </c>
      <c r="AD408" s="89">
        <v>0</v>
      </c>
      <c r="AE408" s="89">
        <v>0</v>
      </c>
      <c r="AF408" s="89">
        <v>0</v>
      </c>
      <c r="AG408" s="15"/>
      <c r="AH408" s="15"/>
      <c r="AI408" s="15"/>
      <c r="AJ408" s="15"/>
      <c r="AK408" s="15"/>
      <c r="AM408" s="19">
        <f t="shared" si="44"/>
        <v>3.24</v>
      </c>
      <c r="AN408" s="19">
        <f t="shared" si="42"/>
        <v>3.24</v>
      </c>
      <c r="AO408" s="19">
        <f t="shared" si="45"/>
        <v>0</v>
      </c>
      <c r="AP408" s="19" t="str">
        <f t="shared" si="46"/>
        <v>ET1</v>
      </c>
      <c r="AQ408" s="19">
        <f t="shared" si="47"/>
        <v>3.0045047949081498</v>
      </c>
      <c r="AR408" s="19">
        <f t="shared" si="48"/>
        <v>3.0045047949081498</v>
      </c>
      <c r="AS408" s="19">
        <f>IF(AS$3=$AP408,SUMPRODUCT($Y408:$AF408,Inp_RPEs!$S$9:$Z$9),0)</f>
        <v>3.0045047949081498</v>
      </c>
      <c r="AT408" s="19">
        <f>IF(AT$3=$AP408,SUMPRODUCT($Y408:$AD408,Inp_RPEs!$S$9:$X$9),0)</f>
        <v>3.0045047949081498</v>
      </c>
      <c r="AU408" s="19">
        <f>IF(AU$3=$AP408,SUMPRODUCT($Y408:$AF408,Inp_RPEs!$S$10:$Z$10),0)</f>
        <v>0</v>
      </c>
      <c r="AV408" s="19">
        <f>IF(AV$3=$AP408,SUMPRODUCT($Y408:$AD408,Inp_RPEs!$S$10:$X$10),0)</f>
        <v>0</v>
      </c>
      <c r="AW408" s="19">
        <f>IF(AW$3=$AP408,SUMPRODUCT($Y408:$AF408,Inp_RPEs!$S$11:$Z$11),0)</f>
        <v>0</v>
      </c>
      <c r="AX408" s="19">
        <f>IF(AX$3=$AP408,SUMPRODUCT($Y408:$AD408,Inp_RPEs!$S$11:$X$11),0)</f>
        <v>0</v>
      </c>
      <c r="AY408" s="19">
        <f>IF(AY$3=$AP408,SUMPRODUCT($Y408:$AF408,Inp_RPEs!$S$12:$Z$12),0)</f>
        <v>0</v>
      </c>
      <c r="AZ408" s="19">
        <f>IF(AZ$3=$AP408,SUMPRODUCT($Y408:$AB408,Inp_RPEs!$S$12:$V$12),0)</f>
        <v>0</v>
      </c>
      <c r="BA408" s="15"/>
    </row>
    <row r="409" spans="5:53">
      <c r="E409" s="3" t="s">
        <v>10</v>
      </c>
      <c r="F409" s="3" t="s">
        <v>185</v>
      </c>
      <c r="G409" s="3" t="s">
        <v>195</v>
      </c>
      <c r="H409" s="3" t="s">
        <v>140</v>
      </c>
      <c r="I409" s="3" t="s">
        <v>196</v>
      </c>
      <c r="L409" s="3" t="s">
        <v>186</v>
      </c>
      <c r="M409" s="3" t="str">
        <f t="shared" si="43"/>
        <v xml:space="preserve">SHETTCIPerformance re offers of timely connection </v>
      </c>
      <c r="R409" s="15"/>
      <c r="T409" s="15"/>
      <c r="U409" s="15"/>
      <c r="V409" s="15"/>
      <c r="W409" s="15"/>
      <c r="X409" s="15"/>
      <c r="Y409" s="89">
        <v>0</v>
      </c>
      <c r="Z409" s="89">
        <v>0</v>
      </c>
      <c r="AA409" s="89">
        <v>0</v>
      </c>
      <c r="AB409" s="89">
        <v>0</v>
      </c>
      <c r="AC409" s="89">
        <v>0</v>
      </c>
      <c r="AD409" s="89">
        <v>0</v>
      </c>
      <c r="AE409" s="89">
        <v>0</v>
      </c>
      <c r="AF409" s="89">
        <v>0</v>
      </c>
      <c r="AG409" s="15"/>
      <c r="AH409" s="15"/>
      <c r="AI409" s="15"/>
      <c r="AJ409" s="15"/>
      <c r="AK409" s="15"/>
      <c r="AM409" s="19">
        <f t="shared" si="44"/>
        <v>0</v>
      </c>
      <c r="AN409" s="19">
        <f t="shared" si="42"/>
        <v>0</v>
      </c>
      <c r="AO409" s="19">
        <f t="shared" si="45"/>
        <v>0</v>
      </c>
      <c r="AP409" s="19" t="str">
        <f t="shared" si="46"/>
        <v>ET1</v>
      </c>
      <c r="AQ409" s="19">
        <f t="shared" si="47"/>
        <v>0</v>
      </c>
      <c r="AR409" s="19">
        <f t="shared" si="48"/>
        <v>0</v>
      </c>
      <c r="AS409" s="19">
        <f>IF(AS$3=$AP409,SUMPRODUCT($Y409:$AF409,Inp_RPEs!$S$9:$Z$9),0)</f>
        <v>0</v>
      </c>
      <c r="AT409" s="19">
        <f>IF(AT$3=$AP409,SUMPRODUCT($Y409:$AD409,Inp_RPEs!$S$9:$X$9),0)</f>
        <v>0</v>
      </c>
      <c r="AU409" s="19">
        <f>IF(AU$3=$AP409,SUMPRODUCT($Y409:$AF409,Inp_RPEs!$S$10:$Z$10),0)</f>
        <v>0</v>
      </c>
      <c r="AV409" s="19">
        <f>IF(AV$3=$AP409,SUMPRODUCT($Y409:$AD409,Inp_RPEs!$S$10:$X$10),0)</f>
        <v>0</v>
      </c>
      <c r="AW409" s="19">
        <f>IF(AW$3=$AP409,SUMPRODUCT($Y409:$AF409,Inp_RPEs!$S$11:$Z$11),0)</f>
        <v>0</v>
      </c>
      <c r="AX409" s="19">
        <f>IF(AX$3=$AP409,SUMPRODUCT($Y409:$AD409,Inp_RPEs!$S$11:$X$11),0)</f>
        <v>0</v>
      </c>
      <c r="AY409" s="19">
        <f>IF(AY$3=$AP409,SUMPRODUCT($Y409:$AF409,Inp_RPEs!$S$12:$Z$12),0)</f>
        <v>0</v>
      </c>
      <c r="AZ409" s="19">
        <f>IF(AZ$3=$AP409,SUMPRODUCT($Y409:$AB409,Inp_RPEs!$S$12:$V$12),0)</f>
        <v>0</v>
      </c>
      <c r="BA409" s="15"/>
    </row>
    <row r="410" spans="5:53">
      <c r="E410" s="3" t="s">
        <v>10</v>
      </c>
      <c r="F410" s="3" t="s">
        <v>185</v>
      </c>
      <c r="G410" s="3" t="s">
        <v>152</v>
      </c>
      <c r="H410" s="3" t="s">
        <v>153</v>
      </c>
      <c r="I410" s="3" t="s">
        <v>154</v>
      </c>
      <c r="L410" s="3" t="s">
        <v>155</v>
      </c>
      <c r="M410" s="3" t="str">
        <f t="shared" si="43"/>
        <v>SHETNetwork Innovation AllowanceEligible NIA expenditure and Bid Preparation costs</v>
      </c>
      <c r="R410" s="15"/>
      <c r="T410" s="15"/>
      <c r="U410" s="15"/>
      <c r="V410" s="15"/>
      <c r="W410" s="15"/>
      <c r="X410" s="15"/>
      <c r="Y410" s="89">
        <v>1.207692</v>
      </c>
      <c r="Z410" s="89">
        <v>1.257357348</v>
      </c>
      <c r="AA410" s="89">
        <v>1.0691775000000001</v>
      </c>
      <c r="AB410" s="89">
        <v>1.2240000000000002</v>
      </c>
      <c r="AC410" s="89">
        <v>0.70879958999999992</v>
      </c>
      <c r="AD410" s="89">
        <v>0.675910224</v>
      </c>
      <c r="AE410" s="89">
        <v>0.94740602312677369</v>
      </c>
      <c r="AF410" s="89">
        <v>0.97393421152950166</v>
      </c>
      <c r="AG410" s="15"/>
      <c r="AH410" s="15"/>
      <c r="AI410" s="15"/>
      <c r="AJ410" s="15"/>
      <c r="AK410" s="15"/>
      <c r="AM410" s="19">
        <f t="shared" si="44"/>
        <v>8.0642768966562759</v>
      </c>
      <c r="AN410" s="19">
        <f t="shared" si="42"/>
        <v>6.1429366620000003</v>
      </c>
      <c r="AO410" s="19">
        <f t="shared" si="45"/>
        <v>0</v>
      </c>
      <c r="AP410" s="19" t="str">
        <f t="shared" si="46"/>
        <v>ET1</v>
      </c>
      <c r="AQ410" s="19">
        <f t="shared" si="47"/>
        <v>7.5430168482861557</v>
      </c>
      <c r="AR410" s="19">
        <f t="shared" si="48"/>
        <v>5.7613267409791407</v>
      </c>
      <c r="AS410" s="19">
        <f>IF(AS$3=$AP410,SUMPRODUCT($Y410:$AF410,Inp_RPEs!$S$9:$Z$9),0)</f>
        <v>7.5430168482861557</v>
      </c>
      <c r="AT410" s="19">
        <f>IF(AT$3=$AP410,SUMPRODUCT($Y410:$AD410,Inp_RPEs!$S$9:$X$9),0)</f>
        <v>5.7613267409791407</v>
      </c>
      <c r="AU410" s="19">
        <f>IF(AU$3=$AP410,SUMPRODUCT($Y410:$AF410,Inp_RPEs!$S$10:$Z$10),0)</f>
        <v>0</v>
      </c>
      <c r="AV410" s="19">
        <f>IF(AV$3=$AP410,SUMPRODUCT($Y410:$AD410,Inp_RPEs!$S$10:$X$10),0)</f>
        <v>0</v>
      </c>
      <c r="AW410" s="19">
        <f>IF(AW$3=$AP410,SUMPRODUCT($Y410:$AF410,Inp_RPEs!$S$11:$Z$11),0)</f>
        <v>0</v>
      </c>
      <c r="AX410" s="19">
        <f>IF(AX$3=$AP410,SUMPRODUCT($Y410:$AD410,Inp_RPEs!$S$11:$X$11),0)</f>
        <v>0</v>
      </c>
      <c r="AY410" s="19">
        <f>IF(AY$3=$AP410,SUMPRODUCT($Y410:$AF410,Inp_RPEs!$S$12:$Z$12),0)</f>
        <v>0</v>
      </c>
      <c r="AZ410" s="19">
        <f>IF(AZ$3=$AP410,SUMPRODUCT($Y410:$AB410,Inp_RPEs!$S$12:$V$12),0)</f>
        <v>0</v>
      </c>
      <c r="BA410" s="15"/>
    </row>
    <row r="411" spans="5:53">
      <c r="E411" s="3" t="s">
        <v>10</v>
      </c>
      <c r="F411" s="3" t="s">
        <v>185</v>
      </c>
      <c r="G411" s="3" t="s">
        <v>156</v>
      </c>
      <c r="H411" s="3" t="s">
        <v>153</v>
      </c>
      <c r="I411" s="3" t="s">
        <v>157</v>
      </c>
      <c r="L411" s="3" t="s">
        <v>155</v>
      </c>
      <c r="M411" s="3" t="str">
        <f t="shared" si="43"/>
        <v>SHETLow Carbon Networks FundLow Carbon Networks Fund revenue adjustment</v>
      </c>
      <c r="R411" s="15"/>
      <c r="T411" s="15"/>
      <c r="U411" s="15"/>
      <c r="V411" s="15"/>
      <c r="W411" s="15"/>
      <c r="X411" s="15"/>
      <c r="Y411" s="89">
        <v>0</v>
      </c>
      <c r="Z411" s="89">
        <v>0</v>
      </c>
      <c r="AA411" s="89">
        <v>0</v>
      </c>
      <c r="AB411" s="89">
        <v>0</v>
      </c>
      <c r="AC411" s="89">
        <v>0</v>
      </c>
      <c r="AD411" s="89">
        <v>0</v>
      </c>
      <c r="AE411" s="89">
        <v>0</v>
      </c>
      <c r="AF411" s="89">
        <v>0</v>
      </c>
      <c r="AG411" s="15"/>
      <c r="AH411" s="15"/>
      <c r="AI411" s="15"/>
      <c r="AJ411" s="15"/>
      <c r="AK411" s="15"/>
      <c r="AM411" s="19">
        <f t="shared" si="44"/>
        <v>0</v>
      </c>
      <c r="AN411" s="19">
        <f t="shared" si="42"/>
        <v>0</v>
      </c>
      <c r="AO411" s="19">
        <f t="shared" si="45"/>
        <v>0</v>
      </c>
      <c r="AP411" s="19" t="str">
        <f t="shared" si="46"/>
        <v>ET1</v>
      </c>
      <c r="AQ411" s="19">
        <f t="shared" si="47"/>
        <v>0</v>
      </c>
      <c r="AR411" s="19">
        <f t="shared" si="48"/>
        <v>0</v>
      </c>
      <c r="AS411" s="19">
        <f>IF(AS$3=$AP411,SUMPRODUCT($Y411:$AF411,Inp_RPEs!$S$9:$Z$9),0)</f>
        <v>0</v>
      </c>
      <c r="AT411" s="19">
        <f>IF(AT$3=$AP411,SUMPRODUCT($Y411:$AD411,Inp_RPEs!$S$9:$X$9),0)</f>
        <v>0</v>
      </c>
      <c r="AU411" s="19">
        <f>IF(AU$3=$AP411,SUMPRODUCT($Y411:$AF411,Inp_RPEs!$S$10:$Z$10),0)</f>
        <v>0</v>
      </c>
      <c r="AV411" s="19">
        <f>IF(AV$3=$AP411,SUMPRODUCT($Y411:$AD411,Inp_RPEs!$S$10:$X$10),0)</f>
        <v>0</v>
      </c>
      <c r="AW411" s="19">
        <f>IF(AW$3=$AP411,SUMPRODUCT($Y411:$AF411,Inp_RPEs!$S$11:$Z$11),0)</f>
        <v>0</v>
      </c>
      <c r="AX411" s="19">
        <f>IF(AX$3=$AP411,SUMPRODUCT($Y411:$AD411,Inp_RPEs!$S$11:$X$11),0)</f>
        <v>0</v>
      </c>
      <c r="AY411" s="19">
        <f>IF(AY$3=$AP411,SUMPRODUCT($Y411:$AF411,Inp_RPEs!$S$12:$Z$12),0)</f>
        <v>0</v>
      </c>
      <c r="AZ411" s="19">
        <f>IF(AZ$3=$AP411,SUMPRODUCT($Y411:$AB411,Inp_RPEs!$S$12:$V$12),0)</f>
        <v>0</v>
      </c>
      <c r="BA411" s="15"/>
    </row>
    <row r="412" spans="5:53">
      <c r="E412" s="3" t="s">
        <v>10</v>
      </c>
      <c r="F412" s="3" t="s">
        <v>185</v>
      </c>
      <c r="G412" s="3" t="s">
        <v>158</v>
      </c>
      <c r="H412" s="3" t="s">
        <v>153</v>
      </c>
      <c r="I412" s="3" t="s">
        <v>159</v>
      </c>
      <c r="L412" s="3" t="s">
        <v>155</v>
      </c>
      <c r="M412" s="3" t="str">
        <f t="shared" si="43"/>
        <v>SHETNIC AwardAwarded NIC funding actually spent or forecast to be spent</v>
      </c>
      <c r="R412" s="15"/>
      <c r="T412" s="15"/>
      <c r="U412" s="15"/>
      <c r="V412" s="15"/>
      <c r="W412" s="15"/>
      <c r="X412" s="15"/>
      <c r="Y412" s="89">
        <v>0</v>
      </c>
      <c r="Z412" s="89">
        <v>0</v>
      </c>
      <c r="AA412" s="89">
        <v>0</v>
      </c>
      <c r="AB412" s="89">
        <v>0</v>
      </c>
      <c r="AC412" s="89">
        <v>0</v>
      </c>
      <c r="AD412" s="89">
        <v>0</v>
      </c>
      <c r="AE412" s="89">
        <v>0</v>
      </c>
      <c r="AF412" s="89">
        <v>0</v>
      </c>
      <c r="AG412" s="15"/>
      <c r="AH412" s="15"/>
      <c r="AI412" s="15"/>
      <c r="AJ412" s="15"/>
      <c r="AK412" s="15"/>
      <c r="AM412" s="19">
        <f t="shared" si="44"/>
        <v>0</v>
      </c>
      <c r="AN412" s="19">
        <f t="shared" si="42"/>
        <v>0</v>
      </c>
      <c r="AO412" s="19">
        <f t="shared" si="45"/>
        <v>0</v>
      </c>
      <c r="AP412" s="19" t="str">
        <f t="shared" si="46"/>
        <v>ET1</v>
      </c>
      <c r="AQ412" s="19">
        <f t="shared" si="47"/>
        <v>0</v>
      </c>
      <c r="AR412" s="19">
        <f t="shared" si="48"/>
        <v>0</v>
      </c>
      <c r="AS412" s="19">
        <f>IF(AS$3=$AP412,SUMPRODUCT($Y412:$AF412,Inp_RPEs!$S$9:$Z$9),0)</f>
        <v>0</v>
      </c>
      <c r="AT412" s="19">
        <f>IF(AT$3=$AP412,SUMPRODUCT($Y412:$AD412,Inp_RPEs!$S$9:$X$9),0)</f>
        <v>0</v>
      </c>
      <c r="AU412" s="19">
        <f>IF(AU$3=$AP412,SUMPRODUCT($Y412:$AF412,Inp_RPEs!$S$10:$Z$10),0)</f>
        <v>0</v>
      </c>
      <c r="AV412" s="19">
        <f>IF(AV$3=$AP412,SUMPRODUCT($Y412:$AD412,Inp_RPEs!$S$10:$X$10),0)</f>
        <v>0</v>
      </c>
      <c r="AW412" s="19">
        <f>IF(AW$3=$AP412,SUMPRODUCT($Y412:$AF412,Inp_RPEs!$S$11:$Z$11),0)</f>
        <v>0</v>
      </c>
      <c r="AX412" s="19">
        <f>IF(AX$3=$AP412,SUMPRODUCT($Y412:$AD412,Inp_RPEs!$S$11:$X$11),0)</f>
        <v>0</v>
      </c>
      <c r="AY412" s="19">
        <f>IF(AY$3=$AP412,SUMPRODUCT($Y412:$AF412,Inp_RPEs!$S$12:$Z$12),0)</f>
        <v>0</v>
      </c>
      <c r="AZ412" s="19">
        <f>IF(AZ$3=$AP412,SUMPRODUCT($Y412:$AB412,Inp_RPEs!$S$12:$V$12),0)</f>
        <v>0</v>
      </c>
      <c r="BA412" s="15"/>
    </row>
    <row r="413" spans="5:53">
      <c r="E413" s="3" t="s">
        <v>10</v>
      </c>
      <c r="F413" s="3" t="s">
        <v>185</v>
      </c>
      <c r="G413" s="3" t="s">
        <v>160</v>
      </c>
      <c r="H413" s="3" t="s">
        <v>153</v>
      </c>
      <c r="I413" s="3" t="s">
        <v>161</v>
      </c>
      <c r="L413" s="3" t="s">
        <v>186</v>
      </c>
      <c r="M413" s="3" t="str">
        <f t="shared" si="43"/>
        <v>SHETInnovation RORE deductionNetwork innovation</v>
      </c>
      <c r="R413" s="15"/>
      <c r="T413" s="15"/>
      <c r="U413" s="15"/>
      <c r="V413" s="15"/>
      <c r="W413" s="15"/>
      <c r="X413" s="15"/>
      <c r="Y413" s="89">
        <v>0.10351446960231675</v>
      </c>
      <c r="Z413" s="89">
        <v>0.10569968983387659</v>
      </c>
      <c r="AA413" s="89">
        <v>8.8922080707735732E-2</v>
      </c>
      <c r="AB413" s="89">
        <v>9.966293623958461E-2</v>
      </c>
      <c r="AC413" s="89">
        <v>5.5631542601717654E-2</v>
      </c>
      <c r="AD413" s="89">
        <v>5.1477233718005853E-2</v>
      </c>
      <c r="AE413" s="89">
        <v>7.0308714303383785E-2</v>
      </c>
      <c r="AF413" s="89">
        <v>7.0325876078222133E-2</v>
      </c>
      <c r="AG413" s="15"/>
      <c r="AH413" s="15"/>
      <c r="AI413" s="15"/>
      <c r="AJ413" s="15"/>
      <c r="AK413" s="15"/>
      <c r="AM413" s="19">
        <f t="shared" si="44"/>
        <v>0.64554254308484316</v>
      </c>
      <c r="AN413" s="19">
        <f t="shared" si="42"/>
        <v>0.50490795270323718</v>
      </c>
      <c r="AO413" s="19">
        <f t="shared" si="45"/>
        <v>0</v>
      </c>
      <c r="AP413" s="19" t="str">
        <f t="shared" si="46"/>
        <v>ET1</v>
      </c>
      <c r="AQ413" s="19">
        <f t="shared" si="47"/>
        <v>0.60418768872992723</v>
      </c>
      <c r="AR413" s="19">
        <f t="shared" si="48"/>
        <v>0.47377494146712529</v>
      </c>
      <c r="AS413" s="19">
        <f>IF(AS$3=$AP413,SUMPRODUCT($Y413:$AF413,Inp_RPEs!$S$9:$Z$9),0)</f>
        <v>0.60418768872992723</v>
      </c>
      <c r="AT413" s="19">
        <f>IF(AT$3=$AP413,SUMPRODUCT($Y413:$AD413,Inp_RPEs!$S$9:$X$9),0)</f>
        <v>0.47377494146712529</v>
      </c>
      <c r="AU413" s="19">
        <f>IF(AU$3=$AP413,SUMPRODUCT($Y413:$AF413,Inp_RPEs!$S$10:$Z$10),0)</f>
        <v>0</v>
      </c>
      <c r="AV413" s="19">
        <f>IF(AV$3=$AP413,SUMPRODUCT($Y413:$AD413,Inp_RPEs!$S$10:$X$10),0)</f>
        <v>0</v>
      </c>
      <c r="AW413" s="19">
        <f>IF(AW$3=$AP413,SUMPRODUCT($Y413:$AF413,Inp_RPEs!$S$11:$Z$11),0)</f>
        <v>0</v>
      </c>
      <c r="AX413" s="19">
        <f>IF(AX$3=$AP413,SUMPRODUCT($Y413:$AD413,Inp_RPEs!$S$11:$X$11),0)</f>
        <v>0</v>
      </c>
      <c r="AY413" s="19">
        <f>IF(AY$3=$AP413,SUMPRODUCT($Y413:$AF413,Inp_RPEs!$S$12:$Z$12),0)</f>
        <v>0</v>
      </c>
      <c r="AZ413" s="19">
        <f>IF(AZ$3=$AP413,SUMPRODUCT($Y413:$AB413,Inp_RPEs!$S$12:$V$12),0)</f>
        <v>0</v>
      </c>
      <c r="BA413" s="15"/>
    </row>
    <row r="414" spans="5:53">
      <c r="E414" s="3" t="s">
        <v>10</v>
      </c>
      <c r="F414" s="3" t="s">
        <v>185</v>
      </c>
      <c r="G414" s="3" t="s">
        <v>162</v>
      </c>
      <c r="H414" s="3" t="s">
        <v>163</v>
      </c>
      <c r="I414" s="3" t="s">
        <v>164</v>
      </c>
      <c r="L414" s="3" t="s">
        <v>186</v>
      </c>
      <c r="M414" s="3" t="str">
        <f t="shared" si="43"/>
        <v>SHETFines and PenaltiesPost-tax total fines and penalties (including GS payments)</v>
      </c>
      <c r="R414" s="15"/>
      <c r="T414" s="15"/>
      <c r="U414" s="15"/>
      <c r="V414" s="15"/>
      <c r="W414" s="15"/>
      <c r="X414" s="15"/>
      <c r="Y414" s="89">
        <v>0</v>
      </c>
      <c r="Z414" s="89">
        <v>0</v>
      </c>
      <c r="AA414" s="89">
        <v>0</v>
      </c>
      <c r="AB414" s="89">
        <v>0</v>
      </c>
      <c r="AC414" s="89">
        <v>0</v>
      </c>
      <c r="AD414" s="89">
        <v>0</v>
      </c>
      <c r="AE414" s="89">
        <v>0</v>
      </c>
      <c r="AF414" s="89">
        <v>0</v>
      </c>
      <c r="AG414" s="15"/>
      <c r="AH414" s="15"/>
      <c r="AI414" s="15"/>
      <c r="AJ414" s="15"/>
      <c r="AK414" s="15"/>
      <c r="AM414" s="19">
        <f t="shared" si="44"/>
        <v>0</v>
      </c>
      <c r="AN414" s="19">
        <f t="shared" si="42"/>
        <v>0</v>
      </c>
      <c r="AO414" s="19">
        <f t="shared" si="45"/>
        <v>0</v>
      </c>
      <c r="AP414" s="19" t="str">
        <f t="shared" si="46"/>
        <v>ET1</v>
      </c>
      <c r="AQ414" s="19">
        <f t="shared" si="47"/>
        <v>0</v>
      </c>
      <c r="AR414" s="19">
        <f t="shared" si="48"/>
        <v>0</v>
      </c>
      <c r="AS414" s="19">
        <f>IF(AS$3=$AP414,SUMPRODUCT($Y414:$AF414,Inp_RPEs!$S$9:$Z$9),0)</f>
        <v>0</v>
      </c>
      <c r="AT414" s="19">
        <f>IF(AT$3=$AP414,SUMPRODUCT($Y414:$AD414,Inp_RPEs!$S$9:$X$9),0)</f>
        <v>0</v>
      </c>
      <c r="AU414" s="19">
        <f>IF(AU$3=$AP414,SUMPRODUCT($Y414:$AF414,Inp_RPEs!$S$10:$Z$10),0)</f>
        <v>0</v>
      </c>
      <c r="AV414" s="19">
        <f>IF(AV$3=$AP414,SUMPRODUCT($Y414:$AD414,Inp_RPEs!$S$10:$X$10),0)</f>
        <v>0</v>
      </c>
      <c r="AW414" s="19">
        <f>IF(AW$3=$AP414,SUMPRODUCT($Y414:$AF414,Inp_RPEs!$S$11:$Z$11),0)</f>
        <v>0</v>
      </c>
      <c r="AX414" s="19">
        <f>IF(AX$3=$AP414,SUMPRODUCT($Y414:$AD414,Inp_RPEs!$S$11:$X$11),0)</f>
        <v>0</v>
      </c>
      <c r="AY414" s="19">
        <f>IF(AY$3=$AP414,SUMPRODUCT($Y414:$AF414,Inp_RPEs!$S$12:$Z$12),0)</f>
        <v>0</v>
      </c>
      <c r="AZ414" s="19">
        <f>IF(AZ$3=$AP414,SUMPRODUCT($Y414:$AB414,Inp_RPEs!$S$12:$V$12),0)</f>
        <v>0</v>
      </c>
      <c r="BA414" s="15"/>
    </row>
    <row r="415" spans="5:53">
      <c r="E415" s="3" t="s">
        <v>10</v>
      </c>
      <c r="F415" s="3" t="s">
        <v>185</v>
      </c>
      <c r="G415" s="3" t="s">
        <v>165</v>
      </c>
      <c r="H415" s="3" t="s">
        <v>166</v>
      </c>
      <c r="I415" s="3" t="s">
        <v>167</v>
      </c>
      <c r="L415" s="3" t="s">
        <v>155</v>
      </c>
      <c r="M415" s="3" t="str">
        <f t="shared" si="43"/>
        <v>SHETActual GearingTotal Adjustments to be applied for performance assessment (at actual gearing)</v>
      </c>
      <c r="R415" s="15"/>
      <c r="T415" s="15"/>
      <c r="U415" s="15"/>
      <c r="V415" s="15"/>
      <c r="W415" s="15"/>
      <c r="X415" s="15"/>
      <c r="Y415" s="89">
        <v>0</v>
      </c>
      <c r="Z415" s="89">
        <v>0</v>
      </c>
      <c r="AA415" s="89">
        <v>0</v>
      </c>
      <c r="AB415" s="89">
        <v>0</v>
      </c>
      <c r="AC415" s="89">
        <v>0</v>
      </c>
      <c r="AD415" s="89">
        <v>0</v>
      </c>
      <c r="AE415" s="89">
        <v>0</v>
      </c>
      <c r="AF415" s="89">
        <v>0</v>
      </c>
      <c r="AG415" s="15"/>
      <c r="AH415" s="15"/>
      <c r="AI415" s="15"/>
      <c r="AJ415" s="15"/>
      <c r="AK415" s="15"/>
      <c r="AM415" s="19">
        <f t="shared" si="44"/>
        <v>0</v>
      </c>
      <c r="AN415" s="19">
        <f t="shared" si="42"/>
        <v>0</v>
      </c>
      <c r="AO415" s="19">
        <f t="shared" si="45"/>
        <v>0</v>
      </c>
      <c r="AP415" s="19" t="str">
        <f t="shared" si="46"/>
        <v>ET1</v>
      </c>
      <c r="AQ415" s="19">
        <f t="shared" si="47"/>
        <v>0</v>
      </c>
      <c r="AR415" s="19">
        <f t="shared" si="48"/>
        <v>0</v>
      </c>
      <c r="AS415" s="19">
        <f>IF(AS$3=$AP415,SUMPRODUCT($Y415:$AF415,Inp_RPEs!$S$9:$Z$9),0)</f>
        <v>0</v>
      </c>
      <c r="AT415" s="19">
        <f>IF(AT$3=$AP415,SUMPRODUCT($Y415:$AD415,Inp_RPEs!$S$9:$X$9),0)</f>
        <v>0</v>
      </c>
      <c r="AU415" s="19">
        <f>IF(AU$3=$AP415,SUMPRODUCT($Y415:$AF415,Inp_RPEs!$S$10:$Z$10),0)</f>
        <v>0</v>
      </c>
      <c r="AV415" s="19">
        <f>IF(AV$3=$AP415,SUMPRODUCT($Y415:$AD415,Inp_RPEs!$S$10:$X$10),0)</f>
        <v>0</v>
      </c>
      <c r="AW415" s="19">
        <f>IF(AW$3=$AP415,SUMPRODUCT($Y415:$AF415,Inp_RPEs!$S$11:$Z$11),0)</f>
        <v>0</v>
      </c>
      <c r="AX415" s="19">
        <f>IF(AX$3=$AP415,SUMPRODUCT($Y415:$AD415,Inp_RPEs!$S$11:$X$11),0)</f>
        <v>0</v>
      </c>
      <c r="AY415" s="19">
        <f>IF(AY$3=$AP415,SUMPRODUCT($Y415:$AF415,Inp_RPEs!$S$12:$Z$12),0)</f>
        <v>0</v>
      </c>
      <c r="AZ415" s="19">
        <f>IF(AZ$3=$AP415,SUMPRODUCT($Y415:$AB415,Inp_RPEs!$S$12:$V$12),0)</f>
        <v>0</v>
      </c>
      <c r="BA415" s="15"/>
    </row>
    <row r="416" spans="5:53">
      <c r="E416" s="3" t="s">
        <v>10</v>
      </c>
      <c r="F416" s="3" t="s">
        <v>185</v>
      </c>
      <c r="G416" s="3" t="s">
        <v>168</v>
      </c>
      <c r="H416" s="3" t="s">
        <v>166</v>
      </c>
      <c r="I416" s="3" t="s">
        <v>169</v>
      </c>
      <c r="L416" s="3" t="s">
        <v>186</v>
      </c>
      <c r="M416" s="3" t="str">
        <f t="shared" si="43"/>
        <v>SHETDebt performance (notional)Debt performance - at notional gearing</v>
      </c>
      <c r="R416" s="15"/>
      <c r="T416" s="15"/>
      <c r="U416" s="15"/>
      <c r="V416" s="15"/>
      <c r="W416" s="15"/>
      <c r="X416" s="15"/>
      <c r="Y416" s="131">
        <v>8.594889571885366</v>
      </c>
      <c r="Z416" s="131">
        <v>6.6825804593318949</v>
      </c>
      <c r="AA416" s="131">
        <v>-6.7536539844425629</v>
      </c>
      <c r="AB416" s="131">
        <v>6.6933979340862706</v>
      </c>
      <c r="AC416" s="131">
        <v>19.899794636520379</v>
      </c>
      <c r="AD416" s="131">
        <v>11.293581707436434</v>
      </c>
      <c r="AE416" s="131">
        <v>6.0736987874165242</v>
      </c>
      <c r="AF416" s="131">
        <v>-4.7605906542971628</v>
      </c>
      <c r="AG416" s="15"/>
      <c r="AH416" s="15"/>
      <c r="AI416" s="15"/>
      <c r="AJ416" s="15"/>
      <c r="AK416" s="15"/>
      <c r="AM416" s="19">
        <f t="shared" si="44"/>
        <v>47.723698457937139</v>
      </c>
      <c r="AN416" s="19">
        <f t="shared" si="42"/>
        <v>46.410590324817775</v>
      </c>
      <c r="AO416" s="19">
        <f t="shared" si="45"/>
        <v>0</v>
      </c>
      <c r="AP416" s="19" t="str">
        <f t="shared" si="46"/>
        <v>ET1</v>
      </c>
      <c r="AQ416" s="19">
        <f t="shared" si="47"/>
        <v>44.760222141288601</v>
      </c>
      <c r="AR416" s="19">
        <f t="shared" si="48"/>
        <v>43.542555572711436</v>
      </c>
      <c r="AS416" s="19">
        <f>IF(AS$3=$AP416,SUMPRODUCT($Y416:$AF416,Inp_RPEs!$S$9:$Z$9),0)</f>
        <v>44.760222141288601</v>
      </c>
      <c r="AT416" s="19">
        <f>IF(AT$3=$AP416,SUMPRODUCT($Y416:$AD416,Inp_RPEs!$S$9:$X$9),0)</f>
        <v>43.542555572711436</v>
      </c>
      <c r="AU416" s="19">
        <f>IF(AU$3=$AP416,SUMPRODUCT($Y416:$AF416,Inp_RPEs!$S$10:$Z$10),0)</f>
        <v>0</v>
      </c>
      <c r="AV416" s="19">
        <f>IF(AV$3=$AP416,SUMPRODUCT($Y416:$AD416,Inp_RPEs!$S$10:$X$10),0)</f>
        <v>0</v>
      </c>
      <c r="AW416" s="19">
        <f>IF(AW$3=$AP416,SUMPRODUCT($Y416:$AF416,Inp_RPEs!$S$11:$Z$11),0)</f>
        <v>0</v>
      </c>
      <c r="AX416" s="19">
        <f>IF(AX$3=$AP416,SUMPRODUCT($Y416:$AD416,Inp_RPEs!$S$11:$X$11),0)</f>
        <v>0</v>
      </c>
      <c r="AY416" s="19">
        <f>IF(AY$3=$AP416,SUMPRODUCT($Y416:$AF416,Inp_RPEs!$S$12:$Z$12),0)</f>
        <v>0</v>
      </c>
      <c r="AZ416" s="19">
        <f>IF(AZ$3=$AP416,SUMPRODUCT($Y416:$AB416,Inp_RPEs!$S$12:$V$12),0)</f>
        <v>0</v>
      </c>
      <c r="BA416" s="15"/>
    </row>
    <row r="417" spans="5:53">
      <c r="E417" s="3" t="s">
        <v>10</v>
      </c>
      <c r="F417" s="3" t="s">
        <v>185</v>
      </c>
      <c r="G417" s="3" t="s">
        <v>170</v>
      </c>
      <c r="H417" s="3" t="s">
        <v>166</v>
      </c>
      <c r="I417" s="3" t="s">
        <v>171</v>
      </c>
      <c r="L417" s="3" t="s">
        <v>186</v>
      </c>
      <c r="M417" s="3" t="str">
        <f t="shared" si="43"/>
        <v>SHETDebt performance impact (actual)Debt performance - impact of actual gearing</v>
      </c>
      <c r="R417" s="15"/>
      <c r="T417" s="15"/>
      <c r="U417" s="15"/>
      <c r="V417" s="15"/>
      <c r="W417" s="15"/>
      <c r="X417" s="15"/>
      <c r="Y417" s="89">
        <v>-0.56820321145614905</v>
      </c>
      <c r="Z417" s="89">
        <v>-1.22224678190305</v>
      </c>
      <c r="AA417" s="89">
        <v>-2.3615850088489552</v>
      </c>
      <c r="AB417" s="89">
        <v>-0.61988959992668669</v>
      </c>
      <c r="AC417" s="89">
        <v>0.7592159819665163</v>
      </c>
      <c r="AD417" s="89">
        <v>-0.19888737015031488</v>
      </c>
      <c r="AE417" s="89">
        <v>-0.73248022348756692</v>
      </c>
      <c r="AF417" s="89">
        <v>-2.2387799693650177</v>
      </c>
      <c r="AG417" s="15"/>
      <c r="AH417" s="15"/>
      <c r="AI417" s="15"/>
      <c r="AJ417" s="15"/>
      <c r="AK417" s="15"/>
      <c r="AM417" s="19">
        <f t="shared" si="44"/>
        <v>-7.1828561831712241</v>
      </c>
      <c r="AN417" s="19">
        <f t="shared" si="42"/>
        <v>-4.2115959903186395</v>
      </c>
      <c r="AO417" s="19">
        <f t="shared" si="45"/>
        <v>0</v>
      </c>
      <c r="AP417" s="19" t="str">
        <f t="shared" si="46"/>
        <v>ET1</v>
      </c>
      <c r="AQ417" s="19">
        <f t="shared" si="47"/>
        <v>-6.6933699379904219</v>
      </c>
      <c r="AR417" s="19">
        <f t="shared" si="48"/>
        <v>-3.9380719452912549</v>
      </c>
      <c r="AS417" s="19">
        <f>IF(AS$3=$AP417,SUMPRODUCT($Y417:$AF417,Inp_RPEs!$S$9:$Z$9),0)</f>
        <v>-6.6933699379904219</v>
      </c>
      <c r="AT417" s="19">
        <f>IF(AT$3=$AP417,SUMPRODUCT($Y417:$AD417,Inp_RPEs!$S$9:$X$9),0)</f>
        <v>-3.9380719452912549</v>
      </c>
      <c r="AU417" s="19">
        <f>IF(AU$3=$AP417,SUMPRODUCT($Y417:$AF417,Inp_RPEs!$S$10:$Z$10),0)</f>
        <v>0</v>
      </c>
      <c r="AV417" s="19">
        <f>IF(AV$3=$AP417,SUMPRODUCT($Y417:$AD417,Inp_RPEs!$S$10:$X$10),0)</f>
        <v>0</v>
      </c>
      <c r="AW417" s="19">
        <f>IF(AW$3=$AP417,SUMPRODUCT($Y417:$AF417,Inp_RPEs!$S$11:$Z$11),0)</f>
        <v>0</v>
      </c>
      <c r="AX417" s="19">
        <f>IF(AX$3=$AP417,SUMPRODUCT($Y417:$AD417,Inp_RPEs!$S$11:$X$11),0)</f>
        <v>0</v>
      </c>
      <c r="AY417" s="19">
        <f>IF(AY$3=$AP417,SUMPRODUCT($Y417:$AF417,Inp_RPEs!$S$12:$Z$12),0)</f>
        <v>0</v>
      </c>
      <c r="AZ417" s="19">
        <f>IF(AZ$3=$AP417,SUMPRODUCT($Y417:$AB417,Inp_RPEs!$S$12:$V$12),0)</f>
        <v>0</v>
      </c>
      <c r="BA417" s="15"/>
    </row>
    <row r="418" spans="5:53">
      <c r="E418" s="3" t="s">
        <v>10</v>
      </c>
      <c r="F418" s="3" t="s">
        <v>185</v>
      </c>
      <c r="G418" s="3" t="s">
        <v>172</v>
      </c>
      <c r="H418" s="3" t="s">
        <v>166</v>
      </c>
      <c r="I418" s="3" t="s">
        <v>173</v>
      </c>
      <c r="L418" s="3" t="s">
        <v>186</v>
      </c>
      <c r="M418" s="3" t="str">
        <f t="shared" si="43"/>
        <v>SHETTax performance (notional)Tax performance - at notional gearing</v>
      </c>
      <c r="R418" s="15"/>
      <c r="T418" s="15"/>
      <c r="U418" s="15"/>
      <c r="V418" s="15"/>
      <c r="W418" s="15"/>
      <c r="X418" s="15"/>
      <c r="Y418" s="89">
        <v>0.43168348423279834</v>
      </c>
      <c r="Z418" s="89">
        <v>-4.7432781553935426</v>
      </c>
      <c r="AA418" s="89">
        <v>-10.710194518963741</v>
      </c>
      <c r="AB418" s="89">
        <v>-5.1149646985682669</v>
      </c>
      <c r="AC418" s="89">
        <v>5.5860966204974618</v>
      </c>
      <c r="AD418" s="89">
        <v>-6.460725979393799</v>
      </c>
      <c r="AE418" s="89">
        <v>-6.5709542614067473</v>
      </c>
      <c r="AF418" s="89">
        <v>-5.5418888295122803</v>
      </c>
      <c r="AG418" s="15"/>
      <c r="AH418" s="15"/>
      <c r="AI418" s="15"/>
      <c r="AJ418" s="15"/>
      <c r="AK418" s="15"/>
      <c r="AM418" s="19">
        <f t="shared" si="44"/>
        <v>-33.124226338508116</v>
      </c>
      <c r="AN418" s="19">
        <f t="shared" si="42"/>
        <v>-21.011383247589091</v>
      </c>
      <c r="AO418" s="19">
        <f t="shared" si="45"/>
        <v>0</v>
      </c>
      <c r="AP418" s="19" t="str">
        <f t="shared" si="46"/>
        <v>ET1</v>
      </c>
      <c r="AQ418" s="19">
        <f t="shared" si="47"/>
        <v>-30.703101527287334</v>
      </c>
      <c r="AR418" s="19">
        <f t="shared" si="48"/>
        <v>-19.470664753634164</v>
      </c>
      <c r="AS418" s="19">
        <f>IF(AS$3=$AP418,SUMPRODUCT($Y418:$AF418,Inp_RPEs!$S$9:$Z$9),0)</f>
        <v>-30.703101527287334</v>
      </c>
      <c r="AT418" s="19">
        <f>IF(AT$3=$AP418,SUMPRODUCT($Y418:$AD418,Inp_RPEs!$S$9:$X$9),0)</f>
        <v>-19.470664753634164</v>
      </c>
      <c r="AU418" s="19">
        <f>IF(AU$3=$AP418,SUMPRODUCT($Y418:$AF418,Inp_RPEs!$S$10:$Z$10),0)</f>
        <v>0</v>
      </c>
      <c r="AV418" s="19">
        <f>IF(AV$3=$AP418,SUMPRODUCT($Y418:$AD418,Inp_RPEs!$S$10:$X$10),0)</f>
        <v>0</v>
      </c>
      <c r="AW418" s="19">
        <f>IF(AW$3=$AP418,SUMPRODUCT($Y418:$AF418,Inp_RPEs!$S$11:$Z$11),0)</f>
        <v>0</v>
      </c>
      <c r="AX418" s="19">
        <f>IF(AX$3=$AP418,SUMPRODUCT($Y418:$AD418,Inp_RPEs!$S$11:$X$11),0)</f>
        <v>0</v>
      </c>
      <c r="AY418" s="19">
        <f>IF(AY$3=$AP418,SUMPRODUCT($Y418:$AF418,Inp_RPEs!$S$12:$Z$12),0)</f>
        <v>0</v>
      </c>
      <c r="AZ418" s="19">
        <f>IF(AZ$3=$AP418,SUMPRODUCT($Y418:$AB418,Inp_RPEs!$S$12:$V$12),0)</f>
        <v>0</v>
      </c>
      <c r="BA418" s="15"/>
    </row>
    <row r="419" spans="5:53">
      <c r="E419" s="3" t="s">
        <v>10</v>
      </c>
      <c r="F419" s="3" t="s">
        <v>185</v>
      </c>
      <c r="G419" s="3" t="s">
        <v>174</v>
      </c>
      <c r="H419" s="3" t="s">
        <v>166</v>
      </c>
      <c r="I419" s="3" t="s">
        <v>175</v>
      </c>
      <c r="L419" s="3" t="s">
        <v>186</v>
      </c>
      <c r="M419" s="3" t="str">
        <f t="shared" si="43"/>
        <v>SHETTax performance impact (actual)Tax performance - impact of actual gearing</v>
      </c>
      <c r="R419" s="15"/>
      <c r="T419" s="15"/>
      <c r="U419" s="15"/>
      <c r="V419" s="15"/>
      <c r="W419" s="15"/>
      <c r="X419" s="15"/>
      <c r="Y419" s="89">
        <v>0.13068673863491487</v>
      </c>
      <c r="Z419" s="89">
        <v>0.25667182419964085</v>
      </c>
      <c r="AA419" s="89">
        <v>0.47231700176979174</v>
      </c>
      <c r="AB419" s="89">
        <v>0.12397791998533769</v>
      </c>
      <c r="AC419" s="89">
        <v>-0.14425103657363803</v>
      </c>
      <c r="AD419" s="89">
        <v>3.7788600328559241E-2</v>
      </c>
      <c r="AE419" s="89">
        <v>0.1391712424626359</v>
      </c>
      <c r="AF419" s="89">
        <v>0.38059259479205387</v>
      </c>
      <c r="AG419" s="15"/>
      <c r="AH419" s="15"/>
      <c r="AI419" s="15"/>
      <c r="AJ419" s="15"/>
      <c r="AK419" s="15"/>
      <c r="AM419" s="19">
        <f t="shared" si="44"/>
        <v>1.3969548855992961</v>
      </c>
      <c r="AN419" s="19">
        <f t="shared" si="42"/>
        <v>0.87719104834460637</v>
      </c>
      <c r="AO419" s="19">
        <f t="shared" si="45"/>
        <v>0</v>
      </c>
      <c r="AP419" s="19" t="str">
        <f t="shared" si="46"/>
        <v>ET1</v>
      </c>
      <c r="AQ419" s="19">
        <f t="shared" si="47"/>
        <v>1.3029244057598999</v>
      </c>
      <c r="AR419" s="19">
        <f t="shared" si="48"/>
        <v>0.82093893006496943</v>
      </c>
      <c r="AS419" s="19">
        <f>IF(AS$3=$AP419,SUMPRODUCT($Y419:$AF419,Inp_RPEs!$S$9:$Z$9),0)</f>
        <v>1.3029244057598999</v>
      </c>
      <c r="AT419" s="19">
        <f>IF(AT$3=$AP419,SUMPRODUCT($Y419:$AD419,Inp_RPEs!$S$9:$X$9),0)</f>
        <v>0.82093893006496943</v>
      </c>
      <c r="AU419" s="19">
        <f>IF(AU$3=$AP419,SUMPRODUCT($Y419:$AF419,Inp_RPEs!$S$10:$Z$10),0)</f>
        <v>0</v>
      </c>
      <c r="AV419" s="19">
        <f>IF(AV$3=$AP419,SUMPRODUCT($Y419:$AD419,Inp_RPEs!$S$10:$X$10),0)</f>
        <v>0</v>
      </c>
      <c r="AW419" s="19">
        <f>IF(AW$3=$AP419,SUMPRODUCT($Y419:$AF419,Inp_RPEs!$S$11:$Z$11),0)</f>
        <v>0</v>
      </c>
      <c r="AX419" s="19">
        <f>IF(AX$3=$AP419,SUMPRODUCT($Y419:$AD419,Inp_RPEs!$S$11:$X$11),0)</f>
        <v>0</v>
      </c>
      <c r="AY419" s="19">
        <f>IF(AY$3=$AP419,SUMPRODUCT($Y419:$AF419,Inp_RPEs!$S$12:$Z$12),0)</f>
        <v>0</v>
      </c>
      <c r="AZ419" s="19">
        <f>IF(AZ$3=$AP419,SUMPRODUCT($Y419:$AB419,Inp_RPEs!$S$12:$V$12),0)</f>
        <v>0</v>
      </c>
      <c r="BA419" s="15"/>
    </row>
    <row r="420" spans="5:53">
      <c r="E420" s="3" t="s">
        <v>10</v>
      </c>
      <c r="F420" s="3" t="s">
        <v>185</v>
      </c>
      <c r="G420" s="3" t="s">
        <v>176</v>
      </c>
      <c r="H420" s="3" t="s">
        <v>176</v>
      </c>
      <c r="I420" s="3" t="s">
        <v>177</v>
      </c>
      <c r="L420" s="3" t="s">
        <v>186</v>
      </c>
      <c r="M420" s="3" t="str">
        <f t="shared" si="43"/>
        <v>SHETRAVNPV-neutral RAV return base</v>
      </c>
      <c r="R420" s="15"/>
      <c r="T420" s="15"/>
      <c r="U420" s="15"/>
      <c r="V420" s="15"/>
      <c r="W420" s="15"/>
      <c r="X420" s="15"/>
      <c r="Y420" s="89">
        <v>683.68984263323932</v>
      </c>
      <c r="Z420" s="89">
        <v>809.92746964348555</v>
      </c>
      <c r="AA420" s="89">
        <v>1127.769859698946</v>
      </c>
      <c r="AB420" s="89">
        <v>1503.789551405102</v>
      </c>
      <c r="AC420" s="89">
        <v>1781.4605653745284</v>
      </c>
      <c r="AD420" s="89">
        <v>1945.1258440560782</v>
      </c>
      <c r="AE420" s="89">
        <v>2067.1814870138323</v>
      </c>
      <c r="AF420" s="89">
        <v>2367.9866485342886</v>
      </c>
      <c r="AG420" s="15"/>
      <c r="AH420" s="15"/>
      <c r="AI420" s="15"/>
      <c r="AJ420" s="15"/>
      <c r="AK420" s="15"/>
      <c r="AM420" s="19">
        <f t="shared" si="44"/>
        <v>12286.9312683595</v>
      </c>
      <c r="AN420" s="19">
        <f t="shared" si="42"/>
        <v>7851.7631328113803</v>
      </c>
      <c r="AO420" s="19">
        <f t="shared" si="45"/>
        <v>0</v>
      </c>
      <c r="AP420" s="19" t="str">
        <f t="shared" si="46"/>
        <v>ET1</v>
      </c>
      <c r="AQ420" s="19">
        <f t="shared" si="47"/>
        <v>11425.13400779648</v>
      </c>
      <c r="AR420" s="19">
        <f t="shared" si="48"/>
        <v>7312.3303258587739</v>
      </c>
      <c r="AS420" s="19">
        <f>IF(AS$3=$AP420,SUMPRODUCT($Y420:$AF420,Inp_RPEs!$S$9:$Z$9),0)</f>
        <v>11425.13400779648</v>
      </c>
      <c r="AT420" s="19">
        <f>IF(AT$3=$AP420,SUMPRODUCT($Y420:$AD420,Inp_RPEs!$S$9:$X$9),0)</f>
        <v>7312.3303258587739</v>
      </c>
      <c r="AU420" s="19">
        <f>IF(AU$3=$AP420,SUMPRODUCT($Y420:$AF420,Inp_RPEs!$S$10:$Z$10),0)</f>
        <v>0</v>
      </c>
      <c r="AV420" s="19">
        <f>IF(AV$3=$AP420,SUMPRODUCT($Y420:$AD420,Inp_RPEs!$S$10:$X$10),0)</f>
        <v>0</v>
      </c>
      <c r="AW420" s="19">
        <f>IF(AW$3=$AP420,SUMPRODUCT($Y420:$AF420,Inp_RPEs!$S$11:$Z$11),0)</f>
        <v>0</v>
      </c>
      <c r="AX420" s="19">
        <f>IF(AX$3=$AP420,SUMPRODUCT($Y420:$AD420,Inp_RPEs!$S$11:$X$11),0)</f>
        <v>0</v>
      </c>
      <c r="AY420" s="19">
        <f>IF(AY$3=$AP420,SUMPRODUCT($Y420:$AF420,Inp_RPEs!$S$12:$Z$12),0)</f>
        <v>0</v>
      </c>
      <c r="AZ420" s="19">
        <f>IF(AZ$3=$AP420,SUMPRODUCT($Y420:$AB420,Inp_RPEs!$S$12:$V$12),0)</f>
        <v>0</v>
      </c>
      <c r="BA420" s="15"/>
    </row>
    <row r="421" spans="5:53">
      <c r="E421" s="3" t="s">
        <v>10</v>
      </c>
      <c r="F421" s="3" t="s">
        <v>185</v>
      </c>
      <c r="G421" s="3" t="s">
        <v>178</v>
      </c>
      <c r="H421" s="3" t="s">
        <v>176</v>
      </c>
      <c r="I421" s="3" t="s">
        <v>179</v>
      </c>
      <c r="L421" s="3" t="s">
        <v>186</v>
      </c>
      <c r="M421" s="3" t="str">
        <f t="shared" si="43"/>
        <v>SHETDepreciationTotal Depreciation</v>
      </c>
      <c r="R421" s="15"/>
      <c r="T421" s="15"/>
      <c r="U421" s="15"/>
      <c r="V421" s="15"/>
      <c r="W421" s="15"/>
      <c r="X421" s="15"/>
      <c r="Y421" s="89">
        <v>-42.60035366714343</v>
      </c>
      <c r="Z421" s="89">
        <v>-44.954613030244069</v>
      </c>
      <c r="AA421" s="89">
        <v>-56.86676568571518</v>
      </c>
      <c r="AB421" s="89">
        <v>-75.423965547633983</v>
      </c>
      <c r="AC421" s="89">
        <v>-90.384754968393011</v>
      </c>
      <c r="AD421" s="89">
        <v>-100.9686131428716</v>
      </c>
      <c r="AE421" s="89">
        <v>-107.24902637711406</v>
      </c>
      <c r="AF421" s="89">
        <v>-114.37263707175381</v>
      </c>
      <c r="AG421" s="15"/>
      <c r="AH421" s="15"/>
      <c r="AI421" s="15"/>
      <c r="AJ421" s="15"/>
      <c r="AK421" s="15"/>
      <c r="AM421" s="19">
        <f t="shared" si="44"/>
        <v>-632.82072949086921</v>
      </c>
      <c r="AN421" s="19">
        <f t="shared" ref="AN421:AN484" si="49">IF(OR($L421="%", $L421="annual real %"),AVERAGE($Y421:$AD421),SUM($Y421:$AD421))</f>
        <v>-411.19906604200128</v>
      </c>
      <c r="AO421" s="19">
        <f t="shared" si="45"/>
        <v>0</v>
      </c>
      <c r="AP421" s="19" t="str">
        <f t="shared" si="46"/>
        <v>ET1</v>
      </c>
      <c r="AQ421" s="19">
        <f t="shared" si="47"/>
        <v>-588.84151364362231</v>
      </c>
      <c r="AR421" s="19">
        <f t="shared" si="48"/>
        <v>-383.32813386348539</v>
      </c>
      <c r="AS421" s="19">
        <f>IF(AS$3=$AP421,SUMPRODUCT($Y421:$AF421,Inp_RPEs!$S$9:$Z$9),0)</f>
        <v>-588.84151364362231</v>
      </c>
      <c r="AT421" s="19">
        <f>IF(AT$3=$AP421,SUMPRODUCT($Y421:$AD421,Inp_RPEs!$S$9:$X$9),0)</f>
        <v>-383.32813386348539</v>
      </c>
      <c r="AU421" s="19">
        <f>IF(AU$3=$AP421,SUMPRODUCT($Y421:$AF421,Inp_RPEs!$S$10:$Z$10),0)</f>
        <v>0</v>
      </c>
      <c r="AV421" s="19">
        <f>IF(AV$3=$AP421,SUMPRODUCT($Y421:$AD421,Inp_RPEs!$S$10:$X$10),0)</f>
        <v>0</v>
      </c>
      <c r="AW421" s="19">
        <f>IF(AW$3=$AP421,SUMPRODUCT($Y421:$AF421,Inp_RPEs!$S$11:$Z$11),0)</f>
        <v>0</v>
      </c>
      <c r="AX421" s="19">
        <f>IF(AX$3=$AP421,SUMPRODUCT($Y421:$AD421,Inp_RPEs!$S$11:$X$11),0)</f>
        <v>0</v>
      </c>
      <c r="AY421" s="19">
        <f>IF(AY$3=$AP421,SUMPRODUCT($Y421:$AF421,Inp_RPEs!$S$12:$Z$12),0)</f>
        <v>0</v>
      </c>
      <c r="AZ421" s="19">
        <f>IF(AZ$3=$AP421,SUMPRODUCT($Y421:$AB421,Inp_RPEs!$S$12:$V$12),0)</f>
        <v>0</v>
      </c>
      <c r="BA421" s="15"/>
    </row>
    <row r="422" spans="5:53">
      <c r="E422" s="3" t="s">
        <v>10</v>
      </c>
      <c r="F422" s="3" t="s">
        <v>185</v>
      </c>
      <c r="G422" s="3" t="s">
        <v>180</v>
      </c>
      <c r="H422" s="3" t="s">
        <v>176</v>
      </c>
      <c r="I422" s="3" t="s">
        <v>181</v>
      </c>
      <c r="L422" s="3" t="s">
        <v>138</v>
      </c>
      <c r="M422" s="3" t="str">
        <f t="shared" si="43"/>
        <v>SHETNotional GearingNotional gearing</v>
      </c>
      <c r="R422" s="15"/>
      <c r="T422" s="15"/>
      <c r="U422" s="15"/>
      <c r="V422" s="15"/>
      <c r="W422" s="15"/>
      <c r="X422" s="15"/>
      <c r="Y422" s="89">
        <v>0.55000000000000004</v>
      </c>
      <c r="Z422" s="89">
        <v>0.55000000000000004</v>
      </c>
      <c r="AA422" s="89">
        <v>0.55000000000000004</v>
      </c>
      <c r="AB422" s="89">
        <v>0.55000000000000004</v>
      </c>
      <c r="AC422" s="89">
        <v>0.55000000000000004</v>
      </c>
      <c r="AD422" s="89">
        <v>0.55000000000000004</v>
      </c>
      <c r="AE422" s="89">
        <v>0.55000000000000004</v>
      </c>
      <c r="AF422" s="89">
        <v>0.55000000000000004</v>
      </c>
      <c r="AG422" s="15"/>
      <c r="AH422" s="15"/>
      <c r="AI422" s="15"/>
      <c r="AJ422" s="15"/>
      <c r="AK422" s="15"/>
      <c r="AM422" s="19">
        <f t="shared" si="44"/>
        <v>0.54999999999999993</v>
      </c>
      <c r="AN422" s="19">
        <f t="shared" si="49"/>
        <v>0.54999999999999993</v>
      </c>
      <c r="AO422" s="19">
        <f t="shared" si="45"/>
        <v>0</v>
      </c>
      <c r="AP422" s="19" t="str">
        <f t="shared" si="46"/>
        <v>ET1</v>
      </c>
      <c r="AQ422" s="19">
        <f t="shared" si="47"/>
        <v>4.1090172635835698</v>
      </c>
      <c r="AR422" s="19">
        <f t="shared" si="48"/>
        <v>3.0889693393863586</v>
      </c>
      <c r="AS422" s="19">
        <f>IF(AS$3=$AP422,SUMPRODUCT($Y422:$AF422,Inp_RPEs!$S$9:$Z$9),0)</f>
        <v>4.1090172635835698</v>
      </c>
      <c r="AT422" s="19">
        <f>IF(AT$3=$AP422,SUMPRODUCT($Y422:$AD422,Inp_RPEs!$S$9:$X$9),0)</f>
        <v>3.0889693393863586</v>
      </c>
      <c r="AU422" s="19">
        <f>IF(AU$3=$AP422,SUMPRODUCT($Y422:$AF422,Inp_RPEs!$S$10:$Z$10),0)</f>
        <v>0</v>
      </c>
      <c r="AV422" s="19">
        <f>IF(AV$3=$AP422,SUMPRODUCT($Y422:$AD422,Inp_RPEs!$S$10:$X$10),0)</f>
        <v>0</v>
      </c>
      <c r="AW422" s="19">
        <f>IF(AW$3=$AP422,SUMPRODUCT($Y422:$AF422,Inp_RPEs!$S$11:$Z$11),0)</f>
        <v>0</v>
      </c>
      <c r="AX422" s="19">
        <f>IF(AX$3=$AP422,SUMPRODUCT($Y422:$AD422,Inp_RPEs!$S$11:$X$11),0)</f>
        <v>0</v>
      </c>
      <c r="AY422" s="19">
        <f>IF(AY$3=$AP422,SUMPRODUCT($Y422:$AF422,Inp_RPEs!$S$12:$Z$12),0)</f>
        <v>0</v>
      </c>
      <c r="AZ422" s="19">
        <f>IF(AZ$3=$AP422,SUMPRODUCT($Y422:$AB422,Inp_RPEs!$S$12:$V$12),0)</f>
        <v>0</v>
      </c>
      <c r="BA422" s="15"/>
    </row>
    <row r="423" spans="5:53">
      <c r="E423" s="3" t="s">
        <v>10</v>
      </c>
      <c r="F423" s="3" t="s">
        <v>185</v>
      </c>
      <c r="G423" s="3" t="s">
        <v>182</v>
      </c>
      <c r="H423" s="3" t="s">
        <v>176</v>
      </c>
      <c r="I423" s="3" t="s">
        <v>182</v>
      </c>
      <c r="L423" s="3" t="s">
        <v>183</v>
      </c>
      <c r="M423" s="3" t="str">
        <f t="shared" si="43"/>
        <v>SHETCost of debtCost of debt</v>
      </c>
      <c r="R423" s="15"/>
      <c r="T423" s="15"/>
      <c r="U423" s="15"/>
      <c r="V423" s="15"/>
      <c r="W423" s="15"/>
      <c r="X423" s="15"/>
      <c r="Y423" s="89">
        <v>2.92E-2</v>
      </c>
      <c r="Z423" s="89">
        <v>2.5000000000000001E-2</v>
      </c>
      <c r="AA423" s="89">
        <v>2.1499999999999998E-2</v>
      </c>
      <c r="AB423" s="89">
        <v>1.7899999999999999E-2</v>
      </c>
      <c r="AC423" s="89">
        <v>1.5100000000000001E-2</v>
      </c>
      <c r="AD423" s="89">
        <v>1.1599999999999999E-2</v>
      </c>
      <c r="AE423" s="89">
        <v>1.0200000000000001E-2</v>
      </c>
      <c r="AF423" s="89">
        <v>8.6E-3</v>
      </c>
      <c r="AG423" s="15"/>
      <c r="AH423" s="15"/>
      <c r="AI423" s="15"/>
      <c r="AJ423" s="15"/>
      <c r="AK423" s="15"/>
      <c r="AM423" s="19">
        <f t="shared" si="44"/>
        <v>1.73875E-2</v>
      </c>
      <c r="AN423" s="19">
        <f t="shared" si="49"/>
        <v>2.0049999999999998E-2</v>
      </c>
      <c r="AO423" s="19">
        <f t="shared" si="45"/>
        <v>0</v>
      </c>
      <c r="AP423" s="19" t="str">
        <f t="shared" si="46"/>
        <v>ET1</v>
      </c>
      <c r="AQ423" s="19">
        <f t="shared" si="47"/>
        <v>0.13054422390966755</v>
      </c>
      <c r="AR423" s="19">
        <f t="shared" si="48"/>
        <v>0.11311067756884249</v>
      </c>
      <c r="AS423" s="19">
        <f>IF(AS$3=$AP423,SUMPRODUCT($Y423:$AF423,Inp_RPEs!$S$9:$Z$9),0)</f>
        <v>0.13054422390966755</v>
      </c>
      <c r="AT423" s="19">
        <f>IF(AT$3=$AP423,SUMPRODUCT($Y423:$AD423,Inp_RPEs!$S$9:$X$9),0)</f>
        <v>0.11311067756884249</v>
      </c>
      <c r="AU423" s="19">
        <f>IF(AU$3=$AP423,SUMPRODUCT($Y423:$AF423,Inp_RPEs!$S$10:$Z$10),0)</f>
        <v>0</v>
      </c>
      <c r="AV423" s="19">
        <f>IF(AV$3=$AP423,SUMPRODUCT($Y423:$AD423,Inp_RPEs!$S$10:$X$10),0)</f>
        <v>0</v>
      </c>
      <c r="AW423" s="19">
        <f>IF(AW$3=$AP423,SUMPRODUCT($Y423:$AF423,Inp_RPEs!$S$11:$Z$11),0)</f>
        <v>0</v>
      </c>
      <c r="AX423" s="19">
        <f>IF(AX$3=$AP423,SUMPRODUCT($Y423:$AD423,Inp_RPEs!$S$11:$X$11),0)</f>
        <v>0</v>
      </c>
      <c r="AY423" s="19">
        <f>IF(AY$3=$AP423,SUMPRODUCT($Y423:$AF423,Inp_RPEs!$S$12:$Z$12),0)</f>
        <v>0</v>
      </c>
      <c r="AZ423" s="19">
        <f>IF(AZ$3=$AP423,SUMPRODUCT($Y423:$AB423,Inp_RPEs!$S$12:$V$12),0)</f>
        <v>0</v>
      </c>
      <c r="BA423" s="15"/>
    </row>
    <row r="424" spans="5:53">
      <c r="E424" s="3" t="s">
        <v>10</v>
      </c>
      <c r="F424" s="3" t="s">
        <v>185</v>
      </c>
      <c r="G424" s="3" t="s">
        <v>184</v>
      </c>
      <c r="H424" s="3" t="s">
        <v>176</v>
      </c>
      <c r="I424" s="3" t="s">
        <v>184</v>
      </c>
      <c r="L424" s="3" t="s">
        <v>183</v>
      </c>
      <c r="M424" s="3" t="str">
        <f t="shared" si="43"/>
        <v>SHETCost of equityCost of equity</v>
      </c>
      <c r="R424" s="15"/>
      <c r="T424" s="15"/>
      <c r="U424" s="15"/>
      <c r="V424" s="15"/>
      <c r="W424" s="15"/>
      <c r="X424" s="15"/>
      <c r="Y424" s="89">
        <v>7.0000000000000007E-2</v>
      </c>
      <c r="Z424" s="89">
        <v>7.0000000000000007E-2</v>
      </c>
      <c r="AA424" s="89">
        <v>7.0000000000000007E-2</v>
      </c>
      <c r="AB424" s="89">
        <v>7.0000000000000007E-2</v>
      </c>
      <c r="AC424" s="89">
        <v>7.0000000000000007E-2</v>
      </c>
      <c r="AD424" s="89">
        <v>7.0000000000000007E-2</v>
      </c>
      <c r="AE424" s="89">
        <v>7.0000000000000007E-2</v>
      </c>
      <c r="AF424" s="89">
        <v>7.0000000000000007E-2</v>
      </c>
      <c r="AG424" s="15"/>
      <c r="AH424" s="15"/>
      <c r="AI424" s="15"/>
      <c r="AJ424" s="15"/>
      <c r="AK424" s="15"/>
      <c r="AM424" s="19">
        <f t="shared" si="44"/>
        <v>7.0000000000000007E-2</v>
      </c>
      <c r="AN424" s="19">
        <f t="shared" si="49"/>
        <v>7.0000000000000007E-2</v>
      </c>
      <c r="AO424" s="19">
        <f t="shared" si="45"/>
        <v>0</v>
      </c>
      <c r="AP424" s="19" t="str">
        <f t="shared" si="46"/>
        <v>ET1</v>
      </c>
      <c r="AQ424" s="19">
        <f t="shared" si="47"/>
        <v>0.52296583354699988</v>
      </c>
      <c r="AR424" s="19">
        <f t="shared" si="48"/>
        <v>0.3931415522855366</v>
      </c>
      <c r="AS424" s="19">
        <f>IF(AS$3=$AP424,SUMPRODUCT($Y424:$AF424,Inp_RPEs!$S$9:$Z$9),0)</f>
        <v>0.52296583354699988</v>
      </c>
      <c r="AT424" s="19">
        <f>IF(AT$3=$AP424,SUMPRODUCT($Y424:$AD424,Inp_RPEs!$S$9:$X$9),0)</f>
        <v>0.3931415522855366</v>
      </c>
      <c r="AU424" s="19">
        <f>IF(AU$3=$AP424,SUMPRODUCT($Y424:$AF424,Inp_RPEs!$S$10:$Z$10),0)</f>
        <v>0</v>
      </c>
      <c r="AV424" s="19">
        <f>IF(AV$3=$AP424,SUMPRODUCT($Y424:$AD424,Inp_RPEs!$S$10:$X$10),0)</f>
        <v>0</v>
      </c>
      <c r="AW424" s="19">
        <f>IF(AW$3=$AP424,SUMPRODUCT($Y424:$AF424,Inp_RPEs!$S$11:$Z$11),0)</f>
        <v>0</v>
      </c>
      <c r="AX424" s="19">
        <f>IF(AX$3=$AP424,SUMPRODUCT($Y424:$AD424,Inp_RPEs!$S$11:$X$11),0)</f>
        <v>0</v>
      </c>
      <c r="AY424" s="19">
        <f>IF(AY$3=$AP424,SUMPRODUCT($Y424:$AF424,Inp_RPEs!$S$12:$Z$12),0)</f>
        <v>0</v>
      </c>
      <c r="AZ424" s="19">
        <f>IF(AZ$3=$AP424,SUMPRODUCT($Y424:$AB424,Inp_RPEs!$S$12:$V$12),0)</f>
        <v>0</v>
      </c>
      <c r="BA424" s="15"/>
    </row>
    <row r="425" spans="5:53">
      <c r="E425" s="3" t="s">
        <v>13</v>
      </c>
      <c r="F425" s="3" t="s">
        <v>197</v>
      </c>
      <c r="G425" s="3" t="s">
        <v>198</v>
      </c>
      <c r="H425" s="3" t="s">
        <v>130</v>
      </c>
      <c r="I425" s="3" t="s">
        <v>131</v>
      </c>
      <c r="L425" s="3" t="s">
        <v>186</v>
      </c>
      <c r="M425" s="3" t="str">
        <f t="shared" si="43"/>
        <v>EoETotex excl repex actualLatest Totex actuals/forecast</v>
      </c>
      <c r="R425" s="15"/>
      <c r="T425" s="15"/>
      <c r="U425" s="15"/>
      <c r="V425" s="15"/>
      <c r="W425" s="15"/>
      <c r="X425" s="15"/>
      <c r="Y425" s="89">
        <v>174.17781918510175</v>
      </c>
      <c r="Z425" s="89">
        <v>164.88079870137034</v>
      </c>
      <c r="AA425" s="89">
        <v>157.22010488508323</v>
      </c>
      <c r="AB425" s="89">
        <v>166.26418475700518</v>
      </c>
      <c r="AC425" s="89">
        <v>163.68770442708495</v>
      </c>
      <c r="AD425" s="89">
        <v>164.22689247947005</v>
      </c>
      <c r="AE425" s="89">
        <v>181.58171653667566</v>
      </c>
      <c r="AF425" s="89">
        <v>160.69964399879632</v>
      </c>
      <c r="AG425" s="15"/>
      <c r="AH425" s="15"/>
      <c r="AI425" s="15"/>
      <c r="AJ425" s="15"/>
      <c r="AK425" s="15"/>
      <c r="AM425" s="19">
        <f t="shared" si="44"/>
        <v>1332.7388649705877</v>
      </c>
      <c r="AN425" s="19">
        <f t="shared" si="49"/>
        <v>990.45750443511565</v>
      </c>
      <c r="AO425" s="19">
        <f t="shared" si="45"/>
        <v>0</v>
      </c>
      <c r="AP425" s="19" t="str">
        <f t="shared" si="46"/>
        <v>GD1</v>
      </c>
      <c r="AQ425" s="19">
        <f t="shared" si="47"/>
        <v>1266.1905435885155</v>
      </c>
      <c r="AR425" s="19">
        <f t="shared" si="48"/>
        <v>945.63537414848781</v>
      </c>
      <c r="AS425" s="19">
        <f>IF(AS$3=$AP425,SUMPRODUCT($Y425:$AF425,Inp_RPEs!$S$9:$Z$9),0)</f>
        <v>0</v>
      </c>
      <c r="AT425" s="19">
        <f>IF(AT$3=$AP425,SUMPRODUCT($Y425:$AD425,Inp_RPEs!$S$9:$X$9),0)</f>
        <v>0</v>
      </c>
      <c r="AU425" s="19">
        <f>IF(AU$3=$AP425,SUMPRODUCT($Y425:$AF425,Inp_RPEs!$S$10:$Z$10),0)</f>
        <v>0</v>
      </c>
      <c r="AV425" s="19">
        <f>IF(AV$3=$AP425,SUMPRODUCT($Y425:$AD425,Inp_RPEs!$S$10:$X$10),0)</f>
        <v>0</v>
      </c>
      <c r="AW425" s="19">
        <f>IF(AW$3=$AP425,SUMPRODUCT($Y425:$AF425,Inp_RPEs!$S$11:$Z$11),0)</f>
        <v>1266.1905435885155</v>
      </c>
      <c r="AX425" s="19">
        <f>IF(AX$3=$AP425,SUMPRODUCT($Y425:$AD425,Inp_RPEs!$S$11:$X$11),0)</f>
        <v>945.63537414848781</v>
      </c>
      <c r="AY425" s="19">
        <f>IF(AY$3=$AP425,SUMPRODUCT($Y425:$AF425,Inp_RPEs!$S$12:$Z$12),0)</f>
        <v>0</v>
      </c>
      <c r="AZ425" s="19">
        <f>IF(AZ$3=$AP425,SUMPRODUCT($Y425:$AB425,Inp_RPEs!$S$12:$V$12),0)</f>
        <v>0</v>
      </c>
      <c r="BA425" s="15"/>
    </row>
    <row r="426" spans="5:53">
      <c r="E426" s="3" t="s">
        <v>13</v>
      </c>
      <c r="F426" s="3" t="s">
        <v>197</v>
      </c>
      <c r="G426" s="3" t="s">
        <v>199</v>
      </c>
      <c r="H426" s="3" t="s">
        <v>130</v>
      </c>
      <c r="I426" s="3" t="s">
        <v>134</v>
      </c>
      <c r="L426" s="3" t="s">
        <v>186</v>
      </c>
      <c r="M426" s="3" t="str">
        <f t="shared" si="43"/>
        <v>EoETotex excl repex allowanceTotex allowance 
   including allowed adjustments and uncertainty mechanisms</v>
      </c>
      <c r="R426" s="15"/>
      <c r="T426" s="15"/>
      <c r="U426" s="15"/>
      <c r="V426" s="15"/>
      <c r="W426" s="15"/>
      <c r="X426" s="15"/>
      <c r="Y426" s="89">
        <v>169.21211488869267</v>
      </c>
      <c r="Z426" s="89">
        <v>160.52804065052356</v>
      </c>
      <c r="AA426" s="89">
        <v>156.33967676385862</v>
      </c>
      <c r="AB426" s="89">
        <v>159.51534297322743</v>
      </c>
      <c r="AC426" s="89">
        <v>167.09061604038752</v>
      </c>
      <c r="AD426" s="89">
        <v>160.53380316025377</v>
      </c>
      <c r="AE426" s="89">
        <v>147.1473324071851</v>
      </c>
      <c r="AF426" s="89">
        <v>141.72017542529545</v>
      </c>
      <c r="AG426" s="15"/>
      <c r="AH426" s="15"/>
      <c r="AI426" s="15"/>
      <c r="AJ426" s="15"/>
      <c r="AK426" s="15"/>
      <c r="AM426" s="19">
        <f t="shared" si="44"/>
        <v>1262.0871023094242</v>
      </c>
      <c r="AN426" s="19">
        <f t="shared" si="49"/>
        <v>973.2195944769436</v>
      </c>
      <c r="AO426" s="19">
        <f t="shared" si="45"/>
        <v>0</v>
      </c>
      <c r="AP426" s="19" t="str">
        <f t="shared" si="46"/>
        <v>GD1</v>
      </c>
      <c r="AQ426" s="19">
        <f t="shared" si="47"/>
        <v>1199.558603613443</v>
      </c>
      <c r="AR426" s="19">
        <f t="shared" si="48"/>
        <v>929.02686103155884</v>
      </c>
      <c r="AS426" s="19">
        <f>IF(AS$3=$AP426,SUMPRODUCT($Y426:$AF426,Inp_RPEs!$S$9:$Z$9),0)</f>
        <v>0</v>
      </c>
      <c r="AT426" s="19">
        <f>IF(AT$3=$AP426,SUMPRODUCT($Y426:$AD426,Inp_RPEs!$S$9:$X$9),0)</f>
        <v>0</v>
      </c>
      <c r="AU426" s="19">
        <f>IF(AU$3=$AP426,SUMPRODUCT($Y426:$AF426,Inp_RPEs!$S$10:$Z$10),0)</f>
        <v>0</v>
      </c>
      <c r="AV426" s="19">
        <f>IF(AV$3=$AP426,SUMPRODUCT($Y426:$AD426,Inp_RPEs!$S$10:$X$10),0)</f>
        <v>0</v>
      </c>
      <c r="AW426" s="19">
        <f>IF(AW$3=$AP426,SUMPRODUCT($Y426:$AF426,Inp_RPEs!$S$11:$Z$11),0)</f>
        <v>1199.558603613443</v>
      </c>
      <c r="AX426" s="19">
        <f>IF(AX$3=$AP426,SUMPRODUCT($Y426:$AD426,Inp_RPEs!$S$11:$X$11),0)</f>
        <v>929.02686103155884</v>
      </c>
      <c r="AY426" s="19">
        <f>IF(AY$3=$AP426,SUMPRODUCT($Y426:$AF426,Inp_RPEs!$S$12:$Z$12),0)</f>
        <v>0</v>
      </c>
      <c r="AZ426" s="19">
        <f>IF(AZ$3=$AP426,SUMPRODUCT($Y426:$AB426,Inp_RPEs!$S$12:$V$12),0)</f>
        <v>0</v>
      </c>
      <c r="BA426" s="15"/>
    </row>
    <row r="427" spans="5:53">
      <c r="E427" s="3" t="s">
        <v>13</v>
      </c>
      <c r="F427" s="3" t="s">
        <v>197</v>
      </c>
      <c r="G427" s="3" t="s">
        <v>199</v>
      </c>
      <c r="H427" s="3" t="s">
        <v>130</v>
      </c>
      <c r="I427" s="3" t="s">
        <v>135</v>
      </c>
      <c r="L427" s="3" t="s">
        <v>186</v>
      </c>
      <c r="M427" s="3" t="str">
        <f t="shared" si="43"/>
        <v>EoETotex excl repex allowanceTotal enduring value adjustments</v>
      </c>
      <c r="R427" s="15"/>
      <c r="T427" s="15"/>
      <c r="U427" s="15"/>
      <c r="V427" s="15"/>
      <c r="W427" s="15"/>
      <c r="X427" s="15"/>
      <c r="Y427" s="18">
        <v>-10.449361356369611</v>
      </c>
      <c r="Z427" s="18">
        <v>-11.005239100335009</v>
      </c>
      <c r="AA427" s="18">
        <v>-8.2824131902061797</v>
      </c>
      <c r="AB427" s="18">
        <v>-9.8629294119510167</v>
      </c>
      <c r="AC427" s="18">
        <v>-13.786817210849392</v>
      </c>
      <c r="AD427" s="18">
        <v>-2.5662306415102258</v>
      </c>
      <c r="AE427" s="18">
        <v>29.541782956095872</v>
      </c>
      <c r="AF427" s="18">
        <v>26.411207955125537</v>
      </c>
      <c r="AG427" s="15"/>
      <c r="AH427" s="15"/>
      <c r="AI427" s="15"/>
      <c r="AJ427" s="15"/>
      <c r="AK427" s="15"/>
      <c r="AM427" s="19">
        <f t="shared" si="44"/>
        <v>0</v>
      </c>
      <c r="AN427" s="19">
        <f t="shared" si="49"/>
        <v>-55.952990911221427</v>
      </c>
      <c r="AO427" s="19">
        <f t="shared" si="45"/>
        <v>0</v>
      </c>
      <c r="AP427" s="19" t="str">
        <f t="shared" si="46"/>
        <v>GD1</v>
      </c>
      <c r="AQ427" s="19">
        <f t="shared" si="47"/>
        <v>-1.0888466913836901</v>
      </c>
      <c r="AR427" s="19">
        <f t="shared" si="48"/>
        <v>-53.490240837309244</v>
      </c>
      <c r="AS427" s="19">
        <f>IF(AS$3=$AP427,SUMPRODUCT($Y427:$AF427,Inp_RPEs!$S$9:$Z$9),0)</f>
        <v>0</v>
      </c>
      <c r="AT427" s="19">
        <f>IF(AT$3=$AP427,SUMPRODUCT($Y427:$AD427,Inp_RPEs!$S$9:$X$9),0)</f>
        <v>0</v>
      </c>
      <c r="AU427" s="19">
        <f>IF(AU$3=$AP427,SUMPRODUCT($Y427:$AF427,Inp_RPEs!$S$10:$Z$10),0)</f>
        <v>0</v>
      </c>
      <c r="AV427" s="19">
        <f>IF(AV$3=$AP427,SUMPRODUCT($Y427:$AD427,Inp_RPEs!$S$10:$X$10),0)</f>
        <v>0</v>
      </c>
      <c r="AW427" s="19">
        <f>IF(AW$3=$AP427,SUMPRODUCT($Y427:$AF427,Inp_RPEs!$S$11:$Z$11),0)</f>
        <v>-1.0888466913836901</v>
      </c>
      <c r="AX427" s="19">
        <f>IF(AX$3=$AP427,SUMPRODUCT($Y427:$AD427,Inp_RPEs!$S$11:$X$11),0)</f>
        <v>-53.490240837309244</v>
      </c>
      <c r="AY427" s="19">
        <f>IF(AY$3=$AP427,SUMPRODUCT($Y427:$AF427,Inp_RPEs!$S$12:$Z$12),0)</f>
        <v>0</v>
      </c>
      <c r="AZ427" s="19">
        <f>IF(AZ$3=$AP427,SUMPRODUCT($Y427:$AB427,Inp_RPEs!$S$12:$V$12),0)</f>
        <v>0</v>
      </c>
      <c r="BA427" s="15"/>
    </row>
    <row r="428" spans="5:53">
      <c r="E428" s="3" t="s">
        <v>13</v>
      </c>
      <c r="F428" s="3" t="s">
        <v>197</v>
      </c>
      <c r="G428" s="3" t="s">
        <v>201</v>
      </c>
      <c r="H428" s="3" t="s">
        <v>130</v>
      </c>
      <c r="I428" s="3" t="s">
        <v>134</v>
      </c>
      <c r="L428" s="3" t="s">
        <v>186</v>
      </c>
      <c r="M428" s="3" t="str">
        <f t="shared" ref="M428:M459" si="50">E428&amp;G428&amp;I428</f>
        <v>EoERepex allowanceTotex allowance 
   including allowed adjustments and uncertainty mechanisms</v>
      </c>
      <c r="R428" s="15"/>
      <c r="T428" s="15"/>
      <c r="U428" s="15"/>
      <c r="V428" s="15"/>
      <c r="W428" s="15"/>
      <c r="X428" s="15"/>
      <c r="Y428" s="18">
        <v>108.98900889576676</v>
      </c>
      <c r="Z428" s="18">
        <v>107.79345104418906</v>
      </c>
      <c r="AA428" s="18">
        <v>110.14295615832141</v>
      </c>
      <c r="AB428" s="18">
        <v>109.25969528673303</v>
      </c>
      <c r="AC428" s="18">
        <v>110.70007970160313</v>
      </c>
      <c r="AD428" s="18">
        <v>111.01484649924751</v>
      </c>
      <c r="AE428" s="18">
        <v>111.49586268210163</v>
      </c>
      <c r="AF428" s="18">
        <v>111.90281613026919</v>
      </c>
      <c r="AG428" s="15"/>
      <c r="AH428" s="15"/>
      <c r="AI428" s="15"/>
      <c r="AJ428" s="15"/>
      <c r="AK428" s="15"/>
      <c r="AM428" s="19">
        <f t="shared" ref="AM428:AM459" si="51">IF(OR($L428="%", $L428="annual real %"),AVERAGE($Y428:$AF428),SUM($Y428:$AF428))</f>
        <v>881.29871639823182</v>
      </c>
      <c r="AN428" s="19">
        <f t="shared" si="49"/>
        <v>657.9000375858609</v>
      </c>
      <c r="AO428" s="19">
        <f t="shared" ref="AO428:AO459" si="52">IF(G428="Totex allowance",1,0)</f>
        <v>0</v>
      </c>
      <c r="AP428" s="19" t="str">
        <f t="shared" ref="AP428:AP459" si="53">F428</f>
        <v>GD1</v>
      </c>
      <c r="AQ428" s="19">
        <f t="shared" ref="AQ428:AQ459" si="54">SUM(AS428,AU428,AW428,AY428)</f>
        <v>837.07737477902833</v>
      </c>
      <c r="AR428" s="19">
        <f t="shared" ref="AR428:AR459" si="55">SUM(AT428,AV428,AX428,AZ428)</f>
        <v>627.85884991589455</v>
      </c>
      <c r="AS428" s="19">
        <f>IF(AS$3=$AP428,SUMPRODUCT($Y428:$AF428,Inp_RPEs!$S$9:$Z$9),0)</f>
        <v>0</v>
      </c>
      <c r="AT428" s="19">
        <f>IF(AT$3=$AP428,SUMPRODUCT($Y428:$AD428,Inp_RPEs!$S$9:$X$9),0)</f>
        <v>0</v>
      </c>
      <c r="AU428" s="19">
        <f>IF(AU$3=$AP428,SUMPRODUCT($Y428:$AF428,Inp_RPEs!$S$10:$Z$10),0)</f>
        <v>0</v>
      </c>
      <c r="AV428" s="19">
        <f>IF(AV$3=$AP428,SUMPRODUCT($Y428:$AD428,Inp_RPEs!$S$10:$X$10),0)</f>
        <v>0</v>
      </c>
      <c r="AW428" s="19">
        <f>IF(AW$3=$AP428,SUMPRODUCT($Y428:$AF428,Inp_RPEs!$S$11:$Z$11),0)</f>
        <v>837.07737477902833</v>
      </c>
      <c r="AX428" s="19">
        <f>IF(AX$3=$AP428,SUMPRODUCT($Y428:$AD428,Inp_RPEs!$S$11:$X$11),0)</f>
        <v>627.85884991589455</v>
      </c>
      <c r="AY428" s="19">
        <f>IF(AY$3=$AP428,SUMPRODUCT($Y428:$AF428,Inp_RPEs!$S$12:$Z$12),0)</f>
        <v>0</v>
      </c>
      <c r="AZ428" s="19">
        <f>IF(AZ$3=$AP428,SUMPRODUCT($Y428:$AB428,Inp_RPEs!$S$12:$V$12),0)</f>
        <v>0</v>
      </c>
      <c r="BA428" s="15"/>
    </row>
    <row r="429" spans="5:53">
      <c r="E429" s="3" t="s">
        <v>15</v>
      </c>
      <c r="F429" s="3" t="s">
        <v>197</v>
      </c>
      <c r="G429" s="3" t="s">
        <v>201</v>
      </c>
      <c r="H429" s="3" t="s">
        <v>130</v>
      </c>
      <c r="I429" s="3" t="s">
        <v>134</v>
      </c>
      <c r="L429" s="3" t="s">
        <v>186</v>
      </c>
      <c r="M429" s="3" t="str">
        <f t="shared" si="50"/>
        <v>LonRepex allowanceTotex allowance 
   including allowed adjustments and uncertainty mechanisms</v>
      </c>
      <c r="R429" s="15"/>
      <c r="T429" s="15"/>
      <c r="U429" s="15"/>
      <c r="V429" s="15"/>
      <c r="W429" s="15"/>
      <c r="X429" s="15"/>
      <c r="Y429" s="18">
        <v>129.372479010695</v>
      </c>
      <c r="Z429" s="18">
        <v>130.49998718567346</v>
      </c>
      <c r="AA429" s="18">
        <v>136.0728569575206</v>
      </c>
      <c r="AB429" s="18">
        <v>130.78756938108339</v>
      </c>
      <c r="AC429" s="18">
        <v>126.88198978246692</v>
      </c>
      <c r="AD429" s="18">
        <v>126.92401221118007</v>
      </c>
      <c r="AE429" s="18">
        <v>129.76525929228268</v>
      </c>
      <c r="AF429" s="18">
        <v>131.2913107763089</v>
      </c>
      <c r="AG429" s="15"/>
      <c r="AH429" s="15"/>
      <c r="AI429" s="15"/>
      <c r="AJ429" s="15"/>
      <c r="AK429" s="15"/>
      <c r="AM429" s="19">
        <f t="shared" si="51"/>
        <v>1041.5954645972108</v>
      </c>
      <c r="AN429" s="19">
        <f t="shared" si="49"/>
        <v>780.53889452861938</v>
      </c>
      <c r="AO429" s="19">
        <f t="shared" si="52"/>
        <v>0</v>
      </c>
      <c r="AP429" s="19" t="str">
        <f t="shared" si="53"/>
        <v>GD1</v>
      </c>
      <c r="AQ429" s="19">
        <f t="shared" si="54"/>
        <v>989.57795948830835</v>
      </c>
      <c r="AR429" s="19">
        <f t="shared" si="55"/>
        <v>745.09186500494411</v>
      </c>
      <c r="AS429" s="19">
        <f>IF(AS$3=$AP429,SUMPRODUCT($Y429:$AF429,Inp_RPEs!$S$9:$Z$9),0)</f>
        <v>0</v>
      </c>
      <c r="AT429" s="19">
        <f>IF(AT$3=$AP429,SUMPRODUCT($Y429:$AD429,Inp_RPEs!$S$9:$X$9),0)</f>
        <v>0</v>
      </c>
      <c r="AU429" s="19">
        <f>IF(AU$3=$AP429,SUMPRODUCT($Y429:$AF429,Inp_RPEs!$S$10:$Z$10),0)</f>
        <v>0</v>
      </c>
      <c r="AV429" s="19">
        <f>IF(AV$3=$AP429,SUMPRODUCT($Y429:$AD429,Inp_RPEs!$S$10:$X$10),0)</f>
        <v>0</v>
      </c>
      <c r="AW429" s="19">
        <f>IF(AW$3=$AP429,SUMPRODUCT($Y429:$AF429,Inp_RPEs!$S$11:$Z$11),0)</f>
        <v>989.57795948830835</v>
      </c>
      <c r="AX429" s="19">
        <f>IF(AX$3=$AP429,SUMPRODUCT($Y429:$AD429,Inp_RPEs!$S$11:$X$11),0)</f>
        <v>745.09186500494411</v>
      </c>
      <c r="AY429" s="19">
        <f>IF(AY$3=$AP429,SUMPRODUCT($Y429:$AF429,Inp_RPEs!$S$12:$Z$12),0)</f>
        <v>0</v>
      </c>
      <c r="AZ429" s="19">
        <f>IF(AZ$3=$AP429,SUMPRODUCT($Y429:$AB429,Inp_RPEs!$S$12:$V$12),0)</f>
        <v>0</v>
      </c>
      <c r="BA429" s="15"/>
    </row>
    <row r="430" spans="5:53">
      <c r="E430" s="3" t="s">
        <v>13</v>
      </c>
      <c r="F430" s="3" t="s">
        <v>197</v>
      </c>
      <c r="G430" s="3" t="s">
        <v>201</v>
      </c>
      <c r="H430" s="3" t="s">
        <v>130</v>
      </c>
      <c r="I430" s="3" t="s">
        <v>135</v>
      </c>
      <c r="L430" s="3" t="s">
        <v>186</v>
      </c>
      <c r="M430" s="3" t="str">
        <f t="shared" si="50"/>
        <v>EoERepex allowanceTotal enduring value adjustments</v>
      </c>
      <c r="R430" s="15"/>
      <c r="T430" s="15"/>
      <c r="U430" s="15"/>
      <c r="V430" s="15"/>
      <c r="W430" s="15"/>
      <c r="X430" s="15"/>
      <c r="Y430" s="18">
        <v>-14.484609007299614</v>
      </c>
      <c r="Z430" s="18">
        <v>-9.9054150676732924</v>
      </c>
      <c r="AA430" s="18">
        <v>2.3724204716418469</v>
      </c>
      <c r="AB430" s="18">
        <v>-11.542486971848486</v>
      </c>
      <c r="AC430" s="18">
        <v>-11.140175121782512</v>
      </c>
      <c r="AD430" s="18">
        <v>6.2652905690957059</v>
      </c>
      <c r="AE430" s="18">
        <v>21.999052337118851</v>
      </c>
      <c r="AF430" s="18">
        <v>16.435922790747465</v>
      </c>
      <c r="AG430" s="15"/>
      <c r="AH430" s="15"/>
      <c r="AI430" s="15"/>
      <c r="AJ430" s="15"/>
      <c r="AK430" s="15"/>
      <c r="AM430" s="19">
        <f t="shared" si="51"/>
        <v>-3.5527136788005009E-14</v>
      </c>
      <c r="AN430" s="19">
        <f t="shared" si="49"/>
        <v>-38.434975127866352</v>
      </c>
      <c r="AO430" s="19">
        <f t="shared" si="52"/>
        <v>0</v>
      </c>
      <c r="AP430" s="19" t="str">
        <f t="shared" si="53"/>
        <v>GD1</v>
      </c>
      <c r="AQ430" s="19">
        <f t="shared" si="54"/>
        <v>-1.0679235540669865</v>
      </c>
      <c r="AR430" s="19">
        <f t="shared" si="55"/>
        <v>-37.063251915687239</v>
      </c>
      <c r="AS430" s="19">
        <f>IF(AS$3=$AP430,SUMPRODUCT($Y430:$AF430,Inp_RPEs!$S$9:$Z$9),0)</f>
        <v>0</v>
      </c>
      <c r="AT430" s="19">
        <f>IF(AT$3=$AP430,SUMPRODUCT($Y430:$AD430,Inp_RPEs!$S$9:$X$9),0)</f>
        <v>0</v>
      </c>
      <c r="AU430" s="19">
        <f>IF(AU$3=$AP430,SUMPRODUCT($Y430:$AF430,Inp_RPEs!$S$10:$Z$10),0)</f>
        <v>0</v>
      </c>
      <c r="AV430" s="19">
        <f>IF(AV$3=$AP430,SUMPRODUCT($Y430:$AD430,Inp_RPEs!$S$10:$X$10),0)</f>
        <v>0</v>
      </c>
      <c r="AW430" s="19">
        <f>IF(AW$3=$AP430,SUMPRODUCT($Y430:$AF430,Inp_RPEs!$S$11:$Z$11),0)</f>
        <v>-1.0679235540669865</v>
      </c>
      <c r="AX430" s="19">
        <f>IF(AX$3=$AP430,SUMPRODUCT($Y430:$AD430,Inp_RPEs!$S$11:$X$11),0)</f>
        <v>-37.063251915687239</v>
      </c>
      <c r="AY430" s="19">
        <f>IF(AY$3=$AP430,SUMPRODUCT($Y430:$AF430,Inp_RPEs!$S$12:$Z$12),0)</f>
        <v>0</v>
      </c>
      <c r="AZ430" s="19">
        <f>IF(AZ$3=$AP430,SUMPRODUCT($Y430:$AB430,Inp_RPEs!$S$12:$V$12),0)</f>
        <v>0</v>
      </c>
      <c r="BA430" s="15"/>
    </row>
    <row r="431" spans="5:53">
      <c r="E431" s="3" t="s">
        <v>13</v>
      </c>
      <c r="F431" s="3" t="s">
        <v>197</v>
      </c>
      <c r="G431" s="3" t="s">
        <v>136</v>
      </c>
      <c r="H431" s="3" t="s">
        <v>130</v>
      </c>
      <c r="I431" s="3" t="s">
        <v>137</v>
      </c>
      <c r="L431" s="3" t="s">
        <v>138</v>
      </c>
      <c r="M431" s="3" t="str">
        <f t="shared" si="50"/>
        <v>EoESharing factorFunding Adjustment Rate (often referred to as 'sharing factor')</v>
      </c>
      <c r="R431" s="15"/>
      <c r="T431" s="15"/>
      <c r="U431" s="15"/>
      <c r="V431" s="15"/>
      <c r="W431" s="15"/>
      <c r="X431" s="15"/>
      <c r="Y431" s="18">
        <v>0.36960000000000004</v>
      </c>
      <c r="Z431" s="18">
        <v>0.36960000000000004</v>
      </c>
      <c r="AA431" s="18">
        <v>0.36960000000000004</v>
      </c>
      <c r="AB431" s="18">
        <v>0.36960000000000004</v>
      </c>
      <c r="AC431" s="18">
        <v>0.36960000000000004</v>
      </c>
      <c r="AD431" s="18">
        <v>0.36960000000000004</v>
      </c>
      <c r="AE431" s="18">
        <v>0.36960000000000004</v>
      </c>
      <c r="AF431" s="18">
        <v>0.36960000000000004</v>
      </c>
      <c r="AG431" s="15"/>
      <c r="AH431" s="15"/>
      <c r="AI431" s="15"/>
      <c r="AJ431" s="15"/>
      <c r="AK431" s="15"/>
      <c r="AM431" s="19">
        <f t="shared" si="51"/>
        <v>0.3696000000000001</v>
      </c>
      <c r="AN431" s="19">
        <f t="shared" si="49"/>
        <v>0.3696000000000001</v>
      </c>
      <c r="AO431" s="19">
        <f t="shared" si="52"/>
        <v>0</v>
      </c>
      <c r="AP431" s="19" t="str">
        <f t="shared" si="53"/>
        <v>GD1</v>
      </c>
      <c r="AQ431" s="19">
        <f t="shared" si="54"/>
        <v>2.8088788547097114</v>
      </c>
      <c r="AR431" s="19">
        <f t="shared" si="55"/>
        <v>2.1165993193024302</v>
      </c>
      <c r="AS431" s="19">
        <f>IF(AS$3=$AP431,SUMPRODUCT($Y431:$AF431,Inp_RPEs!$S$9:$Z$9),0)</f>
        <v>0</v>
      </c>
      <c r="AT431" s="19">
        <f>IF(AT$3=$AP431,SUMPRODUCT($Y431:$AD431,Inp_RPEs!$S$9:$X$9),0)</f>
        <v>0</v>
      </c>
      <c r="AU431" s="19">
        <f>IF(AU$3=$AP431,SUMPRODUCT($Y431:$AF431,Inp_RPEs!$S$10:$Z$10),0)</f>
        <v>0</v>
      </c>
      <c r="AV431" s="19">
        <f>IF(AV$3=$AP431,SUMPRODUCT($Y431:$AD431,Inp_RPEs!$S$10:$X$10),0)</f>
        <v>0</v>
      </c>
      <c r="AW431" s="19">
        <f>IF(AW$3=$AP431,SUMPRODUCT($Y431:$AF431,Inp_RPEs!$S$11:$Z$11),0)</f>
        <v>2.8088788547097114</v>
      </c>
      <c r="AX431" s="19">
        <f>IF(AX$3=$AP431,SUMPRODUCT($Y431:$AD431,Inp_RPEs!$S$11:$X$11),0)</f>
        <v>2.1165993193024302</v>
      </c>
      <c r="AY431" s="19">
        <f>IF(AY$3=$AP431,SUMPRODUCT($Y431:$AF431,Inp_RPEs!$S$12:$Z$12),0)</f>
        <v>0</v>
      </c>
      <c r="AZ431" s="19">
        <f>IF(AZ$3=$AP431,SUMPRODUCT($Y431:$AB431,Inp_RPEs!$S$12:$V$12),0)</f>
        <v>0</v>
      </c>
      <c r="BA431" s="15"/>
    </row>
    <row r="432" spans="5:53">
      <c r="E432" s="3" t="s">
        <v>13</v>
      </c>
      <c r="F432" s="3" t="s">
        <v>197</v>
      </c>
      <c r="G432" s="3" t="s">
        <v>139</v>
      </c>
      <c r="H432" s="3" t="s">
        <v>140</v>
      </c>
      <c r="I432" s="3" t="s">
        <v>141</v>
      </c>
      <c r="L432" s="3" t="s">
        <v>186</v>
      </c>
      <c r="M432" s="3" t="str">
        <f t="shared" si="50"/>
        <v>EoEIQIPost tax</v>
      </c>
      <c r="R432" s="15"/>
      <c r="T432" s="15"/>
      <c r="U432" s="15"/>
      <c r="V432" s="15"/>
      <c r="W432" s="15"/>
      <c r="X432" s="15"/>
      <c r="Y432" s="18">
        <v>1.106609817308426</v>
      </c>
      <c r="Z432" s="18">
        <v>1.0837232348394996</v>
      </c>
      <c r="AA432" s="18">
        <v>1.0806128085615614</v>
      </c>
      <c r="AB432" s="18">
        <v>1.0854497591823793</v>
      </c>
      <c r="AC432" s="18">
        <v>1.101449047305483</v>
      </c>
      <c r="AD432" s="18">
        <v>1.0936194803429247</v>
      </c>
      <c r="AE432" s="18">
        <v>1.0771730977361571</v>
      </c>
      <c r="AF432" s="18">
        <v>1.0934868997433584</v>
      </c>
      <c r="AG432" s="15"/>
      <c r="AH432" s="15"/>
      <c r="AI432" s="15"/>
      <c r="AJ432" s="15"/>
      <c r="AK432" s="15"/>
      <c r="AM432" s="19">
        <f t="shared" si="51"/>
        <v>8.7221241450197908</v>
      </c>
      <c r="AN432" s="19">
        <f t="shared" si="49"/>
        <v>6.5514641475402744</v>
      </c>
      <c r="AO432" s="19">
        <f t="shared" si="52"/>
        <v>0</v>
      </c>
      <c r="AP432" s="19" t="str">
        <f t="shared" si="53"/>
        <v>GD1</v>
      </c>
      <c r="AQ432" s="19">
        <f t="shared" si="54"/>
        <v>8.2861153567263131</v>
      </c>
      <c r="AR432" s="19">
        <f t="shared" si="55"/>
        <v>6.2532372525836077</v>
      </c>
      <c r="AS432" s="19">
        <f>IF(AS$3=$AP432,SUMPRODUCT($Y432:$AF432,Inp_RPEs!$S$9:$Z$9),0)</f>
        <v>0</v>
      </c>
      <c r="AT432" s="19">
        <f>IF(AT$3=$AP432,SUMPRODUCT($Y432:$AD432,Inp_RPEs!$S$9:$X$9),0)</f>
        <v>0</v>
      </c>
      <c r="AU432" s="19">
        <f>IF(AU$3=$AP432,SUMPRODUCT($Y432:$AF432,Inp_RPEs!$S$10:$Z$10),0)</f>
        <v>0</v>
      </c>
      <c r="AV432" s="19">
        <f>IF(AV$3=$AP432,SUMPRODUCT($Y432:$AD432,Inp_RPEs!$S$10:$X$10),0)</f>
        <v>0</v>
      </c>
      <c r="AW432" s="19">
        <f>IF(AW$3=$AP432,SUMPRODUCT($Y432:$AF432,Inp_RPEs!$S$11:$Z$11),0)</f>
        <v>8.2861153567263131</v>
      </c>
      <c r="AX432" s="19">
        <f>IF(AX$3=$AP432,SUMPRODUCT($Y432:$AD432,Inp_RPEs!$S$11:$X$11),0)</f>
        <v>6.2532372525836077</v>
      </c>
      <c r="AY432" s="19">
        <f>IF(AY$3=$AP432,SUMPRODUCT($Y432:$AF432,Inp_RPEs!$S$12:$Z$12),0)</f>
        <v>0</v>
      </c>
      <c r="AZ432" s="19">
        <f>IF(AZ$3=$AP432,SUMPRODUCT($Y432:$AB432,Inp_RPEs!$S$12:$V$12),0)</f>
        <v>0</v>
      </c>
      <c r="BA432" s="15"/>
    </row>
    <row r="433" spans="5:53">
      <c r="E433" s="3" t="s">
        <v>13</v>
      </c>
      <c r="F433" s="3" t="s">
        <v>197</v>
      </c>
      <c r="G433" s="3" t="s">
        <v>142</v>
      </c>
      <c r="H433" s="3" t="s">
        <v>140</v>
      </c>
      <c r="I433" s="3" t="s">
        <v>202</v>
      </c>
      <c r="L433" s="3" t="s">
        <v>186</v>
      </c>
      <c r="M433" s="3" t="str">
        <f t="shared" si="50"/>
        <v xml:space="preserve">EoEBMCSBroad Measure of Customer Satisfaction </v>
      </c>
      <c r="R433" s="15"/>
      <c r="T433" s="15"/>
      <c r="U433" s="15"/>
      <c r="V433" s="15"/>
      <c r="W433" s="15"/>
      <c r="X433" s="15"/>
      <c r="Y433" s="18">
        <v>1.7539311427012709</v>
      </c>
      <c r="Z433" s="18">
        <v>1.133942265161558</v>
      </c>
      <c r="AA433" s="18">
        <v>2.085728748184132</v>
      </c>
      <c r="AB433" s="18">
        <v>2.7170567306215156</v>
      </c>
      <c r="AC433" s="18">
        <v>2.69243876064328</v>
      </c>
      <c r="AD433" s="18">
        <v>2.6766339715878571</v>
      </c>
      <c r="AE433" s="18">
        <v>2.862133192593189</v>
      </c>
      <c r="AF433" s="18">
        <v>2.7662865847398694</v>
      </c>
      <c r="AG433" s="15"/>
      <c r="AH433" s="15"/>
      <c r="AI433" s="15"/>
      <c r="AJ433" s="15"/>
      <c r="AK433" s="15"/>
      <c r="AM433" s="19">
        <f t="shared" si="51"/>
        <v>18.688151396232673</v>
      </c>
      <c r="AN433" s="19">
        <f t="shared" si="49"/>
        <v>13.059731618899615</v>
      </c>
      <c r="AO433" s="19">
        <f t="shared" si="52"/>
        <v>0</v>
      </c>
      <c r="AP433" s="19" t="str">
        <f t="shared" si="53"/>
        <v>GD1</v>
      </c>
      <c r="AQ433" s="19">
        <f t="shared" si="54"/>
        <v>17.694246507240212</v>
      </c>
      <c r="AR433" s="19">
        <f t="shared" si="55"/>
        <v>12.423088730550166</v>
      </c>
      <c r="AS433" s="19">
        <f>IF(AS$3=$AP433,SUMPRODUCT($Y433:$AF433,Inp_RPEs!$S$9:$Z$9),0)</f>
        <v>0</v>
      </c>
      <c r="AT433" s="19">
        <f>IF(AT$3=$AP433,SUMPRODUCT($Y433:$AD433,Inp_RPEs!$S$9:$X$9),0)</f>
        <v>0</v>
      </c>
      <c r="AU433" s="19">
        <f>IF(AU$3=$AP433,SUMPRODUCT($Y433:$AF433,Inp_RPEs!$S$10:$Z$10),0)</f>
        <v>0</v>
      </c>
      <c r="AV433" s="19">
        <f>IF(AV$3=$AP433,SUMPRODUCT($Y433:$AD433,Inp_RPEs!$S$10:$X$10),0)</f>
        <v>0</v>
      </c>
      <c r="AW433" s="19">
        <f>IF(AW$3=$AP433,SUMPRODUCT($Y433:$AF433,Inp_RPEs!$S$11:$Z$11),0)</f>
        <v>17.694246507240212</v>
      </c>
      <c r="AX433" s="19">
        <f>IF(AX$3=$AP433,SUMPRODUCT($Y433:$AD433,Inp_RPEs!$S$11:$X$11),0)</f>
        <v>12.423088730550166</v>
      </c>
      <c r="AY433" s="19">
        <f>IF(AY$3=$AP433,SUMPRODUCT($Y433:$AF433,Inp_RPEs!$S$12:$Z$12),0)</f>
        <v>0</v>
      </c>
      <c r="AZ433" s="19">
        <f>IF(AZ$3=$AP433,SUMPRODUCT($Y433:$AB433,Inp_RPEs!$S$12:$V$12),0)</f>
        <v>0</v>
      </c>
      <c r="BA433" s="15"/>
    </row>
    <row r="434" spans="5:53">
      <c r="E434" s="3" t="s">
        <v>13</v>
      </c>
      <c r="F434" s="3" t="s">
        <v>197</v>
      </c>
      <c r="G434" s="3" t="s">
        <v>203</v>
      </c>
      <c r="H434" s="3" t="s">
        <v>140</v>
      </c>
      <c r="I434" s="3" t="s">
        <v>204</v>
      </c>
      <c r="L434" s="3" t="s">
        <v>186</v>
      </c>
      <c r="M434" s="3" t="str">
        <f t="shared" si="50"/>
        <v>EoESARAShrinkage Allowance Revenue Adjustment</v>
      </c>
      <c r="R434" s="15"/>
      <c r="T434" s="15"/>
      <c r="U434" s="15"/>
      <c r="V434" s="15"/>
      <c r="W434" s="15"/>
      <c r="X434" s="15"/>
      <c r="Y434" s="18">
        <v>0.58687073936970335</v>
      </c>
      <c r="Z434" s="18">
        <v>0.43109949998337654</v>
      </c>
      <c r="AA434" s="18">
        <v>0.38217181306643966</v>
      </c>
      <c r="AB434" s="18">
        <v>0.23388842652241881</v>
      </c>
      <c r="AC434" s="18">
        <v>0.24904249875847095</v>
      </c>
      <c r="AD434" s="18">
        <v>0.46371612076014923</v>
      </c>
      <c r="AE434" s="18">
        <v>0.44797107098115252</v>
      </c>
      <c r="AF434" s="18">
        <v>0.58496132780302013</v>
      </c>
      <c r="AG434" s="15"/>
      <c r="AH434" s="15"/>
      <c r="AI434" s="15"/>
      <c r="AJ434" s="15"/>
      <c r="AK434" s="15"/>
      <c r="AM434" s="19">
        <f t="shared" si="51"/>
        <v>3.3797214972447311</v>
      </c>
      <c r="AN434" s="19">
        <f t="shared" si="49"/>
        <v>2.3467890984605586</v>
      </c>
      <c r="AO434" s="19">
        <f t="shared" si="52"/>
        <v>0</v>
      </c>
      <c r="AP434" s="19" t="str">
        <f t="shared" si="53"/>
        <v>GD1</v>
      </c>
      <c r="AQ434" s="19">
        <f t="shared" si="54"/>
        <v>3.2151019163249912</v>
      </c>
      <c r="AR434" s="19">
        <f t="shared" si="55"/>
        <v>2.247734544656383</v>
      </c>
      <c r="AS434" s="19">
        <f>IF(AS$3=$AP434,SUMPRODUCT($Y434:$AF434,Inp_RPEs!$S$9:$Z$9),0)</f>
        <v>0</v>
      </c>
      <c r="AT434" s="19">
        <f>IF(AT$3=$AP434,SUMPRODUCT($Y434:$AD434,Inp_RPEs!$S$9:$X$9),0)</f>
        <v>0</v>
      </c>
      <c r="AU434" s="19">
        <f>IF(AU$3=$AP434,SUMPRODUCT($Y434:$AF434,Inp_RPEs!$S$10:$Z$10),0)</f>
        <v>0</v>
      </c>
      <c r="AV434" s="19">
        <f>IF(AV$3=$AP434,SUMPRODUCT($Y434:$AD434,Inp_RPEs!$S$10:$X$10),0)</f>
        <v>0</v>
      </c>
      <c r="AW434" s="19">
        <f>IF(AW$3=$AP434,SUMPRODUCT($Y434:$AF434,Inp_RPEs!$S$11:$Z$11),0)</f>
        <v>3.2151019163249912</v>
      </c>
      <c r="AX434" s="19">
        <f>IF(AX$3=$AP434,SUMPRODUCT($Y434:$AD434,Inp_RPEs!$S$11:$X$11),0)</f>
        <v>2.247734544656383</v>
      </c>
      <c r="AY434" s="19">
        <f>IF(AY$3=$AP434,SUMPRODUCT($Y434:$AF434,Inp_RPEs!$S$12:$Z$12),0)</f>
        <v>0</v>
      </c>
      <c r="AZ434" s="19">
        <f>IF(AZ$3=$AP434,SUMPRODUCT($Y434:$AB434,Inp_RPEs!$S$12:$V$12),0)</f>
        <v>0</v>
      </c>
      <c r="BA434" s="15"/>
    </row>
    <row r="435" spans="5:53">
      <c r="E435" s="3" t="s">
        <v>13</v>
      </c>
      <c r="F435" s="3" t="s">
        <v>197</v>
      </c>
      <c r="G435" s="3" t="s">
        <v>205</v>
      </c>
      <c r="H435" s="3" t="s">
        <v>140</v>
      </c>
      <c r="I435" s="3" t="s">
        <v>206</v>
      </c>
      <c r="L435" s="3" t="s">
        <v>186</v>
      </c>
      <c r="M435" s="3" t="str">
        <f t="shared" si="50"/>
        <v xml:space="preserve">EoEEEIEnvironment Emissions Incentive </v>
      </c>
      <c r="R435" s="15"/>
      <c r="T435" s="15"/>
      <c r="U435" s="15"/>
      <c r="V435" s="15"/>
      <c r="W435" s="15"/>
      <c r="X435" s="15"/>
      <c r="Y435" s="18">
        <v>1.8234312362838982</v>
      </c>
      <c r="Z435" s="18">
        <v>1.934197425908571</v>
      </c>
      <c r="AA435" s="18">
        <v>2.1439468051423871</v>
      </c>
      <c r="AB435" s="18">
        <v>1.4161193115036692</v>
      </c>
      <c r="AC435" s="18">
        <v>1.33763751020003</v>
      </c>
      <c r="AD435" s="18">
        <v>2.0223145337112567</v>
      </c>
      <c r="AE435" s="18">
        <v>3.1851715579818958</v>
      </c>
      <c r="AF435" s="18">
        <v>3.1574076563026567</v>
      </c>
      <c r="AG435" s="15"/>
      <c r="AH435" s="15"/>
      <c r="AI435" s="15"/>
      <c r="AJ435" s="15"/>
      <c r="AK435" s="15"/>
      <c r="AM435" s="19">
        <f t="shared" si="51"/>
        <v>17.020226037034366</v>
      </c>
      <c r="AN435" s="19">
        <f t="shared" si="49"/>
        <v>10.677646822749812</v>
      </c>
      <c r="AO435" s="19">
        <f t="shared" si="52"/>
        <v>0</v>
      </c>
      <c r="AP435" s="19" t="str">
        <f t="shared" si="53"/>
        <v>GD1</v>
      </c>
      <c r="AQ435" s="19">
        <f t="shared" si="54"/>
        <v>16.139303651472918</v>
      </c>
      <c r="AR435" s="19">
        <f t="shared" si="55"/>
        <v>10.199317461336571</v>
      </c>
      <c r="AS435" s="19">
        <f>IF(AS$3=$AP435,SUMPRODUCT($Y435:$AF435,Inp_RPEs!$S$9:$Z$9),0)</f>
        <v>0</v>
      </c>
      <c r="AT435" s="19">
        <f>IF(AT$3=$AP435,SUMPRODUCT($Y435:$AD435,Inp_RPEs!$S$9:$X$9),0)</f>
        <v>0</v>
      </c>
      <c r="AU435" s="19">
        <f>IF(AU$3=$AP435,SUMPRODUCT($Y435:$AF435,Inp_RPEs!$S$10:$Z$10),0)</f>
        <v>0</v>
      </c>
      <c r="AV435" s="19">
        <f>IF(AV$3=$AP435,SUMPRODUCT($Y435:$AD435,Inp_RPEs!$S$10:$X$10),0)</f>
        <v>0</v>
      </c>
      <c r="AW435" s="19">
        <f>IF(AW$3=$AP435,SUMPRODUCT($Y435:$AF435,Inp_RPEs!$S$11:$Z$11),0)</f>
        <v>16.139303651472918</v>
      </c>
      <c r="AX435" s="19">
        <f>IF(AX$3=$AP435,SUMPRODUCT($Y435:$AD435,Inp_RPEs!$S$11:$X$11),0)</f>
        <v>10.199317461336571</v>
      </c>
      <c r="AY435" s="19">
        <f>IF(AY$3=$AP435,SUMPRODUCT($Y435:$AF435,Inp_RPEs!$S$12:$Z$12),0)</f>
        <v>0</v>
      </c>
      <c r="AZ435" s="19">
        <f>IF(AZ$3=$AP435,SUMPRODUCT($Y435:$AB435,Inp_RPEs!$S$12:$V$12),0)</f>
        <v>0</v>
      </c>
      <c r="BA435" s="15"/>
    </row>
    <row r="436" spans="5:53">
      <c r="E436" s="3" t="s">
        <v>13</v>
      </c>
      <c r="F436" s="3" t="s">
        <v>197</v>
      </c>
      <c r="G436" s="3" t="s">
        <v>207</v>
      </c>
      <c r="H436" s="3" t="s">
        <v>140</v>
      </c>
      <c r="I436" s="3" t="s">
        <v>208</v>
      </c>
      <c r="L436" s="3" t="s">
        <v>186</v>
      </c>
      <c r="M436" s="3" t="str">
        <f t="shared" si="50"/>
        <v>EoEDRSDiscretionary Reward Scheme</v>
      </c>
      <c r="R436" s="15"/>
      <c r="T436" s="15"/>
      <c r="U436" s="15"/>
      <c r="V436" s="15"/>
      <c r="W436" s="15"/>
      <c r="X436" s="15"/>
      <c r="Y436" s="18">
        <v>6.5689138235541969E-2</v>
      </c>
      <c r="Z436" s="18">
        <v>6.5689138235541969E-2</v>
      </c>
      <c r="AA436" s="18">
        <v>4.2221854191653627E-2</v>
      </c>
      <c r="AB436" s="18">
        <v>4.2221854191653627E-2</v>
      </c>
      <c r="AC436" s="18">
        <v>4.2221854191653627E-2</v>
      </c>
      <c r="AD436" s="18">
        <v>0</v>
      </c>
      <c r="AE436" s="18">
        <v>0</v>
      </c>
      <c r="AF436" s="18">
        <v>0</v>
      </c>
      <c r="AG436" s="15"/>
      <c r="AH436" s="15"/>
      <c r="AI436" s="15"/>
      <c r="AJ436" s="15"/>
      <c r="AK436" s="15"/>
      <c r="AM436" s="19">
        <f t="shared" si="51"/>
        <v>0.25804383904604483</v>
      </c>
      <c r="AN436" s="19">
        <f t="shared" si="49"/>
        <v>0.25804383904604483</v>
      </c>
      <c r="AO436" s="19">
        <f t="shared" si="52"/>
        <v>0</v>
      </c>
      <c r="AP436" s="19" t="str">
        <f t="shared" si="53"/>
        <v>GD1</v>
      </c>
      <c r="AQ436" s="19">
        <f t="shared" si="54"/>
        <v>0.24794034231272352</v>
      </c>
      <c r="AR436" s="19">
        <f t="shared" si="55"/>
        <v>0.24794034231272352</v>
      </c>
      <c r="AS436" s="19">
        <f>IF(AS$3=$AP436,SUMPRODUCT($Y436:$AF436,Inp_RPEs!$S$9:$Z$9),0)</f>
        <v>0</v>
      </c>
      <c r="AT436" s="19">
        <f>IF(AT$3=$AP436,SUMPRODUCT($Y436:$AD436,Inp_RPEs!$S$9:$X$9),0)</f>
        <v>0</v>
      </c>
      <c r="AU436" s="19">
        <f>IF(AU$3=$AP436,SUMPRODUCT($Y436:$AF436,Inp_RPEs!$S$10:$Z$10),0)</f>
        <v>0</v>
      </c>
      <c r="AV436" s="19">
        <f>IF(AV$3=$AP436,SUMPRODUCT($Y436:$AD436,Inp_RPEs!$S$10:$X$10),0)</f>
        <v>0</v>
      </c>
      <c r="AW436" s="19">
        <f>IF(AW$3=$AP436,SUMPRODUCT($Y436:$AF436,Inp_RPEs!$S$11:$Z$11),0)</f>
        <v>0.24794034231272352</v>
      </c>
      <c r="AX436" s="19">
        <f>IF(AX$3=$AP436,SUMPRODUCT($Y436:$AD436,Inp_RPEs!$S$11:$X$11),0)</f>
        <v>0.24794034231272352</v>
      </c>
      <c r="AY436" s="19">
        <f>IF(AY$3=$AP436,SUMPRODUCT($Y436:$AF436,Inp_RPEs!$S$12:$Z$12),0)</f>
        <v>0</v>
      </c>
      <c r="AZ436" s="19">
        <f>IF(AZ$3=$AP436,SUMPRODUCT($Y436:$AB436,Inp_RPEs!$S$12:$V$12),0)</f>
        <v>0</v>
      </c>
      <c r="BA436" s="15"/>
    </row>
    <row r="437" spans="5:53">
      <c r="E437" s="3" t="s">
        <v>13</v>
      </c>
      <c r="F437" s="3" t="s">
        <v>197</v>
      </c>
      <c r="G437" s="3" t="s">
        <v>209</v>
      </c>
      <c r="H437" s="3" t="s">
        <v>140</v>
      </c>
      <c r="I437" s="3" t="s">
        <v>210</v>
      </c>
      <c r="L437" s="3" t="s">
        <v>186</v>
      </c>
      <c r="M437" s="3" t="str">
        <f t="shared" si="50"/>
        <v>EoENTSECNTS Exit Capacity</v>
      </c>
      <c r="R437" s="15"/>
      <c r="T437" s="15"/>
      <c r="U437" s="15"/>
      <c r="V437" s="15"/>
      <c r="W437" s="15"/>
      <c r="X437" s="15"/>
      <c r="Y437" s="18">
        <v>1.2354457600000002</v>
      </c>
      <c r="Z437" s="18">
        <v>3.7375357840000007</v>
      </c>
      <c r="AA437" s="18">
        <v>7.8586155531000008</v>
      </c>
      <c r="AB437" s="18">
        <v>5.4617018336999994</v>
      </c>
      <c r="AC437" s="18">
        <v>5.4991329543000003</v>
      </c>
      <c r="AD437" s="18">
        <v>5.8497890545999995</v>
      </c>
      <c r="AE437" s="18">
        <v>4.6032044020000003</v>
      </c>
      <c r="AF437" s="18">
        <v>3.2536351089999997</v>
      </c>
      <c r="AG437" s="15"/>
      <c r="AH437" s="15"/>
      <c r="AI437" s="15"/>
      <c r="AJ437" s="15"/>
      <c r="AK437" s="15"/>
      <c r="AM437" s="19">
        <f t="shared" si="51"/>
        <v>37.4990604507</v>
      </c>
      <c r="AN437" s="19">
        <f t="shared" si="49"/>
        <v>29.6422209397</v>
      </c>
      <c r="AO437" s="19">
        <f t="shared" si="52"/>
        <v>0</v>
      </c>
      <c r="AP437" s="19" t="str">
        <f t="shared" si="53"/>
        <v>GD1</v>
      </c>
      <c r="AQ437" s="19">
        <f t="shared" si="54"/>
        <v>35.507593148056692</v>
      </c>
      <c r="AR437" s="19">
        <f t="shared" si="55"/>
        <v>28.149463810333948</v>
      </c>
      <c r="AS437" s="19">
        <f>IF(AS$3=$AP437,SUMPRODUCT($Y437:$AF437,Inp_RPEs!$S$9:$Z$9),0)</f>
        <v>0</v>
      </c>
      <c r="AT437" s="19">
        <f>IF(AT$3=$AP437,SUMPRODUCT($Y437:$AD437,Inp_RPEs!$S$9:$X$9),0)</f>
        <v>0</v>
      </c>
      <c r="AU437" s="19">
        <f>IF(AU$3=$AP437,SUMPRODUCT($Y437:$AF437,Inp_RPEs!$S$10:$Z$10),0)</f>
        <v>0</v>
      </c>
      <c r="AV437" s="19">
        <f>IF(AV$3=$AP437,SUMPRODUCT($Y437:$AD437,Inp_RPEs!$S$10:$X$10),0)</f>
        <v>0</v>
      </c>
      <c r="AW437" s="19">
        <f>IF(AW$3=$AP437,SUMPRODUCT($Y437:$AF437,Inp_RPEs!$S$11:$Z$11),0)</f>
        <v>35.507593148056692</v>
      </c>
      <c r="AX437" s="19">
        <f>IF(AX$3=$AP437,SUMPRODUCT($Y437:$AD437,Inp_RPEs!$S$11:$X$11),0)</f>
        <v>28.149463810333948</v>
      </c>
      <c r="AY437" s="19">
        <f>IF(AY$3=$AP437,SUMPRODUCT($Y437:$AF437,Inp_RPEs!$S$12:$Z$12),0)</f>
        <v>0</v>
      </c>
      <c r="AZ437" s="19">
        <f>IF(AZ$3=$AP437,SUMPRODUCT($Y437:$AB437,Inp_RPEs!$S$12:$V$12),0)</f>
        <v>0</v>
      </c>
      <c r="BA437" s="15"/>
    </row>
    <row r="438" spans="5:53">
      <c r="E438" s="3" t="s">
        <v>13</v>
      </c>
      <c r="F438" s="3" t="s">
        <v>197</v>
      </c>
      <c r="G438" s="3" t="s">
        <v>152</v>
      </c>
      <c r="H438" s="3" t="s">
        <v>153</v>
      </c>
      <c r="I438" s="3" t="s">
        <v>154</v>
      </c>
      <c r="L438" s="3" t="s">
        <v>155</v>
      </c>
      <c r="M438" s="3" t="str">
        <f t="shared" si="50"/>
        <v>EoENetwork Innovation AllowanceEligible NIA expenditure and Bid Preparation costs</v>
      </c>
      <c r="R438" s="15"/>
      <c r="T438" s="15"/>
      <c r="U438" s="15"/>
      <c r="V438" s="15"/>
      <c r="W438" s="15"/>
      <c r="X438" s="15"/>
      <c r="Y438" s="18">
        <v>1.0339601300000001</v>
      </c>
      <c r="Z438" s="18">
        <v>2.7958140199999999</v>
      </c>
      <c r="AA438" s="18">
        <v>3.4951480899999998</v>
      </c>
      <c r="AB438" s="18">
        <v>2.79</v>
      </c>
      <c r="AC438" s="18">
        <v>2.6891534100000003</v>
      </c>
      <c r="AD438" s="18">
        <v>1.781474126</v>
      </c>
      <c r="AE438" s="18">
        <v>4.5084166799999998</v>
      </c>
      <c r="AF438" s="18">
        <v>4.5842901300000003</v>
      </c>
      <c r="AG438" s="15"/>
      <c r="AH438" s="15"/>
      <c r="AI438" s="15"/>
      <c r="AJ438" s="15"/>
      <c r="AK438" s="15"/>
      <c r="AM438" s="19">
        <f t="shared" si="51"/>
        <v>23.678256585999996</v>
      </c>
      <c r="AN438" s="19">
        <f t="shared" si="49"/>
        <v>14.585549775999997</v>
      </c>
      <c r="AO438" s="19">
        <f t="shared" si="52"/>
        <v>0</v>
      </c>
      <c r="AP438" s="19" t="str">
        <f t="shared" si="53"/>
        <v>GD1</v>
      </c>
      <c r="AQ438" s="19">
        <f t="shared" si="54"/>
        <v>22.406642595331363</v>
      </c>
      <c r="AR438" s="19">
        <f t="shared" si="55"/>
        <v>13.891092208397627</v>
      </c>
      <c r="AS438" s="19">
        <f>IF(AS$3=$AP438,SUMPRODUCT($Y438:$AF438,Inp_RPEs!$S$9:$Z$9),0)</f>
        <v>0</v>
      </c>
      <c r="AT438" s="19">
        <f>IF(AT$3=$AP438,SUMPRODUCT($Y438:$AD438,Inp_RPEs!$S$9:$X$9),0)</f>
        <v>0</v>
      </c>
      <c r="AU438" s="19">
        <f>IF(AU$3=$AP438,SUMPRODUCT($Y438:$AF438,Inp_RPEs!$S$10:$Z$10),0)</f>
        <v>0</v>
      </c>
      <c r="AV438" s="19">
        <f>IF(AV$3=$AP438,SUMPRODUCT($Y438:$AD438,Inp_RPEs!$S$10:$X$10),0)</f>
        <v>0</v>
      </c>
      <c r="AW438" s="19">
        <f>IF(AW$3=$AP438,SUMPRODUCT($Y438:$AF438,Inp_RPEs!$S$11:$Z$11),0)</f>
        <v>22.406642595331363</v>
      </c>
      <c r="AX438" s="19">
        <f>IF(AX$3=$AP438,SUMPRODUCT($Y438:$AD438,Inp_RPEs!$S$11:$X$11),0)</f>
        <v>13.891092208397627</v>
      </c>
      <c r="AY438" s="19">
        <f>IF(AY$3=$AP438,SUMPRODUCT($Y438:$AF438,Inp_RPEs!$S$12:$Z$12),0)</f>
        <v>0</v>
      </c>
      <c r="AZ438" s="19">
        <f>IF(AZ$3=$AP438,SUMPRODUCT($Y438:$AB438,Inp_RPEs!$S$12:$V$12),0)</f>
        <v>0</v>
      </c>
      <c r="BA438" s="15"/>
    </row>
    <row r="439" spans="5:53">
      <c r="E439" s="3" t="s">
        <v>13</v>
      </c>
      <c r="F439" s="3" t="s">
        <v>197</v>
      </c>
      <c r="G439" s="3" t="s">
        <v>156</v>
      </c>
      <c r="H439" s="3" t="s">
        <v>153</v>
      </c>
      <c r="I439" s="3" t="s">
        <v>157</v>
      </c>
      <c r="L439" s="3" t="s">
        <v>155</v>
      </c>
      <c r="M439" s="3" t="str">
        <f t="shared" si="50"/>
        <v>EoELow Carbon Networks FundLow Carbon Networks Fund revenue adjustment</v>
      </c>
      <c r="R439" s="15"/>
      <c r="T439" s="15"/>
      <c r="U439" s="15"/>
      <c r="V439" s="15"/>
      <c r="W439" s="15"/>
      <c r="X439" s="15"/>
      <c r="Y439" s="18">
        <v>0</v>
      </c>
      <c r="Z439" s="18">
        <v>0</v>
      </c>
      <c r="AA439" s="18">
        <v>0</v>
      </c>
      <c r="AB439" s="18">
        <v>0</v>
      </c>
      <c r="AC439" s="18">
        <v>0</v>
      </c>
      <c r="AD439" s="18">
        <v>0</v>
      </c>
      <c r="AE439" s="18">
        <v>0</v>
      </c>
      <c r="AF439" s="18">
        <v>0</v>
      </c>
      <c r="AG439" s="15"/>
      <c r="AH439" s="15"/>
      <c r="AI439" s="15"/>
      <c r="AJ439" s="15"/>
      <c r="AK439" s="15"/>
      <c r="AM439" s="19">
        <f t="shared" si="51"/>
        <v>0</v>
      </c>
      <c r="AN439" s="19">
        <f t="shared" si="49"/>
        <v>0</v>
      </c>
      <c r="AO439" s="19">
        <f t="shared" si="52"/>
        <v>0</v>
      </c>
      <c r="AP439" s="19" t="str">
        <f t="shared" si="53"/>
        <v>GD1</v>
      </c>
      <c r="AQ439" s="19">
        <f t="shared" si="54"/>
        <v>0</v>
      </c>
      <c r="AR439" s="19">
        <f t="shared" si="55"/>
        <v>0</v>
      </c>
      <c r="AS439" s="19">
        <f>IF(AS$3=$AP439,SUMPRODUCT($Y439:$AF439,Inp_RPEs!$S$9:$Z$9),0)</f>
        <v>0</v>
      </c>
      <c r="AT439" s="19">
        <f>IF(AT$3=$AP439,SUMPRODUCT($Y439:$AD439,Inp_RPEs!$S$9:$X$9),0)</f>
        <v>0</v>
      </c>
      <c r="AU439" s="19">
        <f>IF(AU$3=$AP439,SUMPRODUCT($Y439:$AF439,Inp_RPEs!$S$10:$Z$10),0)</f>
        <v>0</v>
      </c>
      <c r="AV439" s="19">
        <f>IF(AV$3=$AP439,SUMPRODUCT($Y439:$AD439,Inp_RPEs!$S$10:$X$10),0)</f>
        <v>0</v>
      </c>
      <c r="AW439" s="19">
        <f>IF(AW$3=$AP439,SUMPRODUCT($Y439:$AF439,Inp_RPEs!$S$11:$Z$11),0)</f>
        <v>0</v>
      </c>
      <c r="AX439" s="19">
        <f>IF(AX$3=$AP439,SUMPRODUCT($Y439:$AD439,Inp_RPEs!$S$11:$X$11),0)</f>
        <v>0</v>
      </c>
      <c r="AY439" s="19">
        <f>IF(AY$3=$AP439,SUMPRODUCT($Y439:$AF439,Inp_RPEs!$S$12:$Z$12),0)</f>
        <v>0</v>
      </c>
      <c r="AZ439" s="19">
        <f>IF(AZ$3=$AP439,SUMPRODUCT($Y439:$AB439,Inp_RPEs!$S$12:$V$12),0)</f>
        <v>0</v>
      </c>
      <c r="BA439" s="15"/>
    </row>
    <row r="440" spans="5:53">
      <c r="E440" s="3" t="s">
        <v>13</v>
      </c>
      <c r="F440" s="3" t="s">
        <v>197</v>
      </c>
      <c r="G440" s="3" t="s">
        <v>158</v>
      </c>
      <c r="H440" s="3" t="s">
        <v>153</v>
      </c>
      <c r="I440" s="3" t="s">
        <v>159</v>
      </c>
      <c r="L440" s="3" t="s">
        <v>155</v>
      </c>
      <c r="M440" s="3" t="str">
        <f t="shared" si="50"/>
        <v>EoENIC AwardAwarded NIC funding actually spent or forecast to be spent</v>
      </c>
      <c r="R440" s="15"/>
      <c r="T440" s="15"/>
      <c r="U440" s="15"/>
      <c r="V440" s="15"/>
      <c r="W440" s="15"/>
      <c r="X440" s="15"/>
      <c r="Y440" s="18">
        <v>0</v>
      </c>
      <c r="Z440" s="18">
        <v>0.3</v>
      </c>
      <c r="AA440" s="18">
        <v>0.3</v>
      </c>
      <c r="AB440" s="18">
        <v>2.2999999999999998</v>
      </c>
      <c r="AC440" s="18">
        <v>1.9</v>
      </c>
      <c r="AD440" s="18">
        <v>1.4719028179896714</v>
      </c>
      <c r="AE440" s="18">
        <v>0.8</v>
      </c>
      <c r="AF440" s="18">
        <v>0.2</v>
      </c>
      <c r="AG440" s="15"/>
      <c r="AH440" s="15"/>
      <c r="AI440" s="15"/>
      <c r="AJ440" s="15"/>
      <c r="AK440" s="15"/>
      <c r="AM440" s="19">
        <f t="shared" si="51"/>
        <v>7.2719028179896714</v>
      </c>
      <c r="AN440" s="19">
        <f t="shared" si="49"/>
        <v>6.2719028179896714</v>
      </c>
      <c r="AO440" s="19">
        <f t="shared" si="52"/>
        <v>0</v>
      </c>
      <c r="AP440" s="19" t="str">
        <f t="shared" si="53"/>
        <v>GD1</v>
      </c>
      <c r="AQ440" s="19">
        <f t="shared" si="54"/>
        <v>6.8573754616814799</v>
      </c>
      <c r="AR440" s="19">
        <f t="shared" si="55"/>
        <v>5.9208501161629723</v>
      </c>
      <c r="AS440" s="19">
        <f>IF(AS$3=$AP440,SUMPRODUCT($Y440:$AF440,Inp_RPEs!$S$9:$Z$9),0)</f>
        <v>0</v>
      </c>
      <c r="AT440" s="19">
        <f>IF(AT$3=$AP440,SUMPRODUCT($Y440:$AD440,Inp_RPEs!$S$9:$X$9),0)</f>
        <v>0</v>
      </c>
      <c r="AU440" s="19">
        <f>IF(AU$3=$AP440,SUMPRODUCT($Y440:$AF440,Inp_RPEs!$S$10:$Z$10),0)</f>
        <v>0</v>
      </c>
      <c r="AV440" s="19">
        <f>IF(AV$3=$AP440,SUMPRODUCT($Y440:$AD440,Inp_RPEs!$S$10:$X$10),0)</f>
        <v>0</v>
      </c>
      <c r="AW440" s="19">
        <f>IF(AW$3=$AP440,SUMPRODUCT($Y440:$AF440,Inp_RPEs!$S$11:$Z$11),0)</f>
        <v>6.8573754616814799</v>
      </c>
      <c r="AX440" s="19">
        <f>IF(AX$3=$AP440,SUMPRODUCT($Y440:$AD440,Inp_RPEs!$S$11:$X$11),0)</f>
        <v>5.9208501161629723</v>
      </c>
      <c r="AY440" s="19">
        <f>IF(AY$3=$AP440,SUMPRODUCT($Y440:$AF440,Inp_RPEs!$S$12:$Z$12),0)</f>
        <v>0</v>
      </c>
      <c r="AZ440" s="19">
        <f>IF(AZ$3=$AP440,SUMPRODUCT($Y440:$AB440,Inp_RPEs!$S$12:$V$12),0)</f>
        <v>0</v>
      </c>
      <c r="BA440" s="15"/>
    </row>
    <row r="441" spans="5:53">
      <c r="E441" s="3" t="s">
        <v>13</v>
      </c>
      <c r="F441" s="3" t="s">
        <v>197</v>
      </c>
      <c r="G441" s="3" t="s">
        <v>160</v>
      </c>
      <c r="H441" s="3" t="s">
        <v>153</v>
      </c>
      <c r="I441" s="3" t="s">
        <v>161</v>
      </c>
      <c r="L441" s="3" t="s">
        <v>186</v>
      </c>
      <c r="M441" s="3" t="str">
        <f t="shared" si="50"/>
        <v>EoEInnovation RORE deductionNetwork innovation</v>
      </c>
      <c r="R441" s="15"/>
      <c r="T441" s="15"/>
      <c r="U441" s="15"/>
      <c r="V441" s="15"/>
      <c r="W441" s="15"/>
      <c r="X441" s="15"/>
      <c r="Y441" s="18">
        <v>9.5573870638057001E-2</v>
      </c>
      <c r="Z441" s="18">
        <v>0.23502998022262281</v>
      </c>
      <c r="AA441" s="18">
        <v>0.37385553113624714</v>
      </c>
      <c r="AB441" s="18">
        <v>0.39551692220897244</v>
      </c>
      <c r="AC441" s="18">
        <v>0.36803751133390111</v>
      </c>
      <c r="AD441" s="18">
        <v>0.22160328172320634</v>
      </c>
      <c r="AE441" s="18">
        <v>0.4830013733894532</v>
      </c>
      <c r="AF441" s="18">
        <v>0.33102258208274804</v>
      </c>
      <c r="AG441" s="15"/>
      <c r="AH441" s="15"/>
      <c r="AI441" s="15"/>
      <c r="AJ441" s="15"/>
      <c r="AK441" s="15"/>
      <c r="AM441" s="19">
        <f t="shared" si="51"/>
        <v>2.5036410527352082</v>
      </c>
      <c r="AN441" s="19">
        <f t="shared" si="49"/>
        <v>1.6896170972630069</v>
      </c>
      <c r="AO441" s="19">
        <f t="shared" si="52"/>
        <v>0</v>
      </c>
      <c r="AP441" s="19" t="str">
        <f t="shared" si="53"/>
        <v>GD1</v>
      </c>
      <c r="AQ441" s="19">
        <f t="shared" si="54"/>
        <v>2.3684451509217612</v>
      </c>
      <c r="AR441" s="19">
        <f t="shared" si="55"/>
        <v>1.6060910847628156</v>
      </c>
      <c r="AS441" s="19">
        <f>IF(AS$3=$AP441,SUMPRODUCT($Y441:$AF441,Inp_RPEs!$S$9:$Z$9),0)</f>
        <v>0</v>
      </c>
      <c r="AT441" s="19">
        <f>IF(AT$3=$AP441,SUMPRODUCT($Y441:$AD441,Inp_RPEs!$S$9:$X$9),0)</f>
        <v>0</v>
      </c>
      <c r="AU441" s="19">
        <f>IF(AU$3=$AP441,SUMPRODUCT($Y441:$AF441,Inp_RPEs!$S$10:$Z$10),0)</f>
        <v>0</v>
      </c>
      <c r="AV441" s="19">
        <f>IF(AV$3=$AP441,SUMPRODUCT($Y441:$AD441,Inp_RPEs!$S$10:$X$10),0)</f>
        <v>0</v>
      </c>
      <c r="AW441" s="19">
        <f>IF(AW$3=$AP441,SUMPRODUCT($Y441:$AF441,Inp_RPEs!$S$11:$Z$11),0)</f>
        <v>2.3684451509217612</v>
      </c>
      <c r="AX441" s="19">
        <f>IF(AX$3=$AP441,SUMPRODUCT($Y441:$AD441,Inp_RPEs!$S$11:$X$11),0)</f>
        <v>1.6060910847628156</v>
      </c>
      <c r="AY441" s="19">
        <f>IF(AY$3=$AP441,SUMPRODUCT($Y441:$AF441,Inp_RPEs!$S$12:$Z$12),0)</f>
        <v>0</v>
      </c>
      <c r="AZ441" s="19">
        <f>IF(AZ$3=$AP441,SUMPRODUCT($Y441:$AB441,Inp_RPEs!$S$12:$V$12),0)</f>
        <v>0</v>
      </c>
      <c r="BA441" s="15"/>
    </row>
    <row r="442" spans="5:53">
      <c r="E442" s="3" t="s">
        <v>13</v>
      </c>
      <c r="F442" s="3" t="s">
        <v>197</v>
      </c>
      <c r="G442" s="3" t="s">
        <v>162</v>
      </c>
      <c r="H442" s="3" t="s">
        <v>163</v>
      </c>
      <c r="I442" s="3" t="s">
        <v>164</v>
      </c>
      <c r="L442" s="3" t="s">
        <v>186</v>
      </c>
      <c r="M442" s="3" t="str">
        <f t="shared" si="50"/>
        <v>EoEFines and PenaltiesPost-tax total fines and penalties (including GS payments)</v>
      </c>
      <c r="R442" s="15"/>
      <c r="T442" s="15"/>
      <c r="U442" s="15"/>
      <c r="V442" s="15"/>
      <c r="W442" s="15"/>
      <c r="X442" s="15"/>
      <c r="Y442" s="18">
        <v>0.51551915482242272</v>
      </c>
      <c r="Z442" s="18">
        <v>0.60077563223430552</v>
      </c>
      <c r="AA442" s="18">
        <v>0.46274723664622158</v>
      </c>
      <c r="AB442" s="18">
        <v>0.78951531885081716</v>
      </c>
      <c r="AC442" s="18">
        <v>0.2144369196146251</v>
      </c>
      <c r="AD442" s="18">
        <v>0.7108874941544705</v>
      </c>
      <c r="AE442" s="18">
        <v>0.94827793783023462</v>
      </c>
      <c r="AF442" s="18">
        <v>0.82825165474011253</v>
      </c>
      <c r="AG442" s="15"/>
      <c r="AH442" s="15"/>
      <c r="AI442" s="15"/>
      <c r="AJ442" s="15"/>
      <c r="AK442" s="15"/>
      <c r="AM442" s="19">
        <f t="shared" si="51"/>
        <v>5.0704113488932094</v>
      </c>
      <c r="AN442" s="19">
        <f t="shared" si="49"/>
        <v>3.293881756322862</v>
      </c>
      <c r="AO442" s="19">
        <f t="shared" si="52"/>
        <v>0</v>
      </c>
      <c r="AP442" s="19" t="str">
        <f t="shared" si="53"/>
        <v>GD1</v>
      </c>
      <c r="AQ442" s="19">
        <f t="shared" si="54"/>
        <v>4.8092584607206286</v>
      </c>
      <c r="AR442" s="19">
        <f t="shared" si="55"/>
        <v>3.1454934702148303</v>
      </c>
      <c r="AS442" s="19">
        <f>IF(AS$3=$AP442,SUMPRODUCT($Y442:$AF442,Inp_RPEs!$S$9:$Z$9),0)</f>
        <v>0</v>
      </c>
      <c r="AT442" s="19">
        <f>IF(AT$3=$AP442,SUMPRODUCT($Y442:$AD442,Inp_RPEs!$S$9:$X$9),0)</f>
        <v>0</v>
      </c>
      <c r="AU442" s="19">
        <f>IF(AU$3=$AP442,SUMPRODUCT($Y442:$AF442,Inp_RPEs!$S$10:$Z$10),0)</f>
        <v>0</v>
      </c>
      <c r="AV442" s="19">
        <f>IF(AV$3=$AP442,SUMPRODUCT($Y442:$AD442,Inp_RPEs!$S$10:$X$10),0)</f>
        <v>0</v>
      </c>
      <c r="AW442" s="19">
        <f>IF(AW$3=$AP442,SUMPRODUCT($Y442:$AF442,Inp_RPEs!$S$11:$Z$11),0)</f>
        <v>4.8092584607206286</v>
      </c>
      <c r="AX442" s="19">
        <f>IF(AX$3=$AP442,SUMPRODUCT($Y442:$AD442,Inp_RPEs!$S$11:$X$11),0)</f>
        <v>3.1454934702148303</v>
      </c>
      <c r="AY442" s="19">
        <f>IF(AY$3=$AP442,SUMPRODUCT($Y442:$AF442,Inp_RPEs!$S$12:$Z$12),0)</f>
        <v>0</v>
      </c>
      <c r="AZ442" s="19">
        <f>IF(AZ$3=$AP442,SUMPRODUCT($Y442:$AB442,Inp_RPEs!$S$12:$V$12),0)</f>
        <v>0</v>
      </c>
      <c r="BA442" s="15"/>
    </row>
    <row r="443" spans="5:53">
      <c r="E443" s="3" t="s">
        <v>13</v>
      </c>
      <c r="F443" s="3" t="s">
        <v>197</v>
      </c>
      <c r="G443" s="3" t="s">
        <v>165</v>
      </c>
      <c r="H443" s="3" t="s">
        <v>166</v>
      </c>
      <c r="I443" s="3" t="s">
        <v>167</v>
      </c>
      <c r="L443" s="3" t="s">
        <v>155</v>
      </c>
      <c r="M443" s="3" t="str">
        <f t="shared" si="50"/>
        <v>EoEActual GearingTotal Adjustments to be applied for performance assessment (at actual gearing)</v>
      </c>
      <c r="R443" s="15"/>
      <c r="T443" s="15"/>
      <c r="U443" s="15"/>
      <c r="V443" s="15"/>
      <c r="W443" s="15"/>
      <c r="X443" s="15"/>
      <c r="Y443" s="18">
        <v>7.2274408218157475</v>
      </c>
      <c r="Z443" s="18">
        <v>9.2745837837779099</v>
      </c>
      <c r="AA443" s="18">
        <v>1.0488412078999367</v>
      </c>
      <c r="AB443" s="18">
        <v>1.09425121947452</v>
      </c>
      <c r="AC443" s="18">
        <v>3.4457409732744093</v>
      </c>
      <c r="AD443" s="18">
        <v>5.9081090077612384</v>
      </c>
      <c r="AE443" s="18">
        <v>4.8498364007904833</v>
      </c>
      <c r="AF443" s="18">
        <v>2.3447282403131195</v>
      </c>
      <c r="AG443" s="15"/>
      <c r="AH443" s="15"/>
      <c r="AI443" s="15"/>
      <c r="AJ443" s="15"/>
      <c r="AK443" s="15"/>
      <c r="AM443" s="19">
        <f t="shared" si="51"/>
        <v>35.193531655107364</v>
      </c>
      <c r="AN443" s="19">
        <f t="shared" si="49"/>
        <v>27.99896701400376</v>
      </c>
      <c r="AO443" s="19">
        <f t="shared" si="52"/>
        <v>0</v>
      </c>
      <c r="AP443" s="19" t="str">
        <f t="shared" si="53"/>
        <v>GD1</v>
      </c>
      <c r="AQ443" s="19">
        <f t="shared" si="54"/>
        <v>33.584581307054236</v>
      </c>
      <c r="AR443" s="19">
        <f t="shared" si="55"/>
        <v>26.846689170689444</v>
      </c>
      <c r="AS443" s="19">
        <f>IF(AS$3=$AP443,SUMPRODUCT($Y443:$AF443,Inp_RPEs!$S$9:$Z$9),0)</f>
        <v>0</v>
      </c>
      <c r="AT443" s="19">
        <f>IF(AT$3=$AP443,SUMPRODUCT($Y443:$AD443,Inp_RPEs!$S$9:$X$9),0)</f>
        <v>0</v>
      </c>
      <c r="AU443" s="19">
        <f>IF(AU$3=$AP443,SUMPRODUCT($Y443:$AF443,Inp_RPEs!$S$10:$Z$10),0)</f>
        <v>0</v>
      </c>
      <c r="AV443" s="19">
        <f>IF(AV$3=$AP443,SUMPRODUCT($Y443:$AD443,Inp_RPEs!$S$10:$X$10),0)</f>
        <v>0</v>
      </c>
      <c r="AW443" s="19">
        <f>IF(AW$3=$AP443,SUMPRODUCT($Y443:$AF443,Inp_RPEs!$S$11:$Z$11),0)</f>
        <v>33.584581307054236</v>
      </c>
      <c r="AX443" s="19">
        <f>IF(AX$3=$AP443,SUMPRODUCT($Y443:$AD443,Inp_RPEs!$S$11:$X$11),0)</f>
        <v>26.846689170689444</v>
      </c>
      <c r="AY443" s="19">
        <f>IF(AY$3=$AP443,SUMPRODUCT($Y443:$AF443,Inp_RPEs!$S$12:$Z$12),0)</f>
        <v>0</v>
      </c>
      <c r="AZ443" s="19">
        <f>IF(AZ$3=$AP443,SUMPRODUCT($Y443:$AB443,Inp_RPEs!$S$12:$V$12),0)</f>
        <v>0</v>
      </c>
      <c r="BA443" s="15"/>
    </row>
    <row r="444" spans="5:53">
      <c r="E444" s="3" t="s">
        <v>13</v>
      </c>
      <c r="F444" s="3" t="s">
        <v>197</v>
      </c>
      <c r="G444" s="3" t="s">
        <v>168</v>
      </c>
      <c r="H444" s="3" t="s">
        <v>166</v>
      </c>
      <c r="I444" s="3" t="s">
        <v>169</v>
      </c>
      <c r="L444" s="3" t="s">
        <v>186</v>
      </c>
      <c r="M444" s="3" t="str">
        <f t="shared" si="50"/>
        <v>EoEDebt performance (notional)Debt performance - at notional gearing</v>
      </c>
      <c r="R444" s="15"/>
      <c r="T444" s="15"/>
      <c r="U444" s="15"/>
      <c r="V444" s="15"/>
      <c r="W444" s="15"/>
      <c r="X444" s="15"/>
      <c r="Y444" s="18">
        <v>22.837545369762534</v>
      </c>
      <c r="Z444" s="18">
        <v>10.386109085766817</v>
      </c>
      <c r="AA444" s="18">
        <v>5.9846578567916939</v>
      </c>
      <c r="AB444" s="18">
        <v>16.829199723160233</v>
      </c>
      <c r="AC444" s="18">
        <v>48.082187554981331</v>
      </c>
      <c r="AD444" s="18">
        <v>35.993435791397381</v>
      </c>
      <c r="AE444" s="18">
        <v>21.671713907783836</v>
      </c>
      <c r="AF444" s="18">
        <v>14.204149760715012</v>
      </c>
      <c r="AG444" s="15"/>
      <c r="AH444" s="15"/>
      <c r="AI444" s="15"/>
      <c r="AJ444" s="15"/>
      <c r="AK444" s="15"/>
      <c r="AM444" s="19">
        <f t="shared" si="51"/>
        <v>175.98899905035884</v>
      </c>
      <c r="AN444" s="19">
        <f t="shared" si="49"/>
        <v>140.11313538185999</v>
      </c>
      <c r="AO444" s="19">
        <f t="shared" si="52"/>
        <v>0</v>
      </c>
      <c r="AP444" s="19" t="str">
        <f t="shared" si="53"/>
        <v>GD1</v>
      </c>
      <c r="AQ444" s="19">
        <f t="shared" si="54"/>
        <v>166.52888685036569</v>
      </c>
      <c r="AR444" s="19">
        <f t="shared" si="55"/>
        <v>132.93023123244993</v>
      </c>
      <c r="AS444" s="19">
        <f>IF(AS$3=$AP444,SUMPRODUCT($Y444:$AF444,Inp_RPEs!$S$9:$Z$9),0)</f>
        <v>0</v>
      </c>
      <c r="AT444" s="19">
        <f>IF(AT$3=$AP444,SUMPRODUCT($Y444:$AD444,Inp_RPEs!$S$9:$X$9),0)</f>
        <v>0</v>
      </c>
      <c r="AU444" s="19">
        <f>IF(AU$3=$AP444,SUMPRODUCT($Y444:$AF444,Inp_RPEs!$S$10:$Z$10),0)</f>
        <v>0</v>
      </c>
      <c r="AV444" s="19">
        <f>IF(AV$3=$AP444,SUMPRODUCT($Y444:$AD444,Inp_RPEs!$S$10:$X$10),0)</f>
        <v>0</v>
      </c>
      <c r="AW444" s="19">
        <f>IF(AW$3=$AP444,SUMPRODUCT($Y444:$AF444,Inp_RPEs!$S$11:$Z$11),0)</f>
        <v>166.52888685036569</v>
      </c>
      <c r="AX444" s="19">
        <f>IF(AX$3=$AP444,SUMPRODUCT($Y444:$AD444,Inp_RPEs!$S$11:$X$11),0)</f>
        <v>132.93023123244993</v>
      </c>
      <c r="AY444" s="19">
        <f>IF(AY$3=$AP444,SUMPRODUCT($Y444:$AF444,Inp_RPEs!$S$12:$Z$12),0)</f>
        <v>0</v>
      </c>
      <c r="AZ444" s="19">
        <f>IF(AZ$3=$AP444,SUMPRODUCT($Y444:$AB444,Inp_RPEs!$S$12:$V$12),0)</f>
        <v>0</v>
      </c>
      <c r="BA444" s="15"/>
    </row>
    <row r="445" spans="5:53">
      <c r="E445" s="3" t="s">
        <v>13</v>
      </c>
      <c r="F445" s="3" t="s">
        <v>197</v>
      </c>
      <c r="G445" s="3" t="s">
        <v>170</v>
      </c>
      <c r="H445" s="3" t="s">
        <v>166</v>
      </c>
      <c r="I445" s="3" t="s">
        <v>171</v>
      </c>
      <c r="L445" s="3" t="s">
        <v>186</v>
      </c>
      <c r="M445" s="3" t="str">
        <f t="shared" si="50"/>
        <v>EoEDebt performance impact (actual)Debt performance - impact of actual gearing</v>
      </c>
      <c r="R445" s="15"/>
      <c r="T445" s="15"/>
      <c r="U445" s="15"/>
      <c r="V445" s="15"/>
      <c r="W445" s="15"/>
      <c r="X445" s="15"/>
      <c r="Y445" s="18">
        <v>2.451862890356356</v>
      </c>
      <c r="Z445" s="18">
        <v>2.5429202691558705</v>
      </c>
      <c r="AA445" s="18">
        <v>2.8783383785202101</v>
      </c>
      <c r="AB445" s="18">
        <v>1.0831572897388693</v>
      </c>
      <c r="AC445" s="18">
        <v>-0.57510201591756527</v>
      </c>
      <c r="AD445" s="18">
        <v>-0.24865753997816764</v>
      </c>
      <c r="AE445" s="18">
        <v>1.303119963138144E-3</v>
      </c>
      <c r="AF445" s="18">
        <v>4.8209801746450509E-3</v>
      </c>
      <c r="AG445" s="15"/>
      <c r="AH445" s="15"/>
      <c r="AI445" s="15"/>
      <c r="AJ445" s="15"/>
      <c r="AK445" s="15"/>
      <c r="AM445" s="19">
        <f t="shared" si="51"/>
        <v>8.1386433720133553</v>
      </c>
      <c r="AN445" s="19">
        <f t="shared" si="49"/>
        <v>8.132519271875573</v>
      </c>
      <c r="AO445" s="19">
        <f t="shared" si="52"/>
        <v>0</v>
      </c>
      <c r="AP445" s="19" t="str">
        <f t="shared" si="53"/>
        <v>GD1</v>
      </c>
      <c r="AQ445" s="19">
        <f t="shared" si="54"/>
        <v>7.876710729344599</v>
      </c>
      <c r="AR445" s="19">
        <f t="shared" si="55"/>
        <v>7.8709753543470713</v>
      </c>
      <c r="AS445" s="19">
        <f>IF(AS$3=$AP445,SUMPRODUCT($Y445:$AF445,Inp_RPEs!$S$9:$Z$9),0)</f>
        <v>0</v>
      </c>
      <c r="AT445" s="19">
        <f>IF(AT$3=$AP445,SUMPRODUCT($Y445:$AD445,Inp_RPEs!$S$9:$X$9),0)</f>
        <v>0</v>
      </c>
      <c r="AU445" s="19">
        <f>IF(AU$3=$AP445,SUMPRODUCT($Y445:$AF445,Inp_RPEs!$S$10:$Z$10),0)</f>
        <v>0</v>
      </c>
      <c r="AV445" s="19">
        <f>IF(AV$3=$AP445,SUMPRODUCT($Y445:$AD445,Inp_RPEs!$S$10:$X$10),0)</f>
        <v>0</v>
      </c>
      <c r="AW445" s="19">
        <f>IF(AW$3=$AP445,SUMPRODUCT($Y445:$AF445,Inp_RPEs!$S$11:$Z$11),0)</f>
        <v>7.876710729344599</v>
      </c>
      <c r="AX445" s="19">
        <f>IF(AX$3=$AP445,SUMPRODUCT($Y445:$AD445,Inp_RPEs!$S$11:$X$11),0)</f>
        <v>7.8709753543470713</v>
      </c>
      <c r="AY445" s="19">
        <f>IF(AY$3=$AP445,SUMPRODUCT($Y445:$AF445,Inp_RPEs!$S$12:$Z$12),0)</f>
        <v>0</v>
      </c>
      <c r="AZ445" s="19">
        <f>IF(AZ$3=$AP445,SUMPRODUCT($Y445:$AB445,Inp_RPEs!$S$12:$V$12),0)</f>
        <v>0</v>
      </c>
      <c r="BA445" s="15"/>
    </row>
    <row r="446" spans="5:53">
      <c r="E446" s="3" t="s">
        <v>13</v>
      </c>
      <c r="F446" s="3" t="s">
        <v>197</v>
      </c>
      <c r="G446" s="3" t="s">
        <v>172</v>
      </c>
      <c r="H446" s="3" t="s">
        <v>166</v>
      </c>
      <c r="I446" s="3" t="s">
        <v>173</v>
      </c>
      <c r="L446" s="3" t="s">
        <v>186</v>
      </c>
      <c r="M446" s="3" t="str">
        <f t="shared" si="50"/>
        <v>EoETax performance (notional)Tax performance - at notional gearing</v>
      </c>
      <c r="R446" s="15"/>
      <c r="T446" s="15"/>
      <c r="U446" s="15"/>
      <c r="V446" s="15"/>
      <c r="W446" s="15"/>
      <c r="X446" s="15"/>
      <c r="Y446" s="18">
        <v>-3.0782234642079445</v>
      </c>
      <c r="Z446" s="18">
        <v>-3.9513861574486899</v>
      </c>
      <c r="AA446" s="18">
        <v>-2.0835808767786617</v>
      </c>
      <c r="AB446" s="18">
        <v>-1.3441882466665058</v>
      </c>
      <c r="AC446" s="18">
        <v>-2.6336062896335006</v>
      </c>
      <c r="AD446" s="18">
        <v>-2.9137269308731284E-2</v>
      </c>
      <c r="AE446" s="18">
        <v>6.391805417583722</v>
      </c>
      <c r="AF446" s="18">
        <v>4.2961609988157292</v>
      </c>
      <c r="AG446" s="15"/>
      <c r="AH446" s="15"/>
      <c r="AI446" s="15"/>
      <c r="AJ446" s="15"/>
      <c r="AK446" s="15"/>
      <c r="AM446" s="19">
        <f t="shared" si="51"/>
        <v>-2.4321558876445835</v>
      </c>
      <c r="AN446" s="19">
        <f t="shared" si="49"/>
        <v>-13.120122304044035</v>
      </c>
      <c r="AO446" s="19">
        <f t="shared" si="52"/>
        <v>0</v>
      </c>
      <c r="AP446" s="19" t="str">
        <f t="shared" si="53"/>
        <v>GD1</v>
      </c>
      <c r="AQ446" s="19">
        <f t="shared" si="54"/>
        <v>-2.5881924475914264</v>
      </c>
      <c r="AR446" s="19">
        <f t="shared" si="55"/>
        <v>-12.59774388860013</v>
      </c>
      <c r="AS446" s="19">
        <f>IF(AS$3=$AP446,SUMPRODUCT($Y446:$AF446,Inp_RPEs!$S$9:$Z$9),0)</f>
        <v>0</v>
      </c>
      <c r="AT446" s="19">
        <f>IF(AT$3=$AP446,SUMPRODUCT($Y446:$AD446,Inp_RPEs!$S$9:$X$9),0)</f>
        <v>0</v>
      </c>
      <c r="AU446" s="19">
        <f>IF(AU$3=$AP446,SUMPRODUCT($Y446:$AF446,Inp_RPEs!$S$10:$Z$10),0)</f>
        <v>0</v>
      </c>
      <c r="AV446" s="19">
        <f>IF(AV$3=$AP446,SUMPRODUCT($Y446:$AD446,Inp_RPEs!$S$10:$X$10),0)</f>
        <v>0</v>
      </c>
      <c r="AW446" s="19">
        <f>IF(AW$3=$AP446,SUMPRODUCT($Y446:$AF446,Inp_RPEs!$S$11:$Z$11),0)</f>
        <v>-2.5881924475914264</v>
      </c>
      <c r="AX446" s="19">
        <f>IF(AX$3=$AP446,SUMPRODUCT($Y446:$AD446,Inp_RPEs!$S$11:$X$11),0)</f>
        <v>-12.59774388860013</v>
      </c>
      <c r="AY446" s="19">
        <f>IF(AY$3=$AP446,SUMPRODUCT($Y446:$AF446,Inp_RPEs!$S$12:$Z$12),0)</f>
        <v>0</v>
      </c>
      <c r="AZ446" s="19">
        <f>IF(AZ$3=$AP446,SUMPRODUCT($Y446:$AB446,Inp_RPEs!$S$12:$V$12),0)</f>
        <v>0</v>
      </c>
      <c r="BA446" s="15"/>
    </row>
    <row r="447" spans="5:53">
      <c r="E447" s="3" t="s">
        <v>13</v>
      </c>
      <c r="F447" s="3" t="s">
        <v>197</v>
      </c>
      <c r="G447" s="3" t="s">
        <v>174</v>
      </c>
      <c r="H447" s="3" t="s">
        <v>166</v>
      </c>
      <c r="I447" s="3" t="s">
        <v>175</v>
      </c>
      <c r="L447" s="3" t="s">
        <v>186</v>
      </c>
      <c r="M447" s="3" t="str">
        <f t="shared" si="50"/>
        <v>EoETax performance impact (actual)Tax performance - impact of actual gearing</v>
      </c>
      <c r="R447" s="15"/>
      <c r="T447" s="15"/>
      <c r="U447" s="15"/>
      <c r="V447" s="15"/>
      <c r="W447" s="15"/>
      <c r="X447" s="15"/>
      <c r="Y447" s="18">
        <v>0.15637903141143283</v>
      </c>
      <c r="Z447" s="18">
        <v>-2.6645352591003757E-15</v>
      </c>
      <c r="AA447" s="18">
        <v>3.5527136788005009E-15</v>
      </c>
      <c r="AB447" s="18">
        <v>-1.7763568394002505E-15</v>
      </c>
      <c r="AC447" s="18">
        <v>0</v>
      </c>
      <c r="AD447" s="18">
        <v>-8.8817841970012523E-16</v>
      </c>
      <c r="AE447" s="18">
        <v>-1.7763568394002505E-15</v>
      </c>
      <c r="AF447" s="18">
        <v>8.8817841970012523E-16</v>
      </c>
      <c r="AG447" s="15"/>
      <c r="AH447" s="15"/>
      <c r="AI447" s="15"/>
      <c r="AJ447" s="15"/>
      <c r="AK447" s="15"/>
      <c r="AM447" s="19">
        <f t="shared" si="51"/>
        <v>0.15637903141143017</v>
      </c>
      <c r="AN447" s="19">
        <f t="shared" si="49"/>
        <v>0.15637903141143106</v>
      </c>
      <c r="AO447" s="19">
        <f t="shared" si="52"/>
        <v>0</v>
      </c>
      <c r="AP447" s="19" t="str">
        <f t="shared" si="53"/>
        <v>GD1</v>
      </c>
      <c r="AQ447" s="19">
        <f t="shared" si="54"/>
        <v>0.15380211673823746</v>
      </c>
      <c r="AR447" s="19">
        <f t="shared" si="55"/>
        <v>0.15380211673823829</v>
      </c>
      <c r="AS447" s="19">
        <f>IF(AS$3=$AP447,SUMPRODUCT($Y447:$AF447,Inp_RPEs!$S$9:$Z$9),0)</f>
        <v>0</v>
      </c>
      <c r="AT447" s="19">
        <f>IF(AT$3=$AP447,SUMPRODUCT($Y447:$AD447,Inp_RPEs!$S$9:$X$9),0)</f>
        <v>0</v>
      </c>
      <c r="AU447" s="19">
        <f>IF(AU$3=$AP447,SUMPRODUCT($Y447:$AF447,Inp_RPEs!$S$10:$Z$10),0)</f>
        <v>0</v>
      </c>
      <c r="AV447" s="19">
        <f>IF(AV$3=$AP447,SUMPRODUCT($Y447:$AD447,Inp_RPEs!$S$10:$X$10),0)</f>
        <v>0</v>
      </c>
      <c r="AW447" s="19">
        <f>IF(AW$3=$AP447,SUMPRODUCT($Y447:$AF447,Inp_RPEs!$S$11:$Z$11),0)</f>
        <v>0.15380211673823746</v>
      </c>
      <c r="AX447" s="19">
        <f>IF(AX$3=$AP447,SUMPRODUCT($Y447:$AD447,Inp_RPEs!$S$11:$X$11),0)</f>
        <v>0.15380211673823829</v>
      </c>
      <c r="AY447" s="19">
        <f>IF(AY$3=$AP447,SUMPRODUCT($Y447:$AF447,Inp_RPEs!$S$12:$Z$12),0)</f>
        <v>0</v>
      </c>
      <c r="AZ447" s="19">
        <f>IF(AZ$3=$AP447,SUMPRODUCT($Y447:$AB447,Inp_RPEs!$S$12:$V$12),0)</f>
        <v>0</v>
      </c>
      <c r="BA447" s="15"/>
    </row>
    <row r="448" spans="5:53">
      <c r="E448" s="3" t="s">
        <v>13</v>
      </c>
      <c r="F448" s="3" t="s">
        <v>197</v>
      </c>
      <c r="G448" s="3" t="s">
        <v>176</v>
      </c>
      <c r="H448" s="3" t="s">
        <v>176</v>
      </c>
      <c r="I448" s="3" t="s">
        <v>177</v>
      </c>
      <c r="L448" s="3" t="s">
        <v>186</v>
      </c>
      <c r="M448" s="3" t="str">
        <f t="shared" si="50"/>
        <v>EoERAVNPV-neutral RAV return base</v>
      </c>
      <c r="R448" s="15"/>
      <c r="T448" s="15"/>
      <c r="U448" s="15"/>
      <c r="V448" s="15"/>
      <c r="W448" s="15"/>
      <c r="X448" s="15"/>
      <c r="Y448" s="89">
        <v>2470.4442849128368</v>
      </c>
      <c r="Z448" s="89">
        <v>2443.8760391964774</v>
      </c>
      <c r="AA448" s="89">
        <v>2425.9173405900569</v>
      </c>
      <c r="AB448" s="89">
        <v>2418.5532948100472</v>
      </c>
      <c r="AC448" s="89">
        <v>2412.093464145275</v>
      </c>
      <c r="AD448" s="89">
        <v>2413.8293402897752</v>
      </c>
      <c r="AE448" s="89">
        <v>2428.723742262684</v>
      </c>
      <c r="AF448" s="89">
        <v>2447.1134755000526</v>
      </c>
      <c r="AG448" s="15"/>
      <c r="AH448" s="15"/>
      <c r="AI448" s="15"/>
      <c r="AJ448" s="15"/>
      <c r="AK448" s="15"/>
      <c r="AM448" s="19">
        <f t="shared" si="51"/>
        <v>19460.550981707202</v>
      </c>
      <c r="AN448" s="19">
        <f t="shared" si="49"/>
        <v>14584.713763944466</v>
      </c>
      <c r="AO448" s="19">
        <f t="shared" si="52"/>
        <v>0</v>
      </c>
      <c r="AP448" s="19" t="str">
        <f t="shared" si="53"/>
        <v>GD1</v>
      </c>
      <c r="AQ448" s="19">
        <f t="shared" si="54"/>
        <v>18488.74275144803</v>
      </c>
      <c r="AR448" s="19">
        <f t="shared" si="55"/>
        <v>13922.397616390783</v>
      </c>
      <c r="AS448" s="19">
        <f>IF(AS$3=$AP448,SUMPRODUCT($Y448:$AF448,Inp_RPEs!$S$9:$Z$9),0)</f>
        <v>0</v>
      </c>
      <c r="AT448" s="19">
        <f>IF(AT$3=$AP448,SUMPRODUCT($Y448:$AD448,Inp_RPEs!$S$9:$X$9),0)</f>
        <v>0</v>
      </c>
      <c r="AU448" s="19">
        <f>IF(AU$3=$AP448,SUMPRODUCT($Y448:$AF448,Inp_RPEs!$S$10:$Z$10),0)</f>
        <v>0</v>
      </c>
      <c r="AV448" s="19">
        <f>IF(AV$3=$AP448,SUMPRODUCT($Y448:$AD448,Inp_RPEs!$S$10:$X$10),0)</f>
        <v>0</v>
      </c>
      <c r="AW448" s="19">
        <f>IF(AW$3=$AP448,SUMPRODUCT($Y448:$AF448,Inp_RPEs!$S$11:$Z$11),0)</f>
        <v>18488.74275144803</v>
      </c>
      <c r="AX448" s="19">
        <f>IF(AX$3=$AP448,SUMPRODUCT($Y448:$AD448,Inp_RPEs!$S$11:$X$11),0)</f>
        <v>13922.397616390783</v>
      </c>
      <c r="AY448" s="19">
        <f>IF(AY$3=$AP448,SUMPRODUCT($Y448:$AF448,Inp_RPEs!$S$12:$Z$12),0)</f>
        <v>0</v>
      </c>
      <c r="AZ448" s="19">
        <f>IF(AZ$3=$AP448,SUMPRODUCT($Y448:$AB448,Inp_RPEs!$S$12:$V$12),0)</f>
        <v>0</v>
      </c>
      <c r="BA448" s="15"/>
    </row>
    <row r="449" spans="5:53">
      <c r="E449" s="3" t="s">
        <v>13</v>
      </c>
      <c r="F449" s="3" t="s">
        <v>197</v>
      </c>
      <c r="G449" s="3" t="s">
        <v>178</v>
      </c>
      <c r="H449" s="3" t="s">
        <v>176</v>
      </c>
      <c r="I449" s="3" t="s">
        <v>179</v>
      </c>
      <c r="L449" s="3" t="s">
        <v>186</v>
      </c>
      <c r="M449" s="3" t="str">
        <f t="shared" si="50"/>
        <v>EoEDepreciationTotal Depreciation</v>
      </c>
      <c r="R449" s="15"/>
      <c r="T449" s="15"/>
      <c r="U449" s="15"/>
      <c r="V449" s="15"/>
      <c r="W449" s="15"/>
      <c r="X449" s="15"/>
      <c r="Y449" s="18">
        <v>-123.4584007941048</v>
      </c>
      <c r="Z449" s="18">
        <v>-125.10127309174678</v>
      </c>
      <c r="AA449" s="18">
        <v>-116.07140622790077</v>
      </c>
      <c r="AB449" s="18">
        <v>-115.90492903657693</v>
      </c>
      <c r="AC449" s="18">
        <v>-121.88588981486112</v>
      </c>
      <c r="AD449" s="18">
        <v>-130.25834281683325</v>
      </c>
      <c r="AE449" s="18">
        <v>-139.39068153469256</v>
      </c>
      <c r="AF449" s="18">
        <v>-151.53188282644953</v>
      </c>
      <c r="AG449" s="15"/>
      <c r="AH449" s="15"/>
      <c r="AI449" s="15"/>
      <c r="AJ449" s="15"/>
      <c r="AK449" s="15"/>
      <c r="AM449" s="19">
        <f t="shared" si="51"/>
        <v>-1023.6028061431657</v>
      </c>
      <c r="AN449" s="19">
        <f t="shared" si="49"/>
        <v>-732.68024178202359</v>
      </c>
      <c r="AO449" s="19">
        <f t="shared" si="52"/>
        <v>0</v>
      </c>
      <c r="AP449" s="19" t="str">
        <f t="shared" si="53"/>
        <v>GD1</v>
      </c>
      <c r="AQ449" s="19">
        <f t="shared" si="54"/>
        <v>-971.70412330463</v>
      </c>
      <c r="AR449" s="19">
        <f t="shared" si="55"/>
        <v>-699.24776819718113</v>
      </c>
      <c r="AS449" s="19">
        <f>IF(AS$3=$AP449,SUMPRODUCT($Y449:$AF449,Inp_RPEs!$S$9:$Z$9),0)</f>
        <v>0</v>
      </c>
      <c r="AT449" s="19">
        <f>IF(AT$3=$AP449,SUMPRODUCT($Y449:$AD449,Inp_RPEs!$S$9:$X$9),0)</f>
        <v>0</v>
      </c>
      <c r="AU449" s="19">
        <f>IF(AU$3=$AP449,SUMPRODUCT($Y449:$AF449,Inp_RPEs!$S$10:$Z$10),0)</f>
        <v>0</v>
      </c>
      <c r="AV449" s="19">
        <f>IF(AV$3=$AP449,SUMPRODUCT($Y449:$AD449,Inp_RPEs!$S$10:$X$10),0)</f>
        <v>0</v>
      </c>
      <c r="AW449" s="19">
        <f>IF(AW$3=$AP449,SUMPRODUCT($Y449:$AF449,Inp_RPEs!$S$11:$Z$11),0)</f>
        <v>-971.70412330463</v>
      </c>
      <c r="AX449" s="19">
        <f>IF(AX$3=$AP449,SUMPRODUCT($Y449:$AD449,Inp_RPEs!$S$11:$X$11),0)</f>
        <v>-699.24776819718113</v>
      </c>
      <c r="AY449" s="19">
        <f>IF(AY$3=$AP449,SUMPRODUCT($Y449:$AF449,Inp_RPEs!$S$12:$Z$12),0)</f>
        <v>0</v>
      </c>
      <c r="AZ449" s="19">
        <f>IF(AZ$3=$AP449,SUMPRODUCT($Y449:$AB449,Inp_RPEs!$S$12:$V$12),0)</f>
        <v>0</v>
      </c>
      <c r="BA449" s="15"/>
    </row>
    <row r="450" spans="5:53">
      <c r="E450" s="3" t="s">
        <v>13</v>
      </c>
      <c r="F450" s="3" t="s">
        <v>197</v>
      </c>
      <c r="G450" s="3" t="s">
        <v>180</v>
      </c>
      <c r="H450" s="3" t="s">
        <v>176</v>
      </c>
      <c r="I450" s="3" t="s">
        <v>181</v>
      </c>
      <c r="L450" s="3" t="s">
        <v>138</v>
      </c>
      <c r="M450" s="3" t="str">
        <f t="shared" si="50"/>
        <v>EoENotional GearingNotional gearing</v>
      </c>
      <c r="R450" s="15"/>
      <c r="T450" s="15"/>
      <c r="U450" s="15"/>
      <c r="V450" s="15"/>
      <c r="W450" s="15"/>
      <c r="X450" s="15"/>
      <c r="Y450" s="18">
        <v>0.65</v>
      </c>
      <c r="Z450" s="18">
        <v>0.65</v>
      </c>
      <c r="AA450" s="18">
        <v>0.65</v>
      </c>
      <c r="AB450" s="18">
        <v>0.65</v>
      </c>
      <c r="AC450" s="18">
        <v>0.65</v>
      </c>
      <c r="AD450" s="18">
        <v>0.65</v>
      </c>
      <c r="AE450" s="18">
        <v>0.65</v>
      </c>
      <c r="AF450" s="18">
        <v>0.65</v>
      </c>
      <c r="AG450" s="15"/>
      <c r="AH450" s="15"/>
      <c r="AI450" s="15"/>
      <c r="AJ450" s="15"/>
      <c r="AK450" s="15"/>
      <c r="AM450" s="19">
        <f t="shared" si="51"/>
        <v>0.65</v>
      </c>
      <c r="AN450" s="19">
        <f t="shared" si="49"/>
        <v>0.65</v>
      </c>
      <c r="AO450" s="19">
        <f t="shared" si="52"/>
        <v>0</v>
      </c>
      <c r="AP450" s="19" t="str">
        <f t="shared" si="53"/>
        <v>GD1</v>
      </c>
      <c r="AQ450" s="19">
        <f t="shared" si="54"/>
        <v>4.9398572931853693</v>
      </c>
      <c r="AR450" s="19">
        <f t="shared" si="55"/>
        <v>3.7223743440113086</v>
      </c>
      <c r="AS450" s="19">
        <f>IF(AS$3=$AP450,SUMPRODUCT($Y450:$AF450,Inp_RPEs!$S$9:$Z$9),0)</f>
        <v>0</v>
      </c>
      <c r="AT450" s="19">
        <f>IF(AT$3=$AP450,SUMPRODUCT($Y450:$AD450,Inp_RPEs!$S$9:$X$9),0)</f>
        <v>0</v>
      </c>
      <c r="AU450" s="19">
        <f>IF(AU$3=$AP450,SUMPRODUCT($Y450:$AF450,Inp_RPEs!$S$10:$Z$10),0)</f>
        <v>0</v>
      </c>
      <c r="AV450" s="19">
        <f>IF(AV$3=$AP450,SUMPRODUCT($Y450:$AD450,Inp_RPEs!$S$10:$X$10),0)</f>
        <v>0</v>
      </c>
      <c r="AW450" s="19">
        <f>IF(AW$3=$AP450,SUMPRODUCT($Y450:$AF450,Inp_RPEs!$S$11:$Z$11),0)</f>
        <v>4.9398572931853693</v>
      </c>
      <c r="AX450" s="19">
        <f>IF(AX$3=$AP450,SUMPRODUCT($Y450:$AD450,Inp_RPEs!$S$11:$X$11),0)</f>
        <v>3.7223743440113086</v>
      </c>
      <c r="AY450" s="19">
        <f>IF(AY$3=$AP450,SUMPRODUCT($Y450:$AF450,Inp_RPEs!$S$12:$Z$12),0)</f>
        <v>0</v>
      </c>
      <c r="AZ450" s="19">
        <f>IF(AZ$3=$AP450,SUMPRODUCT($Y450:$AB450,Inp_RPEs!$S$12:$V$12),0)</f>
        <v>0</v>
      </c>
      <c r="BA450" s="15"/>
    </row>
    <row r="451" spans="5:53">
      <c r="E451" s="3" t="s">
        <v>13</v>
      </c>
      <c r="F451" s="3" t="s">
        <v>197</v>
      </c>
      <c r="G451" s="3" t="s">
        <v>182</v>
      </c>
      <c r="H451" s="3" t="s">
        <v>176</v>
      </c>
      <c r="I451" s="3" t="s">
        <v>182</v>
      </c>
      <c r="L451" s="3" t="s">
        <v>183</v>
      </c>
      <c r="M451" s="3" t="str">
        <f t="shared" si="50"/>
        <v>EoECost of debtCost of debt</v>
      </c>
      <c r="R451" s="15"/>
      <c r="T451" s="15"/>
      <c r="U451" s="15"/>
      <c r="V451" s="15"/>
      <c r="W451" s="15"/>
      <c r="X451" s="15"/>
      <c r="Y451" s="18">
        <v>2.92E-2</v>
      </c>
      <c r="Z451" s="18">
        <v>2.7199999999999998E-2</v>
      </c>
      <c r="AA451" s="18">
        <v>2.5499999999999998E-2</v>
      </c>
      <c r="AB451" s="18">
        <v>2.3800000000000002E-2</v>
      </c>
      <c r="AC451" s="18">
        <v>2.2200000000000001E-2</v>
      </c>
      <c r="AD451" s="18">
        <v>1.9099999999999999E-2</v>
      </c>
      <c r="AE451" s="18">
        <v>1.5800000000000002E-2</v>
      </c>
      <c r="AF451" s="18">
        <v>1.1399999999999999E-2</v>
      </c>
      <c r="AG451" s="15"/>
      <c r="AH451" s="15"/>
      <c r="AI451" s="15"/>
      <c r="AJ451" s="15"/>
      <c r="AK451" s="15"/>
      <c r="AM451" s="19">
        <f t="shared" si="51"/>
        <v>2.1775000000000003E-2</v>
      </c>
      <c r="AN451" s="19">
        <f t="shared" si="49"/>
        <v>2.4500000000000004E-2</v>
      </c>
      <c r="AO451" s="19">
        <f t="shared" si="52"/>
        <v>0</v>
      </c>
      <c r="AP451" s="19" t="str">
        <f t="shared" si="53"/>
        <v>GD1</v>
      </c>
      <c r="AQ451" s="19">
        <f t="shared" si="54"/>
        <v>0.16608097596768839</v>
      </c>
      <c r="AR451" s="19">
        <f t="shared" si="55"/>
        <v>0.14060748656958499</v>
      </c>
      <c r="AS451" s="19">
        <f>IF(AS$3=$AP451,SUMPRODUCT($Y451:$AF451,Inp_RPEs!$S$9:$Z$9),0)</f>
        <v>0</v>
      </c>
      <c r="AT451" s="19">
        <f>IF(AT$3=$AP451,SUMPRODUCT($Y451:$AD451,Inp_RPEs!$S$9:$X$9),0)</f>
        <v>0</v>
      </c>
      <c r="AU451" s="19">
        <f>IF(AU$3=$AP451,SUMPRODUCT($Y451:$AF451,Inp_RPEs!$S$10:$Z$10),0)</f>
        <v>0</v>
      </c>
      <c r="AV451" s="19">
        <f>IF(AV$3=$AP451,SUMPRODUCT($Y451:$AD451,Inp_RPEs!$S$10:$X$10),0)</f>
        <v>0</v>
      </c>
      <c r="AW451" s="19">
        <f>IF(AW$3=$AP451,SUMPRODUCT($Y451:$AF451,Inp_RPEs!$S$11:$Z$11),0)</f>
        <v>0.16608097596768839</v>
      </c>
      <c r="AX451" s="19">
        <f>IF(AX$3=$AP451,SUMPRODUCT($Y451:$AD451,Inp_RPEs!$S$11:$X$11),0)</f>
        <v>0.14060748656958499</v>
      </c>
      <c r="AY451" s="19">
        <f>IF(AY$3=$AP451,SUMPRODUCT($Y451:$AF451,Inp_RPEs!$S$12:$Z$12),0)</f>
        <v>0</v>
      </c>
      <c r="AZ451" s="19">
        <f>IF(AZ$3=$AP451,SUMPRODUCT($Y451:$AB451,Inp_RPEs!$S$12:$V$12),0)</f>
        <v>0</v>
      </c>
      <c r="BA451" s="15"/>
    </row>
    <row r="452" spans="5:53">
      <c r="E452" s="3" t="s">
        <v>13</v>
      </c>
      <c r="F452" s="3" t="s">
        <v>197</v>
      </c>
      <c r="G452" s="3" t="s">
        <v>184</v>
      </c>
      <c r="H452" s="3" t="s">
        <v>176</v>
      </c>
      <c r="I452" s="3" t="s">
        <v>184</v>
      </c>
      <c r="L452" s="3" t="s">
        <v>183</v>
      </c>
      <c r="M452" s="3" t="str">
        <f t="shared" si="50"/>
        <v>EoECost of equityCost of equity</v>
      </c>
      <c r="R452" s="15"/>
      <c r="T452" s="15"/>
      <c r="U452" s="15"/>
      <c r="V452" s="15"/>
      <c r="W452" s="15"/>
      <c r="X452" s="15"/>
      <c r="Y452" s="18">
        <v>6.7000000000000004E-2</v>
      </c>
      <c r="Z452" s="18">
        <v>6.7000000000000004E-2</v>
      </c>
      <c r="AA452" s="18">
        <v>6.7000000000000004E-2</v>
      </c>
      <c r="AB452" s="18">
        <v>6.7000000000000004E-2</v>
      </c>
      <c r="AC452" s="18">
        <v>6.7000000000000004E-2</v>
      </c>
      <c r="AD452" s="18">
        <v>6.7000000000000004E-2</v>
      </c>
      <c r="AE452" s="18">
        <v>6.7000000000000004E-2</v>
      </c>
      <c r="AF452" s="18">
        <v>6.7000000000000004E-2</v>
      </c>
      <c r="AG452" s="15"/>
      <c r="AH452" s="15"/>
      <c r="AI452" s="15"/>
      <c r="AJ452" s="15"/>
      <c r="AK452" s="15"/>
      <c r="AM452" s="19">
        <f t="shared" si="51"/>
        <v>6.7000000000000004E-2</v>
      </c>
      <c r="AN452" s="19">
        <f t="shared" si="49"/>
        <v>6.7000000000000004E-2</v>
      </c>
      <c r="AO452" s="19">
        <f t="shared" si="52"/>
        <v>0</v>
      </c>
      <c r="AP452" s="19" t="str">
        <f t="shared" si="53"/>
        <v>GD1</v>
      </c>
      <c r="AQ452" s="19">
        <f t="shared" si="54"/>
        <v>0.50918529022064551</v>
      </c>
      <c r="AR452" s="19">
        <f t="shared" si="55"/>
        <v>0.38369089392116551</v>
      </c>
      <c r="AS452" s="19">
        <f>IF(AS$3=$AP452,SUMPRODUCT($Y452:$AF452,Inp_RPEs!$S$9:$Z$9),0)</f>
        <v>0</v>
      </c>
      <c r="AT452" s="19">
        <f>IF(AT$3=$AP452,SUMPRODUCT($Y452:$AD452,Inp_RPEs!$S$9:$X$9),0)</f>
        <v>0</v>
      </c>
      <c r="AU452" s="19">
        <f>IF(AU$3=$AP452,SUMPRODUCT($Y452:$AF452,Inp_RPEs!$S$10:$Z$10),0)</f>
        <v>0</v>
      </c>
      <c r="AV452" s="19">
        <f>IF(AV$3=$AP452,SUMPRODUCT($Y452:$AD452,Inp_RPEs!$S$10:$X$10),0)</f>
        <v>0</v>
      </c>
      <c r="AW452" s="19">
        <f>IF(AW$3=$AP452,SUMPRODUCT($Y452:$AF452,Inp_RPEs!$S$11:$Z$11),0)</f>
        <v>0.50918529022064551</v>
      </c>
      <c r="AX452" s="19">
        <f>IF(AX$3=$AP452,SUMPRODUCT($Y452:$AD452,Inp_RPEs!$S$11:$X$11),0)</f>
        <v>0.38369089392116551</v>
      </c>
      <c r="AY452" s="19">
        <f>IF(AY$3=$AP452,SUMPRODUCT($Y452:$AF452,Inp_RPEs!$S$12:$Z$12),0)</f>
        <v>0</v>
      </c>
      <c r="AZ452" s="19">
        <f>IF(AZ$3=$AP452,SUMPRODUCT($Y452:$AB452,Inp_RPEs!$S$12:$V$12),0)</f>
        <v>0</v>
      </c>
      <c r="BA452" s="15"/>
    </row>
    <row r="453" spans="5:53">
      <c r="E453" s="3" t="s">
        <v>15</v>
      </c>
      <c r="F453" s="3" t="s">
        <v>197</v>
      </c>
      <c r="G453" s="3" t="s">
        <v>198</v>
      </c>
      <c r="H453" s="3" t="s">
        <v>130</v>
      </c>
      <c r="I453" s="3" t="s">
        <v>131</v>
      </c>
      <c r="L453" s="3" t="s">
        <v>186</v>
      </c>
      <c r="M453" s="3" t="str">
        <f t="shared" si="50"/>
        <v>LonTotex excl repex actualLatest Totex actuals/forecast</v>
      </c>
      <c r="R453" s="15"/>
      <c r="T453" s="15"/>
      <c r="U453" s="15"/>
      <c r="V453" s="15"/>
      <c r="W453" s="15"/>
      <c r="X453" s="15"/>
      <c r="Y453" s="89">
        <v>122.70470316384352</v>
      </c>
      <c r="Z453" s="89">
        <v>108.22463297650482</v>
      </c>
      <c r="AA453" s="89">
        <v>106.20313191167247</v>
      </c>
      <c r="AB453" s="89">
        <v>109.42697971811609</v>
      </c>
      <c r="AC453" s="89">
        <v>112.76025869935003</v>
      </c>
      <c r="AD453" s="89">
        <v>114.57414570474091</v>
      </c>
      <c r="AE453" s="89">
        <v>130.50931749266684</v>
      </c>
      <c r="AF453" s="89">
        <v>117.05959078477586</v>
      </c>
      <c r="AG453" s="15"/>
      <c r="AH453" s="15"/>
      <c r="AI453" s="15"/>
      <c r="AJ453" s="15"/>
      <c r="AK453" s="15"/>
      <c r="AM453" s="19">
        <f t="shared" si="51"/>
        <v>921.46276045167053</v>
      </c>
      <c r="AN453" s="19">
        <f t="shared" si="49"/>
        <v>673.89385217422785</v>
      </c>
      <c r="AO453" s="19">
        <f t="shared" si="52"/>
        <v>0</v>
      </c>
      <c r="AP453" s="19" t="str">
        <f t="shared" si="53"/>
        <v>GD1</v>
      </c>
      <c r="AQ453" s="19">
        <f t="shared" si="54"/>
        <v>875.27471066378189</v>
      </c>
      <c r="AR453" s="19">
        <f t="shared" si="55"/>
        <v>643.42015329961021</v>
      </c>
      <c r="AS453" s="19">
        <f>IF(AS$3=$AP453,SUMPRODUCT($Y453:$AF453,Inp_RPEs!$S$9:$Z$9),0)</f>
        <v>0</v>
      </c>
      <c r="AT453" s="19">
        <f>IF(AT$3=$AP453,SUMPRODUCT($Y453:$AD453,Inp_RPEs!$S$9:$X$9),0)</f>
        <v>0</v>
      </c>
      <c r="AU453" s="19">
        <f>IF(AU$3=$AP453,SUMPRODUCT($Y453:$AF453,Inp_RPEs!$S$10:$Z$10),0)</f>
        <v>0</v>
      </c>
      <c r="AV453" s="19">
        <f>IF(AV$3=$AP453,SUMPRODUCT($Y453:$AD453,Inp_RPEs!$S$10:$X$10),0)</f>
        <v>0</v>
      </c>
      <c r="AW453" s="19">
        <f>IF(AW$3=$AP453,SUMPRODUCT($Y453:$AF453,Inp_RPEs!$S$11:$Z$11),0)</f>
        <v>875.27471066378189</v>
      </c>
      <c r="AX453" s="19">
        <f>IF(AX$3=$AP453,SUMPRODUCT($Y453:$AD453,Inp_RPEs!$S$11:$X$11),0)</f>
        <v>643.42015329961021</v>
      </c>
      <c r="AY453" s="19">
        <f>IF(AY$3=$AP453,SUMPRODUCT($Y453:$AF453,Inp_RPEs!$S$12:$Z$12),0)</f>
        <v>0</v>
      </c>
      <c r="AZ453" s="19">
        <f>IF(AZ$3=$AP453,SUMPRODUCT($Y453:$AB453,Inp_RPEs!$S$12:$V$12),0)</f>
        <v>0</v>
      </c>
      <c r="BA453" s="15"/>
    </row>
    <row r="454" spans="5:53">
      <c r="E454" s="3" t="s">
        <v>15</v>
      </c>
      <c r="F454" s="3" t="s">
        <v>197</v>
      </c>
      <c r="G454" s="3" t="s">
        <v>199</v>
      </c>
      <c r="H454" s="3" t="s">
        <v>130</v>
      </c>
      <c r="I454" s="3" t="s">
        <v>134</v>
      </c>
      <c r="L454" s="3" t="s">
        <v>186</v>
      </c>
      <c r="M454" s="3" t="str">
        <f t="shared" si="50"/>
        <v>LonTotex excl repex allowanceTotex allowance 
   including allowed adjustments and uncertainty mechanisms</v>
      </c>
      <c r="R454" s="15"/>
      <c r="T454" s="15"/>
      <c r="U454" s="15"/>
      <c r="V454" s="15"/>
      <c r="W454" s="15"/>
      <c r="X454" s="15"/>
      <c r="Y454" s="89">
        <v>106.83215517864429</v>
      </c>
      <c r="Z454" s="89">
        <v>106.57938778507541</v>
      </c>
      <c r="AA454" s="89">
        <v>115.62122579928857</v>
      </c>
      <c r="AB454" s="89">
        <v>114.56364732751257</v>
      </c>
      <c r="AC454" s="89">
        <v>113.80392299242999</v>
      </c>
      <c r="AD454" s="89">
        <v>110.48381754142861</v>
      </c>
      <c r="AE454" s="89">
        <v>101.70282685145773</v>
      </c>
      <c r="AF454" s="89">
        <v>96.917393684605869</v>
      </c>
      <c r="AG454" s="15"/>
      <c r="AH454" s="15"/>
      <c r="AI454" s="15"/>
      <c r="AJ454" s="15"/>
      <c r="AK454" s="15"/>
      <c r="AM454" s="19">
        <f t="shared" si="51"/>
        <v>866.50437716044291</v>
      </c>
      <c r="AN454" s="19">
        <f t="shared" si="49"/>
        <v>667.88415662437933</v>
      </c>
      <c r="AO454" s="19">
        <f t="shared" si="52"/>
        <v>0</v>
      </c>
      <c r="AP454" s="19" t="str">
        <f t="shared" si="53"/>
        <v>GD1</v>
      </c>
      <c r="AQ454" s="19">
        <f t="shared" si="54"/>
        <v>823.27022814100633</v>
      </c>
      <c r="AR454" s="19">
        <f t="shared" si="55"/>
        <v>637.2573574765072</v>
      </c>
      <c r="AS454" s="19">
        <f>IF(AS$3=$AP454,SUMPRODUCT($Y454:$AF454,Inp_RPEs!$S$9:$Z$9),0)</f>
        <v>0</v>
      </c>
      <c r="AT454" s="19">
        <f>IF(AT$3=$AP454,SUMPRODUCT($Y454:$AD454,Inp_RPEs!$S$9:$X$9),0)</f>
        <v>0</v>
      </c>
      <c r="AU454" s="19">
        <f>IF(AU$3=$AP454,SUMPRODUCT($Y454:$AF454,Inp_RPEs!$S$10:$Z$10),0)</f>
        <v>0</v>
      </c>
      <c r="AV454" s="19">
        <f>IF(AV$3=$AP454,SUMPRODUCT($Y454:$AD454,Inp_RPEs!$S$10:$X$10),0)</f>
        <v>0</v>
      </c>
      <c r="AW454" s="19">
        <f>IF(AW$3=$AP454,SUMPRODUCT($Y454:$AF454,Inp_RPEs!$S$11:$Z$11),0)</f>
        <v>823.27022814100633</v>
      </c>
      <c r="AX454" s="19">
        <f>IF(AX$3=$AP454,SUMPRODUCT($Y454:$AD454,Inp_RPEs!$S$11:$X$11),0)</f>
        <v>637.2573574765072</v>
      </c>
      <c r="AY454" s="19">
        <f>IF(AY$3=$AP454,SUMPRODUCT($Y454:$AF454,Inp_RPEs!$S$12:$Z$12),0)</f>
        <v>0</v>
      </c>
      <c r="AZ454" s="19">
        <f>IF(AZ$3=$AP454,SUMPRODUCT($Y454:$AB454,Inp_RPEs!$S$12:$V$12),0)</f>
        <v>0</v>
      </c>
      <c r="BA454" s="15"/>
    </row>
    <row r="455" spans="5:53">
      <c r="E455" s="3" t="s">
        <v>15</v>
      </c>
      <c r="F455" s="3" t="s">
        <v>197</v>
      </c>
      <c r="G455" s="3" t="s">
        <v>199</v>
      </c>
      <c r="H455" s="3" t="s">
        <v>130</v>
      </c>
      <c r="I455" s="3" t="s">
        <v>135</v>
      </c>
      <c r="L455" s="3" t="s">
        <v>186</v>
      </c>
      <c r="M455" s="3" t="str">
        <f t="shared" si="50"/>
        <v>LonTotex excl repex allowanceTotal enduring value adjustments</v>
      </c>
      <c r="R455" s="15"/>
      <c r="T455" s="15"/>
      <c r="U455" s="15"/>
      <c r="V455" s="15"/>
      <c r="W455" s="15"/>
      <c r="X455" s="15"/>
      <c r="Y455" s="18">
        <v>8.1758625132909746</v>
      </c>
      <c r="Z455" s="18">
        <v>-4.0631639716004422</v>
      </c>
      <c r="AA455" s="18">
        <v>-12.180705368007427</v>
      </c>
      <c r="AB455" s="18">
        <v>-4.4368384723735756</v>
      </c>
      <c r="AC455" s="18">
        <v>-2.238011721140345</v>
      </c>
      <c r="AD455" s="18">
        <v>-5.6098978690245112</v>
      </c>
      <c r="AE455" s="18">
        <v>10.839111349741348</v>
      </c>
      <c r="AF455" s="18">
        <v>9.5136435391139607</v>
      </c>
      <c r="AG455" s="15"/>
      <c r="AH455" s="15"/>
      <c r="AI455" s="15"/>
      <c r="AJ455" s="15"/>
      <c r="AK455" s="15"/>
      <c r="AM455" s="19">
        <f t="shared" si="51"/>
        <v>-1.7763568394002505E-14</v>
      </c>
      <c r="AN455" s="19">
        <f t="shared" si="49"/>
        <v>-20.352754888855326</v>
      </c>
      <c r="AO455" s="19">
        <f t="shared" si="52"/>
        <v>0</v>
      </c>
      <c r="AP455" s="19" t="str">
        <f t="shared" si="53"/>
        <v>GD1</v>
      </c>
      <c r="AQ455" s="19">
        <f t="shared" si="54"/>
        <v>-2.369298985191115E-2</v>
      </c>
      <c r="AR455" s="19">
        <f t="shared" si="55"/>
        <v>-19.084563794390625</v>
      </c>
      <c r="AS455" s="19">
        <f>IF(AS$3=$AP455,SUMPRODUCT($Y455:$AF455,Inp_RPEs!$S$9:$Z$9),0)</f>
        <v>0</v>
      </c>
      <c r="AT455" s="19">
        <f>IF(AT$3=$AP455,SUMPRODUCT($Y455:$AD455,Inp_RPEs!$S$9:$X$9),0)</f>
        <v>0</v>
      </c>
      <c r="AU455" s="19">
        <f>IF(AU$3=$AP455,SUMPRODUCT($Y455:$AF455,Inp_RPEs!$S$10:$Z$10),0)</f>
        <v>0</v>
      </c>
      <c r="AV455" s="19">
        <f>IF(AV$3=$AP455,SUMPRODUCT($Y455:$AD455,Inp_RPEs!$S$10:$X$10),0)</f>
        <v>0</v>
      </c>
      <c r="AW455" s="19">
        <f>IF(AW$3=$AP455,SUMPRODUCT($Y455:$AF455,Inp_RPEs!$S$11:$Z$11),0)</f>
        <v>-2.369298985191115E-2</v>
      </c>
      <c r="AX455" s="19">
        <f>IF(AX$3=$AP455,SUMPRODUCT($Y455:$AD455,Inp_RPEs!$S$11:$X$11),0)</f>
        <v>-19.084563794390625</v>
      </c>
      <c r="AY455" s="19">
        <f>IF(AY$3=$AP455,SUMPRODUCT($Y455:$AF455,Inp_RPEs!$S$12:$Z$12),0)</f>
        <v>0</v>
      </c>
      <c r="AZ455" s="19">
        <f>IF(AZ$3=$AP455,SUMPRODUCT($Y455:$AB455,Inp_RPEs!$S$12:$V$12),0)</f>
        <v>0</v>
      </c>
      <c r="BA455" s="15"/>
    </row>
    <row r="456" spans="5:53">
      <c r="E456" s="3" t="s">
        <v>16</v>
      </c>
      <c r="F456" s="3" t="s">
        <v>197</v>
      </c>
      <c r="G456" s="3" t="s">
        <v>201</v>
      </c>
      <c r="H456" s="3" t="s">
        <v>130</v>
      </c>
      <c r="I456" s="3" t="s">
        <v>134</v>
      </c>
      <c r="L456" s="3" t="s">
        <v>186</v>
      </c>
      <c r="M456" s="3" t="str">
        <f t="shared" si="50"/>
        <v>NWRepex allowanceTotex allowance 
   including allowed adjustments and uncertainty mechanisms</v>
      </c>
      <c r="R456" s="15"/>
      <c r="T456" s="15"/>
      <c r="U456" s="15"/>
      <c r="V456" s="15"/>
      <c r="W456" s="15"/>
      <c r="X456" s="15"/>
      <c r="Y456" s="18">
        <v>86.094105689832944</v>
      </c>
      <c r="Z456" s="18">
        <v>85.289818464948254</v>
      </c>
      <c r="AA456" s="18">
        <v>85.85562111703328</v>
      </c>
      <c r="AB456" s="18">
        <v>85.28292882930009</v>
      </c>
      <c r="AC456" s="18">
        <v>85.894120194907671</v>
      </c>
      <c r="AD456" s="18">
        <v>88.528963807344766</v>
      </c>
      <c r="AE456" s="18">
        <v>88.750650866012279</v>
      </c>
      <c r="AF456" s="18">
        <v>88.784737257087883</v>
      </c>
      <c r="AG456" s="15"/>
      <c r="AH456" s="15"/>
      <c r="AI456" s="15"/>
      <c r="AJ456" s="15"/>
      <c r="AK456" s="15"/>
      <c r="AM456" s="19">
        <f t="shared" si="51"/>
        <v>694.48094622646704</v>
      </c>
      <c r="AN456" s="19">
        <f t="shared" si="49"/>
        <v>516.94555810336692</v>
      </c>
      <c r="AO456" s="19">
        <f t="shared" si="52"/>
        <v>0</v>
      </c>
      <c r="AP456" s="19" t="str">
        <f t="shared" si="53"/>
        <v>GD1</v>
      </c>
      <c r="AQ456" s="19">
        <f t="shared" si="54"/>
        <v>659.62288796850021</v>
      </c>
      <c r="AR456" s="19">
        <f t="shared" si="55"/>
        <v>493.3564972647514</v>
      </c>
      <c r="AS456" s="19">
        <f>IF(AS$3=$AP456,SUMPRODUCT($Y456:$AF456,Inp_RPEs!$S$9:$Z$9),0)</f>
        <v>0</v>
      </c>
      <c r="AT456" s="19">
        <f>IF(AT$3=$AP456,SUMPRODUCT($Y456:$AD456,Inp_RPEs!$S$9:$X$9),0)</f>
        <v>0</v>
      </c>
      <c r="AU456" s="19">
        <f>IF(AU$3=$AP456,SUMPRODUCT($Y456:$AF456,Inp_RPEs!$S$10:$Z$10),0)</f>
        <v>0</v>
      </c>
      <c r="AV456" s="19">
        <f>IF(AV$3=$AP456,SUMPRODUCT($Y456:$AD456,Inp_RPEs!$S$10:$X$10),0)</f>
        <v>0</v>
      </c>
      <c r="AW456" s="19">
        <f>IF(AW$3=$AP456,SUMPRODUCT($Y456:$AF456,Inp_RPEs!$S$11:$Z$11),0)</f>
        <v>659.62288796850021</v>
      </c>
      <c r="AX456" s="19">
        <f>IF(AX$3=$AP456,SUMPRODUCT($Y456:$AD456,Inp_RPEs!$S$11:$X$11),0)</f>
        <v>493.3564972647514</v>
      </c>
      <c r="AY456" s="19">
        <f>IF(AY$3=$AP456,SUMPRODUCT($Y456:$AF456,Inp_RPEs!$S$12:$Z$12),0)</f>
        <v>0</v>
      </c>
      <c r="AZ456" s="19">
        <f>IF(AZ$3=$AP456,SUMPRODUCT($Y456:$AB456,Inp_RPEs!$S$12:$V$12),0)</f>
        <v>0</v>
      </c>
      <c r="BA456" s="15"/>
    </row>
    <row r="457" spans="5:53">
      <c r="E457" s="3" t="s">
        <v>17</v>
      </c>
      <c r="F457" s="3" t="s">
        <v>197</v>
      </c>
      <c r="G457" s="3" t="s">
        <v>201</v>
      </c>
      <c r="H457" s="3" t="s">
        <v>130</v>
      </c>
      <c r="I457" s="3" t="s">
        <v>134</v>
      </c>
      <c r="L457" s="3" t="s">
        <v>186</v>
      </c>
      <c r="M457" s="3" t="str">
        <f t="shared" si="50"/>
        <v>WMRepex allowanceTotex allowance 
   including allowed adjustments and uncertainty mechanisms</v>
      </c>
      <c r="R457" s="15"/>
      <c r="T457" s="15"/>
      <c r="U457" s="15"/>
      <c r="V457" s="15"/>
      <c r="W457" s="15"/>
      <c r="X457" s="15"/>
      <c r="Y457" s="18">
        <v>69.711165728580298</v>
      </c>
      <c r="Z457" s="18">
        <v>69.216087018016694</v>
      </c>
      <c r="AA457" s="18">
        <v>69.572658369735905</v>
      </c>
      <c r="AB457" s="18">
        <v>69.389738667598266</v>
      </c>
      <c r="AC457" s="18">
        <v>69.633737261512849</v>
      </c>
      <c r="AD457" s="18">
        <v>71.304959917636992</v>
      </c>
      <c r="AE457" s="18">
        <v>71.511955216699377</v>
      </c>
      <c r="AF457" s="18">
        <v>71.68918404825277</v>
      </c>
      <c r="AG457" s="15"/>
      <c r="AH457" s="15"/>
      <c r="AI457" s="15"/>
      <c r="AJ457" s="15"/>
      <c r="AK457" s="15"/>
      <c r="AM457" s="19">
        <f t="shared" si="51"/>
        <v>562.02948622803319</v>
      </c>
      <c r="AN457" s="19">
        <f t="shared" si="49"/>
        <v>418.82834696308106</v>
      </c>
      <c r="AO457" s="19">
        <f t="shared" si="52"/>
        <v>0</v>
      </c>
      <c r="AP457" s="19" t="str">
        <f t="shared" si="53"/>
        <v>GD1</v>
      </c>
      <c r="AQ457" s="19">
        <f t="shared" si="54"/>
        <v>533.83360855499996</v>
      </c>
      <c r="AR457" s="19">
        <f t="shared" si="55"/>
        <v>399.72211212624666</v>
      </c>
      <c r="AS457" s="19">
        <f>IF(AS$3=$AP457,SUMPRODUCT($Y457:$AF457,Inp_RPEs!$S$9:$Z$9),0)</f>
        <v>0</v>
      </c>
      <c r="AT457" s="19">
        <f>IF(AT$3=$AP457,SUMPRODUCT($Y457:$AD457,Inp_RPEs!$S$9:$X$9),0)</f>
        <v>0</v>
      </c>
      <c r="AU457" s="19">
        <f>IF(AU$3=$AP457,SUMPRODUCT($Y457:$AF457,Inp_RPEs!$S$10:$Z$10),0)</f>
        <v>0</v>
      </c>
      <c r="AV457" s="19">
        <f>IF(AV$3=$AP457,SUMPRODUCT($Y457:$AD457,Inp_RPEs!$S$10:$X$10),0)</f>
        <v>0</v>
      </c>
      <c r="AW457" s="19">
        <f>IF(AW$3=$AP457,SUMPRODUCT($Y457:$AF457,Inp_RPEs!$S$11:$Z$11),0)</f>
        <v>533.83360855499996</v>
      </c>
      <c r="AX457" s="19">
        <f>IF(AX$3=$AP457,SUMPRODUCT($Y457:$AD457,Inp_RPEs!$S$11:$X$11),0)</f>
        <v>399.72211212624666</v>
      </c>
      <c r="AY457" s="19">
        <f>IF(AY$3=$AP457,SUMPRODUCT($Y457:$AF457,Inp_RPEs!$S$12:$Z$12),0)</f>
        <v>0</v>
      </c>
      <c r="AZ457" s="19">
        <f>IF(AZ$3=$AP457,SUMPRODUCT($Y457:$AB457,Inp_RPEs!$S$12:$V$12),0)</f>
        <v>0</v>
      </c>
      <c r="BA457" s="15"/>
    </row>
    <row r="458" spans="5:53">
      <c r="E458" s="3" t="s">
        <v>15</v>
      </c>
      <c r="F458" s="3" t="s">
        <v>197</v>
      </c>
      <c r="G458" s="3" t="s">
        <v>201</v>
      </c>
      <c r="H458" s="3" t="s">
        <v>130</v>
      </c>
      <c r="I458" s="3" t="s">
        <v>135</v>
      </c>
      <c r="L458" s="3" t="s">
        <v>186</v>
      </c>
      <c r="M458" s="3" t="str">
        <f t="shared" si="50"/>
        <v>LonRepex allowanceTotal enduring value adjustments</v>
      </c>
      <c r="R458" s="15"/>
      <c r="T458" s="15"/>
      <c r="U458" s="15"/>
      <c r="V458" s="15"/>
      <c r="W458" s="15"/>
      <c r="X458" s="15"/>
      <c r="Y458" s="18">
        <v>-40.699114680832679</v>
      </c>
      <c r="Z458" s="18">
        <v>-27.908405617351193</v>
      </c>
      <c r="AA458" s="18">
        <v>-28.418603953122538</v>
      </c>
      <c r="AB458" s="18">
        <v>-0.47868289407141046</v>
      </c>
      <c r="AC458" s="18">
        <v>-4.2356130254246489</v>
      </c>
      <c r="AD458" s="18">
        <v>13.289849644627921</v>
      </c>
      <c r="AE458" s="18">
        <v>52.301149983483228</v>
      </c>
      <c r="AF458" s="18">
        <v>36.149420542691502</v>
      </c>
      <c r="AG458" s="15"/>
      <c r="AH458" s="15"/>
      <c r="AI458" s="15"/>
      <c r="AJ458" s="15"/>
      <c r="AK458" s="15"/>
      <c r="AM458" s="19">
        <f t="shared" si="51"/>
        <v>1.7053025658242404E-13</v>
      </c>
      <c r="AN458" s="19">
        <f t="shared" si="49"/>
        <v>-88.450570526174559</v>
      </c>
      <c r="AO458" s="19">
        <f t="shared" si="52"/>
        <v>0</v>
      </c>
      <c r="AP458" s="19" t="str">
        <f t="shared" si="53"/>
        <v>GD1</v>
      </c>
      <c r="AQ458" s="19">
        <f t="shared" si="54"/>
        <v>-3.2171819674017215</v>
      </c>
      <c r="AR458" s="19">
        <f t="shared" si="55"/>
        <v>-86.053383090736645</v>
      </c>
      <c r="AS458" s="19">
        <f>IF(AS$3=$AP458,SUMPRODUCT($Y458:$AF458,Inp_RPEs!$S$9:$Z$9),0)</f>
        <v>0</v>
      </c>
      <c r="AT458" s="19">
        <f>IF(AT$3=$AP458,SUMPRODUCT($Y458:$AD458,Inp_RPEs!$S$9:$X$9),0)</f>
        <v>0</v>
      </c>
      <c r="AU458" s="19">
        <f>IF(AU$3=$AP458,SUMPRODUCT($Y458:$AF458,Inp_RPEs!$S$10:$Z$10),0)</f>
        <v>0</v>
      </c>
      <c r="AV458" s="19">
        <f>IF(AV$3=$AP458,SUMPRODUCT($Y458:$AD458,Inp_RPEs!$S$10:$X$10),0)</f>
        <v>0</v>
      </c>
      <c r="AW458" s="19">
        <f>IF(AW$3=$AP458,SUMPRODUCT($Y458:$AF458,Inp_RPEs!$S$11:$Z$11),0)</f>
        <v>-3.2171819674017215</v>
      </c>
      <c r="AX458" s="19">
        <f>IF(AX$3=$AP458,SUMPRODUCT($Y458:$AD458,Inp_RPEs!$S$11:$X$11),0)</f>
        <v>-86.053383090736645</v>
      </c>
      <c r="AY458" s="19">
        <f>IF(AY$3=$AP458,SUMPRODUCT($Y458:$AF458,Inp_RPEs!$S$12:$Z$12),0)</f>
        <v>0</v>
      </c>
      <c r="AZ458" s="19">
        <f>IF(AZ$3=$AP458,SUMPRODUCT($Y458:$AB458,Inp_RPEs!$S$12:$V$12),0)</f>
        <v>0</v>
      </c>
      <c r="BA458" s="15"/>
    </row>
    <row r="459" spans="5:53">
      <c r="E459" s="3" t="s">
        <v>15</v>
      </c>
      <c r="F459" s="3" t="s">
        <v>197</v>
      </c>
      <c r="G459" s="3" t="s">
        <v>136</v>
      </c>
      <c r="H459" s="3" t="s">
        <v>130</v>
      </c>
      <c r="I459" s="3" t="s">
        <v>137</v>
      </c>
      <c r="L459" s="3" t="s">
        <v>138</v>
      </c>
      <c r="M459" s="3" t="str">
        <f t="shared" si="50"/>
        <v>LonSharing factorFunding Adjustment Rate (often referred to as 'sharing factor')</v>
      </c>
      <c r="R459" s="15"/>
      <c r="T459" s="15"/>
      <c r="U459" s="15"/>
      <c r="V459" s="15"/>
      <c r="W459" s="15"/>
      <c r="X459" s="15"/>
      <c r="Y459" s="18">
        <v>0.36960000000000004</v>
      </c>
      <c r="Z459" s="18">
        <v>0.36960000000000004</v>
      </c>
      <c r="AA459" s="18">
        <v>0.36960000000000004</v>
      </c>
      <c r="AB459" s="18">
        <v>0.36960000000000004</v>
      </c>
      <c r="AC459" s="18">
        <v>0.36960000000000004</v>
      </c>
      <c r="AD459" s="18">
        <v>0.36960000000000004</v>
      </c>
      <c r="AE459" s="18">
        <v>0.36960000000000004</v>
      </c>
      <c r="AF459" s="18">
        <v>0.36960000000000004</v>
      </c>
      <c r="AG459" s="15"/>
      <c r="AH459" s="15"/>
      <c r="AI459" s="15"/>
      <c r="AJ459" s="15"/>
      <c r="AK459" s="15"/>
      <c r="AM459" s="19">
        <f t="shared" si="51"/>
        <v>0.3696000000000001</v>
      </c>
      <c r="AN459" s="19">
        <f t="shared" si="49"/>
        <v>0.3696000000000001</v>
      </c>
      <c r="AO459" s="19">
        <f t="shared" si="52"/>
        <v>0</v>
      </c>
      <c r="AP459" s="19" t="str">
        <f t="shared" si="53"/>
        <v>GD1</v>
      </c>
      <c r="AQ459" s="19">
        <f t="shared" si="54"/>
        <v>2.8088788547097114</v>
      </c>
      <c r="AR459" s="19">
        <f t="shared" si="55"/>
        <v>2.1165993193024302</v>
      </c>
      <c r="AS459" s="19">
        <f>IF(AS$3=$AP459,SUMPRODUCT($Y459:$AF459,Inp_RPEs!$S$9:$Z$9),0)</f>
        <v>0</v>
      </c>
      <c r="AT459" s="19">
        <f>IF(AT$3=$AP459,SUMPRODUCT($Y459:$AD459,Inp_RPEs!$S$9:$X$9),0)</f>
        <v>0</v>
      </c>
      <c r="AU459" s="19">
        <f>IF(AU$3=$AP459,SUMPRODUCT($Y459:$AF459,Inp_RPEs!$S$10:$Z$10),0)</f>
        <v>0</v>
      </c>
      <c r="AV459" s="19">
        <f>IF(AV$3=$AP459,SUMPRODUCT($Y459:$AD459,Inp_RPEs!$S$10:$X$10),0)</f>
        <v>0</v>
      </c>
      <c r="AW459" s="19">
        <f>IF(AW$3=$AP459,SUMPRODUCT($Y459:$AF459,Inp_RPEs!$S$11:$Z$11),0)</f>
        <v>2.8088788547097114</v>
      </c>
      <c r="AX459" s="19">
        <f>IF(AX$3=$AP459,SUMPRODUCT($Y459:$AD459,Inp_RPEs!$S$11:$X$11),0)</f>
        <v>2.1165993193024302</v>
      </c>
      <c r="AY459" s="19">
        <f>IF(AY$3=$AP459,SUMPRODUCT($Y459:$AF459,Inp_RPEs!$S$12:$Z$12),0)</f>
        <v>0</v>
      </c>
      <c r="AZ459" s="19">
        <f>IF(AZ$3=$AP459,SUMPRODUCT($Y459:$AB459,Inp_RPEs!$S$12:$V$12),0)</f>
        <v>0</v>
      </c>
      <c r="BA459" s="15"/>
    </row>
    <row r="460" spans="5:53">
      <c r="E460" s="3" t="s">
        <v>15</v>
      </c>
      <c r="F460" s="3" t="s">
        <v>197</v>
      </c>
      <c r="G460" s="3" t="s">
        <v>139</v>
      </c>
      <c r="H460" s="3" t="s">
        <v>140</v>
      </c>
      <c r="I460" s="3" t="s">
        <v>141</v>
      </c>
      <c r="L460" s="3" t="s">
        <v>186</v>
      </c>
      <c r="M460" s="3" t="str">
        <f t="shared" ref="M460:M491" si="56">E460&amp;G460&amp;I460</f>
        <v>LonIQIPost tax</v>
      </c>
      <c r="R460" s="15"/>
      <c r="T460" s="15"/>
      <c r="U460" s="15"/>
      <c r="V460" s="15"/>
      <c r="W460" s="15"/>
      <c r="X460" s="15"/>
      <c r="Y460" s="18">
        <v>0.94128732910192237</v>
      </c>
      <c r="Z460" s="18">
        <v>0.96365443692214614</v>
      </c>
      <c r="AA460" s="18">
        <v>1.0353731860705035</v>
      </c>
      <c r="AB460" s="18">
        <v>1.0077117015286676</v>
      </c>
      <c r="AC460" s="18">
        <v>1.0400490869338821</v>
      </c>
      <c r="AD460" s="18">
        <v>1.0269594604951993</v>
      </c>
      <c r="AE460" s="18">
        <v>1.0199535434635711</v>
      </c>
      <c r="AF460" s="18">
        <v>1.0436226266459074</v>
      </c>
      <c r="AG460" s="15"/>
      <c r="AH460" s="15"/>
      <c r="AI460" s="15"/>
      <c r="AJ460" s="15"/>
      <c r="AK460" s="15"/>
      <c r="AM460" s="19">
        <f t="shared" ref="AM460:AM491" si="57">IF(OR($L460="%", $L460="annual real %"),AVERAGE($Y460:$AF460),SUM($Y460:$AF460))</f>
        <v>8.0786113711617986</v>
      </c>
      <c r="AN460" s="19">
        <f t="shared" si="49"/>
        <v>6.0150352010523207</v>
      </c>
      <c r="AO460" s="19">
        <f t="shared" ref="AO460:AO491" si="58">IF(G460="Totex allowance",1,0)</f>
        <v>0</v>
      </c>
      <c r="AP460" s="19" t="str">
        <f t="shared" ref="AP460:AP491" si="59">F460</f>
        <v>GD1</v>
      </c>
      <c r="AQ460" s="19">
        <f t="shared" ref="AQ460:AQ491" si="60">SUM(AS460,AU460,AW460,AY460)</f>
        <v>7.6704586298918436</v>
      </c>
      <c r="AR460" s="19">
        <f t="shared" ref="AR460:AR491" si="61">SUM(AT460,AV460,AX460,AZ460)</f>
        <v>5.7378672441763054</v>
      </c>
      <c r="AS460" s="19">
        <f>IF(AS$3=$AP460,SUMPRODUCT($Y460:$AF460,Inp_RPEs!$S$9:$Z$9),0)</f>
        <v>0</v>
      </c>
      <c r="AT460" s="19">
        <f>IF(AT$3=$AP460,SUMPRODUCT($Y460:$AD460,Inp_RPEs!$S$9:$X$9),0)</f>
        <v>0</v>
      </c>
      <c r="AU460" s="19">
        <f>IF(AU$3=$AP460,SUMPRODUCT($Y460:$AF460,Inp_RPEs!$S$10:$Z$10),0)</f>
        <v>0</v>
      </c>
      <c r="AV460" s="19">
        <f>IF(AV$3=$AP460,SUMPRODUCT($Y460:$AD460,Inp_RPEs!$S$10:$X$10),0)</f>
        <v>0</v>
      </c>
      <c r="AW460" s="19">
        <f>IF(AW$3=$AP460,SUMPRODUCT($Y460:$AF460,Inp_RPEs!$S$11:$Z$11),0)</f>
        <v>7.6704586298918436</v>
      </c>
      <c r="AX460" s="19">
        <f>IF(AX$3=$AP460,SUMPRODUCT($Y460:$AD460,Inp_RPEs!$S$11:$X$11),0)</f>
        <v>5.7378672441763054</v>
      </c>
      <c r="AY460" s="19">
        <f>IF(AY$3=$AP460,SUMPRODUCT($Y460:$AF460,Inp_RPEs!$S$12:$Z$12),0)</f>
        <v>0</v>
      </c>
      <c r="AZ460" s="19">
        <f>IF(AZ$3=$AP460,SUMPRODUCT($Y460:$AB460,Inp_RPEs!$S$12:$V$12),0)</f>
        <v>0</v>
      </c>
      <c r="BA460" s="15"/>
    </row>
    <row r="461" spans="5:53">
      <c r="E461" s="3" t="s">
        <v>15</v>
      </c>
      <c r="F461" s="3" t="s">
        <v>197</v>
      </c>
      <c r="G461" s="3" t="s">
        <v>142</v>
      </c>
      <c r="H461" s="3" t="s">
        <v>140</v>
      </c>
      <c r="I461" s="3" t="s">
        <v>202</v>
      </c>
      <c r="L461" s="3" t="s">
        <v>186</v>
      </c>
      <c r="M461" s="3" t="str">
        <f t="shared" si="56"/>
        <v xml:space="preserve">LonBMCSBroad Measure of Customer Satisfaction </v>
      </c>
      <c r="R461" s="15"/>
      <c r="T461" s="15"/>
      <c r="U461" s="15"/>
      <c r="V461" s="15"/>
      <c r="W461" s="15"/>
      <c r="X461" s="15"/>
      <c r="Y461" s="18">
        <v>0.34771891794915244</v>
      </c>
      <c r="Z461" s="18">
        <v>6.7302124730389601E-2</v>
      </c>
      <c r="AA461" s="18">
        <v>0.77442620621640745</v>
      </c>
      <c r="AB461" s="18">
        <v>0.73212630342063545</v>
      </c>
      <c r="AC461" s="18">
        <v>0.70707512623485391</v>
      </c>
      <c r="AD461" s="18">
        <v>0.91884940375549573</v>
      </c>
      <c r="AE461" s="18">
        <v>1.9399744031416644</v>
      </c>
      <c r="AF461" s="18">
        <v>1.8873622691914478</v>
      </c>
      <c r="AG461" s="15"/>
      <c r="AH461" s="15"/>
      <c r="AI461" s="15"/>
      <c r="AJ461" s="15"/>
      <c r="AK461" s="15"/>
      <c r="AM461" s="19">
        <f t="shared" si="57"/>
        <v>7.3748347546400463</v>
      </c>
      <c r="AN461" s="19">
        <f t="shared" si="49"/>
        <v>3.5474980823069346</v>
      </c>
      <c r="AO461" s="19">
        <f t="shared" si="58"/>
        <v>0</v>
      </c>
      <c r="AP461" s="19" t="str">
        <f t="shared" si="59"/>
        <v>GD1</v>
      </c>
      <c r="AQ461" s="19">
        <f t="shared" si="60"/>
        <v>6.9503603723994942</v>
      </c>
      <c r="AR461" s="19">
        <f t="shared" si="61"/>
        <v>3.3659625729270704</v>
      </c>
      <c r="AS461" s="19">
        <f>IF(AS$3=$AP461,SUMPRODUCT($Y461:$AF461,Inp_RPEs!$S$9:$Z$9),0)</f>
        <v>0</v>
      </c>
      <c r="AT461" s="19">
        <f>IF(AT$3=$AP461,SUMPRODUCT($Y461:$AD461,Inp_RPEs!$S$9:$X$9),0)</f>
        <v>0</v>
      </c>
      <c r="AU461" s="19">
        <f>IF(AU$3=$AP461,SUMPRODUCT($Y461:$AF461,Inp_RPEs!$S$10:$Z$10),0)</f>
        <v>0</v>
      </c>
      <c r="AV461" s="19">
        <f>IF(AV$3=$AP461,SUMPRODUCT($Y461:$AD461,Inp_RPEs!$S$10:$X$10),0)</f>
        <v>0</v>
      </c>
      <c r="AW461" s="19">
        <f>IF(AW$3=$AP461,SUMPRODUCT($Y461:$AF461,Inp_RPEs!$S$11:$Z$11),0)</f>
        <v>6.9503603723994942</v>
      </c>
      <c r="AX461" s="19">
        <f>IF(AX$3=$AP461,SUMPRODUCT($Y461:$AD461,Inp_RPEs!$S$11:$X$11),0)</f>
        <v>3.3659625729270704</v>
      </c>
      <c r="AY461" s="19">
        <f>IF(AY$3=$AP461,SUMPRODUCT($Y461:$AF461,Inp_RPEs!$S$12:$Z$12),0)</f>
        <v>0</v>
      </c>
      <c r="AZ461" s="19">
        <f>IF(AZ$3=$AP461,SUMPRODUCT($Y461:$AB461,Inp_RPEs!$S$12:$V$12),0)</f>
        <v>0</v>
      </c>
      <c r="BA461" s="15"/>
    </row>
    <row r="462" spans="5:53">
      <c r="E462" s="3" t="s">
        <v>15</v>
      </c>
      <c r="F462" s="3" t="s">
        <v>197</v>
      </c>
      <c r="G462" s="3" t="s">
        <v>203</v>
      </c>
      <c r="H462" s="3" t="s">
        <v>140</v>
      </c>
      <c r="I462" s="3" t="s">
        <v>204</v>
      </c>
      <c r="L462" s="3" t="s">
        <v>186</v>
      </c>
      <c r="M462" s="3" t="str">
        <f t="shared" si="56"/>
        <v>LonSARAShrinkage Allowance Revenue Adjustment</v>
      </c>
      <c r="R462" s="15"/>
      <c r="T462" s="15"/>
      <c r="U462" s="15"/>
      <c r="V462" s="15"/>
      <c r="W462" s="15"/>
      <c r="X462" s="15"/>
      <c r="Y462" s="18">
        <v>0.39650587095021173</v>
      </c>
      <c r="Z462" s="18">
        <v>0.27646328936727266</v>
      </c>
      <c r="AA462" s="18">
        <v>0.20189938217233713</v>
      </c>
      <c r="AB462" s="18">
        <v>0.16805433485736021</v>
      </c>
      <c r="AC462" s="18">
        <v>0.26440626034589704</v>
      </c>
      <c r="AD462" s="18">
        <v>0.48145067103100853</v>
      </c>
      <c r="AE462" s="18">
        <v>0.29154536893989091</v>
      </c>
      <c r="AF462" s="18">
        <v>0.2777035941384644</v>
      </c>
      <c r="AG462" s="15"/>
      <c r="AH462" s="15"/>
      <c r="AI462" s="15"/>
      <c r="AJ462" s="15"/>
      <c r="AK462" s="15"/>
      <c r="AM462" s="19">
        <f t="shared" si="57"/>
        <v>2.3580287718024424</v>
      </c>
      <c r="AN462" s="19">
        <f t="shared" si="49"/>
        <v>1.7887798087240872</v>
      </c>
      <c r="AO462" s="19">
        <f t="shared" si="58"/>
        <v>0</v>
      </c>
      <c r="AP462" s="19" t="str">
        <f t="shared" si="59"/>
        <v>GD1</v>
      </c>
      <c r="AQ462" s="19">
        <f t="shared" si="60"/>
        <v>2.2407347032195255</v>
      </c>
      <c r="AR462" s="19">
        <f t="shared" si="61"/>
        <v>1.7076186213865165</v>
      </c>
      <c r="AS462" s="19">
        <f>IF(AS$3=$AP462,SUMPRODUCT($Y462:$AF462,Inp_RPEs!$S$9:$Z$9),0)</f>
        <v>0</v>
      </c>
      <c r="AT462" s="19">
        <f>IF(AT$3=$AP462,SUMPRODUCT($Y462:$AD462,Inp_RPEs!$S$9:$X$9),0)</f>
        <v>0</v>
      </c>
      <c r="AU462" s="19">
        <f>IF(AU$3=$AP462,SUMPRODUCT($Y462:$AF462,Inp_RPEs!$S$10:$Z$10),0)</f>
        <v>0</v>
      </c>
      <c r="AV462" s="19">
        <f>IF(AV$3=$AP462,SUMPRODUCT($Y462:$AD462,Inp_RPEs!$S$10:$X$10),0)</f>
        <v>0</v>
      </c>
      <c r="AW462" s="19">
        <f>IF(AW$3=$AP462,SUMPRODUCT($Y462:$AF462,Inp_RPEs!$S$11:$Z$11),0)</f>
        <v>2.2407347032195255</v>
      </c>
      <c r="AX462" s="19">
        <f>IF(AX$3=$AP462,SUMPRODUCT($Y462:$AD462,Inp_RPEs!$S$11:$X$11),0)</f>
        <v>1.7076186213865165</v>
      </c>
      <c r="AY462" s="19">
        <f>IF(AY$3=$AP462,SUMPRODUCT($Y462:$AF462,Inp_RPEs!$S$12:$Z$12),0)</f>
        <v>0</v>
      </c>
      <c r="AZ462" s="19">
        <f>IF(AZ$3=$AP462,SUMPRODUCT($Y462:$AB462,Inp_RPEs!$S$12:$V$12),0)</f>
        <v>0</v>
      </c>
      <c r="BA462" s="15"/>
    </row>
    <row r="463" spans="5:53">
      <c r="E463" s="3" t="s">
        <v>15</v>
      </c>
      <c r="F463" s="3" t="s">
        <v>197</v>
      </c>
      <c r="G463" s="3" t="s">
        <v>205</v>
      </c>
      <c r="H463" s="3" t="s">
        <v>140</v>
      </c>
      <c r="I463" s="3" t="s">
        <v>206</v>
      </c>
      <c r="L463" s="3" t="s">
        <v>186</v>
      </c>
      <c r="M463" s="3" t="str">
        <f t="shared" si="56"/>
        <v xml:space="preserve">LonEEIEnvironment Emissions Incentive </v>
      </c>
      <c r="R463" s="15"/>
      <c r="T463" s="15"/>
      <c r="U463" s="15"/>
      <c r="V463" s="15"/>
      <c r="W463" s="15"/>
      <c r="X463" s="15"/>
      <c r="Y463" s="18">
        <v>1.2481780028050844</v>
      </c>
      <c r="Z463" s="18">
        <v>1.2162155679792206</v>
      </c>
      <c r="AA463" s="18">
        <v>1.1467360373426827</v>
      </c>
      <c r="AB463" s="18">
        <v>1.0120896000441519</v>
      </c>
      <c r="AC463" s="18">
        <v>1.3857822887837761</v>
      </c>
      <c r="AD463" s="18">
        <v>2.0444615390347964</v>
      </c>
      <c r="AE463" s="18">
        <v>2.11963515843154</v>
      </c>
      <c r="AF463" s="18">
        <v>2.1011591204976825</v>
      </c>
      <c r="AG463" s="15"/>
      <c r="AH463" s="15"/>
      <c r="AI463" s="15"/>
      <c r="AJ463" s="15"/>
      <c r="AK463" s="15"/>
      <c r="AM463" s="19">
        <f t="shared" si="57"/>
        <v>12.274257314918934</v>
      </c>
      <c r="AN463" s="19">
        <f t="shared" si="49"/>
        <v>8.0534630359897115</v>
      </c>
      <c r="AO463" s="19">
        <f t="shared" si="58"/>
        <v>0</v>
      </c>
      <c r="AP463" s="19" t="str">
        <f t="shared" si="59"/>
        <v>GD1</v>
      </c>
      <c r="AQ463" s="19">
        <f t="shared" si="60"/>
        <v>11.623206835242691</v>
      </c>
      <c r="AR463" s="19">
        <f t="shared" si="61"/>
        <v>7.6703260148059602</v>
      </c>
      <c r="AS463" s="19">
        <f>IF(AS$3=$AP463,SUMPRODUCT($Y463:$AF463,Inp_RPEs!$S$9:$Z$9),0)</f>
        <v>0</v>
      </c>
      <c r="AT463" s="19">
        <f>IF(AT$3=$AP463,SUMPRODUCT($Y463:$AD463,Inp_RPEs!$S$9:$X$9),0)</f>
        <v>0</v>
      </c>
      <c r="AU463" s="19">
        <f>IF(AU$3=$AP463,SUMPRODUCT($Y463:$AF463,Inp_RPEs!$S$10:$Z$10),0)</f>
        <v>0</v>
      </c>
      <c r="AV463" s="19">
        <f>IF(AV$3=$AP463,SUMPRODUCT($Y463:$AD463,Inp_RPEs!$S$10:$X$10),0)</f>
        <v>0</v>
      </c>
      <c r="AW463" s="19">
        <f>IF(AW$3=$AP463,SUMPRODUCT($Y463:$AF463,Inp_RPEs!$S$11:$Z$11),0)</f>
        <v>11.623206835242691</v>
      </c>
      <c r="AX463" s="19">
        <f>IF(AX$3=$AP463,SUMPRODUCT($Y463:$AD463,Inp_RPEs!$S$11:$X$11),0)</f>
        <v>7.6703260148059602</v>
      </c>
      <c r="AY463" s="19">
        <f>IF(AY$3=$AP463,SUMPRODUCT($Y463:$AF463,Inp_RPEs!$S$12:$Z$12),0)</f>
        <v>0</v>
      </c>
      <c r="AZ463" s="19">
        <f>IF(AZ$3=$AP463,SUMPRODUCT($Y463:$AB463,Inp_RPEs!$S$12:$V$12),0)</f>
        <v>0</v>
      </c>
      <c r="BA463" s="15"/>
    </row>
    <row r="464" spans="5:53">
      <c r="E464" s="3" t="s">
        <v>15</v>
      </c>
      <c r="F464" s="3" t="s">
        <v>197</v>
      </c>
      <c r="G464" s="3" t="s">
        <v>207</v>
      </c>
      <c r="H464" s="3" t="s">
        <v>140</v>
      </c>
      <c r="I464" s="3" t="s">
        <v>208</v>
      </c>
      <c r="L464" s="3" t="s">
        <v>186</v>
      </c>
      <c r="M464" s="3" t="str">
        <f t="shared" si="56"/>
        <v>LonDRSDiscretionary Reward Scheme</v>
      </c>
      <c r="R464" s="15"/>
      <c r="T464" s="15"/>
      <c r="U464" s="15"/>
      <c r="V464" s="15"/>
      <c r="W464" s="15"/>
      <c r="X464" s="15"/>
      <c r="Y464" s="18">
        <v>3.7269514279065365E-2</v>
      </c>
      <c r="Z464" s="18">
        <v>3.7269514279065365E-2</v>
      </c>
      <c r="AA464" s="18">
        <v>2.3955072082781099E-2</v>
      </c>
      <c r="AB464" s="18">
        <v>2.3955072082781099E-2</v>
      </c>
      <c r="AC464" s="18">
        <v>2.3955072082781099E-2</v>
      </c>
      <c r="AD464" s="18">
        <v>0</v>
      </c>
      <c r="AE464" s="18">
        <v>0</v>
      </c>
      <c r="AF464" s="18">
        <v>0</v>
      </c>
      <c r="AG464" s="15"/>
      <c r="AH464" s="15"/>
      <c r="AI464" s="15"/>
      <c r="AJ464" s="15"/>
      <c r="AK464" s="15"/>
      <c r="AM464" s="19">
        <f t="shared" si="57"/>
        <v>0.14640424480647402</v>
      </c>
      <c r="AN464" s="19">
        <f t="shared" si="49"/>
        <v>0.14640424480647402</v>
      </c>
      <c r="AO464" s="19">
        <f t="shared" si="58"/>
        <v>0</v>
      </c>
      <c r="AP464" s="19" t="str">
        <f t="shared" si="59"/>
        <v>GD1</v>
      </c>
      <c r="AQ464" s="19">
        <f t="shared" si="60"/>
        <v>0.14067190559864753</v>
      </c>
      <c r="AR464" s="19">
        <f t="shared" si="61"/>
        <v>0.14067190559864753</v>
      </c>
      <c r="AS464" s="19">
        <f>IF(AS$3=$AP464,SUMPRODUCT($Y464:$AF464,Inp_RPEs!$S$9:$Z$9),0)</f>
        <v>0</v>
      </c>
      <c r="AT464" s="19">
        <f>IF(AT$3=$AP464,SUMPRODUCT($Y464:$AD464,Inp_RPEs!$S$9:$X$9),0)</f>
        <v>0</v>
      </c>
      <c r="AU464" s="19">
        <f>IF(AU$3=$AP464,SUMPRODUCT($Y464:$AF464,Inp_RPEs!$S$10:$Z$10),0)</f>
        <v>0</v>
      </c>
      <c r="AV464" s="19">
        <f>IF(AV$3=$AP464,SUMPRODUCT($Y464:$AD464,Inp_RPEs!$S$10:$X$10),0)</f>
        <v>0</v>
      </c>
      <c r="AW464" s="19">
        <f>IF(AW$3=$AP464,SUMPRODUCT($Y464:$AF464,Inp_RPEs!$S$11:$Z$11),0)</f>
        <v>0.14067190559864753</v>
      </c>
      <c r="AX464" s="19">
        <f>IF(AX$3=$AP464,SUMPRODUCT($Y464:$AD464,Inp_RPEs!$S$11:$X$11),0)</f>
        <v>0.14067190559864753</v>
      </c>
      <c r="AY464" s="19">
        <f>IF(AY$3=$AP464,SUMPRODUCT($Y464:$AF464,Inp_RPEs!$S$12:$Z$12),0)</f>
        <v>0</v>
      </c>
      <c r="AZ464" s="19">
        <f>IF(AZ$3=$AP464,SUMPRODUCT($Y464:$AB464,Inp_RPEs!$S$12:$V$12),0)</f>
        <v>0</v>
      </c>
      <c r="BA464" s="15"/>
    </row>
    <row r="465" spans="5:53">
      <c r="E465" s="3" t="s">
        <v>15</v>
      </c>
      <c r="F465" s="3" t="s">
        <v>197</v>
      </c>
      <c r="G465" s="3" t="s">
        <v>209</v>
      </c>
      <c r="H465" s="3" t="s">
        <v>140</v>
      </c>
      <c r="I465" s="3" t="s">
        <v>210</v>
      </c>
      <c r="L465" s="3" t="s">
        <v>186</v>
      </c>
      <c r="M465" s="3" t="str">
        <f t="shared" si="56"/>
        <v>LonNTSECNTS Exit Capacity</v>
      </c>
      <c r="R465" s="15"/>
      <c r="T465" s="15"/>
      <c r="U465" s="15"/>
      <c r="V465" s="15"/>
      <c r="W465" s="15"/>
      <c r="X465" s="15"/>
      <c r="Y465" s="18">
        <v>0.89398412000000005</v>
      </c>
      <c r="Z465" s="18">
        <v>1.0020534080000001</v>
      </c>
      <c r="AA465" s="18">
        <v>3.5848957482000001</v>
      </c>
      <c r="AB465" s="18">
        <v>2.6193164076</v>
      </c>
      <c r="AC465" s="18">
        <v>2.5382061099</v>
      </c>
      <c r="AD465" s="18">
        <v>2.5531324974999996</v>
      </c>
      <c r="AE465" s="18">
        <v>2.0144540231999999</v>
      </c>
      <c r="AF465" s="18">
        <v>1.4615995721999999</v>
      </c>
      <c r="AG465" s="15"/>
      <c r="AH465" s="15"/>
      <c r="AI465" s="15"/>
      <c r="AJ465" s="15"/>
      <c r="AK465" s="15"/>
      <c r="AM465" s="19">
        <f t="shared" si="57"/>
        <v>16.667641886600002</v>
      </c>
      <c r="AN465" s="19">
        <f t="shared" si="49"/>
        <v>13.1915882912</v>
      </c>
      <c r="AO465" s="19">
        <f t="shared" si="58"/>
        <v>0</v>
      </c>
      <c r="AP465" s="19" t="str">
        <f t="shared" si="59"/>
        <v>GD1</v>
      </c>
      <c r="AQ465" s="19">
        <f t="shared" si="60"/>
        <v>15.78549787194401</v>
      </c>
      <c r="AR465" s="19">
        <f t="shared" si="61"/>
        <v>12.530085577471175</v>
      </c>
      <c r="AS465" s="19">
        <f>IF(AS$3=$AP465,SUMPRODUCT($Y465:$AF465,Inp_RPEs!$S$9:$Z$9),0)</f>
        <v>0</v>
      </c>
      <c r="AT465" s="19">
        <f>IF(AT$3=$AP465,SUMPRODUCT($Y465:$AD465,Inp_RPEs!$S$9:$X$9),0)</f>
        <v>0</v>
      </c>
      <c r="AU465" s="19">
        <f>IF(AU$3=$AP465,SUMPRODUCT($Y465:$AF465,Inp_RPEs!$S$10:$Z$10),0)</f>
        <v>0</v>
      </c>
      <c r="AV465" s="19">
        <f>IF(AV$3=$AP465,SUMPRODUCT($Y465:$AD465,Inp_RPEs!$S$10:$X$10),0)</f>
        <v>0</v>
      </c>
      <c r="AW465" s="19">
        <f>IF(AW$3=$AP465,SUMPRODUCT($Y465:$AF465,Inp_RPEs!$S$11:$Z$11),0)</f>
        <v>15.78549787194401</v>
      </c>
      <c r="AX465" s="19">
        <f>IF(AX$3=$AP465,SUMPRODUCT($Y465:$AD465,Inp_RPEs!$S$11:$X$11),0)</f>
        <v>12.530085577471175</v>
      </c>
      <c r="AY465" s="19">
        <f>IF(AY$3=$AP465,SUMPRODUCT($Y465:$AF465,Inp_RPEs!$S$12:$Z$12),0)</f>
        <v>0</v>
      </c>
      <c r="AZ465" s="19">
        <f>IF(AZ$3=$AP465,SUMPRODUCT($Y465:$AB465,Inp_RPEs!$S$12:$V$12),0)</f>
        <v>0</v>
      </c>
      <c r="BA465" s="15"/>
    </row>
    <row r="466" spans="5:53">
      <c r="E466" s="3" t="s">
        <v>15</v>
      </c>
      <c r="F466" s="3" t="s">
        <v>197</v>
      </c>
      <c r="G466" s="3" t="s">
        <v>152</v>
      </c>
      <c r="H466" s="3" t="s">
        <v>153</v>
      </c>
      <c r="I466" s="3" t="s">
        <v>154</v>
      </c>
      <c r="L466" s="3" t="s">
        <v>155</v>
      </c>
      <c r="M466" s="3" t="str">
        <f t="shared" si="56"/>
        <v>LonNetwork Innovation AllowanceEligible NIA expenditure and Bid Preparation costs</v>
      </c>
      <c r="R466" s="15"/>
      <c r="T466" s="15"/>
      <c r="U466" s="15"/>
      <c r="V466" s="15"/>
      <c r="W466" s="15"/>
      <c r="X466" s="15"/>
      <c r="Y466" s="18">
        <v>0.59598324999999996</v>
      </c>
      <c r="Z466" s="18">
        <v>1.59227418</v>
      </c>
      <c r="AA466" s="18">
        <v>1.9869391699999999</v>
      </c>
      <c r="AB466" s="18">
        <v>1.59</v>
      </c>
      <c r="AC466" s="18">
        <v>1.52304076</v>
      </c>
      <c r="AD466" s="18">
        <v>1.0073420930000001</v>
      </c>
      <c r="AE466" s="18">
        <v>3.0565244500000004</v>
      </c>
      <c r="AF466" s="18">
        <v>3.0905445199999999</v>
      </c>
      <c r="AG466" s="15"/>
      <c r="AH466" s="15"/>
      <c r="AI466" s="15"/>
      <c r="AJ466" s="15"/>
      <c r="AK466" s="15"/>
      <c r="AM466" s="19">
        <f t="shared" si="57"/>
        <v>14.442648423</v>
      </c>
      <c r="AN466" s="19">
        <f t="shared" si="49"/>
        <v>8.2955794529999984</v>
      </c>
      <c r="AO466" s="19">
        <f t="shared" si="58"/>
        <v>0</v>
      </c>
      <c r="AP466" s="19" t="str">
        <f t="shared" si="59"/>
        <v>GD1</v>
      </c>
      <c r="AQ466" s="19">
        <f t="shared" si="60"/>
        <v>13.657947791974847</v>
      </c>
      <c r="AR466" s="19">
        <f t="shared" si="61"/>
        <v>7.9010619009194984</v>
      </c>
      <c r="AS466" s="19">
        <f>IF(AS$3=$AP466,SUMPRODUCT($Y466:$AF466,Inp_RPEs!$S$9:$Z$9),0)</f>
        <v>0</v>
      </c>
      <c r="AT466" s="19">
        <f>IF(AT$3=$AP466,SUMPRODUCT($Y466:$AD466,Inp_RPEs!$S$9:$X$9),0)</f>
        <v>0</v>
      </c>
      <c r="AU466" s="19">
        <f>IF(AU$3=$AP466,SUMPRODUCT($Y466:$AF466,Inp_RPEs!$S$10:$Z$10),0)</f>
        <v>0</v>
      </c>
      <c r="AV466" s="19">
        <f>IF(AV$3=$AP466,SUMPRODUCT($Y466:$AD466,Inp_RPEs!$S$10:$X$10),0)</f>
        <v>0</v>
      </c>
      <c r="AW466" s="19">
        <f>IF(AW$3=$AP466,SUMPRODUCT($Y466:$AF466,Inp_RPEs!$S$11:$Z$11),0)</f>
        <v>13.657947791974847</v>
      </c>
      <c r="AX466" s="19">
        <f>IF(AX$3=$AP466,SUMPRODUCT($Y466:$AD466,Inp_RPEs!$S$11:$X$11),0)</f>
        <v>7.9010619009194984</v>
      </c>
      <c r="AY466" s="19">
        <f>IF(AY$3=$AP466,SUMPRODUCT($Y466:$AF466,Inp_RPEs!$S$12:$Z$12),0)</f>
        <v>0</v>
      </c>
      <c r="AZ466" s="19">
        <f>IF(AZ$3=$AP466,SUMPRODUCT($Y466:$AB466,Inp_RPEs!$S$12:$V$12),0)</f>
        <v>0</v>
      </c>
      <c r="BA466" s="15"/>
    </row>
    <row r="467" spans="5:53">
      <c r="E467" s="3" t="s">
        <v>15</v>
      </c>
      <c r="F467" s="3" t="s">
        <v>197</v>
      </c>
      <c r="G467" s="3" t="s">
        <v>156</v>
      </c>
      <c r="H467" s="3" t="s">
        <v>153</v>
      </c>
      <c r="I467" s="3" t="s">
        <v>157</v>
      </c>
      <c r="L467" s="3" t="s">
        <v>155</v>
      </c>
      <c r="M467" s="3" t="str">
        <f t="shared" si="56"/>
        <v>LonLow Carbon Networks FundLow Carbon Networks Fund revenue adjustment</v>
      </c>
      <c r="R467" s="15"/>
      <c r="T467" s="15"/>
      <c r="U467" s="15"/>
      <c r="V467" s="15"/>
      <c r="W467" s="15"/>
      <c r="X467" s="15"/>
      <c r="Y467" s="18">
        <v>0</v>
      </c>
      <c r="Z467" s="18">
        <v>0</v>
      </c>
      <c r="AA467" s="18">
        <v>0</v>
      </c>
      <c r="AB467" s="18">
        <v>0</v>
      </c>
      <c r="AC467" s="18">
        <v>0</v>
      </c>
      <c r="AD467" s="18">
        <v>0</v>
      </c>
      <c r="AE467" s="18">
        <v>0</v>
      </c>
      <c r="AF467" s="18">
        <v>0</v>
      </c>
      <c r="AG467" s="15"/>
      <c r="AH467" s="15"/>
      <c r="AI467" s="15"/>
      <c r="AJ467" s="15"/>
      <c r="AK467" s="15"/>
      <c r="AM467" s="19">
        <f t="shared" si="57"/>
        <v>0</v>
      </c>
      <c r="AN467" s="19">
        <f t="shared" si="49"/>
        <v>0</v>
      </c>
      <c r="AO467" s="19">
        <f t="shared" si="58"/>
        <v>0</v>
      </c>
      <c r="AP467" s="19" t="str">
        <f t="shared" si="59"/>
        <v>GD1</v>
      </c>
      <c r="AQ467" s="19">
        <f t="shared" si="60"/>
        <v>0</v>
      </c>
      <c r="AR467" s="19">
        <f t="shared" si="61"/>
        <v>0</v>
      </c>
      <c r="AS467" s="19">
        <f>IF(AS$3=$AP467,SUMPRODUCT($Y467:$AF467,Inp_RPEs!$S$9:$Z$9),0)</f>
        <v>0</v>
      </c>
      <c r="AT467" s="19">
        <f>IF(AT$3=$AP467,SUMPRODUCT($Y467:$AD467,Inp_RPEs!$S$9:$X$9),0)</f>
        <v>0</v>
      </c>
      <c r="AU467" s="19">
        <f>IF(AU$3=$AP467,SUMPRODUCT($Y467:$AF467,Inp_RPEs!$S$10:$Z$10),0)</f>
        <v>0</v>
      </c>
      <c r="AV467" s="19">
        <f>IF(AV$3=$AP467,SUMPRODUCT($Y467:$AD467,Inp_RPEs!$S$10:$X$10),0)</f>
        <v>0</v>
      </c>
      <c r="AW467" s="19">
        <f>IF(AW$3=$AP467,SUMPRODUCT($Y467:$AF467,Inp_RPEs!$S$11:$Z$11),0)</f>
        <v>0</v>
      </c>
      <c r="AX467" s="19">
        <f>IF(AX$3=$AP467,SUMPRODUCT($Y467:$AD467,Inp_RPEs!$S$11:$X$11),0)</f>
        <v>0</v>
      </c>
      <c r="AY467" s="19">
        <f>IF(AY$3=$AP467,SUMPRODUCT($Y467:$AF467,Inp_RPEs!$S$12:$Z$12),0)</f>
        <v>0</v>
      </c>
      <c r="AZ467" s="19">
        <f>IF(AZ$3=$AP467,SUMPRODUCT($Y467:$AB467,Inp_RPEs!$S$12:$V$12),0)</f>
        <v>0</v>
      </c>
      <c r="BA467" s="15"/>
    </row>
    <row r="468" spans="5:53">
      <c r="E468" s="3" t="s">
        <v>15</v>
      </c>
      <c r="F468" s="3" t="s">
        <v>197</v>
      </c>
      <c r="G468" s="3" t="s">
        <v>158</v>
      </c>
      <c r="H468" s="3" t="s">
        <v>153</v>
      </c>
      <c r="I468" s="3" t="s">
        <v>159</v>
      </c>
      <c r="L468" s="3" t="s">
        <v>155</v>
      </c>
      <c r="M468" s="3" t="str">
        <f t="shared" si="56"/>
        <v>LonNIC AwardAwarded NIC funding actually spent or forecast to be spent</v>
      </c>
      <c r="R468" s="15"/>
      <c r="T468" s="15"/>
      <c r="U468" s="15"/>
      <c r="V468" s="15"/>
      <c r="W468" s="15"/>
      <c r="X468" s="15"/>
      <c r="Y468" s="18">
        <v>0</v>
      </c>
      <c r="Z468" s="18">
        <v>0.19425738400501635</v>
      </c>
      <c r="AA468" s="18">
        <v>0.16939150240663295</v>
      </c>
      <c r="AB468" s="18">
        <v>1.2941172134651164</v>
      </c>
      <c r="AC468" s="18">
        <v>1.0520570691939999</v>
      </c>
      <c r="AD468" s="18">
        <v>0.83229366800785543</v>
      </c>
      <c r="AE468" s="18">
        <v>0.42534000160000002</v>
      </c>
      <c r="AF468" s="18">
        <v>0.10390000000000001</v>
      </c>
      <c r="AG468" s="15"/>
      <c r="AH468" s="15"/>
      <c r="AI468" s="15"/>
      <c r="AJ468" s="15"/>
      <c r="AK468" s="15"/>
      <c r="AM468" s="19">
        <f t="shared" si="57"/>
        <v>4.0713568386786205</v>
      </c>
      <c r="AN468" s="19">
        <f t="shared" si="49"/>
        <v>3.5421168370786207</v>
      </c>
      <c r="AO468" s="19">
        <f t="shared" si="58"/>
        <v>0</v>
      </c>
      <c r="AP468" s="19" t="str">
        <f t="shared" si="59"/>
        <v>GD1</v>
      </c>
      <c r="AQ468" s="19">
        <f t="shared" si="60"/>
        <v>3.8401000789837716</v>
      </c>
      <c r="AR468" s="19">
        <f t="shared" si="61"/>
        <v>3.3444534036231159</v>
      </c>
      <c r="AS468" s="19">
        <f>IF(AS$3=$AP468,SUMPRODUCT($Y468:$AF468,Inp_RPEs!$S$9:$Z$9),0)</f>
        <v>0</v>
      </c>
      <c r="AT468" s="19">
        <f>IF(AT$3=$AP468,SUMPRODUCT($Y468:$AD468,Inp_RPEs!$S$9:$X$9),0)</f>
        <v>0</v>
      </c>
      <c r="AU468" s="19">
        <f>IF(AU$3=$AP468,SUMPRODUCT($Y468:$AF468,Inp_RPEs!$S$10:$Z$10),0)</f>
        <v>0</v>
      </c>
      <c r="AV468" s="19">
        <f>IF(AV$3=$AP468,SUMPRODUCT($Y468:$AD468,Inp_RPEs!$S$10:$X$10),0)</f>
        <v>0</v>
      </c>
      <c r="AW468" s="19">
        <f>IF(AW$3=$AP468,SUMPRODUCT($Y468:$AF468,Inp_RPEs!$S$11:$Z$11),0)</f>
        <v>3.8401000789837716</v>
      </c>
      <c r="AX468" s="19">
        <f>IF(AX$3=$AP468,SUMPRODUCT($Y468:$AD468,Inp_RPEs!$S$11:$X$11),0)</f>
        <v>3.3444534036231159</v>
      </c>
      <c r="AY468" s="19">
        <f>IF(AY$3=$AP468,SUMPRODUCT($Y468:$AF468,Inp_RPEs!$S$12:$Z$12),0)</f>
        <v>0</v>
      </c>
      <c r="AZ468" s="19">
        <f>IF(AZ$3=$AP468,SUMPRODUCT($Y468:$AB468,Inp_RPEs!$S$12:$V$12),0)</f>
        <v>0</v>
      </c>
      <c r="BA468" s="15"/>
    </row>
    <row r="469" spans="5:53">
      <c r="E469" s="3" t="s">
        <v>15</v>
      </c>
      <c r="F469" s="3" t="s">
        <v>197</v>
      </c>
      <c r="G469" s="3" t="s">
        <v>160</v>
      </c>
      <c r="H469" s="3" t="s">
        <v>153</v>
      </c>
      <c r="I469" s="3" t="s">
        <v>161</v>
      </c>
      <c r="L469" s="3" t="s">
        <v>186</v>
      </c>
      <c r="M469" s="3" t="str">
        <f t="shared" si="56"/>
        <v>LonInnovation RORE deductionNetwork innovation</v>
      </c>
      <c r="R469" s="15"/>
      <c r="T469" s="15"/>
      <c r="U469" s="15"/>
      <c r="V469" s="15"/>
      <c r="W469" s="15"/>
      <c r="X469" s="15"/>
      <c r="Y469" s="18">
        <v>5.5715015952219171E-2</v>
      </c>
      <c r="Z469" s="18">
        <v>0.13385446018046723</v>
      </c>
      <c r="AA469" s="18">
        <v>0.20207707569948585</v>
      </c>
      <c r="AB469" s="18">
        <v>0.23294031171218096</v>
      </c>
      <c r="AC469" s="18">
        <v>0.19029718395204645</v>
      </c>
      <c r="AD469" s="18">
        <v>0.12530651362473041</v>
      </c>
      <c r="AE469" s="18">
        <v>0.30690089263837589</v>
      </c>
      <c r="AF469" s="18">
        <v>0.23597322247556932</v>
      </c>
      <c r="AG469" s="15"/>
      <c r="AH469" s="15"/>
      <c r="AI469" s="15"/>
      <c r="AJ469" s="15"/>
      <c r="AK469" s="15"/>
      <c r="AM469" s="19">
        <f t="shared" si="57"/>
        <v>1.4830646762350752</v>
      </c>
      <c r="AN469" s="19">
        <f t="shared" si="49"/>
        <v>0.94019056112113009</v>
      </c>
      <c r="AO469" s="19">
        <f t="shared" si="58"/>
        <v>0</v>
      </c>
      <c r="AP469" s="19" t="str">
        <f t="shared" si="59"/>
        <v>GD1</v>
      </c>
      <c r="AQ469" s="19">
        <f t="shared" si="60"/>
        <v>1.4024001969288946</v>
      </c>
      <c r="AR469" s="19">
        <f t="shared" si="61"/>
        <v>0.89398482869875295</v>
      </c>
      <c r="AS469" s="19">
        <f>IF(AS$3=$AP469,SUMPRODUCT($Y469:$AF469,Inp_RPEs!$S$9:$Z$9),0)</f>
        <v>0</v>
      </c>
      <c r="AT469" s="19">
        <f>IF(AT$3=$AP469,SUMPRODUCT($Y469:$AD469,Inp_RPEs!$S$9:$X$9),0)</f>
        <v>0</v>
      </c>
      <c r="AU469" s="19">
        <f>IF(AU$3=$AP469,SUMPRODUCT($Y469:$AF469,Inp_RPEs!$S$10:$Z$10),0)</f>
        <v>0</v>
      </c>
      <c r="AV469" s="19">
        <f>IF(AV$3=$AP469,SUMPRODUCT($Y469:$AD469,Inp_RPEs!$S$10:$X$10),0)</f>
        <v>0</v>
      </c>
      <c r="AW469" s="19">
        <f>IF(AW$3=$AP469,SUMPRODUCT($Y469:$AF469,Inp_RPEs!$S$11:$Z$11),0)</f>
        <v>1.4024001969288946</v>
      </c>
      <c r="AX469" s="19">
        <f>IF(AX$3=$AP469,SUMPRODUCT($Y469:$AD469,Inp_RPEs!$S$11:$X$11),0)</f>
        <v>0.89398482869875295</v>
      </c>
      <c r="AY469" s="19">
        <f>IF(AY$3=$AP469,SUMPRODUCT($Y469:$AF469,Inp_RPEs!$S$12:$Z$12),0)</f>
        <v>0</v>
      </c>
      <c r="AZ469" s="19">
        <f>IF(AZ$3=$AP469,SUMPRODUCT($Y469:$AB469,Inp_RPEs!$S$12:$V$12),0)</f>
        <v>0</v>
      </c>
      <c r="BA469" s="15"/>
    </row>
    <row r="470" spans="5:53">
      <c r="E470" s="3" t="s">
        <v>15</v>
      </c>
      <c r="F470" s="3" t="s">
        <v>197</v>
      </c>
      <c r="G470" s="3" t="s">
        <v>162</v>
      </c>
      <c r="H470" s="3" t="s">
        <v>163</v>
      </c>
      <c r="I470" s="3" t="s">
        <v>164</v>
      </c>
      <c r="L470" s="3" t="s">
        <v>186</v>
      </c>
      <c r="M470" s="3" t="str">
        <f t="shared" si="56"/>
        <v>LonFines and PenaltiesPost-tax total fines and penalties (including GS payments)</v>
      </c>
      <c r="R470" s="15"/>
      <c r="T470" s="15"/>
      <c r="U470" s="15"/>
      <c r="V470" s="15"/>
      <c r="W470" s="15"/>
      <c r="X470" s="15"/>
      <c r="Y470" s="18">
        <v>0.99205321998561824</v>
      </c>
      <c r="Z470" s="18">
        <v>1.2159193821630663</v>
      </c>
      <c r="AA470" s="18">
        <v>1.1147712136232353</v>
      </c>
      <c r="AB470" s="18">
        <v>0.85290935495492393</v>
      </c>
      <c r="AC470" s="18">
        <v>1.0879580033548319</v>
      </c>
      <c r="AD470" s="18">
        <v>7.314591576100022</v>
      </c>
      <c r="AE470" s="18">
        <v>2.4169439006106637</v>
      </c>
      <c r="AF470" s="18">
        <v>2.0930617359278303</v>
      </c>
      <c r="AG470" s="15"/>
      <c r="AH470" s="15"/>
      <c r="AI470" s="15"/>
      <c r="AJ470" s="15"/>
      <c r="AK470" s="15"/>
      <c r="AM470" s="19">
        <f t="shared" si="57"/>
        <v>17.088208386720193</v>
      </c>
      <c r="AN470" s="19">
        <f t="shared" si="49"/>
        <v>12.578202750181699</v>
      </c>
      <c r="AO470" s="19">
        <f t="shared" si="58"/>
        <v>0</v>
      </c>
      <c r="AP470" s="19" t="str">
        <f t="shared" si="59"/>
        <v>GD1</v>
      </c>
      <c r="AQ470" s="19">
        <f t="shared" si="60"/>
        <v>16.116634914849662</v>
      </c>
      <c r="AR470" s="19">
        <f t="shared" si="61"/>
        <v>11.892900327800033</v>
      </c>
      <c r="AS470" s="19">
        <f>IF(AS$3=$AP470,SUMPRODUCT($Y470:$AF470,Inp_RPEs!$S$9:$Z$9),0)</f>
        <v>0</v>
      </c>
      <c r="AT470" s="19">
        <f>IF(AT$3=$AP470,SUMPRODUCT($Y470:$AD470,Inp_RPEs!$S$9:$X$9),0)</f>
        <v>0</v>
      </c>
      <c r="AU470" s="19">
        <f>IF(AU$3=$AP470,SUMPRODUCT($Y470:$AF470,Inp_RPEs!$S$10:$Z$10),0)</f>
        <v>0</v>
      </c>
      <c r="AV470" s="19">
        <f>IF(AV$3=$AP470,SUMPRODUCT($Y470:$AD470,Inp_RPEs!$S$10:$X$10),0)</f>
        <v>0</v>
      </c>
      <c r="AW470" s="19">
        <f>IF(AW$3=$AP470,SUMPRODUCT($Y470:$AF470,Inp_RPEs!$S$11:$Z$11),0)</f>
        <v>16.116634914849662</v>
      </c>
      <c r="AX470" s="19">
        <f>IF(AX$3=$AP470,SUMPRODUCT($Y470:$AD470,Inp_RPEs!$S$11:$X$11),0)</f>
        <v>11.892900327800033</v>
      </c>
      <c r="AY470" s="19">
        <f>IF(AY$3=$AP470,SUMPRODUCT($Y470:$AF470,Inp_RPEs!$S$12:$Z$12),0)</f>
        <v>0</v>
      </c>
      <c r="AZ470" s="19">
        <f>IF(AZ$3=$AP470,SUMPRODUCT($Y470:$AB470,Inp_RPEs!$S$12:$V$12),0)</f>
        <v>0</v>
      </c>
      <c r="BA470" s="15"/>
    </row>
    <row r="471" spans="5:53">
      <c r="E471" s="3" t="s">
        <v>15</v>
      </c>
      <c r="F471" s="3" t="s">
        <v>197</v>
      </c>
      <c r="G471" s="3" t="s">
        <v>165</v>
      </c>
      <c r="H471" s="3" t="s">
        <v>166</v>
      </c>
      <c r="I471" s="3" t="s">
        <v>167</v>
      </c>
      <c r="L471" s="3" t="s">
        <v>155</v>
      </c>
      <c r="M471" s="3" t="str">
        <f t="shared" si="56"/>
        <v>LonActual GearingTotal Adjustments to be applied for performance assessment (at actual gearing)</v>
      </c>
      <c r="R471" s="15"/>
      <c r="T471" s="15"/>
      <c r="U471" s="15"/>
      <c r="V471" s="15"/>
      <c r="W471" s="15"/>
      <c r="X471" s="15"/>
      <c r="Y471" s="18">
        <v>8.586870315590069</v>
      </c>
      <c r="Z471" s="18">
        <v>7.8131383899057463</v>
      </c>
      <c r="AA471" s="18">
        <v>1.2347030574231059</v>
      </c>
      <c r="AB471" s="18">
        <v>1.1132143996762471</v>
      </c>
      <c r="AC471" s="18">
        <v>3.55765560607438</v>
      </c>
      <c r="AD471" s="18">
        <v>6.3843744979370376</v>
      </c>
      <c r="AE471" s="18">
        <v>4.9431065895681554</v>
      </c>
      <c r="AF471" s="18">
        <v>2.1825088957471501</v>
      </c>
      <c r="AG471" s="15"/>
      <c r="AH471" s="15"/>
      <c r="AI471" s="15"/>
      <c r="AJ471" s="15"/>
      <c r="AK471" s="15"/>
      <c r="AM471" s="19">
        <f t="shared" si="57"/>
        <v>35.815571751921887</v>
      </c>
      <c r="AN471" s="19">
        <f t="shared" si="49"/>
        <v>28.689956266606586</v>
      </c>
      <c r="AO471" s="19">
        <f t="shared" si="58"/>
        <v>0</v>
      </c>
      <c r="AP471" s="19" t="str">
        <f t="shared" si="59"/>
        <v>GD1</v>
      </c>
      <c r="AQ471" s="19">
        <f t="shared" si="60"/>
        <v>34.195599242723084</v>
      </c>
      <c r="AR471" s="19">
        <f t="shared" si="61"/>
        <v>27.522279738306143</v>
      </c>
      <c r="AS471" s="19">
        <f>IF(AS$3=$AP471,SUMPRODUCT($Y471:$AF471,Inp_RPEs!$S$9:$Z$9),0)</f>
        <v>0</v>
      </c>
      <c r="AT471" s="19">
        <f>IF(AT$3=$AP471,SUMPRODUCT($Y471:$AD471,Inp_RPEs!$S$9:$X$9),0)</f>
        <v>0</v>
      </c>
      <c r="AU471" s="19">
        <f>IF(AU$3=$AP471,SUMPRODUCT($Y471:$AF471,Inp_RPEs!$S$10:$Z$10),0)</f>
        <v>0</v>
      </c>
      <c r="AV471" s="19">
        <f>IF(AV$3=$AP471,SUMPRODUCT($Y471:$AD471,Inp_RPEs!$S$10:$X$10),0)</f>
        <v>0</v>
      </c>
      <c r="AW471" s="19">
        <f>IF(AW$3=$AP471,SUMPRODUCT($Y471:$AF471,Inp_RPEs!$S$11:$Z$11),0)</f>
        <v>34.195599242723084</v>
      </c>
      <c r="AX471" s="19">
        <f>IF(AX$3=$AP471,SUMPRODUCT($Y471:$AD471,Inp_RPEs!$S$11:$X$11),0)</f>
        <v>27.522279738306143</v>
      </c>
      <c r="AY471" s="19">
        <f>IF(AY$3=$AP471,SUMPRODUCT($Y471:$AF471,Inp_RPEs!$S$12:$Z$12),0)</f>
        <v>0</v>
      </c>
      <c r="AZ471" s="19">
        <f>IF(AZ$3=$AP471,SUMPRODUCT($Y471:$AB471,Inp_RPEs!$S$12:$V$12),0)</f>
        <v>0</v>
      </c>
      <c r="BA471" s="15"/>
    </row>
    <row r="472" spans="5:53">
      <c r="E472" s="3" t="s">
        <v>15</v>
      </c>
      <c r="F472" s="3" t="s">
        <v>197</v>
      </c>
      <c r="G472" s="3" t="s">
        <v>168</v>
      </c>
      <c r="H472" s="3" t="s">
        <v>166</v>
      </c>
      <c r="I472" s="3" t="s">
        <v>169</v>
      </c>
      <c r="L472" s="3" t="s">
        <v>186</v>
      </c>
      <c r="M472" s="3" t="str">
        <f t="shared" si="56"/>
        <v>LonDebt performance (notional)Debt performance - at notional gearing</v>
      </c>
      <c r="R472" s="15"/>
      <c r="T472" s="15"/>
      <c r="U472" s="15"/>
      <c r="V472" s="15"/>
      <c r="W472" s="15"/>
      <c r="X472" s="15"/>
      <c r="Y472" s="18">
        <v>13.404280912987913</v>
      </c>
      <c r="Z472" s="18">
        <v>6.963843755939342</v>
      </c>
      <c r="AA472" s="18">
        <v>4.0293556302399862</v>
      </c>
      <c r="AB472" s="18">
        <v>12.405112231429428</v>
      </c>
      <c r="AC472" s="18">
        <v>33.51514705471444</v>
      </c>
      <c r="AD472" s="18">
        <v>25.219905539052942</v>
      </c>
      <c r="AE472" s="18">
        <v>15.414783411626708</v>
      </c>
      <c r="AF472" s="18">
        <v>10.205088526235592</v>
      </c>
      <c r="AG472" s="15"/>
      <c r="AH472" s="15"/>
      <c r="AI472" s="15"/>
      <c r="AJ472" s="15"/>
      <c r="AK472" s="15"/>
      <c r="AM472" s="19">
        <f t="shared" si="57"/>
        <v>121.15751706222633</v>
      </c>
      <c r="AN472" s="19">
        <f t="shared" si="49"/>
        <v>95.537645124364047</v>
      </c>
      <c r="AO472" s="19">
        <f t="shared" si="58"/>
        <v>0</v>
      </c>
      <c r="AP472" s="19" t="str">
        <f t="shared" si="59"/>
        <v>GD1</v>
      </c>
      <c r="AQ472" s="19">
        <f t="shared" si="60"/>
        <v>114.54095540541623</v>
      </c>
      <c r="AR472" s="19">
        <f t="shared" si="61"/>
        <v>90.547295986669823</v>
      </c>
      <c r="AS472" s="19">
        <f>IF(AS$3=$AP472,SUMPRODUCT($Y472:$AF472,Inp_RPEs!$S$9:$Z$9),0)</f>
        <v>0</v>
      </c>
      <c r="AT472" s="19">
        <f>IF(AT$3=$AP472,SUMPRODUCT($Y472:$AD472,Inp_RPEs!$S$9:$X$9),0)</f>
        <v>0</v>
      </c>
      <c r="AU472" s="19">
        <f>IF(AU$3=$AP472,SUMPRODUCT($Y472:$AF472,Inp_RPEs!$S$10:$Z$10),0)</f>
        <v>0</v>
      </c>
      <c r="AV472" s="19">
        <f>IF(AV$3=$AP472,SUMPRODUCT($Y472:$AD472,Inp_RPEs!$S$10:$X$10),0)</f>
        <v>0</v>
      </c>
      <c r="AW472" s="19">
        <f>IF(AW$3=$AP472,SUMPRODUCT($Y472:$AF472,Inp_RPEs!$S$11:$Z$11),0)</f>
        <v>114.54095540541623</v>
      </c>
      <c r="AX472" s="19">
        <f>IF(AX$3=$AP472,SUMPRODUCT($Y472:$AD472,Inp_RPEs!$S$11:$X$11),0)</f>
        <v>90.547295986669823</v>
      </c>
      <c r="AY472" s="19">
        <f>IF(AY$3=$AP472,SUMPRODUCT($Y472:$AF472,Inp_RPEs!$S$12:$Z$12),0)</f>
        <v>0</v>
      </c>
      <c r="AZ472" s="19">
        <f>IF(AZ$3=$AP472,SUMPRODUCT($Y472:$AB472,Inp_RPEs!$S$12:$V$12),0)</f>
        <v>0</v>
      </c>
      <c r="BA472" s="15"/>
    </row>
    <row r="473" spans="5:53">
      <c r="E473" s="3" t="s">
        <v>15</v>
      </c>
      <c r="F473" s="3" t="s">
        <v>197</v>
      </c>
      <c r="G473" s="3" t="s">
        <v>170</v>
      </c>
      <c r="H473" s="3" t="s">
        <v>166</v>
      </c>
      <c r="I473" s="3" t="s">
        <v>171</v>
      </c>
      <c r="L473" s="3" t="s">
        <v>186</v>
      </c>
      <c r="M473" s="3" t="str">
        <f t="shared" si="56"/>
        <v>LonDebt performance impact (actual)Debt performance - impact of actual gearing</v>
      </c>
      <c r="R473" s="15"/>
      <c r="T473" s="15"/>
      <c r="U473" s="15"/>
      <c r="V473" s="15"/>
      <c r="W473" s="15"/>
      <c r="X473" s="15"/>
      <c r="Y473" s="18">
        <v>1.8156367091847416</v>
      </c>
      <c r="Z473" s="18">
        <v>1.4033521866320076</v>
      </c>
      <c r="AA473" s="18">
        <v>1.7801424049168473</v>
      </c>
      <c r="AB473" s="18">
        <v>0.48970920633590165</v>
      </c>
      <c r="AC473" s="18">
        <v>-0.11796275257141442</v>
      </c>
      <c r="AD473" s="18">
        <v>-0.10964182096057673</v>
      </c>
      <c r="AE473" s="18">
        <v>1.0244498190574713E-2</v>
      </c>
      <c r="AF473" s="18">
        <v>1.5055156618599241E-2</v>
      </c>
      <c r="AG473" s="15"/>
      <c r="AH473" s="15"/>
      <c r="AI473" s="15"/>
      <c r="AJ473" s="15"/>
      <c r="AK473" s="15"/>
      <c r="AM473" s="19">
        <f t="shared" si="57"/>
        <v>5.2865355883466805</v>
      </c>
      <c r="AN473" s="19">
        <f t="shared" si="49"/>
        <v>5.261235933537507</v>
      </c>
      <c r="AO473" s="19">
        <f t="shared" si="58"/>
        <v>0</v>
      </c>
      <c r="AP473" s="19" t="str">
        <f t="shared" si="59"/>
        <v>GD1</v>
      </c>
      <c r="AQ473" s="19">
        <f t="shared" si="60"/>
        <v>5.115385338229955</v>
      </c>
      <c r="AR473" s="19">
        <f t="shared" si="61"/>
        <v>5.0916915702682948</v>
      </c>
      <c r="AS473" s="19">
        <f>IF(AS$3=$AP473,SUMPRODUCT($Y473:$AF473,Inp_RPEs!$S$9:$Z$9),0)</f>
        <v>0</v>
      </c>
      <c r="AT473" s="19">
        <f>IF(AT$3=$AP473,SUMPRODUCT($Y473:$AD473,Inp_RPEs!$S$9:$X$9),0)</f>
        <v>0</v>
      </c>
      <c r="AU473" s="19">
        <f>IF(AU$3=$AP473,SUMPRODUCT($Y473:$AF473,Inp_RPEs!$S$10:$Z$10),0)</f>
        <v>0</v>
      </c>
      <c r="AV473" s="19">
        <f>IF(AV$3=$AP473,SUMPRODUCT($Y473:$AD473,Inp_RPEs!$S$10:$X$10),0)</f>
        <v>0</v>
      </c>
      <c r="AW473" s="19">
        <f>IF(AW$3=$AP473,SUMPRODUCT($Y473:$AF473,Inp_RPEs!$S$11:$Z$11),0)</f>
        <v>5.115385338229955</v>
      </c>
      <c r="AX473" s="19">
        <f>IF(AX$3=$AP473,SUMPRODUCT($Y473:$AD473,Inp_RPEs!$S$11:$X$11),0)</f>
        <v>5.0916915702682948</v>
      </c>
      <c r="AY473" s="19">
        <f>IF(AY$3=$AP473,SUMPRODUCT($Y473:$AF473,Inp_RPEs!$S$12:$Z$12),0)</f>
        <v>0</v>
      </c>
      <c r="AZ473" s="19">
        <f>IF(AZ$3=$AP473,SUMPRODUCT($Y473:$AB473,Inp_RPEs!$S$12:$V$12),0)</f>
        <v>0</v>
      </c>
      <c r="BA473" s="15"/>
    </row>
    <row r="474" spans="5:53">
      <c r="E474" s="3" t="s">
        <v>15</v>
      </c>
      <c r="F474" s="3" t="s">
        <v>197</v>
      </c>
      <c r="G474" s="3" t="s">
        <v>172</v>
      </c>
      <c r="H474" s="3" t="s">
        <v>166</v>
      </c>
      <c r="I474" s="3" t="s">
        <v>173</v>
      </c>
      <c r="L474" s="3" t="s">
        <v>186</v>
      </c>
      <c r="M474" s="3" t="str">
        <f t="shared" si="56"/>
        <v>LonTax performance (notional)Tax performance - at notional gearing</v>
      </c>
      <c r="R474" s="15"/>
      <c r="T474" s="15"/>
      <c r="U474" s="15"/>
      <c r="V474" s="15"/>
      <c r="W474" s="15"/>
      <c r="X474" s="15"/>
      <c r="Y474" s="18">
        <v>-3.4055966119466623</v>
      </c>
      <c r="Z474" s="18">
        <v>-4.3314588521468238</v>
      </c>
      <c r="AA474" s="18">
        <v>-4.0866719817657495</v>
      </c>
      <c r="AB474" s="18">
        <v>-2.1538888422114235</v>
      </c>
      <c r="AC474" s="18">
        <v>-0.26815727866050754</v>
      </c>
      <c r="AD474" s="18">
        <v>-1.0493002728526499</v>
      </c>
      <c r="AE474" s="18">
        <v>3.591421218137989</v>
      </c>
      <c r="AF474" s="18">
        <v>2.7338928660980417</v>
      </c>
      <c r="AG474" s="15"/>
      <c r="AH474" s="15"/>
      <c r="AI474" s="15"/>
      <c r="AJ474" s="15"/>
      <c r="AK474" s="15"/>
      <c r="AM474" s="19">
        <f t="shared" si="57"/>
        <v>-8.9697597553477841</v>
      </c>
      <c r="AN474" s="19">
        <f t="shared" si="49"/>
        <v>-15.295073839583816</v>
      </c>
      <c r="AO474" s="19">
        <f t="shared" si="58"/>
        <v>0</v>
      </c>
      <c r="AP474" s="19" t="str">
        <f t="shared" si="59"/>
        <v>GD1</v>
      </c>
      <c r="AQ474" s="19">
        <f t="shared" si="60"/>
        <v>-8.7867045197768103</v>
      </c>
      <c r="AR474" s="19">
        <f t="shared" si="61"/>
        <v>-14.710521478029042</v>
      </c>
      <c r="AS474" s="19">
        <f>IF(AS$3=$AP474,SUMPRODUCT($Y474:$AF474,Inp_RPEs!$S$9:$Z$9),0)</f>
        <v>0</v>
      </c>
      <c r="AT474" s="19">
        <f>IF(AT$3=$AP474,SUMPRODUCT($Y474:$AD474,Inp_RPEs!$S$9:$X$9),0)</f>
        <v>0</v>
      </c>
      <c r="AU474" s="19">
        <f>IF(AU$3=$AP474,SUMPRODUCT($Y474:$AF474,Inp_RPEs!$S$10:$Z$10),0)</f>
        <v>0</v>
      </c>
      <c r="AV474" s="19">
        <f>IF(AV$3=$AP474,SUMPRODUCT($Y474:$AD474,Inp_RPEs!$S$10:$X$10),0)</f>
        <v>0</v>
      </c>
      <c r="AW474" s="19">
        <f>IF(AW$3=$AP474,SUMPRODUCT($Y474:$AF474,Inp_RPEs!$S$11:$Z$11),0)</f>
        <v>-8.7867045197768103</v>
      </c>
      <c r="AX474" s="19">
        <f>IF(AX$3=$AP474,SUMPRODUCT($Y474:$AD474,Inp_RPEs!$S$11:$X$11),0)</f>
        <v>-14.710521478029042</v>
      </c>
      <c r="AY474" s="19">
        <f>IF(AY$3=$AP474,SUMPRODUCT($Y474:$AF474,Inp_RPEs!$S$12:$Z$12),0)</f>
        <v>0</v>
      </c>
      <c r="AZ474" s="19">
        <f>IF(AZ$3=$AP474,SUMPRODUCT($Y474:$AB474,Inp_RPEs!$S$12:$V$12),0)</f>
        <v>0</v>
      </c>
      <c r="BA474" s="15"/>
    </row>
    <row r="475" spans="5:53">
      <c r="E475" s="3" t="s">
        <v>15</v>
      </c>
      <c r="F475" s="3" t="s">
        <v>197</v>
      </c>
      <c r="G475" s="3" t="s">
        <v>174</v>
      </c>
      <c r="H475" s="3" t="s">
        <v>166</v>
      </c>
      <c r="I475" s="3" t="s">
        <v>175</v>
      </c>
      <c r="L475" s="3" t="s">
        <v>186</v>
      </c>
      <c r="M475" s="3" t="str">
        <f t="shared" si="56"/>
        <v>LonTax performance impact (actual)Tax performance - impact of actual gearing</v>
      </c>
      <c r="R475" s="15"/>
      <c r="T475" s="15"/>
      <c r="U475" s="15"/>
      <c r="V475" s="15"/>
      <c r="W475" s="15"/>
      <c r="X475" s="15"/>
      <c r="Y475" s="18">
        <v>0.14280077590732798</v>
      </c>
      <c r="Z475" s="18">
        <v>0</v>
      </c>
      <c r="AA475" s="18">
        <v>-8.8817841970012523E-16</v>
      </c>
      <c r="AB475" s="18">
        <v>8.8817841970012523E-16</v>
      </c>
      <c r="AC475" s="18">
        <v>2.6645352591003757E-15</v>
      </c>
      <c r="AD475" s="18">
        <v>8.8817841970012523E-16</v>
      </c>
      <c r="AE475" s="18">
        <v>-1.3322676295501878E-15</v>
      </c>
      <c r="AF475" s="18">
        <v>-1.7763568394002505E-15</v>
      </c>
      <c r="AG475" s="15"/>
      <c r="AH475" s="15"/>
      <c r="AI475" s="15"/>
      <c r="AJ475" s="15"/>
      <c r="AK475" s="15"/>
      <c r="AM475" s="19">
        <f t="shared" si="57"/>
        <v>0.14280077590732843</v>
      </c>
      <c r="AN475" s="19">
        <f t="shared" si="49"/>
        <v>0.14280077590733153</v>
      </c>
      <c r="AO475" s="19">
        <f t="shared" si="58"/>
        <v>0</v>
      </c>
      <c r="AP475" s="19" t="str">
        <f t="shared" si="59"/>
        <v>GD1</v>
      </c>
      <c r="AQ475" s="19">
        <f t="shared" si="60"/>
        <v>0.14044761249751833</v>
      </c>
      <c r="AR475" s="19">
        <f t="shared" si="61"/>
        <v>0.14044761249752125</v>
      </c>
      <c r="AS475" s="19">
        <f>IF(AS$3=$AP475,SUMPRODUCT($Y475:$AF475,Inp_RPEs!$S$9:$Z$9),0)</f>
        <v>0</v>
      </c>
      <c r="AT475" s="19">
        <f>IF(AT$3=$AP475,SUMPRODUCT($Y475:$AD475,Inp_RPEs!$S$9:$X$9),0)</f>
        <v>0</v>
      </c>
      <c r="AU475" s="19">
        <f>IF(AU$3=$AP475,SUMPRODUCT($Y475:$AF475,Inp_RPEs!$S$10:$Z$10),0)</f>
        <v>0</v>
      </c>
      <c r="AV475" s="19">
        <f>IF(AV$3=$AP475,SUMPRODUCT($Y475:$AD475,Inp_RPEs!$S$10:$X$10),0)</f>
        <v>0</v>
      </c>
      <c r="AW475" s="19">
        <f>IF(AW$3=$AP475,SUMPRODUCT($Y475:$AF475,Inp_RPEs!$S$11:$Z$11),0)</f>
        <v>0.14044761249751833</v>
      </c>
      <c r="AX475" s="19">
        <f>IF(AX$3=$AP475,SUMPRODUCT($Y475:$AD475,Inp_RPEs!$S$11:$X$11),0)</f>
        <v>0.14044761249752125</v>
      </c>
      <c r="AY475" s="19">
        <f>IF(AY$3=$AP475,SUMPRODUCT($Y475:$AF475,Inp_RPEs!$S$12:$Z$12),0)</f>
        <v>0</v>
      </c>
      <c r="AZ475" s="19">
        <f>IF(AZ$3=$AP475,SUMPRODUCT($Y475:$AB475,Inp_RPEs!$S$12:$V$12),0)</f>
        <v>0</v>
      </c>
      <c r="BA475" s="15"/>
    </row>
    <row r="476" spans="5:53">
      <c r="E476" s="3" t="s">
        <v>15</v>
      </c>
      <c r="F476" s="3" t="s">
        <v>197</v>
      </c>
      <c r="G476" s="3" t="s">
        <v>176</v>
      </c>
      <c r="H476" s="3" t="s">
        <v>176</v>
      </c>
      <c r="I476" s="3" t="s">
        <v>177</v>
      </c>
      <c r="L476" s="3" t="s">
        <v>186</v>
      </c>
      <c r="M476" s="3" t="str">
        <f t="shared" si="56"/>
        <v>LonRAVNPV-neutral RAV return base</v>
      </c>
      <c r="R476" s="15"/>
      <c r="T476" s="15"/>
      <c r="U476" s="15"/>
      <c r="V476" s="15"/>
      <c r="W476" s="15"/>
      <c r="X476" s="15"/>
      <c r="Y476" s="89">
        <v>1605.4326915872489</v>
      </c>
      <c r="Z476" s="89">
        <v>1599.7965174043684</v>
      </c>
      <c r="AA476" s="89">
        <v>1604.4994055139366</v>
      </c>
      <c r="AB476" s="89">
        <v>1623.7682624147756</v>
      </c>
      <c r="AC476" s="89">
        <v>1650.9817780726491</v>
      </c>
      <c r="AD476" s="89">
        <v>1689.2024463668763</v>
      </c>
      <c r="AE476" s="89">
        <v>1753.5618586663809</v>
      </c>
      <c r="AF476" s="89">
        <v>1831.1537250003207</v>
      </c>
      <c r="AG476" s="15"/>
      <c r="AH476" s="15"/>
      <c r="AI476" s="15"/>
      <c r="AJ476" s="15"/>
      <c r="AK476" s="15"/>
      <c r="AM476" s="19">
        <f t="shared" si="57"/>
        <v>13358.396685026555</v>
      </c>
      <c r="AN476" s="19">
        <f t="shared" si="49"/>
        <v>9773.6811013598544</v>
      </c>
      <c r="AO476" s="19">
        <f t="shared" si="58"/>
        <v>0</v>
      </c>
      <c r="AP476" s="19" t="str">
        <f t="shared" si="59"/>
        <v>GD1</v>
      </c>
      <c r="AQ476" s="19">
        <f t="shared" si="60"/>
        <v>12683.281102202618</v>
      </c>
      <c r="AR476" s="19">
        <f t="shared" si="61"/>
        <v>9326.1041016235795</v>
      </c>
      <c r="AS476" s="19">
        <f>IF(AS$3=$AP476,SUMPRODUCT($Y476:$AF476,Inp_RPEs!$S$9:$Z$9),0)</f>
        <v>0</v>
      </c>
      <c r="AT476" s="19">
        <f>IF(AT$3=$AP476,SUMPRODUCT($Y476:$AD476,Inp_RPEs!$S$9:$X$9),0)</f>
        <v>0</v>
      </c>
      <c r="AU476" s="19">
        <f>IF(AU$3=$AP476,SUMPRODUCT($Y476:$AF476,Inp_RPEs!$S$10:$Z$10),0)</f>
        <v>0</v>
      </c>
      <c r="AV476" s="19">
        <f>IF(AV$3=$AP476,SUMPRODUCT($Y476:$AD476,Inp_RPEs!$S$10:$X$10),0)</f>
        <v>0</v>
      </c>
      <c r="AW476" s="19">
        <f>IF(AW$3=$AP476,SUMPRODUCT($Y476:$AF476,Inp_RPEs!$S$11:$Z$11),0)</f>
        <v>12683.281102202618</v>
      </c>
      <c r="AX476" s="19">
        <f>IF(AX$3=$AP476,SUMPRODUCT($Y476:$AD476,Inp_RPEs!$S$11:$X$11),0)</f>
        <v>9326.1041016235795</v>
      </c>
      <c r="AY476" s="19">
        <f>IF(AY$3=$AP476,SUMPRODUCT($Y476:$AF476,Inp_RPEs!$S$12:$Z$12),0)</f>
        <v>0</v>
      </c>
      <c r="AZ476" s="19">
        <f>IF(AZ$3=$AP476,SUMPRODUCT($Y476:$AB476,Inp_RPEs!$S$12:$V$12),0)</f>
        <v>0</v>
      </c>
      <c r="BA476" s="15"/>
    </row>
    <row r="477" spans="5:53">
      <c r="E477" s="3" t="s">
        <v>15</v>
      </c>
      <c r="F477" s="3" t="s">
        <v>197</v>
      </c>
      <c r="G477" s="3" t="s">
        <v>178</v>
      </c>
      <c r="H477" s="3" t="s">
        <v>176</v>
      </c>
      <c r="I477" s="3" t="s">
        <v>179</v>
      </c>
      <c r="L477" s="3" t="s">
        <v>186</v>
      </c>
      <c r="M477" s="3" t="str">
        <f t="shared" si="56"/>
        <v>LonDepreciationTotal Depreciation</v>
      </c>
      <c r="R477" s="15"/>
      <c r="T477" s="15"/>
      <c r="U477" s="15"/>
      <c r="V477" s="15"/>
      <c r="W477" s="15"/>
      <c r="X477" s="15"/>
      <c r="Y477" s="18">
        <v>-81.218374600470867</v>
      </c>
      <c r="Z477" s="18">
        <v>-82.692037669089345</v>
      </c>
      <c r="AA477" s="18">
        <v>-76.659884408606942</v>
      </c>
      <c r="AB477" s="18">
        <v>-77.170441883626793</v>
      </c>
      <c r="AC477" s="18">
        <v>-82.969769945049336</v>
      </c>
      <c r="AD477" s="18">
        <v>-90.405525138566588</v>
      </c>
      <c r="AE477" s="18">
        <v>-98.906042355635108</v>
      </c>
      <c r="AF477" s="18">
        <v>-110.63997203505068</v>
      </c>
      <c r="AG477" s="15"/>
      <c r="AH477" s="15"/>
      <c r="AI477" s="15"/>
      <c r="AJ477" s="15"/>
      <c r="AK477" s="15"/>
      <c r="AM477" s="19">
        <f t="shared" si="57"/>
        <v>-700.66204803609571</v>
      </c>
      <c r="AN477" s="19">
        <f t="shared" si="49"/>
        <v>-491.11603364540986</v>
      </c>
      <c r="AO477" s="19">
        <f t="shared" si="58"/>
        <v>0</v>
      </c>
      <c r="AP477" s="19" t="str">
        <f t="shared" si="59"/>
        <v>GD1</v>
      </c>
      <c r="AQ477" s="19">
        <f t="shared" si="60"/>
        <v>-664.81839381860914</v>
      </c>
      <c r="AR477" s="19">
        <f t="shared" si="61"/>
        <v>-468.5732402893459</v>
      </c>
      <c r="AS477" s="19">
        <f>IF(AS$3=$AP477,SUMPRODUCT($Y477:$AF477,Inp_RPEs!$S$9:$Z$9),0)</f>
        <v>0</v>
      </c>
      <c r="AT477" s="19">
        <f>IF(AT$3=$AP477,SUMPRODUCT($Y477:$AD477,Inp_RPEs!$S$9:$X$9),0)</f>
        <v>0</v>
      </c>
      <c r="AU477" s="19">
        <f>IF(AU$3=$AP477,SUMPRODUCT($Y477:$AF477,Inp_RPEs!$S$10:$Z$10),0)</f>
        <v>0</v>
      </c>
      <c r="AV477" s="19">
        <f>IF(AV$3=$AP477,SUMPRODUCT($Y477:$AD477,Inp_RPEs!$S$10:$X$10),0)</f>
        <v>0</v>
      </c>
      <c r="AW477" s="19">
        <f>IF(AW$3=$AP477,SUMPRODUCT($Y477:$AF477,Inp_RPEs!$S$11:$Z$11),0)</f>
        <v>-664.81839381860914</v>
      </c>
      <c r="AX477" s="19">
        <f>IF(AX$3=$AP477,SUMPRODUCT($Y477:$AD477,Inp_RPEs!$S$11:$X$11),0)</f>
        <v>-468.5732402893459</v>
      </c>
      <c r="AY477" s="19">
        <f>IF(AY$3=$AP477,SUMPRODUCT($Y477:$AF477,Inp_RPEs!$S$12:$Z$12),0)</f>
        <v>0</v>
      </c>
      <c r="AZ477" s="19">
        <f>IF(AZ$3=$AP477,SUMPRODUCT($Y477:$AB477,Inp_RPEs!$S$12:$V$12),0)</f>
        <v>0</v>
      </c>
      <c r="BA477" s="15"/>
    </row>
    <row r="478" spans="5:53">
      <c r="E478" s="3" t="s">
        <v>15</v>
      </c>
      <c r="F478" s="3" t="s">
        <v>197</v>
      </c>
      <c r="G478" s="3" t="s">
        <v>180</v>
      </c>
      <c r="H478" s="3" t="s">
        <v>176</v>
      </c>
      <c r="I478" s="3" t="s">
        <v>181</v>
      </c>
      <c r="L478" s="3" t="s">
        <v>138</v>
      </c>
      <c r="M478" s="3" t="str">
        <f t="shared" si="56"/>
        <v>LonNotional GearingNotional gearing</v>
      </c>
      <c r="R478" s="15"/>
      <c r="T478" s="15"/>
      <c r="U478" s="15"/>
      <c r="V478" s="15"/>
      <c r="W478" s="15"/>
      <c r="X478" s="15"/>
      <c r="Y478" s="18">
        <v>0.65</v>
      </c>
      <c r="Z478" s="18">
        <v>0.65</v>
      </c>
      <c r="AA478" s="18">
        <v>0.65</v>
      </c>
      <c r="AB478" s="18">
        <v>0.65</v>
      </c>
      <c r="AC478" s="18">
        <v>0.65</v>
      </c>
      <c r="AD478" s="18">
        <v>0.65</v>
      </c>
      <c r="AE478" s="18">
        <v>0.65</v>
      </c>
      <c r="AF478" s="18">
        <v>0.65</v>
      </c>
      <c r="AG478" s="15"/>
      <c r="AH478" s="15"/>
      <c r="AI478" s="15"/>
      <c r="AJ478" s="15"/>
      <c r="AK478" s="15"/>
      <c r="AM478" s="19">
        <f t="shared" si="57"/>
        <v>0.65</v>
      </c>
      <c r="AN478" s="19">
        <f t="shared" si="49"/>
        <v>0.65</v>
      </c>
      <c r="AO478" s="19">
        <f t="shared" si="58"/>
        <v>0</v>
      </c>
      <c r="AP478" s="19" t="str">
        <f t="shared" si="59"/>
        <v>GD1</v>
      </c>
      <c r="AQ478" s="19">
        <f t="shared" si="60"/>
        <v>4.9398572931853693</v>
      </c>
      <c r="AR478" s="19">
        <f t="shared" si="61"/>
        <v>3.7223743440113086</v>
      </c>
      <c r="AS478" s="19">
        <f>IF(AS$3=$AP478,SUMPRODUCT($Y478:$AF478,Inp_RPEs!$S$9:$Z$9),0)</f>
        <v>0</v>
      </c>
      <c r="AT478" s="19">
        <f>IF(AT$3=$AP478,SUMPRODUCT($Y478:$AD478,Inp_RPEs!$S$9:$X$9),0)</f>
        <v>0</v>
      </c>
      <c r="AU478" s="19">
        <f>IF(AU$3=$AP478,SUMPRODUCT($Y478:$AF478,Inp_RPEs!$S$10:$Z$10),0)</f>
        <v>0</v>
      </c>
      <c r="AV478" s="19">
        <f>IF(AV$3=$AP478,SUMPRODUCT($Y478:$AD478,Inp_RPEs!$S$10:$X$10),0)</f>
        <v>0</v>
      </c>
      <c r="AW478" s="19">
        <f>IF(AW$3=$AP478,SUMPRODUCT($Y478:$AF478,Inp_RPEs!$S$11:$Z$11),0)</f>
        <v>4.9398572931853693</v>
      </c>
      <c r="AX478" s="19">
        <f>IF(AX$3=$AP478,SUMPRODUCT($Y478:$AD478,Inp_RPEs!$S$11:$X$11),0)</f>
        <v>3.7223743440113086</v>
      </c>
      <c r="AY478" s="19">
        <f>IF(AY$3=$AP478,SUMPRODUCT($Y478:$AF478,Inp_RPEs!$S$12:$Z$12),0)</f>
        <v>0</v>
      </c>
      <c r="AZ478" s="19">
        <f>IF(AZ$3=$AP478,SUMPRODUCT($Y478:$AB478,Inp_RPEs!$S$12:$V$12),0)</f>
        <v>0</v>
      </c>
      <c r="BA478" s="15"/>
    </row>
    <row r="479" spans="5:53">
      <c r="E479" s="3" t="s">
        <v>15</v>
      </c>
      <c r="F479" s="3" t="s">
        <v>197</v>
      </c>
      <c r="G479" s="3" t="s">
        <v>182</v>
      </c>
      <c r="H479" s="3" t="s">
        <v>176</v>
      </c>
      <c r="I479" s="3" t="s">
        <v>182</v>
      </c>
      <c r="L479" s="3" t="s">
        <v>183</v>
      </c>
      <c r="M479" s="3" t="str">
        <f t="shared" si="56"/>
        <v>LonCost of debtCost of debt</v>
      </c>
      <c r="R479" s="15"/>
      <c r="T479" s="15"/>
      <c r="U479" s="15"/>
      <c r="V479" s="15"/>
      <c r="W479" s="15"/>
      <c r="X479" s="15"/>
      <c r="Y479" s="18">
        <v>2.92E-2</v>
      </c>
      <c r="Z479" s="18">
        <v>2.7199999999999998E-2</v>
      </c>
      <c r="AA479" s="18">
        <v>2.5499999999999998E-2</v>
      </c>
      <c r="AB479" s="18">
        <v>2.3800000000000002E-2</v>
      </c>
      <c r="AC479" s="18">
        <v>2.2200000000000001E-2</v>
      </c>
      <c r="AD479" s="18">
        <v>1.9099999999999999E-2</v>
      </c>
      <c r="AE479" s="18">
        <v>1.5800000000000002E-2</v>
      </c>
      <c r="AF479" s="18">
        <v>1.1399999999999999E-2</v>
      </c>
      <c r="AG479" s="15"/>
      <c r="AH479" s="15"/>
      <c r="AI479" s="15"/>
      <c r="AJ479" s="15"/>
      <c r="AK479" s="15"/>
      <c r="AM479" s="19">
        <f t="shared" si="57"/>
        <v>2.1775000000000003E-2</v>
      </c>
      <c r="AN479" s="19">
        <f t="shared" si="49"/>
        <v>2.4500000000000004E-2</v>
      </c>
      <c r="AO479" s="19">
        <f t="shared" si="58"/>
        <v>0</v>
      </c>
      <c r="AP479" s="19" t="str">
        <f t="shared" si="59"/>
        <v>GD1</v>
      </c>
      <c r="AQ479" s="19">
        <f t="shared" si="60"/>
        <v>0.16608097596768839</v>
      </c>
      <c r="AR479" s="19">
        <f t="shared" si="61"/>
        <v>0.14060748656958499</v>
      </c>
      <c r="AS479" s="19">
        <f>IF(AS$3=$AP479,SUMPRODUCT($Y479:$AF479,Inp_RPEs!$S$9:$Z$9),0)</f>
        <v>0</v>
      </c>
      <c r="AT479" s="19">
        <f>IF(AT$3=$AP479,SUMPRODUCT($Y479:$AD479,Inp_RPEs!$S$9:$X$9),0)</f>
        <v>0</v>
      </c>
      <c r="AU479" s="19">
        <f>IF(AU$3=$AP479,SUMPRODUCT($Y479:$AF479,Inp_RPEs!$S$10:$Z$10),0)</f>
        <v>0</v>
      </c>
      <c r="AV479" s="19">
        <f>IF(AV$3=$AP479,SUMPRODUCT($Y479:$AD479,Inp_RPEs!$S$10:$X$10),0)</f>
        <v>0</v>
      </c>
      <c r="AW479" s="19">
        <f>IF(AW$3=$AP479,SUMPRODUCT($Y479:$AF479,Inp_RPEs!$S$11:$Z$11),0)</f>
        <v>0.16608097596768839</v>
      </c>
      <c r="AX479" s="19">
        <f>IF(AX$3=$AP479,SUMPRODUCT($Y479:$AD479,Inp_RPEs!$S$11:$X$11),0)</f>
        <v>0.14060748656958499</v>
      </c>
      <c r="AY479" s="19">
        <f>IF(AY$3=$AP479,SUMPRODUCT($Y479:$AF479,Inp_RPEs!$S$12:$Z$12),0)</f>
        <v>0</v>
      </c>
      <c r="AZ479" s="19">
        <f>IF(AZ$3=$AP479,SUMPRODUCT($Y479:$AB479,Inp_RPEs!$S$12:$V$12),0)</f>
        <v>0</v>
      </c>
      <c r="BA479" s="15"/>
    </row>
    <row r="480" spans="5:53">
      <c r="E480" s="3" t="s">
        <v>15</v>
      </c>
      <c r="F480" s="3" t="s">
        <v>197</v>
      </c>
      <c r="G480" s="3" t="s">
        <v>184</v>
      </c>
      <c r="H480" s="3" t="s">
        <v>176</v>
      </c>
      <c r="I480" s="3" t="s">
        <v>184</v>
      </c>
      <c r="L480" s="3" t="s">
        <v>183</v>
      </c>
      <c r="M480" s="3" t="str">
        <f t="shared" si="56"/>
        <v>LonCost of equityCost of equity</v>
      </c>
      <c r="R480" s="15"/>
      <c r="T480" s="15"/>
      <c r="U480" s="15"/>
      <c r="V480" s="15"/>
      <c r="W480" s="15"/>
      <c r="X480" s="15"/>
      <c r="Y480" s="18">
        <v>6.7000000000000004E-2</v>
      </c>
      <c r="Z480" s="18">
        <v>6.7000000000000004E-2</v>
      </c>
      <c r="AA480" s="18">
        <v>6.7000000000000004E-2</v>
      </c>
      <c r="AB480" s="18">
        <v>6.7000000000000004E-2</v>
      </c>
      <c r="AC480" s="18">
        <v>6.7000000000000004E-2</v>
      </c>
      <c r="AD480" s="18">
        <v>6.7000000000000004E-2</v>
      </c>
      <c r="AE480" s="18">
        <v>6.7000000000000004E-2</v>
      </c>
      <c r="AF480" s="18">
        <v>6.7000000000000004E-2</v>
      </c>
      <c r="AG480" s="15"/>
      <c r="AH480" s="15"/>
      <c r="AI480" s="15"/>
      <c r="AJ480" s="15"/>
      <c r="AK480" s="15"/>
      <c r="AM480" s="19">
        <f t="shared" si="57"/>
        <v>6.7000000000000004E-2</v>
      </c>
      <c r="AN480" s="19">
        <f t="shared" si="49"/>
        <v>6.7000000000000004E-2</v>
      </c>
      <c r="AO480" s="19">
        <f t="shared" si="58"/>
        <v>0</v>
      </c>
      <c r="AP480" s="19" t="str">
        <f t="shared" si="59"/>
        <v>GD1</v>
      </c>
      <c r="AQ480" s="19">
        <f t="shared" si="60"/>
        <v>0.50918529022064551</v>
      </c>
      <c r="AR480" s="19">
        <f t="shared" si="61"/>
        <v>0.38369089392116551</v>
      </c>
      <c r="AS480" s="19">
        <f>IF(AS$3=$AP480,SUMPRODUCT($Y480:$AF480,Inp_RPEs!$S$9:$Z$9),0)</f>
        <v>0</v>
      </c>
      <c r="AT480" s="19">
        <f>IF(AT$3=$AP480,SUMPRODUCT($Y480:$AD480,Inp_RPEs!$S$9:$X$9),0)</f>
        <v>0</v>
      </c>
      <c r="AU480" s="19">
        <f>IF(AU$3=$AP480,SUMPRODUCT($Y480:$AF480,Inp_RPEs!$S$10:$Z$10),0)</f>
        <v>0</v>
      </c>
      <c r="AV480" s="19">
        <f>IF(AV$3=$AP480,SUMPRODUCT($Y480:$AD480,Inp_RPEs!$S$10:$X$10),0)</f>
        <v>0</v>
      </c>
      <c r="AW480" s="19">
        <f>IF(AW$3=$AP480,SUMPRODUCT($Y480:$AF480,Inp_RPEs!$S$11:$Z$11),0)</f>
        <v>0.50918529022064551</v>
      </c>
      <c r="AX480" s="19">
        <f>IF(AX$3=$AP480,SUMPRODUCT($Y480:$AD480,Inp_RPEs!$S$11:$X$11),0)</f>
        <v>0.38369089392116551</v>
      </c>
      <c r="AY480" s="19">
        <f>IF(AY$3=$AP480,SUMPRODUCT($Y480:$AF480,Inp_RPEs!$S$12:$Z$12),0)</f>
        <v>0</v>
      </c>
      <c r="AZ480" s="19">
        <f>IF(AZ$3=$AP480,SUMPRODUCT($Y480:$AB480,Inp_RPEs!$S$12:$V$12),0)</f>
        <v>0</v>
      </c>
      <c r="BA480" s="15"/>
    </row>
    <row r="481" spans="5:53">
      <c r="E481" s="3" t="s">
        <v>16</v>
      </c>
      <c r="F481" s="3" t="s">
        <v>197</v>
      </c>
      <c r="G481" s="3" t="s">
        <v>198</v>
      </c>
      <c r="H481" s="3" t="s">
        <v>130</v>
      </c>
      <c r="I481" s="3" t="s">
        <v>131</v>
      </c>
      <c r="L481" s="3" t="s">
        <v>186</v>
      </c>
      <c r="M481" s="3" t="str">
        <f t="shared" si="56"/>
        <v>NWTotex excl repex actualLatest Totex actuals/forecast</v>
      </c>
      <c r="R481" s="15"/>
      <c r="T481" s="15"/>
      <c r="U481" s="15"/>
      <c r="V481" s="15"/>
      <c r="W481" s="15"/>
      <c r="X481" s="15"/>
      <c r="Y481" s="89">
        <v>117.83417051026287</v>
      </c>
      <c r="Z481" s="89">
        <v>140.70052207647564</v>
      </c>
      <c r="AA481" s="89">
        <v>107.56395376279565</v>
      </c>
      <c r="AB481" s="89">
        <v>102.88614508899241</v>
      </c>
      <c r="AC481" s="89">
        <v>100.94051628066299</v>
      </c>
      <c r="AD481" s="89">
        <v>108.29739762642458</v>
      </c>
      <c r="AE481" s="89">
        <v>115.47046754989348</v>
      </c>
      <c r="AF481" s="89">
        <v>101.13670960656675</v>
      </c>
      <c r="AG481" s="15"/>
      <c r="AH481" s="15"/>
      <c r="AI481" s="15"/>
      <c r="AJ481" s="15"/>
      <c r="AK481" s="15"/>
      <c r="AM481" s="19">
        <f t="shared" si="57"/>
        <v>894.8298825020745</v>
      </c>
      <c r="AN481" s="19">
        <f t="shared" si="49"/>
        <v>678.22270534561426</v>
      </c>
      <c r="AO481" s="19">
        <f t="shared" si="58"/>
        <v>0</v>
      </c>
      <c r="AP481" s="19" t="str">
        <f t="shared" si="59"/>
        <v>GD1</v>
      </c>
      <c r="AQ481" s="19">
        <f t="shared" si="60"/>
        <v>850.90809633979313</v>
      </c>
      <c r="AR481" s="19">
        <f t="shared" si="61"/>
        <v>648.04998491155061</v>
      </c>
      <c r="AS481" s="19">
        <f>IF(AS$3=$AP481,SUMPRODUCT($Y481:$AF481,Inp_RPEs!$S$9:$Z$9),0)</f>
        <v>0</v>
      </c>
      <c r="AT481" s="19">
        <f>IF(AT$3=$AP481,SUMPRODUCT($Y481:$AD481,Inp_RPEs!$S$9:$X$9),0)</f>
        <v>0</v>
      </c>
      <c r="AU481" s="19">
        <f>IF(AU$3=$AP481,SUMPRODUCT($Y481:$AF481,Inp_RPEs!$S$10:$Z$10),0)</f>
        <v>0</v>
      </c>
      <c r="AV481" s="19">
        <f>IF(AV$3=$AP481,SUMPRODUCT($Y481:$AD481,Inp_RPEs!$S$10:$X$10),0)</f>
        <v>0</v>
      </c>
      <c r="AW481" s="19">
        <f>IF(AW$3=$AP481,SUMPRODUCT($Y481:$AF481,Inp_RPEs!$S$11:$Z$11),0)</f>
        <v>850.90809633979313</v>
      </c>
      <c r="AX481" s="19">
        <f>IF(AX$3=$AP481,SUMPRODUCT($Y481:$AD481,Inp_RPEs!$S$11:$X$11),0)</f>
        <v>648.04998491155061</v>
      </c>
      <c r="AY481" s="19">
        <f>IF(AY$3=$AP481,SUMPRODUCT($Y481:$AF481,Inp_RPEs!$S$12:$Z$12),0)</f>
        <v>0</v>
      </c>
      <c r="AZ481" s="19">
        <f>IF(AZ$3=$AP481,SUMPRODUCT($Y481:$AB481,Inp_RPEs!$S$12:$V$12),0)</f>
        <v>0</v>
      </c>
      <c r="BA481" s="15"/>
    </row>
    <row r="482" spans="5:53">
      <c r="E482" s="3" t="s">
        <v>16</v>
      </c>
      <c r="F482" s="3" t="s">
        <v>197</v>
      </c>
      <c r="G482" s="3" t="s">
        <v>199</v>
      </c>
      <c r="H482" s="3" t="s">
        <v>130</v>
      </c>
      <c r="I482" s="3" t="s">
        <v>134</v>
      </c>
      <c r="L482" s="3" t="s">
        <v>186</v>
      </c>
      <c r="M482" s="3" t="str">
        <f t="shared" si="56"/>
        <v>NWTotex excl repex allowanceTotex allowance 
   including allowed adjustments and uncertainty mechanisms</v>
      </c>
      <c r="R482" s="15"/>
      <c r="T482" s="15"/>
      <c r="U482" s="15"/>
      <c r="V482" s="15"/>
      <c r="W482" s="15"/>
      <c r="X482" s="15"/>
      <c r="Y482" s="89">
        <v>128.71537813796783</v>
      </c>
      <c r="Z482" s="89">
        <v>118.07125873269221</v>
      </c>
      <c r="AA482" s="89">
        <v>110.92584442729571</v>
      </c>
      <c r="AB482" s="89">
        <v>113.04507011315668</v>
      </c>
      <c r="AC482" s="89">
        <v>114.84202536376752</v>
      </c>
      <c r="AD482" s="89">
        <v>111.62232565989851</v>
      </c>
      <c r="AE482" s="89">
        <v>107.44503096289895</v>
      </c>
      <c r="AF482" s="89">
        <v>102.01744671303889</v>
      </c>
      <c r="AG482" s="15"/>
      <c r="AH482" s="15"/>
      <c r="AI482" s="15"/>
      <c r="AJ482" s="15"/>
      <c r="AK482" s="15"/>
      <c r="AM482" s="19">
        <f t="shared" si="57"/>
        <v>906.68438011071635</v>
      </c>
      <c r="AN482" s="19">
        <f t="shared" si="49"/>
        <v>697.22190243477849</v>
      </c>
      <c r="AO482" s="19">
        <f t="shared" si="58"/>
        <v>0</v>
      </c>
      <c r="AP482" s="19" t="str">
        <f t="shared" si="59"/>
        <v>GD1</v>
      </c>
      <c r="AQ482" s="19">
        <f t="shared" si="60"/>
        <v>862.12473939305755</v>
      </c>
      <c r="AR482" s="19">
        <f t="shared" si="61"/>
        <v>665.95782011443714</v>
      </c>
      <c r="AS482" s="19">
        <f>IF(AS$3=$AP482,SUMPRODUCT($Y482:$AF482,Inp_RPEs!$S$9:$Z$9),0)</f>
        <v>0</v>
      </c>
      <c r="AT482" s="19">
        <f>IF(AT$3=$AP482,SUMPRODUCT($Y482:$AD482,Inp_RPEs!$S$9:$X$9),0)</f>
        <v>0</v>
      </c>
      <c r="AU482" s="19">
        <f>IF(AU$3=$AP482,SUMPRODUCT($Y482:$AF482,Inp_RPEs!$S$10:$Z$10),0)</f>
        <v>0</v>
      </c>
      <c r="AV482" s="19">
        <f>IF(AV$3=$AP482,SUMPRODUCT($Y482:$AD482,Inp_RPEs!$S$10:$X$10),0)</f>
        <v>0</v>
      </c>
      <c r="AW482" s="19">
        <f>IF(AW$3=$AP482,SUMPRODUCT($Y482:$AF482,Inp_RPEs!$S$11:$Z$11),0)</f>
        <v>862.12473939305755</v>
      </c>
      <c r="AX482" s="19">
        <f>IF(AX$3=$AP482,SUMPRODUCT($Y482:$AD482,Inp_RPEs!$S$11:$X$11),0)</f>
        <v>665.95782011443714</v>
      </c>
      <c r="AY482" s="19">
        <f>IF(AY$3=$AP482,SUMPRODUCT($Y482:$AF482,Inp_RPEs!$S$12:$Z$12),0)</f>
        <v>0</v>
      </c>
      <c r="AZ482" s="19">
        <f>IF(AZ$3=$AP482,SUMPRODUCT($Y482:$AB482,Inp_RPEs!$S$12:$V$12),0)</f>
        <v>0</v>
      </c>
      <c r="BA482" s="15"/>
    </row>
    <row r="483" spans="5:53">
      <c r="E483" s="3" t="s">
        <v>16</v>
      </c>
      <c r="F483" s="3" t="s">
        <v>197</v>
      </c>
      <c r="G483" s="3" t="s">
        <v>199</v>
      </c>
      <c r="H483" s="3" t="s">
        <v>130</v>
      </c>
      <c r="I483" s="3" t="s">
        <v>135</v>
      </c>
      <c r="L483" s="3" t="s">
        <v>186</v>
      </c>
      <c r="M483" s="3" t="str">
        <f t="shared" si="56"/>
        <v>NWTotex excl repex allowanceTotal enduring value adjustments</v>
      </c>
      <c r="R483" s="15"/>
      <c r="T483" s="15"/>
      <c r="U483" s="15"/>
      <c r="V483" s="15"/>
      <c r="W483" s="15"/>
      <c r="X483" s="15"/>
      <c r="Y483" s="18">
        <v>-12.518950633763135</v>
      </c>
      <c r="Z483" s="18">
        <v>10.043691892263652</v>
      </c>
      <c r="AA483" s="18">
        <v>-4.4909288820429989</v>
      </c>
      <c r="AB483" s="18">
        <v>-7.6792811411435018</v>
      </c>
      <c r="AC483" s="18">
        <v>-9.4283262186924617</v>
      </c>
      <c r="AD483" s="18">
        <v>-0.99391233948312663</v>
      </c>
      <c r="AE483" s="18">
        <v>13.422474964296992</v>
      </c>
      <c r="AF483" s="18">
        <v>11.645232358564575</v>
      </c>
      <c r="AG483" s="15"/>
      <c r="AH483" s="15"/>
      <c r="AI483" s="15"/>
      <c r="AJ483" s="15"/>
      <c r="AK483" s="15"/>
      <c r="AM483" s="19">
        <f t="shared" si="57"/>
        <v>0</v>
      </c>
      <c r="AN483" s="19">
        <f t="shared" si="49"/>
        <v>-25.067707322861573</v>
      </c>
      <c r="AO483" s="19">
        <f t="shared" si="58"/>
        <v>0</v>
      </c>
      <c r="AP483" s="19" t="str">
        <f t="shared" si="59"/>
        <v>GD1</v>
      </c>
      <c r="AQ483" s="19">
        <f t="shared" si="60"/>
        <v>-0.51578952139950829</v>
      </c>
      <c r="AR483" s="19">
        <f t="shared" si="61"/>
        <v>-23.992332783299265</v>
      </c>
      <c r="AS483" s="19">
        <f>IF(AS$3=$AP483,SUMPRODUCT($Y483:$AF483,Inp_RPEs!$S$9:$Z$9),0)</f>
        <v>0</v>
      </c>
      <c r="AT483" s="19">
        <f>IF(AT$3=$AP483,SUMPRODUCT($Y483:$AD483,Inp_RPEs!$S$9:$X$9),0)</f>
        <v>0</v>
      </c>
      <c r="AU483" s="19">
        <f>IF(AU$3=$AP483,SUMPRODUCT($Y483:$AF483,Inp_RPEs!$S$10:$Z$10),0)</f>
        <v>0</v>
      </c>
      <c r="AV483" s="19">
        <f>IF(AV$3=$AP483,SUMPRODUCT($Y483:$AD483,Inp_RPEs!$S$10:$X$10),0)</f>
        <v>0</v>
      </c>
      <c r="AW483" s="19">
        <f>IF(AW$3=$AP483,SUMPRODUCT($Y483:$AF483,Inp_RPEs!$S$11:$Z$11),0)</f>
        <v>-0.51578952139950829</v>
      </c>
      <c r="AX483" s="19">
        <f>IF(AX$3=$AP483,SUMPRODUCT($Y483:$AD483,Inp_RPEs!$S$11:$X$11),0)</f>
        <v>-23.992332783299265</v>
      </c>
      <c r="AY483" s="19">
        <f>IF(AY$3=$AP483,SUMPRODUCT($Y483:$AF483,Inp_RPEs!$S$12:$Z$12),0)</f>
        <v>0</v>
      </c>
      <c r="AZ483" s="19">
        <f>IF(AZ$3=$AP483,SUMPRODUCT($Y483:$AB483,Inp_RPEs!$S$12:$V$12),0)</f>
        <v>0</v>
      </c>
      <c r="BA483" s="15"/>
    </row>
    <row r="484" spans="5:53">
      <c r="E484" s="3" t="s">
        <v>18</v>
      </c>
      <c r="F484" s="3" t="s">
        <v>197</v>
      </c>
      <c r="G484" s="3" t="s">
        <v>201</v>
      </c>
      <c r="H484" s="3" t="s">
        <v>130</v>
      </c>
      <c r="I484" s="3" t="s">
        <v>211</v>
      </c>
      <c r="L484" s="3" t="s">
        <v>186</v>
      </c>
      <c r="M484" s="3" t="str">
        <f t="shared" si="56"/>
        <v>NGNRepex allowanceTotex allowance 
   including allowed adjustments and uncertainty mechanisms (RRP table 2.2 allowances)</v>
      </c>
      <c r="R484" s="15"/>
      <c r="T484" s="15"/>
      <c r="U484" s="15"/>
      <c r="V484" s="15"/>
      <c r="W484" s="15"/>
      <c r="X484" s="15"/>
      <c r="Y484" s="18">
        <v>81.48318522854251</v>
      </c>
      <c r="Z484" s="18">
        <v>83.165769740399114</v>
      </c>
      <c r="AA484" s="18">
        <v>82.711181226248215</v>
      </c>
      <c r="AB484" s="18">
        <v>83.180116879120945</v>
      </c>
      <c r="AC484" s="18">
        <v>84.418786849046498</v>
      </c>
      <c r="AD484" s="18">
        <v>83.116771655632093</v>
      </c>
      <c r="AE484" s="18">
        <v>87.816961766348669</v>
      </c>
      <c r="AF484" s="18">
        <v>87.739506163220014</v>
      </c>
      <c r="AG484" s="15"/>
      <c r="AH484" s="15"/>
      <c r="AI484" s="15"/>
      <c r="AJ484" s="15"/>
      <c r="AK484" s="15"/>
      <c r="AM484" s="19">
        <f t="shared" si="57"/>
        <v>673.63227950855799</v>
      </c>
      <c r="AN484" s="19">
        <f t="shared" si="49"/>
        <v>498.07581157898937</v>
      </c>
      <c r="AO484" s="19">
        <f t="shared" si="58"/>
        <v>0</v>
      </c>
      <c r="AP484" s="19" t="str">
        <f t="shared" si="59"/>
        <v>GD1</v>
      </c>
      <c r="AQ484" s="19">
        <f t="shared" si="60"/>
        <v>639.73285965104378</v>
      </c>
      <c r="AR484" s="19">
        <f t="shared" si="61"/>
        <v>475.31977786529569</v>
      </c>
      <c r="AS484" s="19">
        <f>IF(AS$3=$AP484,SUMPRODUCT($Y484:$AF484,Inp_RPEs!$S$9:$Z$9),0)</f>
        <v>0</v>
      </c>
      <c r="AT484" s="19">
        <f>IF(AT$3=$AP484,SUMPRODUCT($Y484:$AD484,Inp_RPEs!$S$9:$X$9),0)</f>
        <v>0</v>
      </c>
      <c r="AU484" s="19">
        <f>IF(AU$3=$AP484,SUMPRODUCT($Y484:$AF484,Inp_RPEs!$S$10:$Z$10),0)</f>
        <v>0</v>
      </c>
      <c r="AV484" s="19">
        <f>IF(AV$3=$AP484,SUMPRODUCT($Y484:$AD484,Inp_RPEs!$S$10:$X$10),0)</f>
        <v>0</v>
      </c>
      <c r="AW484" s="19">
        <f>IF(AW$3=$AP484,SUMPRODUCT($Y484:$AF484,Inp_RPEs!$S$11:$Z$11),0)</f>
        <v>639.73285965104378</v>
      </c>
      <c r="AX484" s="19">
        <f>IF(AX$3=$AP484,SUMPRODUCT($Y484:$AD484,Inp_RPEs!$S$11:$X$11),0)</f>
        <v>475.31977786529569</v>
      </c>
      <c r="AY484" s="19">
        <f>IF(AY$3=$AP484,SUMPRODUCT($Y484:$AF484,Inp_RPEs!$S$12:$Z$12),0)</f>
        <v>0</v>
      </c>
      <c r="AZ484" s="19">
        <f>IF(AZ$3=$AP484,SUMPRODUCT($Y484:$AB484,Inp_RPEs!$S$12:$V$12),0)</f>
        <v>0</v>
      </c>
      <c r="BA484" s="15"/>
    </row>
    <row r="485" spans="5:53">
      <c r="E485" s="3" t="s">
        <v>19</v>
      </c>
      <c r="F485" s="3" t="s">
        <v>197</v>
      </c>
      <c r="G485" s="3" t="s">
        <v>201</v>
      </c>
      <c r="H485" s="3" t="s">
        <v>130</v>
      </c>
      <c r="I485" s="3" t="s">
        <v>134</v>
      </c>
      <c r="L485" s="3" t="s">
        <v>186</v>
      </c>
      <c r="M485" s="3" t="str">
        <f t="shared" si="56"/>
        <v>ScRepex allowanceTotex allowance 
   including allowed adjustments and uncertainty mechanisms</v>
      </c>
      <c r="R485" s="15"/>
      <c r="T485" s="15"/>
      <c r="U485" s="15"/>
      <c r="V485" s="15"/>
      <c r="W485" s="15"/>
      <c r="X485" s="15"/>
      <c r="Y485" s="18">
        <v>58.25</v>
      </c>
      <c r="Z485" s="18">
        <v>58.55</v>
      </c>
      <c r="AA485" s="18">
        <v>58.85</v>
      </c>
      <c r="AB485" s="18">
        <v>59.15</v>
      </c>
      <c r="AC485" s="18">
        <v>59.3</v>
      </c>
      <c r="AD485" s="18">
        <v>59.5</v>
      </c>
      <c r="AE485" s="18">
        <v>52.86</v>
      </c>
      <c r="AF485" s="18">
        <v>53.05</v>
      </c>
      <c r="AG485" s="15"/>
      <c r="AH485" s="15"/>
      <c r="AI485" s="15"/>
      <c r="AJ485" s="15"/>
      <c r="AK485" s="15"/>
      <c r="AM485" s="19">
        <f t="shared" si="57"/>
        <v>459.51000000000005</v>
      </c>
      <c r="AN485" s="19">
        <f t="shared" ref="AN485:AN548" si="62">IF(OR($L485="%", $L485="annual real %"),AVERAGE($Y485:$AD485),SUM($Y485:$AD485))</f>
        <v>353.6</v>
      </c>
      <c r="AO485" s="19">
        <f t="shared" si="58"/>
        <v>0</v>
      </c>
      <c r="AP485" s="19" t="str">
        <f t="shared" si="59"/>
        <v>GD1</v>
      </c>
      <c r="AQ485" s="19">
        <f t="shared" si="60"/>
        <v>436.64177940076775</v>
      </c>
      <c r="AR485" s="19">
        <f t="shared" si="61"/>
        <v>337.45438005690261</v>
      </c>
      <c r="AS485" s="19">
        <f>IF(AS$3=$AP485,SUMPRODUCT($Y485:$AF485,Inp_RPEs!$S$9:$Z$9),0)</f>
        <v>0</v>
      </c>
      <c r="AT485" s="19">
        <f>IF(AT$3=$AP485,SUMPRODUCT($Y485:$AD485,Inp_RPEs!$S$9:$X$9),0)</f>
        <v>0</v>
      </c>
      <c r="AU485" s="19">
        <f>IF(AU$3=$AP485,SUMPRODUCT($Y485:$AF485,Inp_RPEs!$S$10:$Z$10),0)</f>
        <v>0</v>
      </c>
      <c r="AV485" s="19">
        <f>IF(AV$3=$AP485,SUMPRODUCT($Y485:$AD485,Inp_RPEs!$S$10:$X$10),0)</f>
        <v>0</v>
      </c>
      <c r="AW485" s="19">
        <f>IF(AW$3=$AP485,SUMPRODUCT($Y485:$AF485,Inp_RPEs!$S$11:$Z$11),0)</f>
        <v>436.64177940076775</v>
      </c>
      <c r="AX485" s="19">
        <f>IF(AX$3=$AP485,SUMPRODUCT($Y485:$AD485,Inp_RPEs!$S$11:$X$11),0)</f>
        <v>337.45438005690261</v>
      </c>
      <c r="AY485" s="19">
        <f>IF(AY$3=$AP485,SUMPRODUCT($Y485:$AF485,Inp_RPEs!$S$12:$Z$12),0)</f>
        <v>0</v>
      </c>
      <c r="AZ485" s="19">
        <f>IF(AZ$3=$AP485,SUMPRODUCT($Y485:$AB485,Inp_RPEs!$S$12:$V$12),0)</f>
        <v>0</v>
      </c>
      <c r="BA485" s="15"/>
    </row>
    <row r="486" spans="5:53">
      <c r="E486" s="3" t="s">
        <v>16</v>
      </c>
      <c r="F486" s="3" t="s">
        <v>197</v>
      </c>
      <c r="G486" s="3" t="s">
        <v>201</v>
      </c>
      <c r="H486" s="3" t="s">
        <v>130</v>
      </c>
      <c r="I486" s="3" t="s">
        <v>135</v>
      </c>
      <c r="L486" s="3" t="s">
        <v>186</v>
      </c>
      <c r="M486" s="3" t="str">
        <f t="shared" si="56"/>
        <v>NWRepex allowanceTotal enduring value adjustments</v>
      </c>
      <c r="R486" s="15"/>
      <c r="T486" s="15"/>
      <c r="U486" s="15"/>
      <c r="V486" s="15"/>
      <c r="W486" s="15"/>
      <c r="X486" s="15"/>
      <c r="Y486" s="18">
        <v>-4.582888506290943</v>
      </c>
      <c r="Z486" s="18">
        <v>-16.597600402865108</v>
      </c>
      <c r="AA486" s="18">
        <v>7.9968642276552444</v>
      </c>
      <c r="AB486" s="18">
        <v>-7.8051302004521261</v>
      </c>
      <c r="AC486" s="18">
        <v>-7.1285789639232897</v>
      </c>
      <c r="AD486" s="18">
        <v>-16.728607515767258</v>
      </c>
      <c r="AE486" s="18">
        <v>18.273616254667544</v>
      </c>
      <c r="AF486" s="18">
        <v>26.572325106976006</v>
      </c>
      <c r="AG486" s="15"/>
      <c r="AH486" s="15"/>
      <c r="AI486" s="15"/>
      <c r="AJ486" s="15"/>
      <c r="AK486" s="15"/>
      <c r="AM486" s="19">
        <f t="shared" si="57"/>
        <v>6.7501559897209518E-14</v>
      </c>
      <c r="AN486" s="19">
        <f t="shared" si="62"/>
        <v>-44.845941361643483</v>
      </c>
      <c r="AO486" s="19">
        <f t="shared" si="58"/>
        <v>0</v>
      </c>
      <c r="AP486" s="19" t="str">
        <f t="shared" si="59"/>
        <v>GD1</v>
      </c>
      <c r="AQ486" s="19">
        <f t="shared" si="60"/>
        <v>-0.62013693533029013</v>
      </c>
      <c r="AR486" s="19">
        <f t="shared" si="61"/>
        <v>-42.619497664146252</v>
      </c>
      <c r="AS486" s="19">
        <f>IF(AS$3=$AP486,SUMPRODUCT($Y486:$AF486,Inp_RPEs!$S$9:$Z$9),0)</f>
        <v>0</v>
      </c>
      <c r="AT486" s="19">
        <f>IF(AT$3=$AP486,SUMPRODUCT($Y486:$AD486,Inp_RPEs!$S$9:$X$9),0)</f>
        <v>0</v>
      </c>
      <c r="AU486" s="19">
        <f>IF(AU$3=$AP486,SUMPRODUCT($Y486:$AF486,Inp_RPEs!$S$10:$Z$10),0)</f>
        <v>0</v>
      </c>
      <c r="AV486" s="19">
        <f>IF(AV$3=$AP486,SUMPRODUCT($Y486:$AD486,Inp_RPEs!$S$10:$X$10),0)</f>
        <v>0</v>
      </c>
      <c r="AW486" s="19">
        <f>IF(AW$3=$AP486,SUMPRODUCT($Y486:$AF486,Inp_RPEs!$S$11:$Z$11),0)</f>
        <v>-0.62013693533029013</v>
      </c>
      <c r="AX486" s="19">
        <f>IF(AX$3=$AP486,SUMPRODUCT($Y486:$AD486,Inp_RPEs!$S$11:$X$11),0)</f>
        <v>-42.619497664146252</v>
      </c>
      <c r="AY486" s="19">
        <f>IF(AY$3=$AP486,SUMPRODUCT($Y486:$AF486,Inp_RPEs!$S$12:$Z$12),0)</f>
        <v>0</v>
      </c>
      <c r="AZ486" s="19">
        <f>IF(AZ$3=$AP486,SUMPRODUCT($Y486:$AB486,Inp_RPEs!$S$12:$V$12),0)</f>
        <v>0</v>
      </c>
      <c r="BA486" s="15"/>
    </row>
    <row r="487" spans="5:53">
      <c r="E487" s="3" t="s">
        <v>16</v>
      </c>
      <c r="F487" s="3" t="s">
        <v>197</v>
      </c>
      <c r="G487" s="3" t="s">
        <v>136</v>
      </c>
      <c r="H487" s="3" t="s">
        <v>130</v>
      </c>
      <c r="I487" s="3" t="s">
        <v>137</v>
      </c>
      <c r="L487" s="3" t="s">
        <v>138</v>
      </c>
      <c r="M487" s="3" t="str">
        <f t="shared" si="56"/>
        <v>NWSharing factorFunding Adjustment Rate (often referred to as 'sharing factor')</v>
      </c>
      <c r="R487" s="15"/>
      <c r="T487" s="15"/>
      <c r="U487" s="15"/>
      <c r="V487" s="15"/>
      <c r="W487" s="15"/>
      <c r="X487" s="15"/>
      <c r="Y487" s="18">
        <v>0.36960000000000004</v>
      </c>
      <c r="Z487" s="18">
        <v>0.36960000000000004</v>
      </c>
      <c r="AA487" s="18">
        <v>0.36960000000000004</v>
      </c>
      <c r="AB487" s="18">
        <v>0.36960000000000004</v>
      </c>
      <c r="AC487" s="18">
        <v>0.36960000000000004</v>
      </c>
      <c r="AD487" s="18">
        <v>0.36960000000000004</v>
      </c>
      <c r="AE487" s="18">
        <v>0.36960000000000004</v>
      </c>
      <c r="AF487" s="18">
        <v>0.36960000000000004</v>
      </c>
      <c r="AG487" s="15"/>
      <c r="AH487" s="15"/>
      <c r="AI487" s="15"/>
      <c r="AJ487" s="15"/>
      <c r="AK487" s="15"/>
      <c r="AM487" s="19">
        <f t="shared" si="57"/>
        <v>0.3696000000000001</v>
      </c>
      <c r="AN487" s="19">
        <f t="shared" si="62"/>
        <v>0.3696000000000001</v>
      </c>
      <c r="AO487" s="19">
        <f t="shared" si="58"/>
        <v>0</v>
      </c>
      <c r="AP487" s="19" t="str">
        <f t="shared" si="59"/>
        <v>GD1</v>
      </c>
      <c r="AQ487" s="19">
        <f t="shared" si="60"/>
        <v>2.8088788547097114</v>
      </c>
      <c r="AR487" s="19">
        <f t="shared" si="61"/>
        <v>2.1165993193024302</v>
      </c>
      <c r="AS487" s="19">
        <f>IF(AS$3=$AP487,SUMPRODUCT($Y487:$AF487,Inp_RPEs!$S$9:$Z$9),0)</f>
        <v>0</v>
      </c>
      <c r="AT487" s="19">
        <f>IF(AT$3=$AP487,SUMPRODUCT($Y487:$AD487,Inp_RPEs!$S$9:$X$9),0)</f>
        <v>0</v>
      </c>
      <c r="AU487" s="19">
        <f>IF(AU$3=$AP487,SUMPRODUCT($Y487:$AF487,Inp_RPEs!$S$10:$Z$10),0)</f>
        <v>0</v>
      </c>
      <c r="AV487" s="19">
        <f>IF(AV$3=$AP487,SUMPRODUCT($Y487:$AD487,Inp_RPEs!$S$10:$X$10),0)</f>
        <v>0</v>
      </c>
      <c r="AW487" s="19">
        <f>IF(AW$3=$AP487,SUMPRODUCT($Y487:$AF487,Inp_RPEs!$S$11:$Z$11),0)</f>
        <v>2.8088788547097114</v>
      </c>
      <c r="AX487" s="19">
        <f>IF(AX$3=$AP487,SUMPRODUCT($Y487:$AD487,Inp_RPEs!$S$11:$X$11),0)</f>
        <v>2.1165993193024302</v>
      </c>
      <c r="AY487" s="19">
        <f>IF(AY$3=$AP487,SUMPRODUCT($Y487:$AF487,Inp_RPEs!$S$12:$Z$12),0)</f>
        <v>0</v>
      </c>
      <c r="AZ487" s="19">
        <f>IF(AZ$3=$AP487,SUMPRODUCT($Y487:$AB487,Inp_RPEs!$S$12:$V$12),0)</f>
        <v>0</v>
      </c>
      <c r="BA487" s="15"/>
    </row>
    <row r="488" spans="5:53">
      <c r="E488" s="3" t="s">
        <v>16</v>
      </c>
      <c r="F488" s="3" t="s">
        <v>197</v>
      </c>
      <c r="G488" s="3" t="s">
        <v>139</v>
      </c>
      <c r="H488" s="3" t="s">
        <v>140</v>
      </c>
      <c r="I488" s="3" t="s">
        <v>141</v>
      </c>
      <c r="L488" s="3" t="s">
        <v>186</v>
      </c>
      <c r="M488" s="3" t="str">
        <f t="shared" si="56"/>
        <v>NWIQIPost tax</v>
      </c>
      <c r="R488" s="15"/>
      <c r="T488" s="15"/>
      <c r="U488" s="15"/>
      <c r="V488" s="15"/>
      <c r="W488" s="15"/>
      <c r="X488" s="15"/>
      <c r="Y488" s="18">
        <v>0.83883490843314512</v>
      </c>
      <c r="Z488" s="18">
        <v>0.81205142369768768</v>
      </c>
      <c r="AA488" s="18">
        <v>0.80535897152989233</v>
      </c>
      <c r="AB488" s="18">
        <v>0.81538807204783148</v>
      </c>
      <c r="AC488" s="18">
        <v>0.83765994320578596</v>
      </c>
      <c r="AD488" s="18">
        <v>0.82654350421355738</v>
      </c>
      <c r="AE488" s="18">
        <v>0.82115690352606463</v>
      </c>
      <c r="AF488" s="18">
        <v>0.82153856642914547</v>
      </c>
      <c r="AG488" s="15"/>
      <c r="AH488" s="15"/>
      <c r="AI488" s="15"/>
      <c r="AJ488" s="15"/>
      <c r="AK488" s="15"/>
      <c r="AM488" s="19">
        <f t="shared" si="57"/>
        <v>6.5785322930831098</v>
      </c>
      <c r="AN488" s="19">
        <f t="shared" si="62"/>
        <v>4.9358368231278993</v>
      </c>
      <c r="AO488" s="19">
        <f t="shared" si="58"/>
        <v>0</v>
      </c>
      <c r="AP488" s="19" t="str">
        <f t="shared" si="59"/>
        <v>GD1</v>
      </c>
      <c r="AQ488" s="19">
        <f t="shared" si="60"/>
        <v>6.2494988163064837</v>
      </c>
      <c r="AR488" s="19">
        <f t="shared" si="61"/>
        <v>4.7110728737249934</v>
      </c>
      <c r="AS488" s="19">
        <f>IF(AS$3=$AP488,SUMPRODUCT($Y488:$AF488,Inp_RPEs!$S$9:$Z$9),0)</f>
        <v>0</v>
      </c>
      <c r="AT488" s="19">
        <f>IF(AT$3=$AP488,SUMPRODUCT($Y488:$AD488,Inp_RPEs!$S$9:$X$9),0)</f>
        <v>0</v>
      </c>
      <c r="AU488" s="19">
        <f>IF(AU$3=$AP488,SUMPRODUCT($Y488:$AF488,Inp_RPEs!$S$10:$Z$10),0)</f>
        <v>0</v>
      </c>
      <c r="AV488" s="19">
        <f>IF(AV$3=$AP488,SUMPRODUCT($Y488:$AD488,Inp_RPEs!$S$10:$X$10),0)</f>
        <v>0</v>
      </c>
      <c r="AW488" s="19">
        <f>IF(AW$3=$AP488,SUMPRODUCT($Y488:$AF488,Inp_RPEs!$S$11:$Z$11),0)</f>
        <v>6.2494988163064837</v>
      </c>
      <c r="AX488" s="19">
        <f>IF(AX$3=$AP488,SUMPRODUCT($Y488:$AD488,Inp_RPEs!$S$11:$X$11),0)</f>
        <v>4.7110728737249934</v>
      </c>
      <c r="AY488" s="19">
        <f>IF(AY$3=$AP488,SUMPRODUCT($Y488:$AF488,Inp_RPEs!$S$12:$Z$12),0)</f>
        <v>0</v>
      </c>
      <c r="AZ488" s="19">
        <f>IF(AZ$3=$AP488,SUMPRODUCT($Y488:$AB488,Inp_RPEs!$S$12:$V$12),0)</f>
        <v>0</v>
      </c>
      <c r="BA488" s="15"/>
    </row>
    <row r="489" spans="5:53">
      <c r="E489" s="3" t="s">
        <v>16</v>
      </c>
      <c r="F489" s="3" t="s">
        <v>197</v>
      </c>
      <c r="G489" s="3" t="s">
        <v>142</v>
      </c>
      <c r="H489" s="3" t="s">
        <v>140</v>
      </c>
      <c r="I489" s="3" t="s">
        <v>202</v>
      </c>
      <c r="L489" s="3" t="s">
        <v>186</v>
      </c>
      <c r="M489" s="3" t="str">
        <f t="shared" si="56"/>
        <v xml:space="preserve">NWBMCSBroad Measure of Customer Satisfaction </v>
      </c>
      <c r="R489" s="15"/>
      <c r="T489" s="15"/>
      <c r="U489" s="15"/>
      <c r="V489" s="15"/>
      <c r="W489" s="15"/>
      <c r="X489" s="15"/>
      <c r="Y489" s="18">
        <v>1.1239482896599573</v>
      </c>
      <c r="Z489" s="18">
        <v>1.2620536416716881</v>
      </c>
      <c r="AA489" s="18">
        <v>1.7876646626109982</v>
      </c>
      <c r="AB489" s="18">
        <v>1.4761346912973106</v>
      </c>
      <c r="AC489" s="18">
        <v>1.5208715928346657</v>
      </c>
      <c r="AD489" s="18">
        <v>1.8601561294103359</v>
      </c>
      <c r="AE489" s="18">
        <v>2.0294083558087723</v>
      </c>
      <c r="AF489" s="18">
        <v>1.9861416620259689</v>
      </c>
      <c r="AG489" s="15"/>
      <c r="AH489" s="15"/>
      <c r="AI489" s="15"/>
      <c r="AJ489" s="15"/>
      <c r="AK489" s="15"/>
      <c r="AM489" s="19">
        <f t="shared" si="57"/>
        <v>13.046379025319697</v>
      </c>
      <c r="AN489" s="19">
        <f t="shared" si="62"/>
        <v>9.0308290074849555</v>
      </c>
      <c r="AO489" s="19">
        <f t="shared" si="58"/>
        <v>0</v>
      </c>
      <c r="AP489" s="19" t="str">
        <f t="shared" si="59"/>
        <v>GD1</v>
      </c>
      <c r="AQ489" s="19">
        <f t="shared" si="60"/>
        <v>12.360759731906732</v>
      </c>
      <c r="AR489" s="19">
        <f t="shared" si="61"/>
        <v>8.6000953640072009</v>
      </c>
      <c r="AS489" s="19">
        <f>IF(AS$3=$AP489,SUMPRODUCT($Y489:$AF489,Inp_RPEs!$S$9:$Z$9),0)</f>
        <v>0</v>
      </c>
      <c r="AT489" s="19">
        <f>IF(AT$3=$AP489,SUMPRODUCT($Y489:$AD489,Inp_RPEs!$S$9:$X$9),0)</f>
        <v>0</v>
      </c>
      <c r="AU489" s="19">
        <f>IF(AU$3=$AP489,SUMPRODUCT($Y489:$AF489,Inp_RPEs!$S$10:$Z$10),0)</f>
        <v>0</v>
      </c>
      <c r="AV489" s="19">
        <f>IF(AV$3=$AP489,SUMPRODUCT($Y489:$AD489,Inp_RPEs!$S$10:$X$10),0)</f>
        <v>0</v>
      </c>
      <c r="AW489" s="19">
        <f>IF(AW$3=$AP489,SUMPRODUCT($Y489:$AF489,Inp_RPEs!$S$11:$Z$11),0)</f>
        <v>12.360759731906732</v>
      </c>
      <c r="AX489" s="19">
        <f>IF(AX$3=$AP489,SUMPRODUCT($Y489:$AD489,Inp_RPEs!$S$11:$X$11),0)</f>
        <v>8.6000953640072009</v>
      </c>
      <c r="AY489" s="19">
        <f>IF(AY$3=$AP489,SUMPRODUCT($Y489:$AF489,Inp_RPEs!$S$12:$Z$12),0)</f>
        <v>0</v>
      </c>
      <c r="AZ489" s="19">
        <f>IF(AZ$3=$AP489,SUMPRODUCT($Y489:$AB489,Inp_RPEs!$S$12:$V$12),0)</f>
        <v>0</v>
      </c>
      <c r="BA489" s="15"/>
    </row>
    <row r="490" spans="5:53">
      <c r="E490" s="3" t="s">
        <v>16</v>
      </c>
      <c r="F490" s="3" t="s">
        <v>197</v>
      </c>
      <c r="G490" s="3" t="s">
        <v>203</v>
      </c>
      <c r="H490" s="3" t="s">
        <v>140</v>
      </c>
      <c r="I490" s="3" t="s">
        <v>204</v>
      </c>
      <c r="L490" s="3" t="s">
        <v>186</v>
      </c>
      <c r="M490" s="3" t="str">
        <f t="shared" si="56"/>
        <v>NWSARAShrinkage Allowance Revenue Adjustment</v>
      </c>
      <c r="R490" s="15"/>
      <c r="T490" s="15"/>
      <c r="U490" s="15"/>
      <c r="V490" s="15"/>
      <c r="W490" s="15"/>
      <c r="X490" s="15"/>
      <c r="Y490" s="18">
        <v>0.25055888624152539</v>
      </c>
      <c r="Z490" s="18">
        <v>0.19135904269714285</v>
      </c>
      <c r="AA490" s="18">
        <v>0.19280029147828598</v>
      </c>
      <c r="AB490" s="18">
        <v>0.1770839086086354</v>
      </c>
      <c r="AC490" s="18">
        <v>0.19759369478998451</v>
      </c>
      <c r="AD490" s="18">
        <v>0.31056099332875242</v>
      </c>
      <c r="AE490" s="18">
        <v>0.34427084201973557</v>
      </c>
      <c r="AF490" s="18">
        <v>0.46399234758794261</v>
      </c>
      <c r="AG490" s="15"/>
      <c r="AH490" s="15"/>
      <c r="AI490" s="15"/>
      <c r="AJ490" s="15"/>
      <c r="AK490" s="15"/>
      <c r="AM490" s="19">
        <f t="shared" si="57"/>
        <v>2.1282200067520045</v>
      </c>
      <c r="AN490" s="19">
        <f t="shared" si="62"/>
        <v>1.3199568171443263</v>
      </c>
      <c r="AO490" s="19">
        <f t="shared" si="58"/>
        <v>0</v>
      </c>
      <c r="AP490" s="19" t="str">
        <f t="shared" si="59"/>
        <v>GD1</v>
      </c>
      <c r="AQ490" s="19">
        <f t="shared" si="60"/>
        <v>2.0163217305054206</v>
      </c>
      <c r="AR490" s="19">
        <f t="shared" si="61"/>
        <v>1.2593627675881987</v>
      </c>
      <c r="AS490" s="19">
        <f>IF(AS$3=$AP490,SUMPRODUCT($Y490:$AF490,Inp_RPEs!$S$9:$Z$9),0)</f>
        <v>0</v>
      </c>
      <c r="AT490" s="19">
        <f>IF(AT$3=$AP490,SUMPRODUCT($Y490:$AD490,Inp_RPEs!$S$9:$X$9),0)</f>
        <v>0</v>
      </c>
      <c r="AU490" s="19">
        <f>IF(AU$3=$AP490,SUMPRODUCT($Y490:$AF490,Inp_RPEs!$S$10:$Z$10),0)</f>
        <v>0</v>
      </c>
      <c r="AV490" s="19">
        <f>IF(AV$3=$AP490,SUMPRODUCT($Y490:$AD490,Inp_RPEs!$S$10:$X$10),0)</f>
        <v>0</v>
      </c>
      <c r="AW490" s="19">
        <f>IF(AW$3=$AP490,SUMPRODUCT($Y490:$AF490,Inp_RPEs!$S$11:$Z$11),0)</f>
        <v>2.0163217305054206</v>
      </c>
      <c r="AX490" s="19">
        <f>IF(AX$3=$AP490,SUMPRODUCT($Y490:$AD490,Inp_RPEs!$S$11:$X$11),0)</f>
        <v>1.2593627675881987</v>
      </c>
      <c r="AY490" s="19">
        <f>IF(AY$3=$AP490,SUMPRODUCT($Y490:$AF490,Inp_RPEs!$S$12:$Z$12),0)</f>
        <v>0</v>
      </c>
      <c r="AZ490" s="19">
        <f>IF(AZ$3=$AP490,SUMPRODUCT($Y490:$AB490,Inp_RPEs!$S$12:$V$12),0)</f>
        <v>0</v>
      </c>
      <c r="BA490" s="15"/>
    </row>
    <row r="491" spans="5:53">
      <c r="E491" s="3" t="s">
        <v>16</v>
      </c>
      <c r="F491" s="3" t="s">
        <v>197</v>
      </c>
      <c r="G491" s="3" t="s">
        <v>205</v>
      </c>
      <c r="H491" s="3" t="s">
        <v>140</v>
      </c>
      <c r="I491" s="3" t="s">
        <v>206</v>
      </c>
      <c r="L491" s="3" t="s">
        <v>186</v>
      </c>
      <c r="M491" s="3" t="str">
        <f t="shared" si="56"/>
        <v xml:space="preserve">NWEEIEnvironment Emissions Incentive </v>
      </c>
      <c r="R491" s="15"/>
      <c r="T491" s="15"/>
      <c r="U491" s="15"/>
      <c r="V491" s="15"/>
      <c r="W491" s="15"/>
      <c r="X491" s="15"/>
      <c r="Y491" s="18">
        <v>0.82070735695233032</v>
      </c>
      <c r="Z491" s="18">
        <v>0.85601887547532451</v>
      </c>
      <c r="AA491" s="18">
        <v>1.1252132884733392</v>
      </c>
      <c r="AB491" s="18">
        <v>1.060726508908808</v>
      </c>
      <c r="AC491" s="18">
        <v>0.96687810630275528</v>
      </c>
      <c r="AD491" s="18">
        <v>1.428428254955578</v>
      </c>
      <c r="AE491" s="18">
        <v>2.357364141553592</v>
      </c>
      <c r="AF491" s="18">
        <v>2.336815906992737</v>
      </c>
      <c r="AG491" s="15"/>
      <c r="AH491" s="15"/>
      <c r="AI491" s="15"/>
      <c r="AJ491" s="15"/>
      <c r="AK491" s="15"/>
      <c r="AM491" s="19">
        <f t="shared" si="57"/>
        <v>10.952152439614464</v>
      </c>
      <c r="AN491" s="19">
        <f t="shared" si="62"/>
        <v>6.2579723910681357</v>
      </c>
      <c r="AO491" s="19">
        <f t="shared" si="58"/>
        <v>0</v>
      </c>
      <c r="AP491" s="19" t="str">
        <f t="shared" si="59"/>
        <v>GD1</v>
      </c>
      <c r="AQ491" s="19">
        <f t="shared" si="60"/>
        <v>10.355539098547991</v>
      </c>
      <c r="AR491" s="19">
        <f t="shared" si="61"/>
        <v>5.9593205066570558</v>
      </c>
      <c r="AS491" s="19">
        <f>IF(AS$3=$AP491,SUMPRODUCT($Y491:$AF491,Inp_RPEs!$S$9:$Z$9),0)</f>
        <v>0</v>
      </c>
      <c r="AT491" s="19">
        <f>IF(AT$3=$AP491,SUMPRODUCT($Y491:$AD491,Inp_RPEs!$S$9:$X$9),0)</f>
        <v>0</v>
      </c>
      <c r="AU491" s="19">
        <f>IF(AU$3=$AP491,SUMPRODUCT($Y491:$AF491,Inp_RPEs!$S$10:$Z$10),0)</f>
        <v>0</v>
      </c>
      <c r="AV491" s="19">
        <f>IF(AV$3=$AP491,SUMPRODUCT($Y491:$AD491,Inp_RPEs!$S$10:$X$10),0)</f>
        <v>0</v>
      </c>
      <c r="AW491" s="19">
        <f>IF(AW$3=$AP491,SUMPRODUCT($Y491:$AF491,Inp_RPEs!$S$11:$Z$11),0)</f>
        <v>10.355539098547991</v>
      </c>
      <c r="AX491" s="19">
        <f>IF(AX$3=$AP491,SUMPRODUCT($Y491:$AD491,Inp_RPEs!$S$11:$X$11),0)</f>
        <v>5.9593205066570558</v>
      </c>
      <c r="AY491" s="19">
        <f>IF(AY$3=$AP491,SUMPRODUCT($Y491:$AF491,Inp_RPEs!$S$12:$Z$12),0)</f>
        <v>0</v>
      </c>
      <c r="AZ491" s="19">
        <f>IF(AZ$3=$AP491,SUMPRODUCT($Y491:$AB491,Inp_RPEs!$S$12:$V$12),0)</f>
        <v>0</v>
      </c>
      <c r="BA491" s="15"/>
    </row>
    <row r="492" spans="5:53">
      <c r="E492" s="3" t="s">
        <v>16</v>
      </c>
      <c r="F492" s="3" t="s">
        <v>197</v>
      </c>
      <c r="G492" s="3" t="s">
        <v>207</v>
      </c>
      <c r="H492" s="3" t="s">
        <v>140</v>
      </c>
      <c r="I492" s="3" t="s">
        <v>208</v>
      </c>
      <c r="L492" s="3" t="s">
        <v>186</v>
      </c>
      <c r="M492" s="3" t="str">
        <f t="shared" ref="M492:M523" si="63">E492&amp;G492&amp;I492</f>
        <v>NWDRSDiscretionary Reward Scheme</v>
      </c>
      <c r="R492" s="15"/>
      <c r="T492" s="15"/>
      <c r="U492" s="15"/>
      <c r="V492" s="15"/>
      <c r="W492" s="15"/>
      <c r="X492" s="15"/>
      <c r="Y492" s="18">
        <v>4.4038706903739094E-2</v>
      </c>
      <c r="Z492" s="18">
        <v>4.4038706903739094E-2</v>
      </c>
      <c r="AA492" s="18">
        <v>2.8305987552286794E-2</v>
      </c>
      <c r="AB492" s="18">
        <v>2.8305987552286794E-2</v>
      </c>
      <c r="AC492" s="18">
        <v>2.8305987552286794E-2</v>
      </c>
      <c r="AD492" s="18">
        <v>0</v>
      </c>
      <c r="AE492" s="18">
        <v>0</v>
      </c>
      <c r="AF492" s="18">
        <v>0</v>
      </c>
      <c r="AG492" s="15"/>
      <c r="AH492" s="15"/>
      <c r="AI492" s="15"/>
      <c r="AJ492" s="15"/>
      <c r="AK492" s="15"/>
      <c r="AM492" s="19">
        <f t="shared" ref="AM492:AM523" si="64">IF(OR($L492="%", $L492="annual real %"),AVERAGE($Y492:$AF492),SUM($Y492:$AF492))</f>
        <v>0.17299537646433857</v>
      </c>
      <c r="AN492" s="19">
        <f t="shared" si="62"/>
        <v>0.17299537646433857</v>
      </c>
      <c r="AO492" s="19">
        <f t="shared" ref="AO492:AO523" si="65">IF(G492="Totex allowance",1,0)</f>
        <v>0</v>
      </c>
      <c r="AP492" s="19" t="str">
        <f t="shared" ref="AP492:AP523" si="66">F492</f>
        <v>GD1</v>
      </c>
      <c r="AQ492" s="19">
        <f t="shared" ref="AQ492:AQ523" si="67">SUM(AS492,AU492,AW492,AY492)</f>
        <v>0.16622188310032773</v>
      </c>
      <c r="AR492" s="19">
        <f t="shared" ref="AR492:AR523" si="68">SUM(AT492,AV492,AX492,AZ492)</f>
        <v>0.16622188310032773</v>
      </c>
      <c r="AS492" s="19">
        <f>IF(AS$3=$AP492,SUMPRODUCT($Y492:$AF492,Inp_RPEs!$S$9:$Z$9),0)</f>
        <v>0</v>
      </c>
      <c r="AT492" s="19">
        <f>IF(AT$3=$AP492,SUMPRODUCT($Y492:$AD492,Inp_RPEs!$S$9:$X$9),0)</f>
        <v>0</v>
      </c>
      <c r="AU492" s="19">
        <f>IF(AU$3=$AP492,SUMPRODUCT($Y492:$AF492,Inp_RPEs!$S$10:$Z$10),0)</f>
        <v>0</v>
      </c>
      <c r="AV492" s="19">
        <f>IF(AV$3=$AP492,SUMPRODUCT($Y492:$AD492,Inp_RPEs!$S$10:$X$10),0)</f>
        <v>0</v>
      </c>
      <c r="AW492" s="19">
        <f>IF(AW$3=$AP492,SUMPRODUCT($Y492:$AF492,Inp_RPEs!$S$11:$Z$11),0)</f>
        <v>0.16622188310032773</v>
      </c>
      <c r="AX492" s="19">
        <f>IF(AX$3=$AP492,SUMPRODUCT($Y492:$AD492,Inp_RPEs!$S$11:$X$11),0)</f>
        <v>0.16622188310032773</v>
      </c>
      <c r="AY492" s="19">
        <f>IF(AY$3=$AP492,SUMPRODUCT($Y492:$AF492,Inp_RPEs!$S$12:$Z$12),0)</f>
        <v>0</v>
      </c>
      <c r="AZ492" s="19">
        <f>IF(AZ$3=$AP492,SUMPRODUCT($Y492:$AB492,Inp_RPEs!$S$12:$V$12),0)</f>
        <v>0</v>
      </c>
      <c r="BA492" s="15"/>
    </row>
    <row r="493" spans="5:53">
      <c r="E493" s="3" t="s">
        <v>16</v>
      </c>
      <c r="F493" s="3" t="s">
        <v>197</v>
      </c>
      <c r="G493" s="3" t="s">
        <v>209</v>
      </c>
      <c r="H493" s="3" t="s">
        <v>140</v>
      </c>
      <c r="I493" s="3" t="s">
        <v>210</v>
      </c>
      <c r="L493" s="3" t="s">
        <v>186</v>
      </c>
      <c r="M493" s="3" t="str">
        <f t="shared" si="63"/>
        <v>NWNTSECNTS Exit Capacity</v>
      </c>
      <c r="R493" s="15"/>
      <c r="T493" s="15"/>
      <c r="U493" s="15"/>
      <c r="V493" s="15"/>
      <c r="W493" s="15"/>
      <c r="X493" s="15"/>
      <c r="Y493" s="18">
        <v>0.61602610400000002</v>
      </c>
      <c r="Z493" s="18">
        <v>0.9779356640000002</v>
      </c>
      <c r="AA493" s="18">
        <v>3.4555945572000004</v>
      </c>
      <c r="AB493" s="18">
        <v>2.7598462155000001</v>
      </c>
      <c r="AC493" s="18">
        <v>3.2329210940999999</v>
      </c>
      <c r="AD493" s="18">
        <v>3.1507982583999996</v>
      </c>
      <c r="AE493" s="18">
        <v>2.8676717875</v>
      </c>
      <c r="AF493" s="18">
        <v>2.1858790609000001</v>
      </c>
      <c r="AG493" s="15"/>
      <c r="AH493" s="15"/>
      <c r="AI493" s="15"/>
      <c r="AJ493" s="15"/>
      <c r="AK493" s="15"/>
      <c r="AM493" s="19">
        <f t="shared" si="64"/>
        <v>19.246672741600001</v>
      </c>
      <c r="AN493" s="19">
        <f t="shared" si="62"/>
        <v>14.193121893200001</v>
      </c>
      <c r="AO493" s="19">
        <f t="shared" si="65"/>
        <v>0</v>
      </c>
      <c r="AP493" s="19" t="str">
        <f t="shared" si="66"/>
        <v>GD1</v>
      </c>
      <c r="AQ493" s="19">
        <f t="shared" si="67"/>
        <v>18.186652846106998</v>
      </c>
      <c r="AR493" s="19">
        <f t="shared" si="68"/>
        <v>13.453874391713841</v>
      </c>
      <c r="AS493" s="19">
        <f>IF(AS$3=$AP493,SUMPRODUCT($Y493:$AF493,Inp_RPEs!$S$9:$Z$9),0)</f>
        <v>0</v>
      </c>
      <c r="AT493" s="19">
        <f>IF(AT$3=$AP493,SUMPRODUCT($Y493:$AD493,Inp_RPEs!$S$9:$X$9),0)</f>
        <v>0</v>
      </c>
      <c r="AU493" s="19">
        <f>IF(AU$3=$AP493,SUMPRODUCT($Y493:$AF493,Inp_RPEs!$S$10:$Z$10),0)</f>
        <v>0</v>
      </c>
      <c r="AV493" s="19">
        <f>IF(AV$3=$AP493,SUMPRODUCT($Y493:$AD493,Inp_RPEs!$S$10:$X$10),0)</f>
        <v>0</v>
      </c>
      <c r="AW493" s="19">
        <f>IF(AW$3=$AP493,SUMPRODUCT($Y493:$AF493,Inp_RPEs!$S$11:$Z$11),0)</f>
        <v>18.186652846106998</v>
      </c>
      <c r="AX493" s="19">
        <f>IF(AX$3=$AP493,SUMPRODUCT($Y493:$AD493,Inp_RPEs!$S$11:$X$11),0)</f>
        <v>13.453874391713841</v>
      </c>
      <c r="AY493" s="19">
        <f>IF(AY$3=$AP493,SUMPRODUCT($Y493:$AF493,Inp_RPEs!$S$12:$Z$12),0)</f>
        <v>0</v>
      </c>
      <c r="AZ493" s="19">
        <f>IF(AZ$3=$AP493,SUMPRODUCT($Y493:$AB493,Inp_RPEs!$S$12:$V$12),0)</f>
        <v>0</v>
      </c>
      <c r="BA493" s="15"/>
    </row>
    <row r="494" spans="5:53">
      <c r="E494" s="3" t="s">
        <v>16</v>
      </c>
      <c r="F494" s="3" t="s">
        <v>197</v>
      </c>
      <c r="G494" s="3" t="s">
        <v>152</v>
      </c>
      <c r="H494" s="3" t="s">
        <v>153</v>
      </c>
      <c r="I494" s="3" t="s">
        <v>154</v>
      </c>
      <c r="L494" s="3" t="s">
        <v>155</v>
      </c>
      <c r="M494" s="3" t="str">
        <f t="shared" si="63"/>
        <v>NWNetwork Innovation AllowanceEligible NIA expenditure and Bid Preparation costs</v>
      </c>
      <c r="R494" s="15"/>
      <c r="T494" s="15"/>
      <c r="U494" s="15"/>
      <c r="V494" s="15"/>
      <c r="W494" s="15"/>
      <c r="X494" s="15"/>
      <c r="Y494" s="18">
        <v>0.69832304000000001</v>
      </c>
      <c r="Z494" s="18">
        <v>1.8774975700000001</v>
      </c>
      <c r="AA494" s="18">
        <v>2.3450738699999998</v>
      </c>
      <c r="AB494" s="18">
        <v>1.87</v>
      </c>
      <c r="AC494" s="18">
        <v>1.8011426399999999</v>
      </c>
      <c r="AD494" s="18">
        <v>1.1921696770000001</v>
      </c>
      <c r="AE494" s="18">
        <v>3.1974432099999999</v>
      </c>
      <c r="AF494" s="18">
        <v>3.2656042900000002</v>
      </c>
      <c r="AG494" s="15"/>
      <c r="AH494" s="15"/>
      <c r="AI494" s="15"/>
      <c r="AJ494" s="15"/>
      <c r="AK494" s="15"/>
      <c r="AM494" s="19">
        <f t="shared" si="64"/>
        <v>16.247254296999998</v>
      </c>
      <c r="AN494" s="19">
        <f t="shared" si="62"/>
        <v>9.7842067969999995</v>
      </c>
      <c r="AO494" s="19">
        <f t="shared" si="65"/>
        <v>0</v>
      </c>
      <c r="AP494" s="19" t="str">
        <f t="shared" si="66"/>
        <v>GD1</v>
      </c>
      <c r="AQ494" s="19">
        <f t="shared" si="67"/>
        <v>15.371424947956687</v>
      </c>
      <c r="AR494" s="19">
        <f t="shared" si="68"/>
        <v>9.3186171549166588</v>
      </c>
      <c r="AS494" s="19">
        <f>IF(AS$3=$AP494,SUMPRODUCT($Y494:$AF494,Inp_RPEs!$S$9:$Z$9),0)</f>
        <v>0</v>
      </c>
      <c r="AT494" s="19">
        <f>IF(AT$3=$AP494,SUMPRODUCT($Y494:$AD494,Inp_RPEs!$S$9:$X$9),0)</f>
        <v>0</v>
      </c>
      <c r="AU494" s="19">
        <f>IF(AU$3=$AP494,SUMPRODUCT($Y494:$AF494,Inp_RPEs!$S$10:$Z$10),0)</f>
        <v>0</v>
      </c>
      <c r="AV494" s="19">
        <f>IF(AV$3=$AP494,SUMPRODUCT($Y494:$AD494,Inp_RPEs!$S$10:$X$10),0)</f>
        <v>0</v>
      </c>
      <c r="AW494" s="19">
        <f>IF(AW$3=$AP494,SUMPRODUCT($Y494:$AF494,Inp_RPEs!$S$11:$Z$11),0)</f>
        <v>15.371424947956687</v>
      </c>
      <c r="AX494" s="19">
        <f>IF(AX$3=$AP494,SUMPRODUCT($Y494:$AD494,Inp_RPEs!$S$11:$X$11),0)</f>
        <v>9.3186171549166588</v>
      </c>
      <c r="AY494" s="19">
        <f>IF(AY$3=$AP494,SUMPRODUCT($Y494:$AF494,Inp_RPEs!$S$12:$Z$12),0)</f>
        <v>0</v>
      </c>
      <c r="AZ494" s="19">
        <f>IF(AZ$3=$AP494,SUMPRODUCT($Y494:$AB494,Inp_RPEs!$S$12:$V$12),0)</f>
        <v>0</v>
      </c>
      <c r="BA494" s="15"/>
    </row>
    <row r="495" spans="5:53">
      <c r="E495" s="3" t="s">
        <v>16</v>
      </c>
      <c r="F495" s="3" t="s">
        <v>197</v>
      </c>
      <c r="G495" s="3" t="s">
        <v>156</v>
      </c>
      <c r="H495" s="3" t="s">
        <v>153</v>
      </c>
      <c r="I495" s="3" t="s">
        <v>157</v>
      </c>
      <c r="L495" s="3" t="s">
        <v>155</v>
      </c>
      <c r="M495" s="3" t="str">
        <f t="shared" si="63"/>
        <v>NWLow Carbon Networks FundLow Carbon Networks Fund revenue adjustment</v>
      </c>
      <c r="R495" s="15"/>
      <c r="T495" s="15"/>
      <c r="U495" s="15"/>
      <c r="V495" s="15"/>
      <c r="W495" s="15"/>
      <c r="X495" s="15"/>
      <c r="Y495" s="18">
        <v>0</v>
      </c>
      <c r="Z495" s="18">
        <v>0</v>
      </c>
      <c r="AA495" s="18">
        <v>0</v>
      </c>
      <c r="AB495" s="18">
        <v>0</v>
      </c>
      <c r="AC495" s="18">
        <v>0</v>
      </c>
      <c r="AD495" s="18">
        <v>0</v>
      </c>
      <c r="AE495" s="18">
        <v>0</v>
      </c>
      <c r="AF495" s="18">
        <v>0</v>
      </c>
      <c r="AG495" s="15"/>
      <c r="AH495" s="15"/>
      <c r="AI495" s="15"/>
      <c r="AJ495" s="15"/>
      <c r="AK495" s="15"/>
      <c r="AM495" s="19">
        <f t="shared" si="64"/>
        <v>0</v>
      </c>
      <c r="AN495" s="19">
        <f t="shared" si="62"/>
        <v>0</v>
      </c>
      <c r="AO495" s="19">
        <f t="shared" si="65"/>
        <v>0</v>
      </c>
      <c r="AP495" s="19" t="str">
        <f t="shared" si="66"/>
        <v>GD1</v>
      </c>
      <c r="AQ495" s="19">
        <f t="shared" si="67"/>
        <v>0</v>
      </c>
      <c r="AR495" s="19">
        <f t="shared" si="68"/>
        <v>0</v>
      </c>
      <c r="AS495" s="19">
        <f>IF(AS$3=$AP495,SUMPRODUCT($Y495:$AF495,Inp_RPEs!$S$9:$Z$9),0)</f>
        <v>0</v>
      </c>
      <c r="AT495" s="19">
        <f>IF(AT$3=$AP495,SUMPRODUCT($Y495:$AD495,Inp_RPEs!$S$9:$X$9),0)</f>
        <v>0</v>
      </c>
      <c r="AU495" s="19">
        <f>IF(AU$3=$AP495,SUMPRODUCT($Y495:$AF495,Inp_RPEs!$S$10:$Z$10),0)</f>
        <v>0</v>
      </c>
      <c r="AV495" s="19">
        <f>IF(AV$3=$AP495,SUMPRODUCT($Y495:$AD495,Inp_RPEs!$S$10:$X$10),0)</f>
        <v>0</v>
      </c>
      <c r="AW495" s="19">
        <f>IF(AW$3=$AP495,SUMPRODUCT($Y495:$AF495,Inp_RPEs!$S$11:$Z$11),0)</f>
        <v>0</v>
      </c>
      <c r="AX495" s="19">
        <f>IF(AX$3=$AP495,SUMPRODUCT($Y495:$AD495,Inp_RPEs!$S$11:$X$11),0)</f>
        <v>0</v>
      </c>
      <c r="AY495" s="19">
        <f>IF(AY$3=$AP495,SUMPRODUCT($Y495:$AF495,Inp_RPEs!$S$12:$Z$12),0)</f>
        <v>0</v>
      </c>
      <c r="AZ495" s="19">
        <f>IF(AZ$3=$AP495,SUMPRODUCT($Y495:$AB495,Inp_RPEs!$S$12:$V$12),0)</f>
        <v>0</v>
      </c>
      <c r="BA495" s="15"/>
    </row>
    <row r="496" spans="5:53">
      <c r="E496" s="3" t="s">
        <v>16</v>
      </c>
      <c r="F496" s="3" t="s">
        <v>197</v>
      </c>
      <c r="G496" s="3" t="s">
        <v>158</v>
      </c>
      <c r="H496" s="3" t="s">
        <v>153</v>
      </c>
      <c r="I496" s="3" t="s">
        <v>159</v>
      </c>
      <c r="L496" s="3" t="s">
        <v>155</v>
      </c>
      <c r="M496" s="3" t="str">
        <f t="shared" si="63"/>
        <v>NWNIC AwardAwarded NIC funding actually spent or forecast to be spent</v>
      </c>
      <c r="R496" s="15"/>
      <c r="T496" s="15"/>
      <c r="U496" s="15"/>
      <c r="V496" s="15"/>
      <c r="W496" s="15"/>
      <c r="X496" s="15"/>
      <c r="Y496" s="18">
        <v>0</v>
      </c>
      <c r="Z496" s="18">
        <v>0.22905462542094104</v>
      </c>
      <c r="AA496" s="18">
        <v>0.19992337509480704</v>
      </c>
      <c r="AB496" s="18">
        <v>1.529165315861061</v>
      </c>
      <c r="AC496" s="18">
        <v>1.244444790934</v>
      </c>
      <c r="AD496" s="18">
        <v>0.98500330004580283</v>
      </c>
      <c r="AE496" s="18">
        <v>0.50312113759999999</v>
      </c>
      <c r="AF496" s="18">
        <v>0.1229</v>
      </c>
      <c r="AG496" s="15"/>
      <c r="AH496" s="15"/>
      <c r="AI496" s="15"/>
      <c r="AJ496" s="15"/>
      <c r="AK496" s="15"/>
      <c r="AM496" s="19">
        <f t="shared" si="64"/>
        <v>4.8136125449566114</v>
      </c>
      <c r="AN496" s="19">
        <f t="shared" si="62"/>
        <v>4.1875914073566118</v>
      </c>
      <c r="AO496" s="19">
        <f t="shared" si="65"/>
        <v>0</v>
      </c>
      <c r="AP496" s="19" t="str">
        <f t="shared" si="66"/>
        <v>GD1</v>
      </c>
      <c r="AQ496" s="19">
        <f t="shared" si="67"/>
        <v>4.5401588560229529</v>
      </c>
      <c r="AR496" s="19">
        <f t="shared" si="68"/>
        <v>3.9538741938302233</v>
      </c>
      <c r="AS496" s="19">
        <f>IF(AS$3=$AP496,SUMPRODUCT($Y496:$AF496,Inp_RPEs!$S$9:$Z$9),0)</f>
        <v>0</v>
      </c>
      <c r="AT496" s="19">
        <f>IF(AT$3=$AP496,SUMPRODUCT($Y496:$AD496,Inp_RPEs!$S$9:$X$9),0)</f>
        <v>0</v>
      </c>
      <c r="AU496" s="19">
        <f>IF(AU$3=$AP496,SUMPRODUCT($Y496:$AF496,Inp_RPEs!$S$10:$Z$10),0)</f>
        <v>0</v>
      </c>
      <c r="AV496" s="19">
        <f>IF(AV$3=$AP496,SUMPRODUCT($Y496:$AD496,Inp_RPEs!$S$10:$X$10),0)</f>
        <v>0</v>
      </c>
      <c r="AW496" s="19">
        <f>IF(AW$3=$AP496,SUMPRODUCT($Y496:$AF496,Inp_RPEs!$S$11:$Z$11),0)</f>
        <v>4.5401588560229529</v>
      </c>
      <c r="AX496" s="19">
        <f>IF(AX$3=$AP496,SUMPRODUCT($Y496:$AD496,Inp_RPEs!$S$11:$X$11),0)</f>
        <v>3.9538741938302233</v>
      </c>
      <c r="AY496" s="19">
        <f>IF(AY$3=$AP496,SUMPRODUCT($Y496:$AF496,Inp_RPEs!$S$12:$Z$12),0)</f>
        <v>0</v>
      </c>
      <c r="AZ496" s="19">
        <f>IF(AZ$3=$AP496,SUMPRODUCT($Y496:$AB496,Inp_RPEs!$S$12:$V$12),0)</f>
        <v>0</v>
      </c>
      <c r="BA496" s="15"/>
    </row>
    <row r="497" spans="5:53">
      <c r="E497" s="3" t="s">
        <v>16</v>
      </c>
      <c r="F497" s="3" t="s">
        <v>197</v>
      </c>
      <c r="G497" s="3" t="s">
        <v>160</v>
      </c>
      <c r="H497" s="3" t="s">
        <v>153</v>
      </c>
      <c r="I497" s="3" t="s">
        <v>161</v>
      </c>
      <c r="L497" s="3" t="s">
        <v>186</v>
      </c>
      <c r="M497" s="3" t="str">
        <f t="shared" si="63"/>
        <v>NWInnovation RORE deductionNetwork innovation</v>
      </c>
      <c r="R497" s="15"/>
      <c r="T497" s="15"/>
      <c r="U497" s="15"/>
      <c r="V497" s="15"/>
      <c r="W497" s="15"/>
      <c r="X497" s="15"/>
      <c r="Y497" s="18">
        <v>6.017851882168803E-2</v>
      </c>
      <c r="Z497" s="18">
        <v>0.15783175268312638</v>
      </c>
      <c r="AA497" s="18">
        <v>0.23850034060778866</v>
      </c>
      <c r="AB497" s="18">
        <v>0.27420046308048407</v>
      </c>
      <c r="AC497" s="18">
        <v>0.22506399526917417</v>
      </c>
      <c r="AD497" s="18">
        <v>0.14829781029014968</v>
      </c>
      <c r="AE497" s="18">
        <v>0.3320011098594578</v>
      </c>
      <c r="AF497" s="18">
        <v>0.25095668432600271</v>
      </c>
      <c r="AG497" s="15"/>
      <c r="AH497" s="15"/>
      <c r="AI497" s="15"/>
      <c r="AJ497" s="15"/>
      <c r="AK497" s="15"/>
      <c r="AM497" s="19">
        <f t="shared" si="64"/>
        <v>1.6870306749378716</v>
      </c>
      <c r="AN497" s="19">
        <f t="shared" si="62"/>
        <v>1.1040728807524112</v>
      </c>
      <c r="AO497" s="19">
        <f t="shared" si="65"/>
        <v>0</v>
      </c>
      <c r="AP497" s="19" t="str">
        <f t="shared" si="66"/>
        <v>GD1</v>
      </c>
      <c r="AQ497" s="19">
        <f t="shared" si="67"/>
        <v>1.5955711972753521</v>
      </c>
      <c r="AR497" s="19">
        <f t="shared" si="68"/>
        <v>1.0496164476531065</v>
      </c>
      <c r="AS497" s="19">
        <f>IF(AS$3=$AP497,SUMPRODUCT($Y497:$AF497,Inp_RPEs!$S$9:$Z$9),0)</f>
        <v>0</v>
      </c>
      <c r="AT497" s="19">
        <f>IF(AT$3=$AP497,SUMPRODUCT($Y497:$AD497,Inp_RPEs!$S$9:$X$9),0)</f>
        <v>0</v>
      </c>
      <c r="AU497" s="19">
        <f>IF(AU$3=$AP497,SUMPRODUCT($Y497:$AF497,Inp_RPEs!$S$10:$Z$10),0)</f>
        <v>0</v>
      </c>
      <c r="AV497" s="19">
        <f>IF(AV$3=$AP497,SUMPRODUCT($Y497:$AD497,Inp_RPEs!$S$10:$X$10),0)</f>
        <v>0</v>
      </c>
      <c r="AW497" s="19">
        <f>IF(AW$3=$AP497,SUMPRODUCT($Y497:$AF497,Inp_RPEs!$S$11:$Z$11),0)</f>
        <v>1.5955711972753521</v>
      </c>
      <c r="AX497" s="19">
        <f>IF(AX$3=$AP497,SUMPRODUCT($Y497:$AD497,Inp_RPEs!$S$11:$X$11),0)</f>
        <v>1.0496164476531065</v>
      </c>
      <c r="AY497" s="19">
        <f>IF(AY$3=$AP497,SUMPRODUCT($Y497:$AF497,Inp_RPEs!$S$12:$Z$12),0)</f>
        <v>0</v>
      </c>
      <c r="AZ497" s="19">
        <f>IF(AZ$3=$AP497,SUMPRODUCT($Y497:$AB497,Inp_RPEs!$S$12:$V$12),0)</f>
        <v>0</v>
      </c>
      <c r="BA497" s="15"/>
    </row>
    <row r="498" spans="5:53">
      <c r="E498" s="3" t="s">
        <v>16</v>
      </c>
      <c r="F498" s="3" t="s">
        <v>197</v>
      </c>
      <c r="G498" s="3" t="s">
        <v>162</v>
      </c>
      <c r="H498" s="3" t="s">
        <v>163</v>
      </c>
      <c r="I498" s="3" t="s">
        <v>164</v>
      </c>
      <c r="L498" s="3" t="s">
        <v>186</v>
      </c>
      <c r="M498" s="3" t="str">
        <f t="shared" si="63"/>
        <v>NWFines and PenaltiesPost-tax total fines and penalties (including GS payments)</v>
      </c>
      <c r="R498" s="15"/>
      <c r="T498" s="15"/>
      <c r="U498" s="15"/>
      <c r="V498" s="15"/>
      <c r="W498" s="15"/>
      <c r="X498" s="15"/>
      <c r="Y498" s="18">
        <v>0.50020676513558315</v>
      </c>
      <c r="Z498" s="18">
        <v>0.4687117108973719</v>
      </c>
      <c r="AA498" s="18">
        <v>0.1653851752059268</v>
      </c>
      <c r="AB498" s="18">
        <v>0.2034581990817366</v>
      </c>
      <c r="AC498" s="18">
        <v>0.29199450800516946</v>
      </c>
      <c r="AD498" s="18">
        <v>0.55203525934293995</v>
      </c>
      <c r="AE498" s="18">
        <v>0.5389090469441512</v>
      </c>
      <c r="AF498" s="18">
        <v>0.47974341727139652</v>
      </c>
      <c r="AG498" s="15"/>
      <c r="AH498" s="15"/>
      <c r="AI498" s="15"/>
      <c r="AJ498" s="15"/>
      <c r="AK498" s="15"/>
      <c r="AM498" s="19">
        <f t="shared" si="64"/>
        <v>3.2004440818842754</v>
      </c>
      <c r="AN498" s="19">
        <f t="shared" si="62"/>
        <v>2.1817916176687278</v>
      </c>
      <c r="AO498" s="19">
        <f t="shared" si="65"/>
        <v>0</v>
      </c>
      <c r="AP498" s="19" t="str">
        <f t="shared" si="66"/>
        <v>GD1</v>
      </c>
      <c r="AQ498" s="19">
        <f t="shared" si="67"/>
        <v>3.0395265469698978</v>
      </c>
      <c r="AR498" s="19">
        <f t="shared" si="68"/>
        <v>2.0855326959571525</v>
      </c>
      <c r="AS498" s="19">
        <f>IF(AS$3=$AP498,SUMPRODUCT($Y498:$AF498,Inp_RPEs!$S$9:$Z$9),0)</f>
        <v>0</v>
      </c>
      <c r="AT498" s="19">
        <f>IF(AT$3=$AP498,SUMPRODUCT($Y498:$AD498,Inp_RPEs!$S$9:$X$9),0)</f>
        <v>0</v>
      </c>
      <c r="AU498" s="19">
        <f>IF(AU$3=$AP498,SUMPRODUCT($Y498:$AF498,Inp_RPEs!$S$10:$Z$10),0)</f>
        <v>0</v>
      </c>
      <c r="AV498" s="19">
        <f>IF(AV$3=$AP498,SUMPRODUCT($Y498:$AD498,Inp_RPEs!$S$10:$X$10),0)</f>
        <v>0</v>
      </c>
      <c r="AW498" s="19">
        <f>IF(AW$3=$AP498,SUMPRODUCT($Y498:$AF498,Inp_RPEs!$S$11:$Z$11),0)</f>
        <v>3.0395265469698978</v>
      </c>
      <c r="AX498" s="19">
        <f>IF(AX$3=$AP498,SUMPRODUCT($Y498:$AD498,Inp_RPEs!$S$11:$X$11),0)</f>
        <v>2.0855326959571525</v>
      </c>
      <c r="AY498" s="19">
        <f>IF(AY$3=$AP498,SUMPRODUCT($Y498:$AF498,Inp_RPEs!$S$12:$Z$12),0)</f>
        <v>0</v>
      </c>
      <c r="AZ498" s="19">
        <f>IF(AZ$3=$AP498,SUMPRODUCT($Y498:$AB498,Inp_RPEs!$S$12:$V$12),0)</f>
        <v>0</v>
      </c>
      <c r="BA498" s="15"/>
    </row>
    <row r="499" spans="5:53">
      <c r="E499" s="3" t="s">
        <v>16</v>
      </c>
      <c r="F499" s="3" t="s">
        <v>197</v>
      </c>
      <c r="G499" s="3" t="s">
        <v>165</v>
      </c>
      <c r="H499" s="3" t="s">
        <v>166</v>
      </c>
      <c r="I499" s="3" t="s">
        <v>167</v>
      </c>
      <c r="L499" s="3" t="s">
        <v>155</v>
      </c>
      <c r="M499" s="3" t="str">
        <f t="shared" si="63"/>
        <v>NWActual GearingTotal Adjustments to be applied for performance assessment (at actual gearing)</v>
      </c>
      <c r="R499" s="15"/>
      <c r="T499" s="15"/>
      <c r="U499" s="15"/>
      <c r="V499" s="15"/>
      <c r="W499" s="15"/>
      <c r="X499" s="15"/>
      <c r="Y499" s="18">
        <v>8.4418749431596822</v>
      </c>
      <c r="Z499" s="18">
        <v>8.2713760053079426</v>
      </c>
      <c r="AA499" s="18">
        <v>1.2201025175057918</v>
      </c>
      <c r="AB499" s="18">
        <v>1.1105794574908117</v>
      </c>
      <c r="AC499" s="18">
        <v>3.5547621087371213</v>
      </c>
      <c r="AD499" s="18">
        <v>6.3944157292534314</v>
      </c>
      <c r="AE499" s="18">
        <v>4.9290566209186899</v>
      </c>
      <c r="AF499" s="18">
        <v>2.1471883428792999</v>
      </c>
      <c r="AG499" s="15"/>
      <c r="AH499" s="15"/>
      <c r="AI499" s="15"/>
      <c r="AJ499" s="15"/>
      <c r="AK499" s="15"/>
      <c r="AM499" s="19">
        <f t="shared" si="64"/>
        <v>36.069355725252777</v>
      </c>
      <c r="AN499" s="19">
        <f t="shared" si="62"/>
        <v>28.993110761454783</v>
      </c>
      <c r="AO499" s="19">
        <f t="shared" si="65"/>
        <v>0</v>
      </c>
      <c r="AP499" s="19" t="str">
        <f t="shared" si="66"/>
        <v>GD1</v>
      </c>
      <c r="AQ499" s="19">
        <f t="shared" si="67"/>
        <v>34.438457262151225</v>
      </c>
      <c r="AR499" s="19">
        <f t="shared" si="68"/>
        <v>27.811374502456715</v>
      </c>
      <c r="AS499" s="19">
        <f>IF(AS$3=$AP499,SUMPRODUCT($Y499:$AF499,Inp_RPEs!$S$9:$Z$9),0)</f>
        <v>0</v>
      </c>
      <c r="AT499" s="19">
        <f>IF(AT$3=$AP499,SUMPRODUCT($Y499:$AD499,Inp_RPEs!$S$9:$X$9),0)</f>
        <v>0</v>
      </c>
      <c r="AU499" s="19">
        <f>IF(AU$3=$AP499,SUMPRODUCT($Y499:$AF499,Inp_RPEs!$S$10:$Z$10),0)</f>
        <v>0</v>
      </c>
      <c r="AV499" s="19">
        <f>IF(AV$3=$AP499,SUMPRODUCT($Y499:$AD499,Inp_RPEs!$S$10:$X$10),0)</f>
        <v>0</v>
      </c>
      <c r="AW499" s="19">
        <f>IF(AW$3=$AP499,SUMPRODUCT($Y499:$AF499,Inp_RPEs!$S$11:$Z$11),0)</f>
        <v>34.438457262151225</v>
      </c>
      <c r="AX499" s="19">
        <f>IF(AX$3=$AP499,SUMPRODUCT($Y499:$AD499,Inp_RPEs!$S$11:$X$11),0)</f>
        <v>27.811374502456715</v>
      </c>
      <c r="AY499" s="19">
        <f>IF(AY$3=$AP499,SUMPRODUCT($Y499:$AF499,Inp_RPEs!$S$12:$Z$12),0)</f>
        <v>0</v>
      </c>
      <c r="AZ499" s="19">
        <f>IF(AZ$3=$AP499,SUMPRODUCT($Y499:$AB499,Inp_RPEs!$S$12:$V$12),0)</f>
        <v>0</v>
      </c>
      <c r="BA499" s="15"/>
    </row>
    <row r="500" spans="5:53">
      <c r="E500" s="3" t="s">
        <v>16</v>
      </c>
      <c r="F500" s="3" t="s">
        <v>197</v>
      </c>
      <c r="G500" s="3" t="s">
        <v>168</v>
      </c>
      <c r="H500" s="3" t="s">
        <v>166</v>
      </c>
      <c r="I500" s="3" t="s">
        <v>169</v>
      </c>
      <c r="L500" s="3" t="s">
        <v>186</v>
      </c>
      <c r="M500" s="3" t="str">
        <f t="shared" si="63"/>
        <v>NWDebt performance (notional)Debt performance - at notional gearing</v>
      </c>
      <c r="R500" s="15"/>
      <c r="T500" s="15"/>
      <c r="U500" s="15"/>
      <c r="V500" s="15"/>
      <c r="W500" s="15"/>
      <c r="X500" s="15"/>
      <c r="Y500" s="18">
        <v>16.144941774760667</v>
      </c>
      <c r="Z500" s="18">
        <v>7.4232784740261586</v>
      </c>
      <c r="AA500" s="18">
        <v>3.9015088999911072</v>
      </c>
      <c r="AB500" s="18">
        <v>10.871509567716883</v>
      </c>
      <c r="AC500" s="18">
        <v>33.725095078880635</v>
      </c>
      <c r="AD500" s="18">
        <v>25.086153267452453</v>
      </c>
      <c r="AE500" s="18">
        <v>15.030023589978775</v>
      </c>
      <c r="AF500" s="18">
        <v>10.556068320546387</v>
      </c>
      <c r="AG500" s="15"/>
      <c r="AH500" s="15"/>
      <c r="AI500" s="15"/>
      <c r="AJ500" s="15"/>
      <c r="AK500" s="15"/>
      <c r="AM500" s="19">
        <f t="shared" si="64"/>
        <v>122.73857897335307</v>
      </c>
      <c r="AN500" s="19">
        <f t="shared" si="62"/>
        <v>97.152487062827902</v>
      </c>
      <c r="AO500" s="19">
        <f t="shared" si="65"/>
        <v>0</v>
      </c>
      <c r="AP500" s="19" t="str">
        <f t="shared" si="66"/>
        <v>GD1</v>
      </c>
      <c r="AQ500" s="19">
        <f t="shared" si="67"/>
        <v>116.13820086065573</v>
      </c>
      <c r="AR500" s="19">
        <f t="shared" si="68"/>
        <v>92.176177293682855</v>
      </c>
      <c r="AS500" s="19">
        <f>IF(AS$3=$AP500,SUMPRODUCT($Y500:$AF500,Inp_RPEs!$S$9:$Z$9),0)</f>
        <v>0</v>
      </c>
      <c r="AT500" s="19">
        <f>IF(AT$3=$AP500,SUMPRODUCT($Y500:$AD500,Inp_RPEs!$S$9:$X$9),0)</f>
        <v>0</v>
      </c>
      <c r="AU500" s="19">
        <f>IF(AU$3=$AP500,SUMPRODUCT($Y500:$AF500,Inp_RPEs!$S$10:$Z$10),0)</f>
        <v>0</v>
      </c>
      <c r="AV500" s="19">
        <f>IF(AV$3=$AP500,SUMPRODUCT($Y500:$AD500,Inp_RPEs!$S$10:$X$10),0)</f>
        <v>0</v>
      </c>
      <c r="AW500" s="19">
        <f>IF(AW$3=$AP500,SUMPRODUCT($Y500:$AF500,Inp_RPEs!$S$11:$Z$11),0)</f>
        <v>116.13820086065573</v>
      </c>
      <c r="AX500" s="19">
        <f>IF(AX$3=$AP500,SUMPRODUCT($Y500:$AD500,Inp_RPEs!$S$11:$X$11),0)</f>
        <v>92.176177293682855</v>
      </c>
      <c r="AY500" s="19">
        <f>IF(AY$3=$AP500,SUMPRODUCT($Y500:$AF500,Inp_RPEs!$S$12:$Z$12),0)</f>
        <v>0</v>
      </c>
      <c r="AZ500" s="19">
        <f>IF(AZ$3=$AP500,SUMPRODUCT($Y500:$AB500,Inp_RPEs!$S$12:$V$12),0)</f>
        <v>0</v>
      </c>
      <c r="BA500" s="15"/>
    </row>
    <row r="501" spans="5:53">
      <c r="E501" s="3" t="s">
        <v>16</v>
      </c>
      <c r="F501" s="3" t="s">
        <v>197</v>
      </c>
      <c r="G501" s="3" t="s">
        <v>170</v>
      </c>
      <c r="H501" s="3" t="s">
        <v>166</v>
      </c>
      <c r="I501" s="3" t="s">
        <v>171</v>
      </c>
      <c r="L501" s="3" t="s">
        <v>186</v>
      </c>
      <c r="M501" s="3" t="str">
        <f t="shared" si="63"/>
        <v>NWDebt performance impact (actual)Debt performance - impact of actual gearing</v>
      </c>
      <c r="R501" s="15"/>
      <c r="T501" s="15"/>
      <c r="U501" s="15"/>
      <c r="V501" s="15"/>
      <c r="W501" s="15"/>
      <c r="X501" s="15"/>
      <c r="Y501" s="18">
        <v>1.3469385089230377</v>
      </c>
      <c r="Z501" s="18">
        <v>0.57795482392307562</v>
      </c>
      <c r="AA501" s="18">
        <v>0.94233414043709551</v>
      </c>
      <c r="AB501" s="18">
        <v>0.49188555305277237</v>
      </c>
      <c r="AC501" s="18">
        <v>-0.35071472147117522</v>
      </c>
      <c r="AD501" s="18">
        <v>-0.15195999818650607</v>
      </c>
      <c r="AE501" s="18">
        <v>4.7838652296765538E-3</v>
      </c>
      <c r="AF501" s="18">
        <v>4.4052572434227777E-3</v>
      </c>
      <c r="AG501" s="15"/>
      <c r="AH501" s="15"/>
      <c r="AI501" s="15"/>
      <c r="AJ501" s="15"/>
      <c r="AK501" s="15"/>
      <c r="AM501" s="19">
        <f t="shared" si="64"/>
        <v>2.8656274291513992</v>
      </c>
      <c r="AN501" s="19">
        <f t="shared" si="62"/>
        <v>2.8564383066782999</v>
      </c>
      <c r="AO501" s="19">
        <f t="shared" si="65"/>
        <v>0</v>
      </c>
      <c r="AP501" s="19" t="str">
        <f t="shared" si="66"/>
        <v>GD1</v>
      </c>
      <c r="AQ501" s="19">
        <f t="shared" si="67"/>
        <v>2.7878235247457672</v>
      </c>
      <c r="AR501" s="19">
        <f t="shared" si="68"/>
        <v>2.7792176786466363</v>
      </c>
      <c r="AS501" s="19">
        <f>IF(AS$3=$AP501,SUMPRODUCT($Y501:$AF501,Inp_RPEs!$S$9:$Z$9),0)</f>
        <v>0</v>
      </c>
      <c r="AT501" s="19">
        <f>IF(AT$3=$AP501,SUMPRODUCT($Y501:$AD501,Inp_RPEs!$S$9:$X$9),0)</f>
        <v>0</v>
      </c>
      <c r="AU501" s="19">
        <f>IF(AU$3=$AP501,SUMPRODUCT($Y501:$AF501,Inp_RPEs!$S$10:$Z$10),0)</f>
        <v>0</v>
      </c>
      <c r="AV501" s="19">
        <f>IF(AV$3=$AP501,SUMPRODUCT($Y501:$AD501,Inp_RPEs!$S$10:$X$10),0)</f>
        <v>0</v>
      </c>
      <c r="AW501" s="19">
        <f>IF(AW$3=$AP501,SUMPRODUCT($Y501:$AF501,Inp_RPEs!$S$11:$Z$11),0)</f>
        <v>2.7878235247457672</v>
      </c>
      <c r="AX501" s="19">
        <f>IF(AX$3=$AP501,SUMPRODUCT($Y501:$AD501,Inp_RPEs!$S$11:$X$11),0)</f>
        <v>2.7792176786466363</v>
      </c>
      <c r="AY501" s="19">
        <f>IF(AY$3=$AP501,SUMPRODUCT($Y501:$AF501,Inp_RPEs!$S$12:$Z$12),0)</f>
        <v>0</v>
      </c>
      <c r="AZ501" s="19">
        <f>IF(AZ$3=$AP501,SUMPRODUCT($Y501:$AB501,Inp_RPEs!$S$12:$V$12),0)</f>
        <v>0</v>
      </c>
      <c r="BA501" s="15"/>
    </row>
    <row r="502" spans="5:53">
      <c r="E502" s="3" t="s">
        <v>16</v>
      </c>
      <c r="F502" s="3" t="s">
        <v>197</v>
      </c>
      <c r="G502" s="3" t="s">
        <v>172</v>
      </c>
      <c r="H502" s="3" t="s">
        <v>166</v>
      </c>
      <c r="I502" s="3" t="s">
        <v>173</v>
      </c>
      <c r="L502" s="3" t="s">
        <v>186</v>
      </c>
      <c r="M502" s="3" t="str">
        <f t="shared" si="63"/>
        <v>NWTax performance (notional)Tax performance - at notional gearing</v>
      </c>
      <c r="R502" s="15"/>
      <c r="T502" s="15"/>
      <c r="U502" s="15"/>
      <c r="V502" s="15"/>
      <c r="W502" s="15"/>
      <c r="X502" s="15"/>
      <c r="Y502" s="18">
        <v>-0.8590455707498359</v>
      </c>
      <c r="Z502" s="18">
        <v>-4.77319088161744</v>
      </c>
      <c r="AA502" s="18">
        <v>-1.4600124898807501</v>
      </c>
      <c r="AB502" s="18">
        <v>-0.63860208249583827</v>
      </c>
      <c r="AC502" s="18">
        <v>0.99077341190294721</v>
      </c>
      <c r="AD502" s="18">
        <v>-1.1302925204310785</v>
      </c>
      <c r="AE502" s="18">
        <v>2.5058419968096812</v>
      </c>
      <c r="AF502" s="18">
        <v>1.7871576102455387</v>
      </c>
      <c r="AG502" s="15"/>
      <c r="AH502" s="15"/>
      <c r="AI502" s="15"/>
      <c r="AJ502" s="15"/>
      <c r="AK502" s="15"/>
      <c r="AM502" s="19">
        <f t="shared" si="64"/>
        <v>-3.5773705262167756</v>
      </c>
      <c r="AN502" s="19">
        <f t="shared" si="62"/>
        <v>-7.8703701332719955</v>
      </c>
      <c r="AO502" s="19">
        <f t="shared" si="65"/>
        <v>0</v>
      </c>
      <c r="AP502" s="19" t="str">
        <f t="shared" si="66"/>
        <v>GD1</v>
      </c>
      <c r="AQ502" s="19">
        <f t="shared" si="67"/>
        <v>-3.5563097698090589</v>
      </c>
      <c r="AR502" s="19">
        <f t="shared" si="68"/>
        <v>-7.5768127101172666</v>
      </c>
      <c r="AS502" s="19">
        <f>IF(AS$3=$AP502,SUMPRODUCT($Y502:$AF502,Inp_RPEs!$S$9:$Z$9),0)</f>
        <v>0</v>
      </c>
      <c r="AT502" s="19">
        <f>IF(AT$3=$AP502,SUMPRODUCT($Y502:$AD502,Inp_RPEs!$S$9:$X$9),0)</f>
        <v>0</v>
      </c>
      <c r="AU502" s="19">
        <f>IF(AU$3=$AP502,SUMPRODUCT($Y502:$AF502,Inp_RPEs!$S$10:$Z$10),0)</f>
        <v>0</v>
      </c>
      <c r="AV502" s="19">
        <f>IF(AV$3=$AP502,SUMPRODUCT($Y502:$AD502,Inp_RPEs!$S$10:$X$10),0)</f>
        <v>0</v>
      </c>
      <c r="AW502" s="19">
        <f>IF(AW$3=$AP502,SUMPRODUCT($Y502:$AF502,Inp_RPEs!$S$11:$Z$11),0)</f>
        <v>-3.5563097698090589</v>
      </c>
      <c r="AX502" s="19">
        <f>IF(AX$3=$AP502,SUMPRODUCT($Y502:$AD502,Inp_RPEs!$S$11:$X$11),0)</f>
        <v>-7.5768127101172666</v>
      </c>
      <c r="AY502" s="19">
        <f>IF(AY$3=$AP502,SUMPRODUCT($Y502:$AF502,Inp_RPEs!$S$12:$Z$12),0)</f>
        <v>0</v>
      </c>
      <c r="AZ502" s="19">
        <f>IF(AZ$3=$AP502,SUMPRODUCT($Y502:$AB502,Inp_RPEs!$S$12:$V$12),0)</f>
        <v>0</v>
      </c>
      <c r="BA502" s="15"/>
    </row>
    <row r="503" spans="5:53">
      <c r="E503" s="3" t="s">
        <v>16</v>
      </c>
      <c r="F503" s="3" t="s">
        <v>197</v>
      </c>
      <c r="G503" s="3" t="s">
        <v>174</v>
      </c>
      <c r="H503" s="3" t="s">
        <v>166</v>
      </c>
      <c r="I503" s="3" t="s">
        <v>175</v>
      </c>
      <c r="L503" s="3" t="s">
        <v>186</v>
      </c>
      <c r="M503" s="3" t="str">
        <f t="shared" si="63"/>
        <v>NWTax performance impact (actual)Tax performance - impact of actual gearing</v>
      </c>
      <c r="R503" s="15"/>
      <c r="T503" s="15"/>
      <c r="U503" s="15"/>
      <c r="V503" s="15"/>
      <c r="W503" s="15"/>
      <c r="X503" s="15"/>
      <c r="Y503" s="18">
        <v>0.11412285043065129</v>
      </c>
      <c r="Z503" s="18">
        <v>0</v>
      </c>
      <c r="AA503" s="18">
        <v>0</v>
      </c>
      <c r="AB503" s="18">
        <v>8.8817841970012523E-16</v>
      </c>
      <c r="AC503" s="18">
        <v>8.8817841970012523E-16</v>
      </c>
      <c r="AD503" s="18">
        <v>-3.1086244689504383E-15</v>
      </c>
      <c r="AE503" s="18">
        <v>-4.4408920985006262E-16</v>
      </c>
      <c r="AF503" s="18">
        <v>2.2204460492503131E-15</v>
      </c>
      <c r="AG503" s="15"/>
      <c r="AH503" s="15"/>
      <c r="AI503" s="15"/>
      <c r="AJ503" s="15"/>
      <c r="AK503" s="15"/>
      <c r="AM503" s="19">
        <f t="shared" si="64"/>
        <v>0.11412285043065173</v>
      </c>
      <c r="AN503" s="19">
        <f t="shared" si="62"/>
        <v>0.11412285043064996</v>
      </c>
      <c r="AO503" s="19">
        <f t="shared" si="65"/>
        <v>0</v>
      </c>
      <c r="AP503" s="19" t="str">
        <f t="shared" si="66"/>
        <v>GD1</v>
      </c>
      <c r="AQ503" s="19">
        <f t="shared" si="67"/>
        <v>0.11224226039778726</v>
      </c>
      <c r="AR503" s="19">
        <f t="shared" si="68"/>
        <v>0.11224226039778559</v>
      </c>
      <c r="AS503" s="19">
        <f>IF(AS$3=$AP503,SUMPRODUCT($Y503:$AF503,Inp_RPEs!$S$9:$Z$9),0)</f>
        <v>0</v>
      </c>
      <c r="AT503" s="19">
        <f>IF(AT$3=$AP503,SUMPRODUCT($Y503:$AD503,Inp_RPEs!$S$9:$X$9),0)</f>
        <v>0</v>
      </c>
      <c r="AU503" s="19">
        <f>IF(AU$3=$AP503,SUMPRODUCT($Y503:$AF503,Inp_RPEs!$S$10:$Z$10),0)</f>
        <v>0</v>
      </c>
      <c r="AV503" s="19">
        <f>IF(AV$3=$AP503,SUMPRODUCT($Y503:$AD503,Inp_RPEs!$S$10:$X$10),0)</f>
        <v>0</v>
      </c>
      <c r="AW503" s="19">
        <f>IF(AW$3=$AP503,SUMPRODUCT($Y503:$AF503,Inp_RPEs!$S$11:$Z$11),0)</f>
        <v>0.11224226039778726</v>
      </c>
      <c r="AX503" s="19">
        <f>IF(AX$3=$AP503,SUMPRODUCT($Y503:$AD503,Inp_RPEs!$S$11:$X$11),0)</f>
        <v>0.11224226039778559</v>
      </c>
      <c r="AY503" s="19">
        <f>IF(AY$3=$AP503,SUMPRODUCT($Y503:$AF503,Inp_RPEs!$S$12:$Z$12),0)</f>
        <v>0</v>
      </c>
      <c r="AZ503" s="19">
        <f>IF(AZ$3=$AP503,SUMPRODUCT($Y503:$AB503,Inp_RPEs!$S$12:$V$12),0)</f>
        <v>0</v>
      </c>
      <c r="BA503" s="15"/>
    </row>
    <row r="504" spans="5:53">
      <c r="E504" s="3" t="s">
        <v>16</v>
      </c>
      <c r="F504" s="3" t="s">
        <v>197</v>
      </c>
      <c r="G504" s="3" t="s">
        <v>176</v>
      </c>
      <c r="H504" s="3" t="s">
        <v>176</v>
      </c>
      <c r="I504" s="3" t="s">
        <v>177</v>
      </c>
      <c r="L504" s="3" t="s">
        <v>186</v>
      </c>
      <c r="M504" s="3" t="str">
        <f t="shared" si="63"/>
        <v>NWRAVNPV-neutral RAV return base</v>
      </c>
      <c r="R504" s="15"/>
      <c r="T504" s="15"/>
      <c r="U504" s="15"/>
      <c r="V504" s="15"/>
      <c r="W504" s="15"/>
      <c r="X504" s="15"/>
      <c r="Y504" s="89">
        <v>1700.5968283336115</v>
      </c>
      <c r="Z504" s="89">
        <v>1687.9770291124137</v>
      </c>
      <c r="AA504" s="89">
        <v>1684.2865660132825</v>
      </c>
      <c r="AB504" s="89">
        <v>1687.8413249432847</v>
      </c>
      <c r="AC504" s="89">
        <v>1688.3211345928144</v>
      </c>
      <c r="AD504" s="89">
        <v>1686.0790004615137</v>
      </c>
      <c r="AE504" s="89">
        <v>1696.4254999693353</v>
      </c>
      <c r="AF504" s="89">
        <v>1723.2541922807864</v>
      </c>
      <c r="AG504" s="15"/>
      <c r="AH504" s="15"/>
      <c r="AI504" s="15"/>
      <c r="AJ504" s="15"/>
      <c r="AK504" s="15"/>
      <c r="AM504" s="19">
        <f t="shared" si="64"/>
        <v>13554.781575707042</v>
      </c>
      <c r="AN504" s="19">
        <f t="shared" si="62"/>
        <v>10135.10188345692</v>
      </c>
      <c r="AO504" s="19">
        <f t="shared" si="65"/>
        <v>0</v>
      </c>
      <c r="AP504" s="19" t="str">
        <f t="shared" si="66"/>
        <v>GD1</v>
      </c>
      <c r="AQ504" s="19">
        <f t="shared" si="67"/>
        <v>12876.505190304662</v>
      </c>
      <c r="AR504" s="19">
        <f t="shared" si="68"/>
        <v>9673.8884849574933</v>
      </c>
      <c r="AS504" s="19">
        <f>IF(AS$3=$AP504,SUMPRODUCT($Y504:$AF504,Inp_RPEs!$S$9:$Z$9),0)</f>
        <v>0</v>
      </c>
      <c r="AT504" s="19">
        <f>IF(AT$3=$AP504,SUMPRODUCT($Y504:$AD504,Inp_RPEs!$S$9:$X$9),0)</f>
        <v>0</v>
      </c>
      <c r="AU504" s="19">
        <f>IF(AU$3=$AP504,SUMPRODUCT($Y504:$AF504,Inp_RPEs!$S$10:$Z$10),0)</f>
        <v>0</v>
      </c>
      <c r="AV504" s="19">
        <f>IF(AV$3=$AP504,SUMPRODUCT($Y504:$AD504,Inp_RPEs!$S$10:$X$10),0)</f>
        <v>0</v>
      </c>
      <c r="AW504" s="19">
        <f>IF(AW$3=$AP504,SUMPRODUCT($Y504:$AF504,Inp_RPEs!$S$11:$Z$11),0)</f>
        <v>12876.505190304662</v>
      </c>
      <c r="AX504" s="19">
        <f>IF(AX$3=$AP504,SUMPRODUCT($Y504:$AD504,Inp_RPEs!$S$11:$X$11),0)</f>
        <v>9673.8884849574933</v>
      </c>
      <c r="AY504" s="19">
        <f>IF(AY$3=$AP504,SUMPRODUCT($Y504:$AF504,Inp_RPEs!$S$12:$Z$12),0)</f>
        <v>0</v>
      </c>
      <c r="AZ504" s="19">
        <f>IF(AZ$3=$AP504,SUMPRODUCT($Y504:$AB504,Inp_RPEs!$S$12:$V$12),0)</f>
        <v>0</v>
      </c>
      <c r="BA504" s="15"/>
    </row>
    <row r="505" spans="5:53">
      <c r="E505" s="3" t="s">
        <v>16</v>
      </c>
      <c r="F505" s="3" t="s">
        <v>197</v>
      </c>
      <c r="G505" s="3" t="s">
        <v>178</v>
      </c>
      <c r="H505" s="3" t="s">
        <v>176</v>
      </c>
      <c r="I505" s="3" t="s">
        <v>179</v>
      </c>
      <c r="L505" s="3" t="s">
        <v>186</v>
      </c>
      <c r="M505" s="3" t="str">
        <f t="shared" si="63"/>
        <v>NWDepreciationTotal Depreciation</v>
      </c>
      <c r="R505" s="15"/>
      <c r="T505" s="15"/>
      <c r="U505" s="15"/>
      <c r="V505" s="15"/>
      <c r="W505" s="15"/>
      <c r="X505" s="15"/>
      <c r="Y505" s="18">
        <v>-86.232147918187394</v>
      </c>
      <c r="Z505" s="18">
        <v>-87.59525485120669</v>
      </c>
      <c r="AA505" s="18">
        <v>-80.727360130315702</v>
      </c>
      <c r="AB505" s="18">
        <v>-80.884669573270514</v>
      </c>
      <c r="AC505" s="18">
        <v>-85.673644973136078</v>
      </c>
      <c r="AD505" s="18">
        <v>-92.201986882203315</v>
      </c>
      <c r="AE505" s="18">
        <v>-98.699279673781419</v>
      </c>
      <c r="AF505" s="18">
        <v>-108.40480272154055</v>
      </c>
      <c r="AG505" s="15"/>
      <c r="AH505" s="15"/>
      <c r="AI505" s="15"/>
      <c r="AJ505" s="15"/>
      <c r="AK505" s="15"/>
      <c r="AM505" s="19">
        <f t="shared" si="64"/>
        <v>-720.4191467236418</v>
      </c>
      <c r="AN505" s="19">
        <f t="shared" si="62"/>
        <v>-513.31506432831975</v>
      </c>
      <c r="AO505" s="19">
        <f t="shared" si="65"/>
        <v>0</v>
      </c>
      <c r="AP505" s="19" t="str">
        <f t="shared" si="66"/>
        <v>GD1</v>
      </c>
      <c r="AQ505" s="19">
        <f t="shared" si="67"/>
        <v>-683.82082137393422</v>
      </c>
      <c r="AR505" s="19">
        <f t="shared" si="68"/>
        <v>-489.86259905036184</v>
      </c>
      <c r="AS505" s="19">
        <f>IF(AS$3=$AP505,SUMPRODUCT($Y505:$AF505,Inp_RPEs!$S$9:$Z$9),0)</f>
        <v>0</v>
      </c>
      <c r="AT505" s="19">
        <f>IF(AT$3=$AP505,SUMPRODUCT($Y505:$AD505,Inp_RPEs!$S$9:$X$9),0)</f>
        <v>0</v>
      </c>
      <c r="AU505" s="19">
        <f>IF(AU$3=$AP505,SUMPRODUCT($Y505:$AF505,Inp_RPEs!$S$10:$Z$10),0)</f>
        <v>0</v>
      </c>
      <c r="AV505" s="19">
        <f>IF(AV$3=$AP505,SUMPRODUCT($Y505:$AD505,Inp_RPEs!$S$10:$X$10),0)</f>
        <v>0</v>
      </c>
      <c r="AW505" s="19">
        <f>IF(AW$3=$AP505,SUMPRODUCT($Y505:$AF505,Inp_RPEs!$S$11:$Z$11),0)</f>
        <v>-683.82082137393422</v>
      </c>
      <c r="AX505" s="19">
        <f>IF(AX$3=$AP505,SUMPRODUCT($Y505:$AD505,Inp_RPEs!$S$11:$X$11),0)</f>
        <v>-489.86259905036184</v>
      </c>
      <c r="AY505" s="19">
        <f>IF(AY$3=$AP505,SUMPRODUCT($Y505:$AF505,Inp_RPEs!$S$12:$Z$12),0)</f>
        <v>0</v>
      </c>
      <c r="AZ505" s="19">
        <f>IF(AZ$3=$AP505,SUMPRODUCT($Y505:$AB505,Inp_RPEs!$S$12:$V$12),0)</f>
        <v>0</v>
      </c>
      <c r="BA505" s="15"/>
    </row>
    <row r="506" spans="5:53">
      <c r="E506" s="3" t="s">
        <v>16</v>
      </c>
      <c r="F506" s="3" t="s">
        <v>197</v>
      </c>
      <c r="G506" s="3" t="s">
        <v>180</v>
      </c>
      <c r="H506" s="3" t="s">
        <v>176</v>
      </c>
      <c r="I506" s="3" t="s">
        <v>181</v>
      </c>
      <c r="L506" s="3" t="s">
        <v>138</v>
      </c>
      <c r="M506" s="3" t="str">
        <f t="shared" si="63"/>
        <v>NWNotional GearingNotional gearing</v>
      </c>
      <c r="R506" s="15"/>
      <c r="T506" s="15"/>
      <c r="U506" s="15"/>
      <c r="V506" s="15"/>
      <c r="W506" s="15"/>
      <c r="X506" s="15"/>
      <c r="Y506" s="18">
        <v>0.65</v>
      </c>
      <c r="Z506" s="18">
        <v>0.65</v>
      </c>
      <c r="AA506" s="18">
        <v>0.65</v>
      </c>
      <c r="AB506" s="18">
        <v>0.65</v>
      </c>
      <c r="AC506" s="18">
        <v>0.65</v>
      </c>
      <c r="AD506" s="18">
        <v>0.65</v>
      </c>
      <c r="AE506" s="18">
        <v>0.65</v>
      </c>
      <c r="AF506" s="18">
        <v>0.65</v>
      </c>
      <c r="AG506" s="15"/>
      <c r="AH506" s="15"/>
      <c r="AI506" s="15"/>
      <c r="AJ506" s="15"/>
      <c r="AK506" s="15"/>
      <c r="AM506" s="19">
        <f t="shared" si="64"/>
        <v>0.65</v>
      </c>
      <c r="AN506" s="19">
        <f t="shared" si="62"/>
        <v>0.65</v>
      </c>
      <c r="AO506" s="19">
        <f t="shared" si="65"/>
        <v>0</v>
      </c>
      <c r="AP506" s="19" t="str">
        <f t="shared" si="66"/>
        <v>GD1</v>
      </c>
      <c r="AQ506" s="19">
        <f t="shared" si="67"/>
        <v>4.9398572931853693</v>
      </c>
      <c r="AR506" s="19">
        <f t="shared" si="68"/>
        <v>3.7223743440113086</v>
      </c>
      <c r="AS506" s="19">
        <f>IF(AS$3=$AP506,SUMPRODUCT($Y506:$AF506,Inp_RPEs!$S$9:$Z$9),0)</f>
        <v>0</v>
      </c>
      <c r="AT506" s="19">
        <f>IF(AT$3=$AP506,SUMPRODUCT($Y506:$AD506,Inp_RPEs!$S$9:$X$9),0)</f>
        <v>0</v>
      </c>
      <c r="AU506" s="19">
        <f>IF(AU$3=$AP506,SUMPRODUCT($Y506:$AF506,Inp_RPEs!$S$10:$Z$10),0)</f>
        <v>0</v>
      </c>
      <c r="AV506" s="19">
        <f>IF(AV$3=$AP506,SUMPRODUCT($Y506:$AD506,Inp_RPEs!$S$10:$X$10),0)</f>
        <v>0</v>
      </c>
      <c r="AW506" s="19">
        <f>IF(AW$3=$AP506,SUMPRODUCT($Y506:$AF506,Inp_RPEs!$S$11:$Z$11),0)</f>
        <v>4.9398572931853693</v>
      </c>
      <c r="AX506" s="19">
        <f>IF(AX$3=$AP506,SUMPRODUCT($Y506:$AD506,Inp_RPEs!$S$11:$X$11),0)</f>
        <v>3.7223743440113086</v>
      </c>
      <c r="AY506" s="19">
        <f>IF(AY$3=$AP506,SUMPRODUCT($Y506:$AF506,Inp_RPEs!$S$12:$Z$12),0)</f>
        <v>0</v>
      </c>
      <c r="AZ506" s="19">
        <f>IF(AZ$3=$AP506,SUMPRODUCT($Y506:$AB506,Inp_RPEs!$S$12:$V$12),0)</f>
        <v>0</v>
      </c>
      <c r="BA506" s="15"/>
    </row>
    <row r="507" spans="5:53">
      <c r="E507" s="3" t="s">
        <v>16</v>
      </c>
      <c r="F507" s="3" t="s">
        <v>197</v>
      </c>
      <c r="G507" s="3" t="s">
        <v>182</v>
      </c>
      <c r="H507" s="3" t="s">
        <v>176</v>
      </c>
      <c r="I507" s="3" t="s">
        <v>182</v>
      </c>
      <c r="L507" s="3" t="s">
        <v>183</v>
      </c>
      <c r="M507" s="3" t="str">
        <f t="shared" si="63"/>
        <v>NWCost of debtCost of debt</v>
      </c>
      <c r="R507" s="15"/>
      <c r="T507" s="15"/>
      <c r="U507" s="15"/>
      <c r="V507" s="15"/>
      <c r="W507" s="15"/>
      <c r="X507" s="15"/>
      <c r="Y507" s="18">
        <v>2.92E-2</v>
      </c>
      <c r="Z507" s="18">
        <v>2.7199999999999998E-2</v>
      </c>
      <c r="AA507" s="18">
        <v>2.5499999999999998E-2</v>
      </c>
      <c r="AB507" s="18">
        <v>2.3800000000000002E-2</v>
      </c>
      <c r="AC507" s="18">
        <v>2.2200000000000001E-2</v>
      </c>
      <c r="AD507" s="18">
        <v>1.9099999999999999E-2</v>
      </c>
      <c r="AE507" s="18">
        <v>1.5800000000000002E-2</v>
      </c>
      <c r="AF507" s="18">
        <v>1.1399999999999999E-2</v>
      </c>
      <c r="AG507" s="15"/>
      <c r="AH507" s="15"/>
      <c r="AI507" s="15"/>
      <c r="AJ507" s="15"/>
      <c r="AK507" s="15"/>
      <c r="AM507" s="19">
        <f t="shared" si="64"/>
        <v>2.1775000000000003E-2</v>
      </c>
      <c r="AN507" s="19">
        <f t="shared" si="62"/>
        <v>2.4500000000000004E-2</v>
      </c>
      <c r="AO507" s="19">
        <f t="shared" si="65"/>
        <v>0</v>
      </c>
      <c r="AP507" s="19" t="str">
        <f t="shared" si="66"/>
        <v>GD1</v>
      </c>
      <c r="AQ507" s="19">
        <f t="shared" si="67"/>
        <v>0.16608097596768839</v>
      </c>
      <c r="AR507" s="19">
        <f t="shared" si="68"/>
        <v>0.14060748656958499</v>
      </c>
      <c r="AS507" s="19">
        <f>IF(AS$3=$AP507,SUMPRODUCT($Y507:$AF507,Inp_RPEs!$S$9:$Z$9),0)</f>
        <v>0</v>
      </c>
      <c r="AT507" s="19">
        <f>IF(AT$3=$AP507,SUMPRODUCT($Y507:$AD507,Inp_RPEs!$S$9:$X$9),0)</f>
        <v>0</v>
      </c>
      <c r="AU507" s="19">
        <f>IF(AU$3=$AP507,SUMPRODUCT($Y507:$AF507,Inp_RPEs!$S$10:$Z$10),0)</f>
        <v>0</v>
      </c>
      <c r="AV507" s="19">
        <f>IF(AV$3=$AP507,SUMPRODUCT($Y507:$AD507,Inp_RPEs!$S$10:$X$10),0)</f>
        <v>0</v>
      </c>
      <c r="AW507" s="19">
        <f>IF(AW$3=$AP507,SUMPRODUCT($Y507:$AF507,Inp_RPEs!$S$11:$Z$11),0)</f>
        <v>0.16608097596768839</v>
      </c>
      <c r="AX507" s="19">
        <f>IF(AX$3=$AP507,SUMPRODUCT($Y507:$AD507,Inp_RPEs!$S$11:$X$11),0)</f>
        <v>0.14060748656958499</v>
      </c>
      <c r="AY507" s="19">
        <f>IF(AY$3=$AP507,SUMPRODUCT($Y507:$AF507,Inp_RPEs!$S$12:$Z$12),0)</f>
        <v>0</v>
      </c>
      <c r="AZ507" s="19">
        <f>IF(AZ$3=$AP507,SUMPRODUCT($Y507:$AB507,Inp_RPEs!$S$12:$V$12),0)</f>
        <v>0</v>
      </c>
      <c r="BA507" s="15"/>
    </row>
    <row r="508" spans="5:53">
      <c r="E508" s="3" t="s">
        <v>16</v>
      </c>
      <c r="F508" s="3" t="s">
        <v>197</v>
      </c>
      <c r="G508" s="3" t="s">
        <v>184</v>
      </c>
      <c r="H508" s="3" t="s">
        <v>176</v>
      </c>
      <c r="I508" s="3" t="s">
        <v>184</v>
      </c>
      <c r="L508" s="3" t="s">
        <v>183</v>
      </c>
      <c r="M508" s="3" t="str">
        <f t="shared" si="63"/>
        <v>NWCost of equityCost of equity</v>
      </c>
      <c r="R508" s="15"/>
      <c r="T508" s="15"/>
      <c r="U508" s="15"/>
      <c r="V508" s="15"/>
      <c r="W508" s="15"/>
      <c r="X508" s="15"/>
      <c r="Y508" s="18">
        <v>6.7000000000000004E-2</v>
      </c>
      <c r="Z508" s="18">
        <v>6.7000000000000004E-2</v>
      </c>
      <c r="AA508" s="18">
        <v>6.7000000000000004E-2</v>
      </c>
      <c r="AB508" s="18">
        <v>6.7000000000000004E-2</v>
      </c>
      <c r="AC508" s="18">
        <v>6.7000000000000004E-2</v>
      </c>
      <c r="AD508" s="18">
        <v>6.7000000000000004E-2</v>
      </c>
      <c r="AE508" s="18">
        <v>6.7000000000000004E-2</v>
      </c>
      <c r="AF508" s="18">
        <v>6.7000000000000004E-2</v>
      </c>
      <c r="AG508" s="15"/>
      <c r="AH508" s="15"/>
      <c r="AI508" s="15"/>
      <c r="AJ508" s="15"/>
      <c r="AK508" s="15"/>
      <c r="AM508" s="19">
        <f t="shared" si="64"/>
        <v>6.7000000000000004E-2</v>
      </c>
      <c r="AN508" s="19">
        <f t="shared" si="62"/>
        <v>6.7000000000000004E-2</v>
      </c>
      <c r="AO508" s="19">
        <f t="shared" si="65"/>
        <v>0</v>
      </c>
      <c r="AP508" s="19" t="str">
        <f t="shared" si="66"/>
        <v>GD1</v>
      </c>
      <c r="AQ508" s="19">
        <f t="shared" si="67"/>
        <v>0.50918529022064551</v>
      </c>
      <c r="AR508" s="19">
        <f t="shared" si="68"/>
        <v>0.38369089392116551</v>
      </c>
      <c r="AS508" s="19">
        <f>IF(AS$3=$AP508,SUMPRODUCT($Y508:$AF508,Inp_RPEs!$S$9:$Z$9),0)</f>
        <v>0</v>
      </c>
      <c r="AT508" s="19">
        <f>IF(AT$3=$AP508,SUMPRODUCT($Y508:$AD508,Inp_RPEs!$S$9:$X$9),0)</f>
        <v>0</v>
      </c>
      <c r="AU508" s="19">
        <f>IF(AU$3=$AP508,SUMPRODUCT($Y508:$AF508,Inp_RPEs!$S$10:$Z$10),0)</f>
        <v>0</v>
      </c>
      <c r="AV508" s="19">
        <f>IF(AV$3=$AP508,SUMPRODUCT($Y508:$AD508,Inp_RPEs!$S$10:$X$10),0)</f>
        <v>0</v>
      </c>
      <c r="AW508" s="19">
        <f>IF(AW$3=$AP508,SUMPRODUCT($Y508:$AF508,Inp_RPEs!$S$11:$Z$11),0)</f>
        <v>0.50918529022064551</v>
      </c>
      <c r="AX508" s="19">
        <f>IF(AX$3=$AP508,SUMPRODUCT($Y508:$AD508,Inp_RPEs!$S$11:$X$11),0)</f>
        <v>0.38369089392116551</v>
      </c>
      <c r="AY508" s="19">
        <f>IF(AY$3=$AP508,SUMPRODUCT($Y508:$AF508,Inp_RPEs!$S$12:$Z$12),0)</f>
        <v>0</v>
      </c>
      <c r="AZ508" s="19">
        <f>IF(AZ$3=$AP508,SUMPRODUCT($Y508:$AB508,Inp_RPEs!$S$12:$V$12),0)</f>
        <v>0</v>
      </c>
      <c r="BA508" s="15"/>
    </row>
    <row r="509" spans="5:53">
      <c r="E509" s="3" t="s">
        <v>17</v>
      </c>
      <c r="F509" s="3" t="s">
        <v>197</v>
      </c>
      <c r="G509" s="3" t="s">
        <v>198</v>
      </c>
      <c r="H509" s="3" t="s">
        <v>130</v>
      </c>
      <c r="I509" s="3" t="s">
        <v>131</v>
      </c>
      <c r="L509" s="3" t="s">
        <v>186</v>
      </c>
      <c r="M509" s="3" t="str">
        <f t="shared" si="63"/>
        <v>WMTotex excl repex actualLatest Totex actuals/forecast</v>
      </c>
      <c r="R509" s="15"/>
      <c r="T509" s="15"/>
      <c r="U509" s="15"/>
      <c r="V509" s="15"/>
      <c r="W509" s="15"/>
      <c r="X509" s="15"/>
      <c r="Y509" s="89">
        <v>85.060481570598583</v>
      </c>
      <c r="Z509" s="89">
        <v>83.817201193987557</v>
      </c>
      <c r="AA509" s="89">
        <v>77.220513654658731</v>
      </c>
      <c r="AB509" s="89">
        <v>79.630517697549621</v>
      </c>
      <c r="AC509" s="89">
        <v>73.841231478481419</v>
      </c>
      <c r="AD509" s="89">
        <v>79.326986210972976</v>
      </c>
      <c r="AE509" s="89">
        <v>86.01923552520185</v>
      </c>
      <c r="AF509" s="89">
        <v>73.113415615770222</v>
      </c>
      <c r="AG509" s="15"/>
      <c r="AH509" s="15"/>
      <c r="AI509" s="15"/>
      <c r="AJ509" s="15"/>
      <c r="AK509" s="15"/>
      <c r="AM509" s="19">
        <f t="shared" si="64"/>
        <v>638.02958294722089</v>
      </c>
      <c r="AN509" s="19">
        <f t="shared" si="62"/>
        <v>478.89693180624886</v>
      </c>
      <c r="AO509" s="19">
        <f t="shared" si="65"/>
        <v>0</v>
      </c>
      <c r="AP509" s="19" t="str">
        <f t="shared" si="66"/>
        <v>GD1</v>
      </c>
      <c r="AQ509" s="19">
        <f t="shared" si="67"/>
        <v>606.41863148112361</v>
      </c>
      <c r="AR509" s="19">
        <f t="shared" si="68"/>
        <v>457.38687038804852</v>
      </c>
      <c r="AS509" s="19">
        <f>IF(AS$3=$AP509,SUMPRODUCT($Y509:$AF509,Inp_RPEs!$S$9:$Z$9),0)</f>
        <v>0</v>
      </c>
      <c r="AT509" s="19">
        <f>IF(AT$3=$AP509,SUMPRODUCT($Y509:$AD509,Inp_RPEs!$S$9:$X$9),0)</f>
        <v>0</v>
      </c>
      <c r="AU509" s="19">
        <f>IF(AU$3=$AP509,SUMPRODUCT($Y509:$AF509,Inp_RPEs!$S$10:$Z$10),0)</f>
        <v>0</v>
      </c>
      <c r="AV509" s="19">
        <f>IF(AV$3=$AP509,SUMPRODUCT($Y509:$AD509,Inp_RPEs!$S$10:$X$10),0)</f>
        <v>0</v>
      </c>
      <c r="AW509" s="19">
        <f>IF(AW$3=$AP509,SUMPRODUCT($Y509:$AF509,Inp_RPEs!$S$11:$Z$11),0)</f>
        <v>606.41863148112361</v>
      </c>
      <c r="AX509" s="19">
        <f>IF(AX$3=$AP509,SUMPRODUCT($Y509:$AD509,Inp_RPEs!$S$11:$X$11),0)</f>
        <v>457.38687038804852</v>
      </c>
      <c r="AY509" s="19">
        <f>IF(AY$3=$AP509,SUMPRODUCT($Y509:$AF509,Inp_RPEs!$S$12:$Z$12),0)</f>
        <v>0</v>
      </c>
      <c r="AZ509" s="19">
        <f>IF(AZ$3=$AP509,SUMPRODUCT($Y509:$AB509,Inp_RPEs!$S$12:$V$12),0)</f>
        <v>0</v>
      </c>
      <c r="BA509" s="15"/>
    </row>
    <row r="510" spans="5:53">
      <c r="E510" s="3" t="s">
        <v>17</v>
      </c>
      <c r="F510" s="3" t="s">
        <v>197</v>
      </c>
      <c r="G510" s="3" t="s">
        <v>199</v>
      </c>
      <c r="H510" s="3" t="s">
        <v>130</v>
      </c>
      <c r="I510" s="3" t="s">
        <v>134</v>
      </c>
      <c r="L510" s="3" t="s">
        <v>186</v>
      </c>
      <c r="M510" s="3" t="str">
        <f t="shared" si="63"/>
        <v>WMTotex excl repex allowanceTotex allowance 
   including allowed adjustments and uncertainty mechanisms</v>
      </c>
      <c r="R510" s="15"/>
      <c r="T510" s="15"/>
      <c r="U510" s="15"/>
      <c r="V510" s="15"/>
      <c r="W510" s="15"/>
      <c r="X510" s="15"/>
      <c r="Y510" s="89">
        <v>90.577169843599108</v>
      </c>
      <c r="Z510" s="89">
        <v>91.049212582113682</v>
      </c>
      <c r="AA510" s="89">
        <v>85.105733770422219</v>
      </c>
      <c r="AB510" s="89">
        <v>83.612212876693917</v>
      </c>
      <c r="AC510" s="89">
        <v>86.329967190178166</v>
      </c>
      <c r="AD510" s="89">
        <v>85.29049863121007</v>
      </c>
      <c r="AE510" s="89">
        <v>84.111477673299703</v>
      </c>
      <c r="AF510" s="89">
        <v>78.122932885385836</v>
      </c>
      <c r="AG510" s="15"/>
      <c r="AH510" s="15"/>
      <c r="AI510" s="15"/>
      <c r="AJ510" s="15"/>
      <c r="AK510" s="15"/>
      <c r="AM510" s="19">
        <f t="shared" si="64"/>
        <v>684.19920545290279</v>
      </c>
      <c r="AN510" s="19">
        <f t="shared" si="62"/>
        <v>521.96479489421722</v>
      </c>
      <c r="AO510" s="19">
        <f t="shared" si="65"/>
        <v>0</v>
      </c>
      <c r="AP510" s="19" t="str">
        <f t="shared" si="66"/>
        <v>GD1</v>
      </c>
      <c r="AQ510" s="19">
        <f t="shared" si="67"/>
        <v>650.32069230797401</v>
      </c>
      <c r="AR510" s="19">
        <f t="shared" si="68"/>
        <v>498.38405490450958</v>
      </c>
      <c r="AS510" s="19">
        <f>IF(AS$3=$AP510,SUMPRODUCT($Y510:$AF510,Inp_RPEs!$S$9:$Z$9),0)</f>
        <v>0</v>
      </c>
      <c r="AT510" s="19">
        <f>IF(AT$3=$AP510,SUMPRODUCT($Y510:$AD510,Inp_RPEs!$S$9:$X$9),0)</f>
        <v>0</v>
      </c>
      <c r="AU510" s="19">
        <f>IF(AU$3=$AP510,SUMPRODUCT($Y510:$AF510,Inp_RPEs!$S$10:$Z$10),0)</f>
        <v>0</v>
      </c>
      <c r="AV510" s="19">
        <f>IF(AV$3=$AP510,SUMPRODUCT($Y510:$AD510,Inp_RPEs!$S$10:$X$10),0)</f>
        <v>0</v>
      </c>
      <c r="AW510" s="19">
        <f>IF(AW$3=$AP510,SUMPRODUCT($Y510:$AF510,Inp_RPEs!$S$11:$Z$11),0)</f>
        <v>650.32069230797401</v>
      </c>
      <c r="AX510" s="19">
        <f>IF(AX$3=$AP510,SUMPRODUCT($Y510:$AD510,Inp_RPEs!$S$11:$X$11),0)</f>
        <v>498.38405490450958</v>
      </c>
      <c r="AY510" s="19">
        <f>IF(AY$3=$AP510,SUMPRODUCT($Y510:$AF510,Inp_RPEs!$S$12:$Z$12),0)</f>
        <v>0</v>
      </c>
      <c r="AZ510" s="19">
        <f>IF(AZ$3=$AP510,SUMPRODUCT($Y510:$AB510,Inp_RPEs!$S$12:$V$12),0)</f>
        <v>0</v>
      </c>
      <c r="BA510" s="15"/>
    </row>
    <row r="511" spans="5:53">
      <c r="E511" s="3" t="s">
        <v>17</v>
      </c>
      <c r="F511" s="3" t="s">
        <v>197</v>
      </c>
      <c r="G511" s="3" t="s">
        <v>199</v>
      </c>
      <c r="H511" s="3" t="s">
        <v>130</v>
      </c>
      <c r="I511" s="3" t="s">
        <v>135</v>
      </c>
      <c r="L511" s="3" t="s">
        <v>186</v>
      </c>
      <c r="M511" s="3" t="str">
        <f t="shared" si="63"/>
        <v>WMTotex excl repex allowanceTotal enduring value adjustments</v>
      </c>
      <c r="R511" s="15"/>
      <c r="T511" s="15"/>
      <c r="U511" s="15"/>
      <c r="V511" s="15"/>
      <c r="W511" s="15"/>
      <c r="X511" s="15"/>
      <c r="Y511" s="18">
        <v>-2.8010755577123656</v>
      </c>
      <c r="Z511" s="18">
        <v>-4.5416449247587281</v>
      </c>
      <c r="AA511" s="18">
        <v>-1.9353466678000215</v>
      </c>
      <c r="AB511" s="18">
        <v>1.568833280617441</v>
      </c>
      <c r="AC511" s="18">
        <v>-3.3674769026927938</v>
      </c>
      <c r="AD511" s="18">
        <v>1.2449870289006144</v>
      </c>
      <c r="AE511" s="18">
        <v>6.0143797860553114</v>
      </c>
      <c r="AF511" s="18">
        <v>3.8173439573905017</v>
      </c>
      <c r="AG511" s="15"/>
      <c r="AH511" s="15"/>
      <c r="AI511" s="15"/>
      <c r="AJ511" s="15"/>
      <c r="AK511" s="15"/>
      <c r="AM511" s="19">
        <f t="shared" si="64"/>
        <v>-4.3076653355456074E-14</v>
      </c>
      <c r="AN511" s="19">
        <f t="shared" si="62"/>
        <v>-9.8317237434458562</v>
      </c>
      <c r="AO511" s="19">
        <f t="shared" si="65"/>
        <v>0</v>
      </c>
      <c r="AP511" s="19" t="str">
        <f t="shared" si="66"/>
        <v>GD1</v>
      </c>
      <c r="AQ511" s="19">
        <f t="shared" si="67"/>
        <v>-0.26833769249505757</v>
      </c>
      <c r="AR511" s="19">
        <f t="shared" si="68"/>
        <v>-9.4759961683681642</v>
      </c>
      <c r="AS511" s="19">
        <f>IF(AS$3=$AP511,SUMPRODUCT($Y511:$AF511,Inp_RPEs!$S$9:$Z$9),0)</f>
        <v>0</v>
      </c>
      <c r="AT511" s="19">
        <f>IF(AT$3=$AP511,SUMPRODUCT($Y511:$AD511,Inp_RPEs!$S$9:$X$9),0)</f>
        <v>0</v>
      </c>
      <c r="AU511" s="19">
        <f>IF(AU$3=$AP511,SUMPRODUCT($Y511:$AF511,Inp_RPEs!$S$10:$Z$10),0)</f>
        <v>0</v>
      </c>
      <c r="AV511" s="19">
        <f>IF(AV$3=$AP511,SUMPRODUCT($Y511:$AD511,Inp_RPEs!$S$10:$X$10),0)</f>
        <v>0</v>
      </c>
      <c r="AW511" s="19">
        <f>IF(AW$3=$AP511,SUMPRODUCT($Y511:$AF511,Inp_RPEs!$S$11:$Z$11),0)</f>
        <v>-0.26833769249505757</v>
      </c>
      <c r="AX511" s="19">
        <f>IF(AX$3=$AP511,SUMPRODUCT($Y511:$AD511,Inp_RPEs!$S$11:$X$11),0)</f>
        <v>-9.4759961683681642</v>
      </c>
      <c r="AY511" s="19">
        <f>IF(AY$3=$AP511,SUMPRODUCT($Y511:$AF511,Inp_RPEs!$S$12:$Z$12),0)</f>
        <v>0</v>
      </c>
      <c r="AZ511" s="19">
        <f>IF(AZ$3=$AP511,SUMPRODUCT($Y511:$AB511,Inp_RPEs!$S$12:$V$12),0)</f>
        <v>0</v>
      </c>
      <c r="BA511" s="15"/>
    </row>
    <row r="512" spans="5:53">
      <c r="E512" s="3" t="s">
        <v>20</v>
      </c>
      <c r="F512" s="3" t="s">
        <v>197</v>
      </c>
      <c r="G512" s="3" t="s">
        <v>201</v>
      </c>
      <c r="H512" s="3" t="s">
        <v>130</v>
      </c>
      <c r="I512" s="3" t="s">
        <v>134</v>
      </c>
      <c r="L512" s="3" t="s">
        <v>186</v>
      </c>
      <c r="M512" s="3" t="str">
        <f t="shared" si="63"/>
        <v>SoRepex allowanceTotex allowance 
   including allowed adjustments and uncertainty mechanisms</v>
      </c>
      <c r="R512" s="15"/>
      <c r="T512" s="15"/>
      <c r="U512" s="15"/>
      <c r="V512" s="15"/>
      <c r="W512" s="15"/>
      <c r="X512" s="15"/>
      <c r="Y512" s="18">
        <v>164.5</v>
      </c>
      <c r="Z512" s="18">
        <v>163.1</v>
      </c>
      <c r="AA512" s="18">
        <v>165.1</v>
      </c>
      <c r="AB512" s="18">
        <v>166</v>
      </c>
      <c r="AC512" s="18">
        <v>166</v>
      </c>
      <c r="AD512" s="18">
        <v>166.5</v>
      </c>
      <c r="AE512" s="18">
        <v>153.1</v>
      </c>
      <c r="AF512" s="18">
        <v>153.4</v>
      </c>
      <c r="AG512" s="15"/>
      <c r="AH512" s="15"/>
      <c r="AI512" s="15"/>
      <c r="AJ512" s="15"/>
      <c r="AK512" s="15"/>
      <c r="AM512" s="19">
        <f t="shared" si="64"/>
        <v>1297.7</v>
      </c>
      <c r="AN512" s="19">
        <f t="shared" si="62"/>
        <v>991.2</v>
      </c>
      <c r="AO512" s="19">
        <f t="shared" si="65"/>
        <v>0</v>
      </c>
      <c r="AP512" s="19" t="str">
        <f t="shared" si="66"/>
        <v>GD1</v>
      </c>
      <c r="AQ512" s="19">
        <f t="shared" si="67"/>
        <v>1233.021059652043</v>
      </c>
      <c r="AR512" s="19">
        <f t="shared" si="68"/>
        <v>945.97604125062048</v>
      </c>
      <c r="AS512" s="19">
        <f>IF(AS$3=$AP512,SUMPRODUCT($Y512:$AF512,Inp_RPEs!$S$9:$Z$9),0)</f>
        <v>0</v>
      </c>
      <c r="AT512" s="19">
        <f>IF(AT$3=$AP512,SUMPRODUCT($Y512:$AD512,Inp_RPEs!$S$9:$X$9),0)</f>
        <v>0</v>
      </c>
      <c r="AU512" s="19">
        <f>IF(AU$3=$AP512,SUMPRODUCT($Y512:$AF512,Inp_RPEs!$S$10:$Z$10),0)</f>
        <v>0</v>
      </c>
      <c r="AV512" s="19">
        <f>IF(AV$3=$AP512,SUMPRODUCT($Y512:$AD512,Inp_RPEs!$S$10:$X$10),0)</f>
        <v>0</v>
      </c>
      <c r="AW512" s="19">
        <f>IF(AW$3=$AP512,SUMPRODUCT($Y512:$AF512,Inp_RPEs!$S$11:$Z$11),0)</f>
        <v>1233.021059652043</v>
      </c>
      <c r="AX512" s="19">
        <f>IF(AX$3=$AP512,SUMPRODUCT($Y512:$AD512,Inp_RPEs!$S$11:$X$11),0)</f>
        <v>945.97604125062048</v>
      </c>
      <c r="AY512" s="19">
        <f>IF(AY$3=$AP512,SUMPRODUCT($Y512:$AF512,Inp_RPEs!$S$12:$Z$12),0)</f>
        <v>0</v>
      </c>
      <c r="AZ512" s="19">
        <f>IF(AZ$3=$AP512,SUMPRODUCT($Y512:$AB512,Inp_RPEs!$S$12:$V$12),0)</f>
        <v>0</v>
      </c>
      <c r="BA512" s="15"/>
    </row>
    <row r="513" spans="5:53">
      <c r="E513" s="3" t="s">
        <v>21</v>
      </c>
      <c r="F513" s="3" t="s">
        <v>197</v>
      </c>
      <c r="G513" s="3" t="s">
        <v>201</v>
      </c>
      <c r="H513" s="3" t="s">
        <v>130</v>
      </c>
      <c r="I513" s="3" t="s">
        <v>134</v>
      </c>
      <c r="L513" s="3" t="s">
        <v>186</v>
      </c>
      <c r="M513" s="3" t="str">
        <f t="shared" si="63"/>
        <v>WWURepex allowanceTotex allowance 
   including allowed adjustments and uncertainty mechanisms</v>
      </c>
      <c r="R513" s="15"/>
      <c r="T513" s="15"/>
      <c r="U513" s="15"/>
      <c r="V513" s="15"/>
      <c r="W513" s="15"/>
      <c r="X513" s="15"/>
      <c r="Y513" s="18">
        <v>78.492312091154446</v>
      </c>
      <c r="Z513" s="18">
        <v>78.424561265965337</v>
      </c>
      <c r="AA513" s="18">
        <v>78.671911487631832</v>
      </c>
      <c r="AB513" s="18">
        <v>78.136909577116896</v>
      </c>
      <c r="AC513" s="18">
        <v>79.176105694973643</v>
      </c>
      <c r="AD513" s="18">
        <v>79.122913338828909</v>
      </c>
      <c r="AE513" s="18">
        <v>79.064726741647959</v>
      </c>
      <c r="AF513" s="18">
        <v>77.744577277477603</v>
      </c>
      <c r="AG513" s="15"/>
      <c r="AH513" s="15"/>
      <c r="AI513" s="15"/>
      <c r="AJ513" s="15"/>
      <c r="AK513" s="15"/>
      <c r="AM513" s="19">
        <f t="shared" si="64"/>
        <v>628.83401747479661</v>
      </c>
      <c r="AN513" s="19">
        <f t="shared" si="62"/>
        <v>472.02471345567108</v>
      </c>
      <c r="AO513" s="19">
        <f t="shared" si="65"/>
        <v>0</v>
      </c>
      <c r="AP513" s="19" t="str">
        <f t="shared" si="66"/>
        <v>GD1</v>
      </c>
      <c r="AQ513" s="19">
        <f t="shared" si="67"/>
        <v>597.35952373361727</v>
      </c>
      <c r="AR513" s="19">
        <f t="shared" si="68"/>
        <v>450.50363610658894</v>
      </c>
      <c r="AS513" s="19">
        <f>IF(AS$3=$AP513,SUMPRODUCT($Y513:$AF513,Inp_RPEs!$S$9:$Z$9),0)</f>
        <v>0</v>
      </c>
      <c r="AT513" s="19">
        <f>IF(AT$3=$AP513,SUMPRODUCT($Y513:$AD513,Inp_RPEs!$S$9:$X$9),0)</f>
        <v>0</v>
      </c>
      <c r="AU513" s="19">
        <f>IF(AU$3=$AP513,SUMPRODUCT($Y513:$AF513,Inp_RPEs!$S$10:$Z$10),0)</f>
        <v>0</v>
      </c>
      <c r="AV513" s="19">
        <f>IF(AV$3=$AP513,SUMPRODUCT($Y513:$AD513,Inp_RPEs!$S$10:$X$10),0)</f>
        <v>0</v>
      </c>
      <c r="AW513" s="19">
        <f>IF(AW$3=$AP513,SUMPRODUCT($Y513:$AF513,Inp_RPEs!$S$11:$Z$11),0)</f>
        <v>597.35952373361727</v>
      </c>
      <c r="AX513" s="19">
        <f>IF(AX$3=$AP513,SUMPRODUCT($Y513:$AD513,Inp_RPEs!$S$11:$X$11),0)</f>
        <v>450.50363610658894</v>
      </c>
      <c r="AY513" s="19">
        <f>IF(AY$3=$AP513,SUMPRODUCT($Y513:$AF513,Inp_RPEs!$S$12:$Z$12),0)</f>
        <v>0</v>
      </c>
      <c r="AZ513" s="19">
        <f>IF(AZ$3=$AP513,SUMPRODUCT($Y513:$AB513,Inp_RPEs!$S$12:$V$12),0)</f>
        <v>0</v>
      </c>
      <c r="BA513" s="15"/>
    </row>
    <row r="514" spans="5:53">
      <c r="E514" s="3" t="s">
        <v>17</v>
      </c>
      <c r="F514" s="3" t="s">
        <v>197</v>
      </c>
      <c r="G514" s="3" t="s">
        <v>201</v>
      </c>
      <c r="H514" s="3" t="s">
        <v>130</v>
      </c>
      <c r="I514" s="3" t="s">
        <v>135</v>
      </c>
      <c r="L514" s="3" t="s">
        <v>186</v>
      </c>
      <c r="M514" s="3" t="str">
        <f t="shared" si="63"/>
        <v>WMRepex allowanceTotal enduring value adjustments</v>
      </c>
      <c r="R514" s="15"/>
      <c r="T514" s="15"/>
      <c r="U514" s="15"/>
      <c r="V514" s="15"/>
      <c r="W514" s="15"/>
      <c r="X514" s="15"/>
      <c r="Y514" s="18">
        <v>-7.0307368630900617</v>
      </c>
      <c r="Z514" s="18">
        <v>-28.032168526556934</v>
      </c>
      <c r="AA514" s="18">
        <v>11.614967326308328</v>
      </c>
      <c r="AB514" s="18">
        <v>6.9641113604144937</v>
      </c>
      <c r="AC514" s="18">
        <v>-3.959186719222906</v>
      </c>
      <c r="AD514" s="18">
        <v>-6.733661266552625</v>
      </c>
      <c r="AE514" s="18">
        <v>14.694044146277365</v>
      </c>
      <c r="AF514" s="18">
        <v>12.482630542422404</v>
      </c>
      <c r="AG514" s="15"/>
      <c r="AH514" s="15"/>
      <c r="AI514" s="15"/>
      <c r="AJ514" s="15"/>
      <c r="AK514" s="15"/>
      <c r="AM514" s="19">
        <f t="shared" si="64"/>
        <v>7.1054273576010019E-14</v>
      </c>
      <c r="AN514" s="19">
        <f t="shared" si="62"/>
        <v>-27.176674688699698</v>
      </c>
      <c r="AO514" s="19">
        <f t="shared" si="65"/>
        <v>0</v>
      </c>
      <c r="AP514" s="19" t="str">
        <f t="shared" si="66"/>
        <v>GD1</v>
      </c>
      <c r="AQ514" s="19">
        <f t="shared" si="67"/>
        <v>-0.75954725481037144</v>
      </c>
      <c r="AR514" s="19">
        <f t="shared" si="68"/>
        <v>-26.211191907689006</v>
      </c>
      <c r="AS514" s="19">
        <f>IF(AS$3=$AP514,SUMPRODUCT($Y514:$AF514,Inp_RPEs!$S$9:$Z$9),0)</f>
        <v>0</v>
      </c>
      <c r="AT514" s="19">
        <f>IF(AT$3=$AP514,SUMPRODUCT($Y514:$AD514,Inp_RPEs!$S$9:$X$9),0)</f>
        <v>0</v>
      </c>
      <c r="AU514" s="19">
        <f>IF(AU$3=$AP514,SUMPRODUCT($Y514:$AF514,Inp_RPEs!$S$10:$Z$10),0)</f>
        <v>0</v>
      </c>
      <c r="AV514" s="19">
        <f>IF(AV$3=$AP514,SUMPRODUCT($Y514:$AD514,Inp_RPEs!$S$10:$X$10),0)</f>
        <v>0</v>
      </c>
      <c r="AW514" s="19">
        <f>IF(AW$3=$AP514,SUMPRODUCT($Y514:$AF514,Inp_RPEs!$S$11:$Z$11),0)</f>
        <v>-0.75954725481037144</v>
      </c>
      <c r="AX514" s="19">
        <f>IF(AX$3=$AP514,SUMPRODUCT($Y514:$AD514,Inp_RPEs!$S$11:$X$11),0)</f>
        <v>-26.211191907689006</v>
      </c>
      <c r="AY514" s="19">
        <f>IF(AY$3=$AP514,SUMPRODUCT($Y514:$AF514,Inp_RPEs!$S$12:$Z$12),0)</f>
        <v>0</v>
      </c>
      <c r="AZ514" s="19">
        <f>IF(AZ$3=$AP514,SUMPRODUCT($Y514:$AB514,Inp_RPEs!$S$12:$V$12),0)</f>
        <v>0</v>
      </c>
      <c r="BA514" s="15"/>
    </row>
    <row r="515" spans="5:53">
      <c r="E515" s="3" t="s">
        <v>17</v>
      </c>
      <c r="F515" s="3" t="s">
        <v>197</v>
      </c>
      <c r="G515" s="3" t="s">
        <v>136</v>
      </c>
      <c r="H515" s="3" t="s">
        <v>130</v>
      </c>
      <c r="I515" s="3" t="s">
        <v>137</v>
      </c>
      <c r="L515" s="3" t="s">
        <v>138</v>
      </c>
      <c r="M515" s="3" t="str">
        <f t="shared" si="63"/>
        <v>WMSharing factorFunding Adjustment Rate (often referred to as 'sharing factor')</v>
      </c>
      <c r="R515" s="15"/>
      <c r="T515" s="15"/>
      <c r="U515" s="15"/>
      <c r="V515" s="15"/>
      <c r="W515" s="15"/>
      <c r="X515" s="15"/>
      <c r="Y515" s="18">
        <v>0.36960000000000004</v>
      </c>
      <c r="Z515" s="18">
        <v>0.36960000000000004</v>
      </c>
      <c r="AA515" s="18">
        <v>0.36960000000000004</v>
      </c>
      <c r="AB515" s="18">
        <v>0.36960000000000004</v>
      </c>
      <c r="AC515" s="18">
        <v>0.36960000000000004</v>
      </c>
      <c r="AD515" s="18">
        <v>0.36960000000000004</v>
      </c>
      <c r="AE515" s="18">
        <v>0.36960000000000004</v>
      </c>
      <c r="AF515" s="18">
        <v>0.36960000000000004</v>
      </c>
      <c r="AG515" s="15"/>
      <c r="AH515" s="15"/>
      <c r="AI515" s="15"/>
      <c r="AJ515" s="15"/>
      <c r="AK515" s="15"/>
      <c r="AM515" s="19">
        <f t="shared" si="64"/>
        <v>0.3696000000000001</v>
      </c>
      <c r="AN515" s="19">
        <f t="shared" si="62"/>
        <v>0.3696000000000001</v>
      </c>
      <c r="AO515" s="19">
        <f t="shared" si="65"/>
        <v>0</v>
      </c>
      <c r="AP515" s="19" t="str">
        <f t="shared" si="66"/>
        <v>GD1</v>
      </c>
      <c r="AQ515" s="19">
        <f t="shared" si="67"/>
        <v>2.8088788547097114</v>
      </c>
      <c r="AR515" s="19">
        <f t="shared" si="68"/>
        <v>2.1165993193024302</v>
      </c>
      <c r="AS515" s="19">
        <f>IF(AS$3=$AP515,SUMPRODUCT($Y515:$AF515,Inp_RPEs!$S$9:$Z$9),0)</f>
        <v>0</v>
      </c>
      <c r="AT515" s="19">
        <f>IF(AT$3=$AP515,SUMPRODUCT($Y515:$AD515,Inp_RPEs!$S$9:$X$9),0)</f>
        <v>0</v>
      </c>
      <c r="AU515" s="19">
        <f>IF(AU$3=$AP515,SUMPRODUCT($Y515:$AF515,Inp_RPEs!$S$10:$Z$10),0)</f>
        <v>0</v>
      </c>
      <c r="AV515" s="19">
        <f>IF(AV$3=$AP515,SUMPRODUCT($Y515:$AD515,Inp_RPEs!$S$10:$X$10),0)</f>
        <v>0</v>
      </c>
      <c r="AW515" s="19">
        <f>IF(AW$3=$AP515,SUMPRODUCT($Y515:$AF515,Inp_RPEs!$S$11:$Z$11),0)</f>
        <v>2.8088788547097114</v>
      </c>
      <c r="AX515" s="19">
        <f>IF(AX$3=$AP515,SUMPRODUCT($Y515:$AD515,Inp_RPEs!$S$11:$X$11),0)</f>
        <v>2.1165993193024302</v>
      </c>
      <c r="AY515" s="19">
        <f>IF(AY$3=$AP515,SUMPRODUCT($Y515:$AF515,Inp_RPEs!$S$12:$Z$12),0)</f>
        <v>0</v>
      </c>
      <c r="AZ515" s="19">
        <f>IF(AZ$3=$AP515,SUMPRODUCT($Y515:$AB515,Inp_RPEs!$S$12:$V$12),0)</f>
        <v>0</v>
      </c>
      <c r="BA515" s="15"/>
    </row>
    <row r="516" spans="5:53">
      <c r="E516" s="3" t="s">
        <v>17</v>
      </c>
      <c r="F516" s="3" t="s">
        <v>197</v>
      </c>
      <c r="G516" s="3" t="s">
        <v>139</v>
      </c>
      <c r="H516" s="3" t="s">
        <v>140</v>
      </c>
      <c r="I516" s="3" t="s">
        <v>141</v>
      </c>
      <c r="L516" s="3" t="s">
        <v>186</v>
      </c>
      <c r="M516" s="3" t="str">
        <f t="shared" si="63"/>
        <v>WMIQIPost tax</v>
      </c>
      <c r="R516" s="15"/>
      <c r="T516" s="15"/>
      <c r="U516" s="15"/>
      <c r="V516" s="15"/>
      <c r="W516" s="15"/>
      <c r="X516" s="15"/>
      <c r="Y516" s="18">
        <v>0.63390251767004813</v>
      </c>
      <c r="Z516" s="18">
        <v>0.65304221312091515</v>
      </c>
      <c r="AA516" s="18">
        <v>0.63712403676488361</v>
      </c>
      <c r="AB516" s="18">
        <v>0.63005617160099847</v>
      </c>
      <c r="AC516" s="18">
        <v>0.65717934817578083</v>
      </c>
      <c r="AD516" s="18">
        <v>0.65662025315014949</v>
      </c>
      <c r="AE516" s="18">
        <v>0.65529298851360052</v>
      </c>
      <c r="AF516" s="18">
        <v>0.64775919883413591</v>
      </c>
      <c r="AG516" s="15"/>
      <c r="AH516" s="15"/>
      <c r="AI516" s="15"/>
      <c r="AJ516" s="15"/>
      <c r="AK516" s="15"/>
      <c r="AM516" s="19">
        <f t="shared" si="64"/>
        <v>5.1709767278305119</v>
      </c>
      <c r="AN516" s="19">
        <f t="shared" si="62"/>
        <v>3.8679245404827758</v>
      </c>
      <c r="AO516" s="19">
        <f t="shared" si="65"/>
        <v>0</v>
      </c>
      <c r="AP516" s="19" t="str">
        <f t="shared" si="66"/>
        <v>GD1</v>
      </c>
      <c r="AQ516" s="19">
        <f t="shared" si="67"/>
        <v>4.9114654849168353</v>
      </c>
      <c r="AR516" s="19">
        <f t="shared" si="68"/>
        <v>3.691124084932349</v>
      </c>
      <c r="AS516" s="19">
        <f>IF(AS$3=$AP516,SUMPRODUCT($Y516:$AF516,Inp_RPEs!$S$9:$Z$9),0)</f>
        <v>0</v>
      </c>
      <c r="AT516" s="19">
        <f>IF(AT$3=$AP516,SUMPRODUCT($Y516:$AD516,Inp_RPEs!$S$9:$X$9),0)</f>
        <v>0</v>
      </c>
      <c r="AU516" s="19">
        <f>IF(AU$3=$AP516,SUMPRODUCT($Y516:$AF516,Inp_RPEs!$S$10:$Z$10),0)</f>
        <v>0</v>
      </c>
      <c r="AV516" s="19">
        <f>IF(AV$3=$AP516,SUMPRODUCT($Y516:$AD516,Inp_RPEs!$S$10:$X$10),0)</f>
        <v>0</v>
      </c>
      <c r="AW516" s="19">
        <f>IF(AW$3=$AP516,SUMPRODUCT($Y516:$AF516,Inp_RPEs!$S$11:$Z$11),0)</f>
        <v>4.9114654849168353</v>
      </c>
      <c r="AX516" s="19">
        <f>IF(AX$3=$AP516,SUMPRODUCT($Y516:$AD516,Inp_RPEs!$S$11:$X$11),0)</f>
        <v>3.691124084932349</v>
      </c>
      <c r="AY516" s="19">
        <f>IF(AY$3=$AP516,SUMPRODUCT($Y516:$AF516,Inp_RPEs!$S$12:$Z$12),0)</f>
        <v>0</v>
      </c>
      <c r="AZ516" s="19">
        <f>IF(AZ$3=$AP516,SUMPRODUCT($Y516:$AB516,Inp_RPEs!$S$12:$V$12),0)</f>
        <v>0</v>
      </c>
      <c r="BA516" s="15"/>
    </row>
    <row r="517" spans="5:53">
      <c r="E517" s="3" t="s">
        <v>17</v>
      </c>
      <c r="F517" s="3" t="s">
        <v>197</v>
      </c>
      <c r="G517" s="3" t="s">
        <v>142</v>
      </c>
      <c r="H517" s="3" t="s">
        <v>140</v>
      </c>
      <c r="I517" s="3" t="s">
        <v>202</v>
      </c>
      <c r="L517" s="3" t="s">
        <v>186</v>
      </c>
      <c r="M517" s="3" t="str">
        <f t="shared" si="63"/>
        <v xml:space="preserve">WMBMCSBroad Measure of Customer Satisfaction </v>
      </c>
      <c r="R517" s="15"/>
      <c r="T517" s="15"/>
      <c r="U517" s="15"/>
      <c r="V517" s="15"/>
      <c r="W517" s="15"/>
      <c r="X517" s="15"/>
      <c r="Y517" s="18">
        <v>0.73884253739830485</v>
      </c>
      <c r="Z517" s="18">
        <v>0.61586869242077913</v>
      </c>
      <c r="AA517" s="18">
        <v>0.69831341326092755</v>
      </c>
      <c r="AB517" s="18">
        <v>0.62822750675963368</v>
      </c>
      <c r="AC517" s="18">
        <v>0.4704002348561398</v>
      </c>
      <c r="AD517" s="18">
        <v>0.98517237034734828</v>
      </c>
      <c r="AE517" s="18">
        <v>1.5252912794029467</v>
      </c>
      <c r="AF517" s="18">
        <v>1.4775760377832037</v>
      </c>
      <c r="AG517" s="15"/>
      <c r="AH517" s="15"/>
      <c r="AI517" s="15"/>
      <c r="AJ517" s="15"/>
      <c r="AK517" s="15"/>
      <c r="AM517" s="19">
        <f t="shared" si="64"/>
        <v>7.1396920722292823</v>
      </c>
      <c r="AN517" s="19">
        <f t="shared" si="62"/>
        <v>4.1368247550431327</v>
      </c>
      <c r="AO517" s="19">
        <f t="shared" si="65"/>
        <v>0</v>
      </c>
      <c r="AP517" s="19" t="str">
        <f t="shared" si="66"/>
        <v>GD1</v>
      </c>
      <c r="AQ517" s="19">
        <f t="shared" si="67"/>
        <v>6.7603022733361389</v>
      </c>
      <c r="AR517" s="19">
        <f t="shared" si="68"/>
        <v>3.9480409215621446</v>
      </c>
      <c r="AS517" s="19">
        <f>IF(AS$3=$AP517,SUMPRODUCT($Y517:$AF517,Inp_RPEs!$S$9:$Z$9),0)</f>
        <v>0</v>
      </c>
      <c r="AT517" s="19">
        <f>IF(AT$3=$AP517,SUMPRODUCT($Y517:$AD517,Inp_RPEs!$S$9:$X$9),0)</f>
        <v>0</v>
      </c>
      <c r="AU517" s="19">
        <f>IF(AU$3=$AP517,SUMPRODUCT($Y517:$AF517,Inp_RPEs!$S$10:$Z$10),0)</f>
        <v>0</v>
      </c>
      <c r="AV517" s="19">
        <f>IF(AV$3=$AP517,SUMPRODUCT($Y517:$AD517,Inp_RPEs!$S$10:$X$10),0)</f>
        <v>0</v>
      </c>
      <c r="AW517" s="19">
        <f>IF(AW$3=$AP517,SUMPRODUCT($Y517:$AF517,Inp_RPEs!$S$11:$Z$11),0)</f>
        <v>6.7603022733361389</v>
      </c>
      <c r="AX517" s="19">
        <f>IF(AX$3=$AP517,SUMPRODUCT($Y517:$AD517,Inp_RPEs!$S$11:$X$11),0)</f>
        <v>3.9480409215621446</v>
      </c>
      <c r="AY517" s="19">
        <f>IF(AY$3=$AP517,SUMPRODUCT($Y517:$AF517,Inp_RPEs!$S$12:$Z$12),0)</f>
        <v>0</v>
      </c>
      <c r="AZ517" s="19">
        <f>IF(AZ$3=$AP517,SUMPRODUCT($Y517:$AB517,Inp_RPEs!$S$12:$V$12),0)</f>
        <v>0</v>
      </c>
      <c r="BA517" s="15"/>
    </row>
    <row r="518" spans="5:53">
      <c r="E518" s="3" t="s">
        <v>17</v>
      </c>
      <c r="F518" s="3" t="s">
        <v>197</v>
      </c>
      <c r="G518" s="3" t="s">
        <v>203</v>
      </c>
      <c r="H518" s="3" t="s">
        <v>140</v>
      </c>
      <c r="I518" s="3" t="s">
        <v>204</v>
      </c>
      <c r="L518" s="3" t="s">
        <v>186</v>
      </c>
      <c r="M518" s="3" t="str">
        <f t="shared" si="63"/>
        <v>WMSARAShrinkage Allowance Revenue Adjustment</v>
      </c>
      <c r="R518" s="15"/>
      <c r="T518" s="15"/>
      <c r="U518" s="15"/>
      <c r="V518" s="15"/>
      <c r="W518" s="15"/>
      <c r="X518" s="15"/>
      <c r="Y518" s="18">
        <v>0.22298737587923723</v>
      </c>
      <c r="Z518" s="18">
        <v>0.17606297044883112</v>
      </c>
      <c r="AA518" s="18">
        <v>0.19743037340394448</v>
      </c>
      <c r="AB518" s="18">
        <v>0.1576813102408251</v>
      </c>
      <c r="AC518" s="18">
        <v>0.16641968943028276</v>
      </c>
      <c r="AD518" s="18">
        <v>0.26045088732885829</v>
      </c>
      <c r="AE518" s="18">
        <v>0.34178207134030519</v>
      </c>
      <c r="AF518" s="18">
        <v>0.33630599722642701</v>
      </c>
      <c r="AG518" s="15"/>
      <c r="AH518" s="15"/>
      <c r="AI518" s="15"/>
      <c r="AJ518" s="15"/>
      <c r="AK518" s="15"/>
      <c r="AM518" s="19">
        <f t="shared" si="64"/>
        <v>1.8591206752987113</v>
      </c>
      <c r="AN518" s="19">
        <f t="shared" si="62"/>
        <v>1.181032606731979</v>
      </c>
      <c r="AO518" s="19">
        <f t="shared" si="65"/>
        <v>0</v>
      </c>
      <c r="AP518" s="19" t="str">
        <f t="shared" si="66"/>
        <v>GD1</v>
      </c>
      <c r="AQ518" s="19">
        <f t="shared" si="67"/>
        <v>1.7624055345684222</v>
      </c>
      <c r="AR518" s="19">
        <f t="shared" si="68"/>
        <v>1.1273588718619856</v>
      </c>
      <c r="AS518" s="19">
        <f>IF(AS$3=$AP518,SUMPRODUCT($Y518:$AF518,Inp_RPEs!$S$9:$Z$9),0)</f>
        <v>0</v>
      </c>
      <c r="AT518" s="19">
        <f>IF(AT$3=$AP518,SUMPRODUCT($Y518:$AD518,Inp_RPEs!$S$9:$X$9),0)</f>
        <v>0</v>
      </c>
      <c r="AU518" s="19">
        <f>IF(AU$3=$AP518,SUMPRODUCT($Y518:$AF518,Inp_RPEs!$S$10:$Z$10),0)</f>
        <v>0</v>
      </c>
      <c r="AV518" s="19">
        <f>IF(AV$3=$AP518,SUMPRODUCT($Y518:$AD518,Inp_RPEs!$S$10:$X$10),0)</f>
        <v>0</v>
      </c>
      <c r="AW518" s="19">
        <f>IF(AW$3=$AP518,SUMPRODUCT($Y518:$AF518,Inp_RPEs!$S$11:$Z$11),0)</f>
        <v>1.7624055345684222</v>
      </c>
      <c r="AX518" s="19">
        <f>IF(AX$3=$AP518,SUMPRODUCT($Y518:$AD518,Inp_RPEs!$S$11:$X$11),0)</f>
        <v>1.1273588718619856</v>
      </c>
      <c r="AY518" s="19">
        <f>IF(AY$3=$AP518,SUMPRODUCT($Y518:$AF518,Inp_RPEs!$S$12:$Z$12),0)</f>
        <v>0</v>
      </c>
      <c r="AZ518" s="19">
        <f>IF(AZ$3=$AP518,SUMPRODUCT($Y518:$AB518,Inp_RPEs!$S$12:$V$12),0)</f>
        <v>0</v>
      </c>
      <c r="BA518" s="15"/>
    </row>
    <row r="519" spans="5:53">
      <c r="E519" s="3" t="s">
        <v>17</v>
      </c>
      <c r="F519" s="3" t="s">
        <v>197</v>
      </c>
      <c r="G519" s="3" t="s">
        <v>205</v>
      </c>
      <c r="H519" s="3" t="s">
        <v>140</v>
      </c>
      <c r="I519" s="3" t="s">
        <v>206</v>
      </c>
      <c r="L519" s="3" t="s">
        <v>186</v>
      </c>
      <c r="M519" s="3" t="str">
        <f t="shared" si="63"/>
        <v xml:space="preserve">WMEEIEnvironment Emissions Incentive </v>
      </c>
      <c r="R519" s="15"/>
      <c r="T519" s="15"/>
      <c r="U519" s="15"/>
      <c r="V519" s="15"/>
      <c r="W519" s="15"/>
      <c r="X519" s="15"/>
      <c r="Y519" s="18">
        <v>0.70381463845338965</v>
      </c>
      <c r="Z519" s="18">
        <v>0.82870382425454514</v>
      </c>
      <c r="AA519" s="18">
        <v>1.2098460161043298</v>
      </c>
      <c r="AB519" s="18">
        <v>0.95838824211658191</v>
      </c>
      <c r="AC519" s="18">
        <v>0.98621168766154765</v>
      </c>
      <c r="AD519" s="18">
        <v>1.2166044826516924</v>
      </c>
      <c r="AE519" s="18">
        <v>2.3641797839291967</v>
      </c>
      <c r="AF519" s="18">
        <v>1.9925149936332032</v>
      </c>
      <c r="AG519" s="15"/>
      <c r="AH519" s="15"/>
      <c r="AI519" s="15"/>
      <c r="AJ519" s="15"/>
      <c r="AK519" s="15"/>
      <c r="AM519" s="19">
        <f t="shared" si="64"/>
        <v>10.260263668804487</v>
      </c>
      <c r="AN519" s="19">
        <f t="shared" si="62"/>
        <v>5.9035688912420872</v>
      </c>
      <c r="AO519" s="19">
        <f t="shared" si="65"/>
        <v>0</v>
      </c>
      <c r="AP519" s="19" t="str">
        <f t="shared" si="66"/>
        <v>GD1</v>
      </c>
      <c r="AQ519" s="19">
        <f t="shared" si="67"/>
        <v>9.7014926918684452</v>
      </c>
      <c r="AR519" s="19">
        <f t="shared" si="68"/>
        <v>5.6213376099931409</v>
      </c>
      <c r="AS519" s="19">
        <f>IF(AS$3=$AP519,SUMPRODUCT($Y519:$AF519,Inp_RPEs!$S$9:$Z$9),0)</f>
        <v>0</v>
      </c>
      <c r="AT519" s="19">
        <f>IF(AT$3=$AP519,SUMPRODUCT($Y519:$AD519,Inp_RPEs!$S$9:$X$9),0)</f>
        <v>0</v>
      </c>
      <c r="AU519" s="19">
        <f>IF(AU$3=$AP519,SUMPRODUCT($Y519:$AF519,Inp_RPEs!$S$10:$Z$10),0)</f>
        <v>0</v>
      </c>
      <c r="AV519" s="19">
        <f>IF(AV$3=$AP519,SUMPRODUCT($Y519:$AD519,Inp_RPEs!$S$10:$X$10),0)</f>
        <v>0</v>
      </c>
      <c r="AW519" s="19">
        <f>IF(AW$3=$AP519,SUMPRODUCT($Y519:$AF519,Inp_RPEs!$S$11:$Z$11),0)</f>
        <v>9.7014926918684452</v>
      </c>
      <c r="AX519" s="19">
        <f>IF(AX$3=$AP519,SUMPRODUCT($Y519:$AD519,Inp_RPEs!$S$11:$X$11),0)</f>
        <v>5.6213376099931409</v>
      </c>
      <c r="AY519" s="19">
        <f>IF(AY$3=$AP519,SUMPRODUCT($Y519:$AF519,Inp_RPEs!$S$12:$Z$12),0)</f>
        <v>0</v>
      </c>
      <c r="AZ519" s="19">
        <f>IF(AZ$3=$AP519,SUMPRODUCT($Y519:$AB519,Inp_RPEs!$S$12:$V$12),0)</f>
        <v>0</v>
      </c>
      <c r="BA519" s="15"/>
    </row>
    <row r="520" spans="5:53">
      <c r="E520" s="3" t="s">
        <v>17</v>
      </c>
      <c r="F520" s="3" t="s">
        <v>197</v>
      </c>
      <c r="G520" s="3" t="s">
        <v>207</v>
      </c>
      <c r="H520" s="3" t="s">
        <v>140</v>
      </c>
      <c r="I520" s="3" t="s">
        <v>208</v>
      </c>
      <c r="L520" s="3" t="s">
        <v>186</v>
      </c>
      <c r="M520" s="3" t="str">
        <f t="shared" si="63"/>
        <v>WMDRSDiscretionary Reward Scheme</v>
      </c>
      <c r="R520" s="15"/>
      <c r="T520" s="15"/>
      <c r="U520" s="15"/>
      <c r="V520" s="15"/>
      <c r="W520" s="15"/>
      <c r="X520" s="15"/>
      <c r="Y520" s="18">
        <v>3.2135311195949541E-2</v>
      </c>
      <c r="Z520" s="18">
        <v>3.2135311195949541E-2</v>
      </c>
      <c r="AA520" s="18">
        <v>2.0655049842474998E-2</v>
      </c>
      <c r="AB520" s="18">
        <v>2.0655049842474998E-2</v>
      </c>
      <c r="AC520" s="18">
        <v>2.0655049842474998E-2</v>
      </c>
      <c r="AD520" s="18">
        <v>0</v>
      </c>
      <c r="AE520" s="18">
        <v>0</v>
      </c>
      <c r="AF520" s="18">
        <v>0</v>
      </c>
      <c r="AG520" s="15"/>
      <c r="AH520" s="15"/>
      <c r="AI520" s="15"/>
      <c r="AJ520" s="15"/>
      <c r="AK520" s="15"/>
      <c r="AM520" s="19">
        <f t="shared" si="64"/>
        <v>0.12623577191932409</v>
      </c>
      <c r="AN520" s="19">
        <f t="shared" si="62"/>
        <v>0.12623577191932409</v>
      </c>
      <c r="AO520" s="19">
        <f t="shared" si="65"/>
        <v>0</v>
      </c>
      <c r="AP520" s="19" t="str">
        <f t="shared" si="66"/>
        <v>GD1</v>
      </c>
      <c r="AQ520" s="19">
        <f t="shared" si="67"/>
        <v>0.12129311289661765</v>
      </c>
      <c r="AR520" s="19">
        <f t="shared" si="68"/>
        <v>0.12129311289661765</v>
      </c>
      <c r="AS520" s="19">
        <f>IF(AS$3=$AP520,SUMPRODUCT($Y520:$AF520,Inp_RPEs!$S$9:$Z$9),0)</f>
        <v>0</v>
      </c>
      <c r="AT520" s="19">
        <f>IF(AT$3=$AP520,SUMPRODUCT($Y520:$AD520,Inp_RPEs!$S$9:$X$9),0)</f>
        <v>0</v>
      </c>
      <c r="AU520" s="19">
        <f>IF(AU$3=$AP520,SUMPRODUCT($Y520:$AF520,Inp_RPEs!$S$10:$Z$10),0)</f>
        <v>0</v>
      </c>
      <c r="AV520" s="19">
        <f>IF(AV$3=$AP520,SUMPRODUCT($Y520:$AD520,Inp_RPEs!$S$10:$X$10),0)</f>
        <v>0</v>
      </c>
      <c r="AW520" s="19">
        <f>IF(AW$3=$AP520,SUMPRODUCT($Y520:$AF520,Inp_RPEs!$S$11:$Z$11),0)</f>
        <v>0.12129311289661765</v>
      </c>
      <c r="AX520" s="19">
        <f>IF(AX$3=$AP520,SUMPRODUCT($Y520:$AD520,Inp_RPEs!$S$11:$X$11),0)</f>
        <v>0.12129311289661765</v>
      </c>
      <c r="AY520" s="19">
        <f>IF(AY$3=$AP520,SUMPRODUCT($Y520:$AF520,Inp_RPEs!$S$12:$Z$12),0)</f>
        <v>0</v>
      </c>
      <c r="AZ520" s="19">
        <f>IF(AZ$3=$AP520,SUMPRODUCT($Y520:$AB520,Inp_RPEs!$S$12:$V$12),0)</f>
        <v>0</v>
      </c>
      <c r="BA520" s="15"/>
    </row>
    <row r="521" spans="5:53">
      <c r="E521" s="3" t="s">
        <v>17</v>
      </c>
      <c r="F521" s="3" t="s">
        <v>197</v>
      </c>
      <c r="G521" s="3" t="s">
        <v>209</v>
      </c>
      <c r="H521" s="3" t="s">
        <v>140</v>
      </c>
      <c r="I521" s="3" t="s">
        <v>210</v>
      </c>
      <c r="L521" s="3" t="s">
        <v>186</v>
      </c>
      <c r="M521" s="3" t="str">
        <f t="shared" si="63"/>
        <v>WMNTSECNTS Exit Capacity</v>
      </c>
      <c r="R521" s="15"/>
      <c r="T521" s="15"/>
      <c r="U521" s="15"/>
      <c r="V521" s="15"/>
      <c r="W521" s="15"/>
      <c r="X521" s="15"/>
      <c r="Y521" s="18">
        <v>0.26169419999999999</v>
      </c>
      <c r="Z521" s="18">
        <v>1.1020083119999999</v>
      </c>
      <c r="AA521" s="18">
        <v>1.6612072353</v>
      </c>
      <c r="AB521" s="18">
        <v>1.2903573699000002</v>
      </c>
      <c r="AC521" s="18">
        <v>1.2766917545999998</v>
      </c>
      <c r="AD521" s="18">
        <v>1.3209247728999998</v>
      </c>
      <c r="AE521" s="18">
        <v>1.4987911417999999</v>
      </c>
      <c r="AF521" s="18">
        <v>1.1850141818999997</v>
      </c>
      <c r="AG521" s="15"/>
      <c r="AH521" s="15"/>
      <c r="AI521" s="15"/>
      <c r="AJ521" s="15"/>
      <c r="AK521" s="15"/>
      <c r="AM521" s="19">
        <f t="shared" si="64"/>
        <v>9.5966889683999987</v>
      </c>
      <c r="AN521" s="19">
        <f t="shared" si="62"/>
        <v>6.9128836446999991</v>
      </c>
      <c r="AO521" s="19">
        <f t="shared" si="65"/>
        <v>0</v>
      </c>
      <c r="AP521" s="19" t="str">
        <f t="shared" si="66"/>
        <v>GD1</v>
      </c>
      <c r="AQ521" s="19">
        <f t="shared" si="67"/>
        <v>9.0800947178918943</v>
      </c>
      <c r="AR521" s="19">
        <f t="shared" si="68"/>
        <v>6.5666430098093418</v>
      </c>
      <c r="AS521" s="19">
        <f>IF(AS$3=$AP521,SUMPRODUCT($Y521:$AF521,Inp_RPEs!$S$9:$Z$9),0)</f>
        <v>0</v>
      </c>
      <c r="AT521" s="19">
        <f>IF(AT$3=$AP521,SUMPRODUCT($Y521:$AD521,Inp_RPEs!$S$9:$X$9),0)</f>
        <v>0</v>
      </c>
      <c r="AU521" s="19">
        <f>IF(AU$3=$AP521,SUMPRODUCT($Y521:$AF521,Inp_RPEs!$S$10:$Z$10),0)</f>
        <v>0</v>
      </c>
      <c r="AV521" s="19">
        <f>IF(AV$3=$AP521,SUMPRODUCT($Y521:$AD521,Inp_RPEs!$S$10:$X$10),0)</f>
        <v>0</v>
      </c>
      <c r="AW521" s="19">
        <f>IF(AW$3=$AP521,SUMPRODUCT($Y521:$AF521,Inp_RPEs!$S$11:$Z$11),0)</f>
        <v>9.0800947178918943</v>
      </c>
      <c r="AX521" s="19">
        <f>IF(AX$3=$AP521,SUMPRODUCT($Y521:$AD521,Inp_RPEs!$S$11:$X$11),0)</f>
        <v>6.5666430098093418</v>
      </c>
      <c r="AY521" s="19">
        <f>IF(AY$3=$AP521,SUMPRODUCT($Y521:$AF521,Inp_RPEs!$S$12:$Z$12),0)</f>
        <v>0</v>
      </c>
      <c r="AZ521" s="19">
        <f>IF(AZ$3=$AP521,SUMPRODUCT($Y521:$AB521,Inp_RPEs!$S$12:$V$12),0)</f>
        <v>0</v>
      </c>
      <c r="BA521" s="15"/>
    </row>
    <row r="522" spans="5:53">
      <c r="E522" s="3" t="s">
        <v>17</v>
      </c>
      <c r="F522" s="3" t="s">
        <v>197</v>
      </c>
      <c r="G522" s="3" t="s">
        <v>152</v>
      </c>
      <c r="H522" s="3" t="s">
        <v>153</v>
      </c>
      <c r="I522" s="3" t="s">
        <v>154</v>
      </c>
      <c r="L522" s="3" t="s">
        <v>155</v>
      </c>
      <c r="M522" s="3" t="str">
        <f t="shared" si="63"/>
        <v>WMNetwork Innovation AllowanceEligible NIA expenditure and Bid Preparation costs</v>
      </c>
      <c r="R522" s="15"/>
      <c r="T522" s="15"/>
      <c r="U522" s="15"/>
      <c r="V522" s="15"/>
      <c r="W522" s="15"/>
      <c r="X522" s="15"/>
      <c r="Y522" s="18">
        <v>0.51617230999999997</v>
      </c>
      <c r="Z522" s="18">
        <v>1.3698758600000001</v>
      </c>
      <c r="AA522" s="18">
        <v>1.7107074400000002</v>
      </c>
      <c r="AB522" s="18">
        <v>1.36</v>
      </c>
      <c r="AC522" s="18">
        <v>1.31434362</v>
      </c>
      <c r="AD522" s="18">
        <v>0.87004907300000001</v>
      </c>
      <c r="AE522" s="18">
        <v>2.4037845</v>
      </c>
      <c r="AF522" s="18">
        <v>2.4074868899999999</v>
      </c>
      <c r="AG522" s="15"/>
      <c r="AH522" s="15"/>
      <c r="AI522" s="15"/>
      <c r="AJ522" s="15"/>
      <c r="AK522" s="15"/>
      <c r="AM522" s="19">
        <f t="shared" si="64"/>
        <v>11.952419693</v>
      </c>
      <c r="AN522" s="19">
        <f t="shared" si="62"/>
        <v>7.1411483029999996</v>
      </c>
      <c r="AO522" s="19">
        <f t="shared" si="65"/>
        <v>0</v>
      </c>
      <c r="AP522" s="19" t="str">
        <f t="shared" si="66"/>
        <v>GD1</v>
      </c>
      <c r="AQ522" s="19">
        <f t="shared" si="67"/>
        <v>11.307414594080099</v>
      </c>
      <c r="AR522" s="19">
        <f t="shared" si="68"/>
        <v>6.8015369931770371</v>
      </c>
      <c r="AS522" s="19">
        <f>IF(AS$3=$AP522,SUMPRODUCT($Y522:$AF522,Inp_RPEs!$S$9:$Z$9),0)</f>
        <v>0</v>
      </c>
      <c r="AT522" s="19">
        <f>IF(AT$3=$AP522,SUMPRODUCT($Y522:$AD522,Inp_RPEs!$S$9:$X$9),0)</f>
        <v>0</v>
      </c>
      <c r="AU522" s="19">
        <f>IF(AU$3=$AP522,SUMPRODUCT($Y522:$AF522,Inp_RPEs!$S$10:$Z$10),0)</f>
        <v>0</v>
      </c>
      <c r="AV522" s="19">
        <f>IF(AV$3=$AP522,SUMPRODUCT($Y522:$AD522,Inp_RPEs!$S$10:$X$10),0)</f>
        <v>0</v>
      </c>
      <c r="AW522" s="19">
        <f>IF(AW$3=$AP522,SUMPRODUCT($Y522:$AF522,Inp_RPEs!$S$11:$Z$11),0)</f>
        <v>11.307414594080099</v>
      </c>
      <c r="AX522" s="19">
        <f>IF(AX$3=$AP522,SUMPRODUCT($Y522:$AD522,Inp_RPEs!$S$11:$X$11),0)</f>
        <v>6.8015369931770371</v>
      </c>
      <c r="AY522" s="19">
        <f>IF(AY$3=$AP522,SUMPRODUCT($Y522:$AF522,Inp_RPEs!$S$12:$Z$12),0)</f>
        <v>0</v>
      </c>
      <c r="AZ522" s="19">
        <f>IF(AZ$3=$AP522,SUMPRODUCT($Y522:$AB522,Inp_RPEs!$S$12:$V$12),0)</f>
        <v>0</v>
      </c>
      <c r="BA522" s="15"/>
    </row>
    <row r="523" spans="5:53">
      <c r="E523" s="3" t="s">
        <v>17</v>
      </c>
      <c r="F523" s="3" t="s">
        <v>197</v>
      </c>
      <c r="G523" s="3" t="s">
        <v>156</v>
      </c>
      <c r="H523" s="3" t="s">
        <v>153</v>
      </c>
      <c r="I523" s="3" t="s">
        <v>157</v>
      </c>
      <c r="L523" s="3" t="s">
        <v>155</v>
      </c>
      <c r="M523" s="3" t="str">
        <f t="shared" si="63"/>
        <v>WMLow Carbon Networks FundLow Carbon Networks Fund revenue adjustment</v>
      </c>
      <c r="R523" s="15"/>
      <c r="T523" s="15"/>
      <c r="U523" s="15"/>
      <c r="V523" s="15"/>
      <c r="W523" s="15"/>
      <c r="X523" s="15"/>
      <c r="Y523" s="18">
        <v>0</v>
      </c>
      <c r="Z523" s="18">
        <v>0</v>
      </c>
      <c r="AA523" s="18">
        <v>0</v>
      </c>
      <c r="AB523" s="18">
        <v>0</v>
      </c>
      <c r="AC523" s="18">
        <v>0</v>
      </c>
      <c r="AD523" s="18">
        <v>0</v>
      </c>
      <c r="AE523" s="18">
        <v>0</v>
      </c>
      <c r="AF523" s="18">
        <v>0</v>
      </c>
      <c r="AG523" s="15"/>
      <c r="AH523" s="15"/>
      <c r="AI523" s="15"/>
      <c r="AJ523" s="15"/>
      <c r="AK523" s="15"/>
      <c r="AM523" s="19">
        <f t="shared" si="64"/>
        <v>0</v>
      </c>
      <c r="AN523" s="19">
        <f t="shared" si="62"/>
        <v>0</v>
      </c>
      <c r="AO523" s="19">
        <f t="shared" si="65"/>
        <v>0</v>
      </c>
      <c r="AP523" s="19" t="str">
        <f t="shared" si="66"/>
        <v>GD1</v>
      </c>
      <c r="AQ523" s="19">
        <f t="shared" si="67"/>
        <v>0</v>
      </c>
      <c r="AR523" s="19">
        <f t="shared" si="68"/>
        <v>0</v>
      </c>
      <c r="AS523" s="19">
        <f>IF(AS$3=$AP523,SUMPRODUCT($Y523:$AF523,Inp_RPEs!$S$9:$Z$9),0)</f>
        <v>0</v>
      </c>
      <c r="AT523" s="19">
        <f>IF(AT$3=$AP523,SUMPRODUCT($Y523:$AD523,Inp_RPEs!$S$9:$X$9),0)</f>
        <v>0</v>
      </c>
      <c r="AU523" s="19">
        <f>IF(AU$3=$AP523,SUMPRODUCT($Y523:$AF523,Inp_RPEs!$S$10:$Z$10),0)</f>
        <v>0</v>
      </c>
      <c r="AV523" s="19">
        <f>IF(AV$3=$AP523,SUMPRODUCT($Y523:$AD523,Inp_RPEs!$S$10:$X$10),0)</f>
        <v>0</v>
      </c>
      <c r="AW523" s="19">
        <f>IF(AW$3=$AP523,SUMPRODUCT($Y523:$AF523,Inp_RPEs!$S$11:$Z$11),0)</f>
        <v>0</v>
      </c>
      <c r="AX523" s="19">
        <f>IF(AX$3=$AP523,SUMPRODUCT($Y523:$AD523,Inp_RPEs!$S$11:$X$11),0)</f>
        <v>0</v>
      </c>
      <c r="AY523" s="19">
        <f>IF(AY$3=$AP523,SUMPRODUCT($Y523:$AF523,Inp_RPEs!$S$12:$Z$12),0)</f>
        <v>0</v>
      </c>
      <c r="AZ523" s="19">
        <f>IF(AZ$3=$AP523,SUMPRODUCT($Y523:$AB523,Inp_RPEs!$S$12:$V$12),0)</f>
        <v>0</v>
      </c>
      <c r="BA523" s="15"/>
    </row>
    <row r="524" spans="5:53">
      <c r="E524" s="3" t="s">
        <v>17</v>
      </c>
      <c r="F524" s="3" t="s">
        <v>197</v>
      </c>
      <c r="G524" s="3" t="s">
        <v>158</v>
      </c>
      <c r="H524" s="3" t="s">
        <v>153</v>
      </c>
      <c r="I524" s="3" t="s">
        <v>159</v>
      </c>
      <c r="L524" s="3" t="s">
        <v>155</v>
      </c>
      <c r="M524" s="3" t="str">
        <f t="shared" ref="M524:M555" si="69">E524&amp;G524&amp;I524</f>
        <v>WMNIC AwardAwarded NIC funding actually spent or forecast to be spent</v>
      </c>
      <c r="R524" s="15"/>
      <c r="T524" s="15"/>
      <c r="U524" s="15"/>
      <c r="V524" s="15"/>
      <c r="W524" s="15"/>
      <c r="X524" s="15"/>
      <c r="Y524" s="18">
        <v>0</v>
      </c>
      <c r="Z524" s="18">
        <v>0.16712479726524565</v>
      </c>
      <c r="AA524" s="18">
        <v>0.14584206125358523</v>
      </c>
      <c r="AB524" s="18">
        <v>1.1158411498945842</v>
      </c>
      <c r="AC524" s="18">
        <v>0.90827256146199997</v>
      </c>
      <c r="AD524" s="18">
        <v>0.71885840395667122</v>
      </c>
      <c r="AE524" s="18">
        <v>0.36720883679999999</v>
      </c>
      <c r="AF524" s="18">
        <v>8.9700000000000002E-2</v>
      </c>
      <c r="AG524" s="15"/>
      <c r="AH524" s="15"/>
      <c r="AI524" s="15"/>
      <c r="AJ524" s="15"/>
      <c r="AK524" s="15"/>
      <c r="AM524" s="19">
        <f t="shared" ref="AM524:AM555" si="70">IF(OR($L524="%", $L524="annual real %"),AVERAGE($Y524:$AF524),SUM($Y524:$AF524))</f>
        <v>3.5128478106320862</v>
      </c>
      <c r="AN524" s="19">
        <f t="shared" si="62"/>
        <v>3.0559389738320859</v>
      </c>
      <c r="AO524" s="19">
        <f t="shared" ref="AO524:AO555" si="71">IF(G524="Totex allowance",1,0)</f>
        <v>0</v>
      </c>
      <c r="AP524" s="19" t="str">
        <f t="shared" ref="AP524:AP555" si="72">F524</f>
        <v>GD1</v>
      </c>
      <c r="AQ524" s="19">
        <f t="shared" ref="AQ524:AQ555" si="73">SUM(AS524,AU524,AW524,AY524)</f>
        <v>3.3132850207735505</v>
      </c>
      <c r="AR524" s="19">
        <f t="shared" ref="AR524:AR555" si="74">SUM(AT524,AV524,AX524,AZ524)</f>
        <v>2.8853783145189711</v>
      </c>
      <c r="AS524" s="19">
        <f>IF(AS$3=$AP524,SUMPRODUCT($Y524:$AF524,Inp_RPEs!$S$9:$Z$9),0)</f>
        <v>0</v>
      </c>
      <c r="AT524" s="19">
        <f>IF(AT$3=$AP524,SUMPRODUCT($Y524:$AD524,Inp_RPEs!$S$9:$X$9),0)</f>
        <v>0</v>
      </c>
      <c r="AU524" s="19">
        <f>IF(AU$3=$AP524,SUMPRODUCT($Y524:$AF524,Inp_RPEs!$S$10:$Z$10),0)</f>
        <v>0</v>
      </c>
      <c r="AV524" s="19">
        <f>IF(AV$3=$AP524,SUMPRODUCT($Y524:$AD524,Inp_RPEs!$S$10:$X$10),0)</f>
        <v>0</v>
      </c>
      <c r="AW524" s="19">
        <f>IF(AW$3=$AP524,SUMPRODUCT($Y524:$AF524,Inp_RPEs!$S$11:$Z$11),0)</f>
        <v>3.3132850207735505</v>
      </c>
      <c r="AX524" s="19">
        <f>IF(AX$3=$AP524,SUMPRODUCT($Y524:$AD524,Inp_RPEs!$S$11:$X$11),0)</f>
        <v>2.8853783145189711</v>
      </c>
      <c r="AY524" s="19">
        <f>IF(AY$3=$AP524,SUMPRODUCT($Y524:$AF524,Inp_RPEs!$S$12:$Z$12),0)</f>
        <v>0</v>
      </c>
      <c r="AZ524" s="19">
        <f>IF(AZ$3=$AP524,SUMPRODUCT($Y524:$AB524,Inp_RPEs!$S$12:$V$12),0)</f>
        <v>0</v>
      </c>
      <c r="BA524" s="15"/>
    </row>
    <row r="525" spans="5:53">
      <c r="E525" s="3" t="s">
        <v>17</v>
      </c>
      <c r="F525" s="3" t="s">
        <v>197</v>
      </c>
      <c r="G525" s="3" t="s">
        <v>160</v>
      </c>
      <c r="H525" s="3" t="s">
        <v>153</v>
      </c>
      <c r="I525" s="3" t="s">
        <v>161</v>
      </c>
      <c r="L525" s="3" t="s">
        <v>186</v>
      </c>
      <c r="M525" s="3" t="str">
        <f t="shared" si="69"/>
        <v>WMInnovation RORE deductionNetwork innovation</v>
      </c>
      <c r="R525" s="15"/>
      <c r="T525" s="15"/>
      <c r="U525" s="15"/>
      <c r="V525" s="15"/>
      <c r="W525" s="15"/>
      <c r="X525" s="15"/>
      <c r="Y525" s="18">
        <v>4.8837742285755152E-2</v>
      </c>
      <c r="Z525" s="18">
        <v>0.11515855692991303</v>
      </c>
      <c r="AA525" s="18">
        <v>0.17398355789928016</v>
      </c>
      <c r="AB525" s="18">
        <v>0.20387449735709268</v>
      </c>
      <c r="AC525" s="18">
        <v>0.16424664147527052</v>
      </c>
      <c r="AD525" s="18">
        <v>0.1082281942547946</v>
      </c>
      <c r="AE525" s="18">
        <v>0.24751663312018995</v>
      </c>
      <c r="AF525" s="18">
        <v>0.18490008697124133</v>
      </c>
      <c r="AG525" s="15"/>
      <c r="AH525" s="15"/>
      <c r="AI525" s="15"/>
      <c r="AJ525" s="15"/>
      <c r="AK525" s="15"/>
      <c r="AM525" s="19">
        <f t="shared" si="70"/>
        <v>1.2467459102935377</v>
      </c>
      <c r="AN525" s="19">
        <f t="shared" si="62"/>
        <v>0.81432919020210626</v>
      </c>
      <c r="AO525" s="19">
        <f t="shared" si="71"/>
        <v>0</v>
      </c>
      <c r="AP525" s="19" t="str">
        <f t="shared" si="72"/>
        <v>GD1</v>
      </c>
      <c r="AQ525" s="19">
        <f t="shared" si="73"/>
        <v>1.1792950734333663</v>
      </c>
      <c r="AR525" s="19">
        <f t="shared" si="74"/>
        <v>0.77432585524175879</v>
      </c>
      <c r="AS525" s="19">
        <f>IF(AS$3=$AP525,SUMPRODUCT($Y525:$AF525,Inp_RPEs!$S$9:$Z$9),0)</f>
        <v>0</v>
      </c>
      <c r="AT525" s="19">
        <f>IF(AT$3=$AP525,SUMPRODUCT($Y525:$AD525,Inp_RPEs!$S$9:$X$9),0)</f>
        <v>0</v>
      </c>
      <c r="AU525" s="19">
        <f>IF(AU$3=$AP525,SUMPRODUCT($Y525:$AF525,Inp_RPEs!$S$10:$Z$10),0)</f>
        <v>0</v>
      </c>
      <c r="AV525" s="19">
        <f>IF(AV$3=$AP525,SUMPRODUCT($Y525:$AD525,Inp_RPEs!$S$10:$X$10),0)</f>
        <v>0</v>
      </c>
      <c r="AW525" s="19">
        <f>IF(AW$3=$AP525,SUMPRODUCT($Y525:$AF525,Inp_RPEs!$S$11:$Z$11),0)</f>
        <v>1.1792950734333663</v>
      </c>
      <c r="AX525" s="19">
        <f>IF(AX$3=$AP525,SUMPRODUCT($Y525:$AD525,Inp_RPEs!$S$11:$X$11),0)</f>
        <v>0.77432585524175879</v>
      </c>
      <c r="AY525" s="19">
        <f>IF(AY$3=$AP525,SUMPRODUCT($Y525:$AF525,Inp_RPEs!$S$12:$Z$12),0)</f>
        <v>0</v>
      </c>
      <c r="AZ525" s="19">
        <f>IF(AZ$3=$AP525,SUMPRODUCT($Y525:$AB525,Inp_RPEs!$S$12:$V$12),0)</f>
        <v>0</v>
      </c>
      <c r="BA525" s="15"/>
    </row>
    <row r="526" spans="5:53">
      <c r="E526" s="3" t="s">
        <v>17</v>
      </c>
      <c r="F526" s="3" t="s">
        <v>197</v>
      </c>
      <c r="G526" s="3" t="s">
        <v>162</v>
      </c>
      <c r="H526" s="3" t="s">
        <v>163</v>
      </c>
      <c r="I526" s="3" t="s">
        <v>164</v>
      </c>
      <c r="L526" s="3" t="s">
        <v>186</v>
      </c>
      <c r="M526" s="3" t="str">
        <f t="shared" si="69"/>
        <v>WMFines and PenaltiesPost-tax total fines and penalties (including GS payments)</v>
      </c>
      <c r="R526" s="15"/>
      <c r="T526" s="15"/>
      <c r="U526" s="15"/>
      <c r="V526" s="15"/>
      <c r="W526" s="15"/>
      <c r="X526" s="15"/>
      <c r="Y526" s="18">
        <v>0.46781782432287272</v>
      </c>
      <c r="Z526" s="18">
        <v>0.48307615956842659</v>
      </c>
      <c r="AA526" s="18">
        <v>0.16741870996379332</v>
      </c>
      <c r="AB526" s="18">
        <v>0.18142534670279498</v>
      </c>
      <c r="AC526" s="18">
        <v>0.26003347170557889</v>
      </c>
      <c r="AD526" s="18">
        <v>0.43414008274844618</v>
      </c>
      <c r="AE526" s="18">
        <v>0.48401334768447263</v>
      </c>
      <c r="AF526" s="18">
        <v>0.43463403549911411</v>
      </c>
      <c r="AG526" s="15"/>
      <c r="AH526" s="15"/>
      <c r="AI526" s="15"/>
      <c r="AJ526" s="15"/>
      <c r="AK526" s="15"/>
      <c r="AM526" s="19">
        <f t="shared" si="70"/>
        <v>2.9125589781954999</v>
      </c>
      <c r="AN526" s="19">
        <f t="shared" si="62"/>
        <v>1.9939115950119128</v>
      </c>
      <c r="AO526" s="19">
        <f t="shared" si="71"/>
        <v>0</v>
      </c>
      <c r="AP526" s="19" t="str">
        <f t="shared" si="72"/>
        <v>GD1</v>
      </c>
      <c r="AQ526" s="19">
        <f t="shared" si="73"/>
        <v>2.7684998079423906</v>
      </c>
      <c r="AR526" s="19">
        <f t="shared" si="74"/>
        <v>1.9081632499967087</v>
      </c>
      <c r="AS526" s="19">
        <f>IF(AS$3=$AP526,SUMPRODUCT($Y526:$AF526,Inp_RPEs!$S$9:$Z$9),0)</f>
        <v>0</v>
      </c>
      <c r="AT526" s="19">
        <f>IF(AT$3=$AP526,SUMPRODUCT($Y526:$AD526,Inp_RPEs!$S$9:$X$9),0)</f>
        <v>0</v>
      </c>
      <c r="AU526" s="19">
        <f>IF(AU$3=$AP526,SUMPRODUCT($Y526:$AF526,Inp_RPEs!$S$10:$Z$10),0)</f>
        <v>0</v>
      </c>
      <c r="AV526" s="19">
        <f>IF(AV$3=$AP526,SUMPRODUCT($Y526:$AD526,Inp_RPEs!$S$10:$X$10),0)</f>
        <v>0</v>
      </c>
      <c r="AW526" s="19">
        <f>IF(AW$3=$AP526,SUMPRODUCT($Y526:$AF526,Inp_RPEs!$S$11:$Z$11),0)</f>
        <v>2.7684998079423906</v>
      </c>
      <c r="AX526" s="19">
        <f>IF(AX$3=$AP526,SUMPRODUCT($Y526:$AD526,Inp_RPEs!$S$11:$X$11),0)</f>
        <v>1.9081632499967087</v>
      </c>
      <c r="AY526" s="19">
        <f>IF(AY$3=$AP526,SUMPRODUCT($Y526:$AF526,Inp_RPEs!$S$12:$Z$12),0)</f>
        <v>0</v>
      </c>
      <c r="AZ526" s="19">
        <f>IF(AZ$3=$AP526,SUMPRODUCT($Y526:$AB526,Inp_RPEs!$S$12:$V$12),0)</f>
        <v>0</v>
      </c>
      <c r="BA526" s="15"/>
    </row>
    <row r="527" spans="5:53">
      <c r="E527" s="3" t="s">
        <v>17</v>
      </c>
      <c r="F527" s="3" t="s">
        <v>197</v>
      </c>
      <c r="G527" s="3" t="s">
        <v>165</v>
      </c>
      <c r="H527" s="3" t="s">
        <v>166</v>
      </c>
      <c r="I527" s="3" t="s">
        <v>167</v>
      </c>
      <c r="L527" s="3" t="s">
        <v>155</v>
      </c>
      <c r="M527" s="3" t="str">
        <f t="shared" si="69"/>
        <v>WMActual GearingTotal Adjustments to be applied for performance assessment (at actual gearing)</v>
      </c>
      <c r="R527" s="15"/>
      <c r="T527" s="15"/>
      <c r="U527" s="15"/>
      <c r="V527" s="15"/>
      <c r="W527" s="15"/>
      <c r="X527" s="15"/>
      <c r="Y527" s="18">
        <v>9.0920459488651844</v>
      </c>
      <c r="Z527" s="18">
        <v>7.1154225537130467</v>
      </c>
      <c r="AA527" s="18">
        <v>1.315908423662437</v>
      </c>
      <c r="AB527" s="18">
        <v>1.1194607285435256</v>
      </c>
      <c r="AC527" s="18">
        <v>3.6169412091148683</v>
      </c>
      <c r="AD527" s="18">
        <v>6.6715597437900271</v>
      </c>
      <c r="AE527" s="18">
        <v>4.9717241015522511</v>
      </c>
      <c r="AF527" s="18">
        <v>2.0329681050490493</v>
      </c>
      <c r="AG527" s="15"/>
      <c r="AH527" s="15"/>
      <c r="AI527" s="15"/>
      <c r="AJ527" s="15"/>
      <c r="AK527" s="15"/>
      <c r="AM527" s="19">
        <f t="shared" si="70"/>
        <v>35.93603081429039</v>
      </c>
      <c r="AN527" s="19">
        <f t="shared" si="62"/>
        <v>28.931338607689085</v>
      </c>
      <c r="AO527" s="19">
        <f t="shared" si="71"/>
        <v>0</v>
      </c>
      <c r="AP527" s="19" t="str">
        <f t="shared" si="72"/>
        <v>GD1</v>
      </c>
      <c r="AQ527" s="19">
        <f t="shared" si="73"/>
        <v>34.315054928505148</v>
      </c>
      <c r="AR527" s="19">
        <f t="shared" si="74"/>
        <v>27.754983139467065</v>
      </c>
      <c r="AS527" s="19">
        <f>IF(AS$3=$AP527,SUMPRODUCT($Y527:$AF527,Inp_RPEs!$S$9:$Z$9),0)</f>
        <v>0</v>
      </c>
      <c r="AT527" s="19">
        <f>IF(AT$3=$AP527,SUMPRODUCT($Y527:$AD527,Inp_RPEs!$S$9:$X$9),0)</f>
        <v>0</v>
      </c>
      <c r="AU527" s="19">
        <f>IF(AU$3=$AP527,SUMPRODUCT($Y527:$AF527,Inp_RPEs!$S$10:$Z$10),0)</f>
        <v>0</v>
      </c>
      <c r="AV527" s="19">
        <f>IF(AV$3=$AP527,SUMPRODUCT($Y527:$AD527,Inp_RPEs!$S$10:$X$10),0)</f>
        <v>0</v>
      </c>
      <c r="AW527" s="19">
        <f>IF(AW$3=$AP527,SUMPRODUCT($Y527:$AF527,Inp_RPEs!$S$11:$Z$11),0)</f>
        <v>34.315054928505148</v>
      </c>
      <c r="AX527" s="19">
        <f>IF(AX$3=$AP527,SUMPRODUCT($Y527:$AD527,Inp_RPEs!$S$11:$X$11),0)</f>
        <v>27.754983139467065</v>
      </c>
      <c r="AY527" s="19">
        <f>IF(AY$3=$AP527,SUMPRODUCT($Y527:$AF527,Inp_RPEs!$S$12:$Z$12),0)</f>
        <v>0</v>
      </c>
      <c r="AZ527" s="19">
        <f>IF(AZ$3=$AP527,SUMPRODUCT($Y527:$AB527,Inp_RPEs!$S$12:$V$12),0)</f>
        <v>0</v>
      </c>
      <c r="BA527" s="15"/>
    </row>
    <row r="528" spans="5:53">
      <c r="E528" s="3" t="s">
        <v>17</v>
      </c>
      <c r="F528" s="3" t="s">
        <v>197</v>
      </c>
      <c r="G528" s="3" t="s">
        <v>168</v>
      </c>
      <c r="H528" s="3" t="s">
        <v>166</v>
      </c>
      <c r="I528" s="3" t="s">
        <v>169</v>
      </c>
      <c r="L528" s="3" t="s">
        <v>186</v>
      </c>
      <c r="M528" s="3" t="str">
        <f t="shared" si="69"/>
        <v>WMDebt performance (notional)Debt performance - at notional gearing</v>
      </c>
      <c r="R528" s="15"/>
      <c r="T528" s="15"/>
      <c r="U528" s="15"/>
      <c r="V528" s="15"/>
      <c r="W528" s="15"/>
      <c r="X528" s="15"/>
      <c r="Y528" s="18">
        <v>11.998122713538432</v>
      </c>
      <c r="Z528" s="18">
        <v>5.4697659603412863</v>
      </c>
      <c r="AA528" s="18">
        <v>3.1591610672950381</v>
      </c>
      <c r="AB528" s="18">
        <v>9.2718463466889744</v>
      </c>
      <c r="AC528" s="18">
        <v>25.662367241350889</v>
      </c>
      <c r="AD528" s="18">
        <v>19.238229320771786</v>
      </c>
      <c r="AE528" s="18">
        <v>11.610059430557229</v>
      </c>
      <c r="AF528" s="18">
        <v>8.0935177601149402</v>
      </c>
      <c r="AG528" s="15"/>
      <c r="AH528" s="15"/>
      <c r="AI528" s="15"/>
      <c r="AJ528" s="15"/>
      <c r="AK528" s="15"/>
      <c r="AM528" s="19">
        <f t="shared" si="70"/>
        <v>94.503069840658569</v>
      </c>
      <c r="AN528" s="19">
        <f t="shared" si="62"/>
        <v>74.799492649986405</v>
      </c>
      <c r="AO528" s="19">
        <f t="shared" si="71"/>
        <v>0</v>
      </c>
      <c r="AP528" s="19" t="str">
        <f t="shared" si="72"/>
        <v>GD1</v>
      </c>
      <c r="AQ528" s="19">
        <f t="shared" si="73"/>
        <v>89.410141376093719</v>
      </c>
      <c r="AR528" s="19">
        <f t="shared" si="74"/>
        <v>70.957241939648867</v>
      </c>
      <c r="AS528" s="19">
        <f>IF(AS$3=$AP528,SUMPRODUCT($Y528:$AF528,Inp_RPEs!$S$9:$Z$9),0)</f>
        <v>0</v>
      </c>
      <c r="AT528" s="19">
        <f>IF(AT$3=$AP528,SUMPRODUCT($Y528:$AD528,Inp_RPEs!$S$9:$X$9),0)</f>
        <v>0</v>
      </c>
      <c r="AU528" s="19">
        <f>IF(AU$3=$AP528,SUMPRODUCT($Y528:$AF528,Inp_RPEs!$S$10:$Z$10),0)</f>
        <v>0</v>
      </c>
      <c r="AV528" s="19">
        <f>IF(AV$3=$AP528,SUMPRODUCT($Y528:$AD528,Inp_RPEs!$S$10:$X$10),0)</f>
        <v>0</v>
      </c>
      <c r="AW528" s="19">
        <f>IF(AW$3=$AP528,SUMPRODUCT($Y528:$AF528,Inp_RPEs!$S$11:$Z$11),0)</f>
        <v>89.410141376093719</v>
      </c>
      <c r="AX528" s="19">
        <f>IF(AX$3=$AP528,SUMPRODUCT($Y528:$AD528,Inp_RPEs!$S$11:$X$11),0)</f>
        <v>70.957241939648867</v>
      </c>
      <c r="AY528" s="19">
        <f>IF(AY$3=$AP528,SUMPRODUCT($Y528:$AF528,Inp_RPEs!$S$12:$Z$12),0)</f>
        <v>0</v>
      </c>
      <c r="AZ528" s="19">
        <f>IF(AZ$3=$AP528,SUMPRODUCT($Y528:$AB528,Inp_RPEs!$S$12:$V$12),0)</f>
        <v>0</v>
      </c>
      <c r="BA528" s="15"/>
    </row>
    <row r="529" spans="5:53">
      <c r="E529" s="3" t="s">
        <v>17</v>
      </c>
      <c r="F529" s="3" t="s">
        <v>197</v>
      </c>
      <c r="G529" s="3" t="s">
        <v>170</v>
      </c>
      <c r="H529" s="3" t="s">
        <v>166</v>
      </c>
      <c r="I529" s="3" t="s">
        <v>171</v>
      </c>
      <c r="L529" s="3" t="s">
        <v>186</v>
      </c>
      <c r="M529" s="3" t="str">
        <f t="shared" si="69"/>
        <v>WMDebt performance impact (actual)Debt performance - impact of actual gearing</v>
      </c>
      <c r="R529" s="15"/>
      <c r="T529" s="15"/>
      <c r="U529" s="15"/>
      <c r="V529" s="15"/>
      <c r="W529" s="15"/>
      <c r="X529" s="15"/>
      <c r="Y529" s="18">
        <v>1.3897763461031989</v>
      </c>
      <c r="Z529" s="18">
        <v>1.3535935995759365</v>
      </c>
      <c r="AA529" s="18">
        <v>1.5426133249918452</v>
      </c>
      <c r="AB529" s="18">
        <v>0.56281148003807857</v>
      </c>
      <c r="AC529" s="18">
        <v>-0.30133913054351247</v>
      </c>
      <c r="AD529" s="18">
        <v>-0.12413734595096582</v>
      </c>
      <c r="AE529" s="18">
        <v>8.547912866563312E-3</v>
      </c>
      <c r="AF529" s="18">
        <v>4.987282969711293E-3</v>
      </c>
      <c r="AG529" s="15"/>
      <c r="AH529" s="15"/>
      <c r="AI529" s="15"/>
      <c r="AJ529" s="15"/>
      <c r="AK529" s="15"/>
      <c r="AM529" s="19">
        <f t="shared" si="70"/>
        <v>4.4368534700508562</v>
      </c>
      <c r="AN529" s="19">
        <f t="shared" si="62"/>
        <v>4.4233182742145809</v>
      </c>
      <c r="AO529" s="19">
        <f t="shared" si="71"/>
        <v>0</v>
      </c>
      <c r="AP529" s="19" t="str">
        <f t="shared" si="72"/>
        <v>GD1</v>
      </c>
      <c r="AQ529" s="19">
        <f t="shared" si="73"/>
        <v>4.2947651705796464</v>
      </c>
      <c r="AR529" s="19">
        <f t="shared" si="74"/>
        <v>4.2820891166224193</v>
      </c>
      <c r="AS529" s="19">
        <f>IF(AS$3=$AP529,SUMPRODUCT($Y529:$AF529,Inp_RPEs!$S$9:$Z$9),0)</f>
        <v>0</v>
      </c>
      <c r="AT529" s="19">
        <f>IF(AT$3=$AP529,SUMPRODUCT($Y529:$AD529,Inp_RPEs!$S$9:$X$9),0)</f>
        <v>0</v>
      </c>
      <c r="AU529" s="19">
        <f>IF(AU$3=$AP529,SUMPRODUCT($Y529:$AF529,Inp_RPEs!$S$10:$Z$10),0)</f>
        <v>0</v>
      </c>
      <c r="AV529" s="19">
        <f>IF(AV$3=$AP529,SUMPRODUCT($Y529:$AD529,Inp_RPEs!$S$10:$X$10),0)</f>
        <v>0</v>
      </c>
      <c r="AW529" s="19">
        <f>IF(AW$3=$AP529,SUMPRODUCT($Y529:$AF529,Inp_RPEs!$S$11:$Z$11),0)</f>
        <v>4.2947651705796464</v>
      </c>
      <c r="AX529" s="19">
        <f>IF(AX$3=$AP529,SUMPRODUCT($Y529:$AD529,Inp_RPEs!$S$11:$X$11),0)</f>
        <v>4.2820891166224193</v>
      </c>
      <c r="AY529" s="19">
        <f>IF(AY$3=$AP529,SUMPRODUCT($Y529:$AF529,Inp_RPEs!$S$12:$Z$12),0)</f>
        <v>0</v>
      </c>
      <c r="AZ529" s="19">
        <f>IF(AZ$3=$AP529,SUMPRODUCT($Y529:$AB529,Inp_RPEs!$S$12:$V$12),0)</f>
        <v>0</v>
      </c>
      <c r="BA529" s="15"/>
    </row>
    <row r="530" spans="5:53">
      <c r="E530" s="3" t="s">
        <v>17</v>
      </c>
      <c r="F530" s="3" t="s">
        <v>197</v>
      </c>
      <c r="G530" s="3" t="s">
        <v>172</v>
      </c>
      <c r="H530" s="3" t="s">
        <v>166</v>
      </c>
      <c r="I530" s="3" t="s">
        <v>173</v>
      </c>
      <c r="L530" s="3" t="s">
        <v>186</v>
      </c>
      <c r="M530" s="3" t="str">
        <f t="shared" si="69"/>
        <v>WMTax performance (notional)Tax performance - at notional gearing</v>
      </c>
      <c r="R530" s="15"/>
      <c r="T530" s="15"/>
      <c r="U530" s="15"/>
      <c r="V530" s="15"/>
      <c r="W530" s="15"/>
      <c r="X530" s="15"/>
      <c r="Y530" s="18">
        <v>-1.1856954979150922</v>
      </c>
      <c r="Z530" s="18">
        <v>-2.7252120402291387</v>
      </c>
      <c r="AA530" s="18">
        <v>-0.32210877636133617</v>
      </c>
      <c r="AB530" s="18">
        <v>1.7384954718458876</v>
      </c>
      <c r="AC530" s="18">
        <v>0.71915723424950517</v>
      </c>
      <c r="AD530" s="18">
        <v>0.86667367404997808</v>
      </c>
      <c r="AE530" s="18">
        <v>1.6038862376170369</v>
      </c>
      <c r="AF530" s="18">
        <v>0.8967080396509457</v>
      </c>
      <c r="AG530" s="15"/>
      <c r="AH530" s="15"/>
      <c r="AI530" s="15"/>
      <c r="AJ530" s="15"/>
      <c r="AK530" s="15"/>
      <c r="AM530" s="19">
        <f t="shared" si="70"/>
        <v>1.5919043429077859</v>
      </c>
      <c r="AN530" s="19">
        <f t="shared" si="62"/>
        <v>-0.90868993436019663</v>
      </c>
      <c r="AO530" s="19">
        <f t="shared" si="71"/>
        <v>0</v>
      </c>
      <c r="AP530" s="19" t="str">
        <f t="shared" si="72"/>
        <v>GD1</v>
      </c>
      <c r="AQ530" s="19">
        <f t="shared" si="73"/>
        <v>1.3807865914836563</v>
      </c>
      <c r="AR530" s="19">
        <f t="shared" si="74"/>
        <v>-0.96108332803634411</v>
      </c>
      <c r="AS530" s="19">
        <f>IF(AS$3=$AP530,SUMPRODUCT($Y530:$AF530,Inp_RPEs!$S$9:$Z$9),0)</f>
        <v>0</v>
      </c>
      <c r="AT530" s="19">
        <f>IF(AT$3=$AP530,SUMPRODUCT($Y530:$AD530,Inp_RPEs!$S$9:$X$9),0)</f>
        <v>0</v>
      </c>
      <c r="AU530" s="19">
        <f>IF(AU$3=$AP530,SUMPRODUCT($Y530:$AF530,Inp_RPEs!$S$10:$Z$10),0)</f>
        <v>0</v>
      </c>
      <c r="AV530" s="19">
        <f>IF(AV$3=$AP530,SUMPRODUCT($Y530:$AD530,Inp_RPEs!$S$10:$X$10),0)</f>
        <v>0</v>
      </c>
      <c r="AW530" s="19">
        <f>IF(AW$3=$AP530,SUMPRODUCT($Y530:$AF530,Inp_RPEs!$S$11:$Z$11),0)</f>
        <v>1.3807865914836563</v>
      </c>
      <c r="AX530" s="19">
        <f>IF(AX$3=$AP530,SUMPRODUCT($Y530:$AD530,Inp_RPEs!$S$11:$X$11),0)</f>
        <v>-0.96108332803634411</v>
      </c>
      <c r="AY530" s="19">
        <f>IF(AY$3=$AP530,SUMPRODUCT($Y530:$AF530,Inp_RPEs!$S$12:$Z$12),0)</f>
        <v>0</v>
      </c>
      <c r="AZ530" s="19">
        <f>IF(AZ$3=$AP530,SUMPRODUCT($Y530:$AB530,Inp_RPEs!$S$12:$V$12),0)</f>
        <v>0</v>
      </c>
      <c r="BA530" s="15"/>
    </row>
    <row r="531" spans="5:53">
      <c r="E531" s="3" t="s">
        <v>17</v>
      </c>
      <c r="F531" s="3" t="s">
        <v>197</v>
      </c>
      <c r="G531" s="3" t="s">
        <v>174</v>
      </c>
      <c r="H531" s="3" t="s">
        <v>166</v>
      </c>
      <c r="I531" s="3" t="s">
        <v>175</v>
      </c>
      <c r="L531" s="3" t="s">
        <v>186</v>
      </c>
      <c r="M531" s="3" t="str">
        <f t="shared" si="69"/>
        <v>WMTax performance impact (actual)Tax performance - impact of actual gearing</v>
      </c>
      <c r="R531" s="15"/>
      <c r="T531" s="15"/>
      <c r="U531" s="15"/>
      <c r="V531" s="15"/>
      <c r="W531" s="15"/>
      <c r="X531" s="15"/>
      <c r="Y531" s="18">
        <v>0.1568290785138764</v>
      </c>
      <c r="Z531" s="18">
        <v>8.8817841970012523E-16</v>
      </c>
      <c r="AA531" s="18">
        <v>8.8817841970012523E-16</v>
      </c>
      <c r="AB531" s="18">
        <v>1.7763568394002505E-15</v>
      </c>
      <c r="AC531" s="18">
        <v>-1.7763568394002505E-15</v>
      </c>
      <c r="AD531" s="18">
        <v>-8.8817841970012523E-16</v>
      </c>
      <c r="AE531" s="18">
        <v>1.3322676295501878E-15</v>
      </c>
      <c r="AF531" s="18">
        <v>-1.5543122344752192E-15</v>
      </c>
      <c r="AG531" s="15"/>
      <c r="AH531" s="15"/>
      <c r="AI531" s="15"/>
      <c r="AJ531" s="15"/>
      <c r="AK531" s="15"/>
      <c r="AM531" s="19">
        <f t="shared" si="70"/>
        <v>0.15682907851387706</v>
      </c>
      <c r="AN531" s="19">
        <f t="shared" si="62"/>
        <v>0.15682907851387728</v>
      </c>
      <c r="AO531" s="19">
        <f t="shared" si="71"/>
        <v>0</v>
      </c>
      <c r="AP531" s="19" t="str">
        <f t="shared" si="72"/>
        <v>GD1</v>
      </c>
      <c r="AQ531" s="19">
        <f t="shared" si="73"/>
        <v>0.15424474767387822</v>
      </c>
      <c r="AR531" s="19">
        <f t="shared" si="74"/>
        <v>0.15424474767387841</v>
      </c>
      <c r="AS531" s="19">
        <f>IF(AS$3=$AP531,SUMPRODUCT($Y531:$AF531,Inp_RPEs!$S$9:$Z$9),0)</f>
        <v>0</v>
      </c>
      <c r="AT531" s="19">
        <f>IF(AT$3=$AP531,SUMPRODUCT($Y531:$AD531,Inp_RPEs!$S$9:$X$9),0)</f>
        <v>0</v>
      </c>
      <c r="AU531" s="19">
        <f>IF(AU$3=$AP531,SUMPRODUCT($Y531:$AF531,Inp_RPEs!$S$10:$Z$10),0)</f>
        <v>0</v>
      </c>
      <c r="AV531" s="19">
        <f>IF(AV$3=$AP531,SUMPRODUCT($Y531:$AD531,Inp_RPEs!$S$10:$X$10),0)</f>
        <v>0</v>
      </c>
      <c r="AW531" s="19">
        <f>IF(AW$3=$AP531,SUMPRODUCT($Y531:$AF531,Inp_RPEs!$S$11:$Z$11),0)</f>
        <v>0.15424474767387822</v>
      </c>
      <c r="AX531" s="19">
        <f>IF(AX$3=$AP531,SUMPRODUCT($Y531:$AD531,Inp_RPEs!$S$11:$X$11),0)</f>
        <v>0.15424474767387841</v>
      </c>
      <c r="AY531" s="19">
        <f>IF(AY$3=$AP531,SUMPRODUCT($Y531:$AF531,Inp_RPEs!$S$12:$Z$12),0)</f>
        <v>0</v>
      </c>
      <c r="AZ531" s="19">
        <f>IF(AZ$3=$AP531,SUMPRODUCT($Y531:$AB531,Inp_RPEs!$S$12:$V$12),0)</f>
        <v>0</v>
      </c>
      <c r="BA531" s="15"/>
    </row>
    <row r="532" spans="5:53">
      <c r="E532" s="3" t="s">
        <v>17</v>
      </c>
      <c r="F532" s="3" t="s">
        <v>197</v>
      </c>
      <c r="G532" s="3" t="s">
        <v>176</v>
      </c>
      <c r="H532" s="3" t="s">
        <v>176</v>
      </c>
      <c r="I532" s="3" t="s">
        <v>177</v>
      </c>
      <c r="L532" s="3" t="s">
        <v>186</v>
      </c>
      <c r="M532" s="3" t="str">
        <f t="shared" si="69"/>
        <v>WMRAVNPV-neutral RAV return base</v>
      </c>
      <c r="R532" s="15"/>
      <c r="T532" s="15"/>
      <c r="U532" s="15"/>
      <c r="V532" s="15"/>
      <c r="W532" s="15"/>
      <c r="X532" s="15"/>
      <c r="Y532" s="89">
        <v>1285.2221576380955</v>
      </c>
      <c r="Z532" s="89">
        <v>1266.3719945712035</v>
      </c>
      <c r="AA532" s="89">
        <v>1260.9480236362938</v>
      </c>
      <c r="AB532" s="89">
        <v>1270.7405130943264</v>
      </c>
      <c r="AC532" s="89">
        <v>1277.6419973772672</v>
      </c>
      <c r="AD532" s="89">
        <v>1281.360263233435</v>
      </c>
      <c r="AE532" s="89">
        <v>1293.0470219408317</v>
      </c>
      <c r="AF532" s="89">
        <v>1311.1913299616017</v>
      </c>
      <c r="AG532" s="15"/>
      <c r="AH532" s="15"/>
      <c r="AI532" s="15"/>
      <c r="AJ532" s="15"/>
      <c r="AK532" s="15"/>
      <c r="AM532" s="19">
        <f t="shared" si="70"/>
        <v>10246.523301453057</v>
      </c>
      <c r="AN532" s="19">
        <f t="shared" si="62"/>
        <v>7642.2849495506216</v>
      </c>
      <c r="AO532" s="19">
        <f t="shared" si="71"/>
        <v>0</v>
      </c>
      <c r="AP532" s="19" t="str">
        <f t="shared" si="72"/>
        <v>GD1</v>
      </c>
      <c r="AQ532" s="19">
        <f t="shared" si="73"/>
        <v>9733.2066205819738</v>
      </c>
      <c r="AR532" s="19">
        <f t="shared" si="74"/>
        <v>7294.271398253999</v>
      </c>
      <c r="AS532" s="19">
        <f>IF(AS$3=$AP532,SUMPRODUCT($Y532:$AF532,Inp_RPEs!$S$9:$Z$9),0)</f>
        <v>0</v>
      </c>
      <c r="AT532" s="19">
        <f>IF(AT$3=$AP532,SUMPRODUCT($Y532:$AD532,Inp_RPEs!$S$9:$X$9),0)</f>
        <v>0</v>
      </c>
      <c r="AU532" s="19">
        <f>IF(AU$3=$AP532,SUMPRODUCT($Y532:$AF532,Inp_RPEs!$S$10:$Z$10),0)</f>
        <v>0</v>
      </c>
      <c r="AV532" s="19">
        <f>IF(AV$3=$AP532,SUMPRODUCT($Y532:$AD532,Inp_RPEs!$S$10:$X$10),0)</f>
        <v>0</v>
      </c>
      <c r="AW532" s="19">
        <f>IF(AW$3=$AP532,SUMPRODUCT($Y532:$AF532,Inp_RPEs!$S$11:$Z$11),0)</f>
        <v>9733.2066205819738</v>
      </c>
      <c r="AX532" s="19">
        <f>IF(AX$3=$AP532,SUMPRODUCT($Y532:$AD532,Inp_RPEs!$S$11:$X$11),0)</f>
        <v>7294.271398253999</v>
      </c>
      <c r="AY532" s="19">
        <f>IF(AY$3=$AP532,SUMPRODUCT($Y532:$AF532,Inp_RPEs!$S$12:$Z$12),0)</f>
        <v>0</v>
      </c>
      <c r="AZ532" s="19">
        <f>IF(AZ$3=$AP532,SUMPRODUCT($Y532:$AB532,Inp_RPEs!$S$12:$V$12),0)</f>
        <v>0</v>
      </c>
      <c r="BA532" s="15"/>
    </row>
    <row r="533" spans="5:53">
      <c r="E533" s="3" t="s">
        <v>17</v>
      </c>
      <c r="F533" s="3" t="s">
        <v>197</v>
      </c>
      <c r="G533" s="3" t="s">
        <v>178</v>
      </c>
      <c r="H533" s="3" t="s">
        <v>176</v>
      </c>
      <c r="I533" s="3" t="s">
        <v>179</v>
      </c>
      <c r="L533" s="3" t="s">
        <v>186</v>
      </c>
      <c r="M533" s="3" t="str">
        <f t="shared" si="69"/>
        <v>WMDepreciationTotal Depreciation</v>
      </c>
      <c r="R533" s="15"/>
      <c r="T533" s="15"/>
      <c r="U533" s="15"/>
      <c r="V533" s="15"/>
      <c r="W533" s="15"/>
      <c r="X533" s="15"/>
      <c r="Y533" s="18">
        <v>-65.5006899965408</v>
      </c>
      <c r="Z533" s="18">
        <v>-66.161454718800329</v>
      </c>
      <c r="AA533" s="18">
        <v>-60.321347892170934</v>
      </c>
      <c r="AB533" s="18">
        <v>-60.606211088175435</v>
      </c>
      <c r="AC533" s="18">
        <v>-64.747489021448459</v>
      </c>
      <c r="AD533" s="18">
        <v>-69.976563058596909</v>
      </c>
      <c r="AE533" s="18">
        <v>-75.34602764462187</v>
      </c>
      <c r="AF533" s="18">
        <v>-82.896599303615417</v>
      </c>
      <c r="AG533" s="15"/>
      <c r="AH533" s="15"/>
      <c r="AI533" s="15"/>
      <c r="AJ533" s="15"/>
      <c r="AK533" s="15"/>
      <c r="AM533" s="19">
        <f t="shared" si="70"/>
        <v>-545.55638272397016</v>
      </c>
      <c r="AN533" s="19">
        <f t="shared" si="62"/>
        <v>-387.31375577573289</v>
      </c>
      <c r="AO533" s="19">
        <f t="shared" si="71"/>
        <v>0</v>
      </c>
      <c r="AP533" s="19" t="str">
        <f t="shared" si="72"/>
        <v>GD1</v>
      </c>
      <c r="AQ533" s="19">
        <f t="shared" si="73"/>
        <v>-517.82110184594035</v>
      </c>
      <c r="AR533" s="19">
        <f t="shared" si="74"/>
        <v>-369.62287096748605</v>
      </c>
      <c r="AS533" s="19">
        <f>IF(AS$3=$AP533,SUMPRODUCT($Y533:$AF533,Inp_RPEs!$S$9:$Z$9),0)</f>
        <v>0</v>
      </c>
      <c r="AT533" s="19">
        <f>IF(AT$3=$AP533,SUMPRODUCT($Y533:$AD533,Inp_RPEs!$S$9:$X$9),0)</f>
        <v>0</v>
      </c>
      <c r="AU533" s="19">
        <f>IF(AU$3=$AP533,SUMPRODUCT($Y533:$AF533,Inp_RPEs!$S$10:$Z$10),0)</f>
        <v>0</v>
      </c>
      <c r="AV533" s="19">
        <f>IF(AV$3=$AP533,SUMPRODUCT($Y533:$AD533,Inp_RPEs!$S$10:$X$10),0)</f>
        <v>0</v>
      </c>
      <c r="AW533" s="19">
        <f>IF(AW$3=$AP533,SUMPRODUCT($Y533:$AF533,Inp_RPEs!$S$11:$Z$11),0)</f>
        <v>-517.82110184594035</v>
      </c>
      <c r="AX533" s="19">
        <f>IF(AX$3=$AP533,SUMPRODUCT($Y533:$AD533,Inp_RPEs!$S$11:$X$11),0)</f>
        <v>-369.62287096748605</v>
      </c>
      <c r="AY533" s="19">
        <f>IF(AY$3=$AP533,SUMPRODUCT($Y533:$AF533,Inp_RPEs!$S$12:$Z$12),0)</f>
        <v>0</v>
      </c>
      <c r="AZ533" s="19">
        <f>IF(AZ$3=$AP533,SUMPRODUCT($Y533:$AB533,Inp_RPEs!$S$12:$V$12),0)</f>
        <v>0</v>
      </c>
      <c r="BA533" s="15"/>
    </row>
    <row r="534" spans="5:53">
      <c r="E534" s="3" t="s">
        <v>17</v>
      </c>
      <c r="F534" s="3" t="s">
        <v>197</v>
      </c>
      <c r="G534" s="3" t="s">
        <v>180</v>
      </c>
      <c r="H534" s="3" t="s">
        <v>176</v>
      </c>
      <c r="I534" s="3" t="s">
        <v>181</v>
      </c>
      <c r="L534" s="3" t="s">
        <v>138</v>
      </c>
      <c r="M534" s="3" t="str">
        <f t="shared" si="69"/>
        <v>WMNotional GearingNotional gearing</v>
      </c>
      <c r="R534" s="15"/>
      <c r="T534" s="15"/>
      <c r="U534" s="15"/>
      <c r="V534" s="15"/>
      <c r="W534" s="15"/>
      <c r="X534" s="15"/>
      <c r="Y534" s="18">
        <v>0.65</v>
      </c>
      <c r="Z534" s="18">
        <v>0.65</v>
      </c>
      <c r="AA534" s="18">
        <v>0.65</v>
      </c>
      <c r="AB534" s="18">
        <v>0.65</v>
      </c>
      <c r="AC534" s="18">
        <v>0.65</v>
      </c>
      <c r="AD534" s="18">
        <v>0.65</v>
      </c>
      <c r="AE534" s="18">
        <v>0.65</v>
      </c>
      <c r="AF534" s="18">
        <v>0.65</v>
      </c>
      <c r="AG534" s="15"/>
      <c r="AH534" s="15"/>
      <c r="AI534" s="15"/>
      <c r="AJ534" s="15"/>
      <c r="AK534" s="15"/>
      <c r="AM534" s="19">
        <f t="shared" si="70"/>
        <v>0.65</v>
      </c>
      <c r="AN534" s="19">
        <f t="shared" si="62"/>
        <v>0.65</v>
      </c>
      <c r="AO534" s="19">
        <f t="shared" si="71"/>
        <v>0</v>
      </c>
      <c r="AP534" s="19" t="str">
        <f t="shared" si="72"/>
        <v>GD1</v>
      </c>
      <c r="AQ534" s="19">
        <f t="shared" si="73"/>
        <v>4.9398572931853693</v>
      </c>
      <c r="AR534" s="19">
        <f t="shared" si="74"/>
        <v>3.7223743440113086</v>
      </c>
      <c r="AS534" s="19">
        <f>IF(AS$3=$AP534,SUMPRODUCT($Y534:$AF534,Inp_RPEs!$S$9:$Z$9),0)</f>
        <v>0</v>
      </c>
      <c r="AT534" s="19">
        <f>IF(AT$3=$AP534,SUMPRODUCT($Y534:$AD534,Inp_RPEs!$S$9:$X$9),0)</f>
        <v>0</v>
      </c>
      <c r="AU534" s="19">
        <f>IF(AU$3=$AP534,SUMPRODUCT($Y534:$AF534,Inp_RPEs!$S$10:$Z$10),0)</f>
        <v>0</v>
      </c>
      <c r="AV534" s="19">
        <f>IF(AV$3=$AP534,SUMPRODUCT($Y534:$AD534,Inp_RPEs!$S$10:$X$10),0)</f>
        <v>0</v>
      </c>
      <c r="AW534" s="19">
        <f>IF(AW$3=$AP534,SUMPRODUCT($Y534:$AF534,Inp_RPEs!$S$11:$Z$11),0)</f>
        <v>4.9398572931853693</v>
      </c>
      <c r="AX534" s="19">
        <f>IF(AX$3=$AP534,SUMPRODUCT($Y534:$AD534,Inp_RPEs!$S$11:$X$11),0)</f>
        <v>3.7223743440113086</v>
      </c>
      <c r="AY534" s="19">
        <f>IF(AY$3=$AP534,SUMPRODUCT($Y534:$AF534,Inp_RPEs!$S$12:$Z$12),0)</f>
        <v>0</v>
      </c>
      <c r="AZ534" s="19">
        <f>IF(AZ$3=$AP534,SUMPRODUCT($Y534:$AB534,Inp_RPEs!$S$12:$V$12),0)</f>
        <v>0</v>
      </c>
      <c r="BA534" s="15"/>
    </row>
    <row r="535" spans="5:53">
      <c r="E535" s="3" t="s">
        <v>17</v>
      </c>
      <c r="F535" s="3" t="s">
        <v>197</v>
      </c>
      <c r="G535" s="3" t="s">
        <v>182</v>
      </c>
      <c r="H535" s="3" t="s">
        <v>176</v>
      </c>
      <c r="I535" s="3" t="s">
        <v>182</v>
      </c>
      <c r="L535" s="3" t="s">
        <v>183</v>
      </c>
      <c r="M535" s="3" t="str">
        <f t="shared" si="69"/>
        <v>WMCost of debtCost of debt</v>
      </c>
      <c r="R535" s="15"/>
      <c r="T535" s="15"/>
      <c r="U535" s="15"/>
      <c r="V535" s="15"/>
      <c r="W535" s="15"/>
      <c r="X535" s="15"/>
      <c r="Y535" s="18">
        <v>2.92E-2</v>
      </c>
      <c r="Z535" s="18">
        <v>2.7199999999999998E-2</v>
      </c>
      <c r="AA535" s="18">
        <v>2.5499999999999998E-2</v>
      </c>
      <c r="AB535" s="18">
        <v>2.3800000000000002E-2</v>
      </c>
      <c r="AC535" s="18">
        <v>2.2200000000000001E-2</v>
      </c>
      <c r="AD535" s="18">
        <v>1.9099999999999999E-2</v>
      </c>
      <c r="AE535" s="18">
        <v>1.5800000000000002E-2</v>
      </c>
      <c r="AF535" s="18">
        <v>1.1399999999999999E-2</v>
      </c>
      <c r="AG535" s="15"/>
      <c r="AH535" s="15"/>
      <c r="AI535" s="15"/>
      <c r="AJ535" s="15"/>
      <c r="AK535" s="15"/>
      <c r="AM535" s="19">
        <f t="shared" si="70"/>
        <v>2.1775000000000003E-2</v>
      </c>
      <c r="AN535" s="19">
        <f t="shared" si="62"/>
        <v>2.4500000000000004E-2</v>
      </c>
      <c r="AO535" s="19">
        <f t="shared" si="71"/>
        <v>0</v>
      </c>
      <c r="AP535" s="19" t="str">
        <f t="shared" si="72"/>
        <v>GD1</v>
      </c>
      <c r="AQ535" s="19">
        <f t="shared" si="73"/>
        <v>0.16608097596768839</v>
      </c>
      <c r="AR535" s="19">
        <f t="shared" si="74"/>
        <v>0.14060748656958499</v>
      </c>
      <c r="AS535" s="19">
        <f>IF(AS$3=$AP535,SUMPRODUCT($Y535:$AF535,Inp_RPEs!$S$9:$Z$9),0)</f>
        <v>0</v>
      </c>
      <c r="AT535" s="19">
        <f>IF(AT$3=$AP535,SUMPRODUCT($Y535:$AD535,Inp_RPEs!$S$9:$X$9),0)</f>
        <v>0</v>
      </c>
      <c r="AU535" s="19">
        <f>IF(AU$3=$AP535,SUMPRODUCT($Y535:$AF535,Inp_RPEs!$S$10:$Z$10),0)</f>
        <v>0</v>
      </c>
      <c r="AV535" s="19">
        <f>IF(AV$3=$AP535,SUMPRODUCT($Y535:$AD535,Inp_RPEs!$S$10:$X$10),0)</f>
        <v>0</v>
      </c>
      <c r="AW535" s="19">
        <f>IF(AW$3=$AP535,SUMPRODUCT($Y535:$AF535,Inp_RPEs!$S$11:$Z$11),0)</f>
        <v>0.16608097596768839</v>
      </c>
      <c r="AX535" s="19">
        <f>IF(AX$3=$AP535,SUMPRODUCT($Y535:$AD535,Inp_RPEs!$S$11:$X$11),0)</f>
        <v>0.14060748656958499</v>
      </c>
      <c r="AY535" s="19">
        <f>IF(AY$3=$AP535,SUMPRODUCT($Y535:$AF535,Inp_RPEs!$S$12:$Z$12),0)</f>
        <v>0</v>
      </c>
      <c r="AZ535" s="19">
        <f>IF(AZ$3=$AP535,SUMPRODUCT($Y535:$AB535,Inp_RPEs!$S$12:$V$12),0)</f>
        <v>0</v>
      </c>
      <c r="BA535" s="15"/>
    </row>
    <row r="536" spans="5:53">
      <c r="E536" s="3" t="s">
        <v>17</v>
      </c>
      <c r="F536" s="3" t="s">
        <v>197</v>
      </c>
      <c r="G536" s="3" t="s">
        <v>184</v>
      </c>
      <c r="H536" s="3" t="s">
        <v>176</v>
      </c>
      <c r="I536" s="3" t="s">
        <v>184</v>
      </c>
      <c r="L536" s="3" t="s">
        <v>183</v>
      </c>
      <c r="M536" s="3" t="str">
        <f t="shared" si="69"/>
        <v>WMCost of equityCost of equity</v>
      </c>
      <c r="R536" s="15"/>
      <c r="T536" s="15"/>
      <c r="U536" s="15"/>
      <c r="V536" s="15"/>
      <c r="W536" s="15"/>
      <c r="X536" s="15"/>
      <c r="Y536" s="18">
        <v>6.7000000000000004E-2</v>
      </c>
      <c r="Z536" s="18">
        <v>6.7000000000000004E-2</v>
      </c>
      <c r="AA536" s="18">
        <v>6.7000000000000004E-2</v>
      </c>
      <c r="AB536" s="18">
        <v>6.7000000000000004E-2</v>
      </c>
      <c r="AC536" s="18">
        <v>6.7000000000000004E-2</v>
      </c>
      <c r="AD536" s="18">
        <v>6.7000000000000004E-2</v>
      </c>
      <c r="AE536" s="18">
        <v>6.7000000000000004E-2</v>
      </c>
      <c r="AF536" s="18">
        <v>6.7000000000000004E-2</v>
      </c>
      <c r="AG536" s="15"/>
      <c r="AH536" s="15"/>
      <c r="AI536" s="15"/>
      <c r="AJ536" s="15"/>
      <c r="AK536" s="15"/>
      <c r="AM536" s="19">
        <f t="shared" si="70"/>
        <v>6.7000000000000004E-2</v>
      </c>
      <c r="AN536" s="19">
        <f t="shared" si="62"/>
        <v>6.7000000000000004E-2</v>
      </c>
      <c r="AO536" s="19">
        <f t="shared" si="71"/>
        <v>0</v>
      </c>
      <c r="AP536" s="19" t="str">
        <f t="shared" si="72"/>
        <v>GD1</v>
      </c>
      <c r="AQ536" s="19">
        <f t="shared" si="73"/>
        <v>0.50918529022064551</v>
      </c>
      <c r="AR536" s="19">
        <f t="shared" si="74"/>
        <v>0.38369089392116551</v>
      </c>
      <c r="AS536" s="19">
        <f>IF(AS$3=$AP536,SUMPRODUCT($Y536:$AF536,Inp_RPEs!$S$9:$Z$9),0)</f>
        <v>0</v>
      </c>
      <c r="AT536" s="19">
        <f>IF(AT$3=$AP536,SUMPRODUCT($Y536:$AD536,Inp_RPEs!$S$9:$X$9),0)</f>
        <v>0</v>
      </c>
      <c r="AU536" s="19">
        <f>IF(AU$3=$AP536,SUMPRODUCT($Y536:$AF536,Inp_RPEs!$S$10:$Z$10),0)</f>
        <v>0</v>
      </c>
      <c r="AV536" s="19">
        <f>IF(AV$3=$AP536,SUMPRODUCT($Y536:$AD536,Inp_RPEs!$S$10:$X$10),0)</f>
        <v>0</v>
      </c>
      <c r="AW536" s="19">
        <f>IF(AW$3=$AP536,SUMPRODUCT($Y536:$AF536,Inp_RPEs!$S$11:$Z$11),0)</f>
        <v>0.50918529022064551</v>
      </c>
      <c r="AX536" s="19">
        <f>IF(AX$3=$AP536,SUMPRODUCT($Y536:$AD536,Inp_RPEs!$S$11:$X$11),0)</f>
        <v>0.38369089392116551</v>
      </c>
      <c r="AY536" s="19">
        <f>IF(AY$3=$AP536,SUMPRODUCT($Y536:$AF536,Inp_RPEs!$S$12:$Z$12),0)</f>
        <v>0</v>
      </c>
      <c r="AZ536" s="19">
        <f>IF(AZ$3=$AP536,SUMPRODUCT($Y536:$AB536,Inp_RPEs!$S$12:$V$12),0)</f>
        <v>0</v>
      </c>
      <c r="BA536" s="15"/>
    </row>
    <row r="537" spans="5:53">
      <c r="E537" s="3" t="s">
        <v>18</v>
      </c>
      <c r="F537" s="3" t="s">
        <v>197</v>
      </c>
      <c r="G537" s="3" t="s">
        <v>198</v>
      </c>
      <c r="H537" s="3" t="s">
        <v>130</v>
      </c>
      <c r="I537" s="3" t="s">
        <v>131</v>
      </c>
      <c r="L537" s="3" t="s">
        <v>186</v>
      </c>
      <c r="M537" s="3" t="str">
        <f t="shared" si="69"/>
        <v>NGNTotex excl repex actualLatest Totex actuals/forecast</v>
      </c>
      <c r="R537" s="15"/>
      <c r="T537" s="15"/>
      <c r="U537" s="15"/>
      <c r="V537" s="15"/>
      <c r="W537" s="15"/>
      <c r="X537" s="15"/>
      <c r="Y537" s="89">
        <v>103.48524149641986</v>
      </c>
      <c r="Z537" s="89">
        <v>111.6244163095425</v>
      </c>
      <c r="AA537" s="89">
        <v>117.23342855301244</v>
      </c>
      <c r="AB537" s="89">
        <v>114.9668794314516</v>
      </c>
      <c r="AC537" s="89">
        <v>106.35422439930085</v>
      </c>
      <c r="AD537" s="89">
        <v>108.04611680695174</v>
      </c>
      <c r="AE537" s="89">
        <v>112.64594258173825</v>
      </c>
      <c r="AF537" s="89">
        <v>112.24510707093911</v>
      </c>
      <c r="AG537" s="15"/>
      <c r="AH537" s="15"/>
      <c r="AI537" s="15"/>
      <c r="AJ537" s="15"/>
      <c r="AK537" s="15"/>
      <c r="AM537" s="19">
        <f t="shared" si="70"/>
        <v>886.60135664935638</v>
      </c>
      <c r="AN537" s="19">
        <f t="shared" si="62"/>
        <v>661.71030699667904</v>
      </c>
      <c r="AO537" s="19">
        <f t="shared" si="71"/>
        <v>0</v>
      </c>
      <c r="AP537" s="19" t="str">
        <f t="shared" si="72"/>
        <v>GD1</v>
      </c>
      <c r="AQ537" s="19">
        <f t="shared" si="73"/>
        <v>842.10674659969311</v>
      </c>
      <c r="AR537" s="19">
        <f t="shared" si="74"/>
        <v>631.49057861969959</v>
      </c>
      <c r="AS537" s="19">
        <f>IF(AS$3=$AP537,SUMPRODUCT($Y537:$AF537,Inp_RPEs!$S$9:$Z$9),0)</f>
        <v>0</v>
      </c>
      <c r="AT537" s="19">
        <f>IF(AT$3=$AP537,SUMPRODUCT($Y537:$AD537,Inp_RPEs!$S$9:$X$9),0)</f>
        <v>0</v>
      </c>
      <c r="AU537" s="19">
        <f>IF(AU$3=$AP537,SUMPRODUCT($Y537:$AF537,Inp_RPEs!$S$10:$Z$10),0)</f>
        <v>0</v>
      </c>
      <c r="AV537" s="19">
        <f>IF(AV$3=$AP537,SUMPRODUCT($Y537:$AD537,Inp_RPEs!$S$10:$X$10),0)</f>
        <v>0</v>
      </c>
      <c r="AW537" s="19">
        <f>IF(AW$3=$AP537,SUMPRODUCT($Y537:$AF537,Inp_RPEs!$S$11:$Z$11),0)</f>
        <v>842.10674659969311</v>
      </c>
      <c r="AX537" s="19">
        <f>IF(AX$3=$AP537,SUMPRODUCT($Y537:$AD537,Inp_RPEs!$S$11:$X$11),0)</f>
        <v>631.49057861969959</v>
      </c>
      <c r="AY537" s="19">
        <f>IF(AY$3=$AP537,SUMPRODUCT($Y537:$AF537,Inp_RPEs!$S$12:$Z$12),0)</f>
        <v>0</v>
      </c>
      <c r="AZ537" s="19">
        <f>IF(AZ$3=$AP537,SUMPRODUCT($Y537:$AB537,Inp_RPEs!$S$12:$V$12),0)</f>
        <v>0</v>
      </c>
      <c r="BA537" s="15"/>
    </row>
    <row r="538" spans="5:53">
      <c r="E538" s="3" t="s">
        <v>18</v>
      </c>
      <c r="F538" s="3" t="s">
        <v>197</v>
      </c>
      <c r="G538" s="3" t="s">
        <v>199</v>
      </c>
      <c r="H538" s="3" t="s">
        <v>130</v>
      </c>
      <c r="I538" s="3" t="s">
        <v>211</v>
      </c>
      <c r="L538" s="3" t="s">
        <v>186</v>
      </c>
      <c r="M538" s="3" t="str">
        <f t="shared" si="69"/>
        <v>NGNTotex excl repex allowanceTotex allowance 
   including allowed adjustments and uncertainty mechanisms (RRP table 2.2 allowances)</v>
      </c>
      <c r="R538" s="15"/>
      <c r="T538" s="15"/>
      <c r="U538" s="15"/>
      <c r="V538" s="15"/>
      <c r="W538" s="15"/>
      <c r="X538" s="15"/>
      <c r="Y538" s="89">
        <v>127.08360330189842</v>
      </c>
      <c r="Z538" s="89">
        <v>131.46219090107633</v>
      </c>
      <c r="AA538" s="89">
        <v>135.06743946255622</v>
      </c>
      <c r="AB538" s="89">
        <v>131.67695587639628</v>
      </c>
      <c r="AC538" s="89">
        <v>117.33813302069471</v>
      </c>
      <c r="AD538" s="89">
        <v>116.73116154959233</v>
      </c>
      <c r="AE538" s="89">
        <v>115.71532874211002</v>
      </c>
      <c r="AF538" s="89">
        <v>115.04843283763007</v>
      </c>
      <c r="AG538" s="15"/>
      <c r="AH538" s="15"/>
      <c r="AI538" s="15"/>
      <c r="AJ538" s="15"/>
      <c r="AK538" s="15"/>
      <c r="AM538" s="19">
        <f t="shared" si="70"/>
        <v>990.12324569195448</v>
      </c>
      <c r="AN538" s="19">
        <f t="shared" si="62"/>
        <v>759.35948411221432</v>
      </c>
      <c r="AO538" s="19">
        <f t="shared" si="71"/>
        <v>0</v>
      </c>
      <c r="AP538" s="19" t="str">
        <f t="shared" si="72"/>
        <v>GD1</v>
      </c>
      <c r="AQ538" s="19">
        <f t="shared" si="73"/>
        <v>941.28468994488082</v>
      </c>
      <c r="AR538" s="19">
        <f t="shared" si="74"/>
        <v>725.16857839826423</v>
      </c>
      <c r="AS538" s="19">
        <f>IF(AS$3=$AP538,SUMPRODUCT($Y538:$AF538,Inp_RPEs!$S$9:$Z$9),0)</f>
        <v>0</v>
      </c>
      <c r="AT538" s="19">
        <f>IF(AT$3=$AP538,SUMPRODUCT($Y538:$AD538,Inp_RPEs!$S$9:$X$9),0)</f>
        <v>0</v>
      </c>
      <c r="AU538" s="19">
        <f>IF(AU$3=$AP538,SUMPRODUCT($Y538:$AF538,Inp_RPEs!$S$10:$Z$10),0)</f>
        <v>0</v>
      </c>
      <c r="AV538" s="19">
        <f>IF(AV$3=$AP538,SUMPRODUCT($Y538:$AD538,Inp_RPEs!$S$10:$X$10),0)</f>
        <v>0</v>
      </c>
      <c r="AW538" s="19">
        <f>IF(AW$3=$AP538,SUMPRODUCT($Y538:$AF538,Inp_RPEs!$S$11:$Z$11),0)</f>
        <v>941.28468994488082</v>
      </c>
      <c r="AX538" s="19">
        <f>IF(AX$3=$AP538,SUMPRODUCT($Y538:$AD538,Inp_RPEs!$S$11:$X$11),0)</f>
        <v>725.16857839826423</v>
      </c>
      <c r="AY538" s="19">
        <f>IF(AY$3=$AP538,SUMPRODUCT($Y538:$AF538,Inp_RPEs!$S$12:$Z$12),0)</f>
        <v>0</v>
      </c>
      <c r="AZ538" s="19">
        <f>IF(AZ$3=$AP538,SUMPRODUCT($Y538:$AB538,Inp_RPEs!$S$12:$V$12),0)</f>
        <v>0</v>
      </c>
      <c r="BA538" s="15"/>
    </row>
    <row r="539" spans="5:53">
      <c r="E539" s="3" t="s">
        <v>18</v>
      </c>
      <c r="F539" s="3" t="s">
        <v>197</v>
      </c>
      <c r="G539" s="3" t="s">
        <v>199</v>
      </c>
      <c r="H539" s="3" t="s">
        <v>130</v>
      </c>
      <c r="I539" s="3" t="s">
        <v>135</v>
      </c>
      <c r="L539" s="3" t="s">
        <v>186</v>
      </c>
      <c r="M539" s="3" t="str">
        <f t="shared" si="69"/>
        <v>NGNTotex excl repex allowanceTotal enduring value adjustments</v>
      </c>
      <c r="R539" s="15"/>
      <c r="T539" s="15"/>
      <c r="U539" s="15"/>
      <c r="V539" s="15"/>
      <c r="W539" s="15"/>
      <c r="X539" s="15"/>
      <c r="Y539" s="18">
        <v>0</v>
      </c>
      <c r="Z539" s="18">
        <v>0</v>
      </c>
      <c r="AA539" s="18">
        <v>0</v>
      </c>
      <c r="AB539" s="18">
        <v>0</v>
      </c>
      <c r="AC539" s="18">
        <v>0</v>
      </c>
      <c r="AD539" s="18">
        <v>0</v>
      </c>
      <c r="AE539" s="18">
        <v>0</v>
      </c>
      <c r="AF539" s="18">
        <v>0</v>
      </c>
      <c r="AG539" s="15"/>
      <c r="AH539" s="15"/>
      <c r="AI539" s="15"/>
      <c r="AJ539" s="15"/>
      <c r="AK539" s="15"/>
      <c r="AM539" s="19">
        <f t="shared" si="70"/>
        <v>0</v>
      </c>
      <c r="AN539" s="19">
        <f t="shared" si="62"/>
        <v>0</v>
      </c>
      <c r="AO539" s="19">
        <f t="shared" si="71"/>
        <v>0</v>
      </c>
      <c r="AP539" s="19" t="str">
        <f t="shared" si="72"/>
        <v>GD1</v>
      </c>
      <c r="AQ539" s="19">
        <f t="shared" si="73"/>
        <v>0</v>
      </c>
      <c r="AR539" s="19">
        <f t="shared" si="74"/>
        <v>0</v>
      </c>
      <c r="AS539" s="19">
        <f>IF(AS$3=$AP539,SUMPRODUCT($Y539:$AF539,Inp_RPEs!$S$9:$Z$9),0)</f>
        <v>0</v>
      </c>
      <c r="AT539" s="19">
        <f>IF(AT$3=$AP539,SUMPRODUCT($Y539:$AD539,Inp_RPEs!$S$9:$X$9),0)</f>
        <v>0</v>
      </c>
      <c r="AU539" s="19">
        <f>IF(AU$3=$AP539,SUMPRODUCT($Y539:$AF539,Inp_RPEs!$S$10:$Z$10),0)</f>
        <v>0</v>
      </c>
      <c r="AV539" s="19">
        <f>IF(AV$3=$AP539,SUMPRODUCT($Y539:$AD539,Inp_RPEs!$S$10:$X$10),0)</f>
        <v>0</v>
      </c>
      <c r="AW539" s="19">
        <f>IF(AW$3=$AP539,SUMPRODUCT($Y539:$AF539,Inp_RPEs!$S$11:$Z$11),0)</f>
        <v>0</v>
      </c>
      <c r="AX539" s="19">
        <f>IF(AX$3=$AP539,SUMPRODUCT($Y539:$AD539,Inp_RPEs!$S$11:$X$11),0)</f>
        <v>0</v>
      </c>
      <c r="AY539" s="19">
        <f>IF(AY$3=$AP539,SUMPRODUCT($Y539:$AF539,Inp_RPEs!$S$12:$Z$12),0)</f>
        <v>0</v>
      </c>
      <c r="AZ539" s="19">
        <f>IF(AZ$3=$AP539,SUMPRODUCT($Y539:$AB539,Inp_RPEs!$S$12:$V$12),0)</f>
        <v>0</v>
      </c>
      <c r="BA539" s="15"/>
    </row>
    <row r="540" spans="5:53">
      <c r="E540" s="3" t="s">
        <v>13</v>
      </c>
      <c r="F540" s="3" t="s">
        <v>197</v>
      </c>
      <c r="G540" s="3" t="s">
        <v>200</v>
      </c>
      <c r="H540" s="3" t="s">
        <v>130</v>
      </c>
      <c r="I540" s="3" t="s">
        <v>131</v>
      </c>
      <c r="L540" s="3" t="s">
        <v>186</v>
      </c>
      <c r="M540" s="3" t="str">
        <f t="shared" si="69"/>
        <v>EoERepex actualLatest Totex actuals/forecast</v>
      </c>
      <c r="R540" s="15"/>
      <c r="T540" s="15"/>
      <c r="U540" s="15"/>
      <c r="V540" s="15"/>
      <c r="W540" s="15"/>
      <c r="X540" s="15"/>
      <c r="Y540" s="89">
        <v>80.903677821577602</v>
      </c>
      <c r="Z540" s="89">
        <v>87.283060710558431</v>
      </c>
      <c r="AA540" s="89">
        <v>91.558452979737709</v>
      </c>
      <c r="AB540" s="89">
        <v>79.871035198488002</v>
      </c>
      <c r="AC540" s="89">
        <v>84.366614147541668</v>
      </c>
      <c r="AD540" s="89">
        <v>97.421688284486422</v>
      </c>
      <c r="AE540" s="89">
        <v>111.48918994720759</v>
      </c>
      <c r="AF540" s="89">
        <v>104.33954241881798</v>
      </c>
      <c r="AG540" s="15"/>
      <c r="AH540" s="15"/>
      <c r="AI540" s="15"/>
      <c r="AJ540" s="15"/>
      <c r="AK540" s="15"/>
      <c r="AM540" s="19">
        <f t="shared" si="70"/>
        <v>737.23326150841535</v>
      </c>
      <c r="AN540" s="19">
        <f t="shared" si="62"/>
        <v>521.40452914238983</v>
      </c>
      <c r="AO540" s="19">
        <f t="shared" si="71"/>
        <v>0</v>
      </c>
      <c r="AP540" s="19" t="str">
        <f t="shared" si="72"/>
        <v>GD1</v>
      </c>
      <c r="AQ540" s="19">
        <f t="shared" si="73"/>
        <v>699.50287223550265</v>
      </c>
      <c r="AR540" s="19">
        <f t="shared" si="74"/>
        <v>497.37379408358908</v>
      </c>
      <c r="AS540" s="19">
        <f>IF(AS$3=$AP540,SUMPRODUCT($Y540:$AF540,Inp_RPEs!$S$9:$Z$9),0)</f>
        <v>0</v>
      </c>
      <c r="AT540" s="19">
        <f>IF(AT$3=$AP540,SUMPRODUCT($Y540:$AD540,Inp_RPEs!$S$9:$X$9),0)</f>
        <v>0</v>
      </c>
      <c r="AU540" s="19">
        <f>IF(AU$3=$AP540,SUMPRODUCT($Y540:$AF540,Inp_RPEs!$S$10:$Z$10),0)</f>
        <v>0</v>
      </c>
      <c r="AV540" s="19">
        <f>IF(AV$3=$AP540,SUMPRODUCT($Y540:$AD540,Inp_RPEs!$S$10:$X$10),0)</f>
        <v>0</v>
      </c>
      <c r="AW540" s="19">
        <f>IF(AW$3=$AP540,SUMPRODUCT($Y540:$AF540,Inp_RPEs!$S$11:$Z$11),0)</f>
        <v>699.50287223550265</v>
      </c>
      <c r="AX540" s="19">
        <f>IF(AX$3=$AP540,SUMPRODUCT($Y540:$AD540,Inp_RPEs!$S$11:$X$11),0)</f>
        <v>497.37379408358908</v>
      </c>
      <c r="AY540" s="19">
        <f>IF(AY$3=$AP540,SUMPRODUCT($Y540:$AF540,Inp_RPEs!$S$12:$Z$12),0)</f>
        <v>0</v>
      </c>
      <c r="AZ540" s="19">
        <f>IF(AZ$3=$AP540,SUMPRODUCT($Y540:$AB540,Inp_RPEs!$S$12:$V$12),0)</f>
        <v>0</v>
      </c>
      <c r="BA540" s="15"/>
    </row>
    <row r="541" spans="5:53">
      <c r="E541" s="3" t="s">
        <v>15</v>
      </c>
      <c r="F541" s="3" t="s">
        <v>197</v>
      </c>
      <c r="G541" s="3" t="s">
        <v>200</v>
      </c>
      <c r="H541" s="3" t="s">
        <v>130</v>
      </c>
      <c r="I541" s="3" t="s">
        <v>131</v>
      </c>
      <c r="L541" s="3" t="s">
        <v>186</v>
      </c>
      <c r="M541" s="3" t="str">
        <f t="shared" si="69"/>
        <v>LonRepex actualLatest Totex actuals/forecast</v>
      </c>
      <c r="R541" s="15"/>
      <c r="T541" s="15"/>
      <c r="U541" s="15"/>
      <c r="V541" s="15"/>
      <c r="W541" s="15"/>
      <c r="X541" s="15"/>
      <c r="Y541" s="89">
        <v>77.29734669927231</v>
      </c>
      <c r="Z541" s="89">
        <v>77.045097946712488</v>
      </c>
      <c r="AA541" s="89">
        <v>91.819486542979874</v>
      </c>
      <c r="AB541" s="89">
        <v>98.694366013208125</v>
      </c>
      <c r="AC541" s="89">
        <v>93.75394950773223</v>
      </c>
      <c r="AD541" s="89">
        <v>117.08496517504064</v>
      </c>
      <c r="AE541" s="89">
        <v>134.08057299331497</v>
      </c>
      <c r="AF541" s="89">
        <v>141.97974159740542</v>
      </c>
      <c r="AG541" s="15"/>
      <c r="AH541" s="15"/>
      <c r="AI541" s="15"/>
      <c r="AJ541" s="15"/>
      <c r="AK541" s="15"/>
      <c r="AM541" s="19">
        <f t="shared" si="70"/>
        <v>831.7555264756661</v>
      </c>
      <c r="AN541" s="19">
        <f t="shared" si="62"/>
        <v>555.69521188494571</v>
      </c>
      <c r="AO541" s="19">
        <f t="shared" si="71"/>
        <v>0</v>
      </c>
      <c r="AP541" s="19" t="str">
        <f t="shared" si="72"/>
        <v>GD1</v>
      </c>
      <c r="AQ541" s="19">
        <f t="shared" si="73"/>
        <v>787.85754638105232</v>
      </c>
      <c r="AR541" s="19">
        <f t="shared" si="74"/>
        <v>529.32006487502986</v>
      </c>
      <c r="AS541" s="19">
        <f>IF(AS$3=$AP541,SUMPRODUCT($Y541:$AF541,Inp_RPEs!$S$9:$Z$9),0)</f>
        <v>0</v>
      </c>
      <c r="AT541" s="19">
        <f>IF(AT$3=$AP541,SUMPRODUCT($Y541:$AD541,Inp_RPEs!$S$9:$X$9),0)</f>
        <v>0</v>
      </c>
      <c r="AU541" s="19">
        <f>IF(AU$3=$AP541,SUMPRODUCT($Y541:$AF541,Inp_RPEs!$S$10:$Z$10),0)</f>
        <v>0</v>
      </c>
      <c r="AV541" s="19">
        <f>IF(AV$3=$AP541,SUMPRODUCT($Y541:$AD541,Inp_RPEs!$S$10:$X$10),0)</f>
        <v>0</v>
      </c>
      <c r="AW541" s="19">
        <f>IF(AW$3=$AP541,SUMPRODUCT($Y541:$AF541,Inp_RPEs!$S$11:$Z$11),0)</f>
        <v>787.85754638105232</v>
      </c>
      <c r="AX541" s="19">
        <f>IF(AX$3=$AP541,SUMPRODUCT($Y541:$AD541,Inp_RPEs!$S$11:$X$11),0)</f>
        <v>529.32006487502986</v>
      </c>
      <c r="AY541" s="19">
        <f>IF(AY$3=$AP541,SUMPRODUCT($Y541:$AF541,Inp_RPEs!$S$12:$Z$12),0)</f>
        <v>0</v>
      </c>
      <c r="AZ541" s="19">
        <f>IF(AZ$3=$AP541,SUMPRODUCT($Y541:$AB541,Inp_RPEs!$S$12:$V$12),0)</f>
        <v>0</v>
      </c>
      <c r="BA541" s="15"/>
    </row>
    <row r="542" spans="5:53">
      <c r="E542" s="3" t="s">
        <v>18</v>
      </c>
      <c r="F542" s="3" t="s">
        <v>197</v>
      </c>
      <c r="G542" s="3" t="s">
        <v>201</v>
      </c>
      <c r="H542" s="3" t="s">
        <v>130</v>
      </c>
      <c r="I542" s="3" t="s">
        <v>135</v>
      </c>
      <c r="L542" s="3" t="s">
        <v>186</v>
      </c>
      <c r="M542" s="3" t="str">
        <f t="shared" si="69"/>
        <v>NGNRepex allowanceTotal enduring value adjustments</v>
      </c>
      <c r="R542" s="15"/>
      <c r="T542" s="15"/>
      <c r="U542" s="15"/>
      <c r="V542" s="15"/>
      <c r="W542" s="15"/>
      <c r="X542" s="15"/>
      <c r="Y542" s="18">
        <v>0</v>
      </c>
      <c r="Z542" s="18">
        <v>0</v>
      </c>
      <c r="AA542" s="18">
        <v>0</v>
      </c>
      <c r="AB542" s="18">
        <v>0</v>
      </c>
      <c r="AC542" s="18">
        <v>0</v>
      </c>
      <c r="AD542" s="18">
        <v>0</v>
      </c>
      <c r="AE542" s="18">
        <v>0</v>
      </c>
      <c r="AF542" s="18">
        <v>0</v>
      </c>
      <c r="AG542" s="15"/>
      <c r="AH542" s="15"/>
      <c r="AI542" s="15"/>
      <c r="AJ542" s="15"/>
      <c r="AK542" s="15"/>
      <c r="AM542" s="19">
        <f t="shared" si="70"/>
        <v>0</v>
      </c>
      <c r="AN542" s="19">
        <f t="shared" si="62"/>
        <v>0</v>
      </c>
      <c r="AO542" s="19">
        <f t="shared" si="71"/>
        <v>0</v>
      </c>
      <c r="AP542" s="19" t="str">
        <f t="shared" si="72"/>
        <v>GD1</v>
      </c>
      <c r="AQ542" s="19">
        <f t="shared" si="73"/>
        <v>0</v>
      </c>
      <c r="AR542" s="19">
        <f t="shared" si="74"/>
        <v>0</v>
      </c>
      <c r="AS542" s="19">
        <f>IF(AS$3=$AP542,SUMPRODUCT($Y542:$AF542,Inp_RPEs!$S$9:$Z$9),0)</f>
        <v>0</v>
      </c>
      <c r="AT542" s="19">
        <f>IF(AT$3=$AP542,SUMPRODUCT($Y542:$AD542,Inp_RPEs!$S$9:$X$9),0)</f>
        <v>0</v>
      </c>
      <c r="AU542" s="19">
        <f>IF(AU$3=$AP542,SUMPRODUCT($Y542:$AF542,Inp_RPEs!$S$10:$Z$10),0)</f>
        <v>0</v>
      </c>
      <c r="AV542" s="19">
        <f>IF(AV$3=$AP542,SUMPRODUCT($Y542:$AD542,Inp_RPEs!$S$10:$X$10),0)</f>
        <v>0</v>
      </c>
      <c r="AW542" s="19">
        <f>IF(AW$3=$AP542,SUMPRODUCT($Y542:$AF542,Inp_RPEs!$S$11:$Z$11),0)</f>
        <v>0</v>
      </c>
      <c r="AX542" s="19">
        <f>IF(AX$3=$AP542,SUMPRODUCT($Y542:$AD542,Inp_RPEs!$S$11:$X$11),0)</f>
        <v>0</v>
      </c>
      <c r="AY542" s="19">
        <f>IF(AY$3=$AP542,SUMPRODUCT($Y542:$AF542,Inp_RPEs!$S$12:$Z$12),0)</f>
        <v>0</v>
      </c>
      <c r="AZ542" s="19">
        <f>IF(AZ$3=$AP542,SUMPRODUCT($Y542:$AB542,Inp_RPEs!$S$12:$V$12),0)</f>
        <v>0</v>
      </c>
      <c r="BA542" s="15"/>
    </row>
    <row r="543" spans="5:53">
      <c r="E543" s="3" t="s">
        <v>18</v>
      </c>
      <c r="F543" s="3" t="s">
        <v>197</v>
      </c>
      <c r="G543" s="3" t="s">
        <v>136</v>
      </c>
      <c r="H543" s="3" t="s">
        <v>130</v>
      </c>
      <c r="I543" s="3" t="s">
        <v>137</v>
      </c>
      <c r="L543" s="3" t="s">
        <v>138</v>
      </c>
      <c r="M543" s="3" t="str">
        <f t="shared" si="69"/>
        <v>NGNSharing factorFunding Adjustment Rate (often referred to as 'sharing factor')</v>
      </c>
      <c r="R543" s="15"/>
      <c r="T543" s="15"/>
      <c r="U543" s="15"/>
      <c r="V543" s="15"/>
      <c r="W543" s="15"/>
      <c r="X543" s="15"/>
      <c r="Y543" s="18">
        <v>0.36019999999999996</v>
      </c>
      <c r="Z543" s="18">
        <v>0.36019999999999996</v>
      </c>
      <c r="AA543" s="18">
        <v>0.36019999999999996</v>
      </c>
      <c r="AB543" s="18">
        <v>0.36019999999999996</v>
      </c>
      <c r="AC543" s="18">
        <v>0.36019999999999996</v>
      </c>
      <c r="AD543" s="18">
        <v>0.36019999999999996</v>
      </c>
      <c r="AE543" s="18">
        <v>0.36019999999999996</v>
      </c>
      <c r="AF543" s="18">
        <v>0.36019999999999996</v>
      </c>
      <c r="AG543" s="15"/>
      <c r="AH543" s="15"/>
      <c r="AI543" s="15"/>
      <c r="AJ543" s="15"/>
      <c r="AK543" s="15"/>
      <c r="AM543" s="19">
        <f t="shared" si="70"/>
        <v>0.36019999999999991</v>
      </c>
      <c r="AN543" s="19">
        <f t="shared" si="62"/>
        <v>0.36019999999999991</v>
      </c>
      <c r="AO543" s="19">
        <f t="shared" si="71"/>
        <v>0</v>
      </c>
      <c r="AP543" s="19" t="str">
        <f t="shared" si="72"/>
        <v>GD1</v>
      </c>
      <c r="AQ543" s="19">
        <f t="shared" si="73"/>
        <v>2.7374409184697992</v>
      </c>
      <c r="AR543" s="19">
        <f t="shared" si="74"/>
        <v>2.062768059558266</v>
      </c>
      <c r="AS543" s="19">
        <f>IF(AS$3=$AP543,SUMPRODUCT($Y543:$AF543,Inp_RPEs!$S$9:$Z$9),0)</f>
        <v>0</v>
      </c>
      <c r="AT543" s="19">
        <f>IF(AT$3=$AP543,SUMPRODUCT($Y543:$AD543,Inp_RPEs!$S$9:$X$9),0)</f>
        <v>0</v>
      </c>
      <c r="AU543" s="19">
        <f>IF(AU$3=$AP543,SUMPRODUCT($Y543:$AF543,Inp_RPEs!$S$10:$Z$10),0)</f>
        <v>0</v>
      </c>
      <c r="AV543" s="19">
        <f>IF(AV$3=$AP543,SUMPRODUCT($Y543:$AD543,Inp_RPEs!$S$10:$X$10),0)</f>
        <v>0</v>
      </c>
      <c r="AW543" s="19">
        <f>IF(AW$3=$AP543,SUMPRODUCT($Y543:$AF543,Inp_RPEs!$S$11:$Z$11),0)</f>
        <v>2.7374409184697992</v>
      </c>
      <c r="AX543" s="19">
        <f>IF(AX$3=$AP543,SUMPRODUCT($Y543:$AD543,Inp_RPEs!$S$11:$X$11),0)</f>
        <v>2.062768059558266</v>
      </c>
      <c r="AY543" s="19">
        <f>IF(AY$3=$AP543,SUMPRODUCT($Y543:$AF543,Inp_RPEs!$S$12:$Z$12),0)</f>
        <v>0</v>
      </c>
      <c r="AZ543" s="19">
        <f>IF(AZ$3=$AP543,SUMPRODUCT($Y543:$AB543,Inp_RPEs!$S$12:$V$12),0)</f>
        <v>0</v>
      </c>
      <c r="BA543" s="15"/>
    </row>
    <row r="544" spans="5:53">
      <c r="E544" s="3" t="s">
        <v>18</v>
      </c>
      <c r="F544" s="3" t="s">
        <v>197</v>
      </c>
      <c r="G544" s="3" t="s">
        <v>139</v>
      </c>
      <c r="H544" s="3" t="s">
        <v>140</v>
      </c>
      <c r="I544" s="3" t="s">
        <v>141</v>
      </c>
      <c r="L544" s="3" t="s">
        <v>186</v>
      </c>
      <c r="M544" s="3" t="str">
        <f t="shared" si="69"/>
        <v>NGNIQIPost tax</v>
      </c>
      <c r="R544" s="15"/>
      <c r="T544" s="15"/>
      <c r="U544" s="15"/>
      <c r="V544" s="15"/>
      <c r="W544" s="15"/>
      <c r="X544" s="15"/>
      <c r="Y544" s="18">
        <v>2.3619942610251479</v>
      </c>
      <c r="Z544" s="18">
        <v>2.4987083339905758</v>
      </c>
      <c r="AA544" s="18">
        <v>2.5725283377655357</v>
      </c>
      <c r="AB544" s="18">
        <v>2.5418827697704991</v>
      </c>
      <c r="AC544" s="18">
        <v>2.4239466895285409</v>
      </c>
      <c r="AD544" s="18">
        <v>2.4262722979935973</v>
      </c>
      <c r="AE544" s="18">
        <v>2.4371123229675407</v>
      </c>
      <c r="AF544" s="18">
        <v>2.4929490186564864</v>
      </c>
      <c r="AG544" s="15"/>
      <c r="AH544" s="15"/>
      <c r="AI544" s="15"/>
      <c r="AJ544" s="15"/>
      <c r="AK544" s="15"/>
      <c r="AM544" s="19">
        <f t="shared" si="70"/>
        <v>19.755394031697925</v>
      </c>
      <c r="AN544" s="19">
        <f t="shared" si="62"/>
        <v>14.825332690073898</v>
      </c>
      <c r="AO544" s="19">
        <f t="shared" si="71"/>
        <v>0</v>
      </c>
      <c r="AP544" s="19" t="str">
        <f t="shared" si="72"/>
        <v>GD1</v>
      </c>
      <c r="AQ544" s="19">
        <f t="shared" si="73"/>
        <v>18.765852972952484</v>
      </c>
      <c r="AR544" s="19">
        <f t="shared" si="74"/>
        <v>14.148725571560604</v>
      </c>
      <c r="AS544" s="19">
        <f>IF(AS$3=$AP544,SUMPRODUCT($Y544:$AF544,Inp_RPEs!$S$9:$Z$9),0)</f>
        <v>0</v>
      </c>
      <c r="AT544" s="19">
        <f>IF(AT$3=$AP544,SUMPRODUCT($Y544:$AD544,Inp_RPEs!$S$9:$X$9),0)</f>
        <v>0</v>
      </c>
      <c r="AU544" s="19">
        <f>IF(AU$3=$AP544,SUMPRODUCT($Y544:$AF544,Inp_RPEs!$S$10:$Z$10),0)</f>
        <v>0</v>
      </c>
      <c r="AV544" s="19">
        <f>IF(AV$3=$AP544,SUMPRODUCT($Y544:$AD544,Inp_RPEs!$S$10:$X$10),0)</f>
        <v>0</v>
      </c>
      <c r="AW544" s="19">
        <f>IF(AW$3=$AP544,SUMPRODUCT($Y544:$AF544,Inp_RPEs!$S$11:$Z$11),0)</f>
        <v>18.765852972952484</v>
      </c>
      <c r="AX544" s="19">
        <f>IF(AX$3=$AP544,SUMPRODUCT($Y544:$AD544,Inp_RPEs!$S$11:$X$11),0)</f>
        <v>14.148725571560604</v>
      </c>
      <c r="AY544" s="19">
        <f>IF(AY$3=$AP544,SUMPRODUCT($Y544:$AF544,Inp_RPEs!$S$12:$Z$12),0)</f>
        <v>0</v>
      </c>
      <c r="AZ544" s="19">
        <f>IF(AZ$3=$AP544,SUMPRODUCT($Y544:$AB544,Inp_RPEs!$S$12:$V$12),0)</f>
        <v>0</v>
      </c>
      <c r="BA544" s="15"/>
    </row>
    <row r="545" spans="5:53">
      <c r="E545" s="3" t="s">
        <v>18</v>
      </c>
      <c r="F545" s="3" t="s">
        <v>197</v>
      </c>
      <c r="G545" s="3" t="s">
        <v>142</v>
      </c>
      <c r="H545" s="3" t="s">
        <v>140</v>
      </c>
      <c r="I545" s="3" t="s">
        <v>202</v>
      </c>
      <c r="L545" s="3" t="s">
        <v>186</v>
      </c>
      <c r="M545" s="3" t="str">
        <f t="shared" si="69"/>
        <v xml:space="preserve">NGNBMCSBroad Measure of Customer Satisfaction </v>
      </c>
      <c r="R545" s="15"/>
      <c r="T545" s="15"/>
      <c r="U545" s="15"/>
      <c r="V545" s="15"/>
      <c r="W545" s="15"/>
      <c r="X545" s="15"/>
      <c r="Y545" s="18">
        <v>1.9965122033732965</v>
      </c>
      <c r="Z545" s="18">
        <v>1.8164565639183925</v>
      </c>
      <c r="AA545" s="18">
        <v>2.2490032452235713</v>
      </c>
      <c r="AB545" s="18">
        <v>2.2344982546329089</v>
      </c>
      <c r="AC545" s="18">
        <v>1.8295897982166429</v>
      </c>
      <c r="AD545" s="18">
        <v>1.8474006283849129</v>
      </c>
      <c r="AE545" s="18">
        <v>1.9430993484076577</v>
      </c>
      <c r="AF545" s="18">
        <v>1.9135881175112333</v>
      </c>
      <c r="AG545" s="15"/>
      <c r="AH545" s="15"/>
      <c r="AI545" s="15"/>
      <c r="AJ545" s="15"/>
      <c r="AK545" s="15"/>
      <c r="AM545" s="19">
        <f t="shared" si="70"/>
        <v>15.830148159668617</v>
      </c>
      <c r="AN545" s="19">
        <f t="shared" si="62"/>
        <v>11.973460693749725</v>
      </c>
      <c r="AO545" s="19">
        <f t="shared" si="71"/>
        <v>0</v>
      </c>
      <c r="AP545" s="19" t="str">
        <f t="shared" si="72"/>
        <v>GD1</v>
      </c>
      <c r="AQ545" s="19">
        <f t="shared" si="73"/>
        <v>15.043576122829277</v>
      </c>
      <c r="AR545" s="19">
        <f t="shared" si="74"/>
        <v>11.431690561252688</v>
      </c>
      <c r="AS545" s="19">
        <f>IF(AS$3=$AP545,SUMPRODUCT($Y545:$AF545,Inp_RPEs!$S$9:$Z$9),0)</f>
        <v>0</v>
      </c>
      <c r="AT545" s="19">
        <f>IF(AT$3=$AP545,SUMPRODUCT($Y545:$AD545,Inp_RPEs!$S$9:$X$9),0)</f>
        <v>0</v>
      </c>
      <c r="AU545" s="19">
        <f>IF(AU$3=$AP545,SUMPRODUCT($Y545:$AF545,Inp_RPEs!$S$10:$Z$10),0)</f>
        <v>0</v>
      </c>
      <c r="AV545" s="19">
        <f>IF(AV$3=$AP545,SUMPRODUCT($Y545:$AD545,Inp_RPEs!$S$10:$X$10),0)</f>
        <v>0</v>
      </c>
      <c r="AW545" s="19">
        <f>IF(AW$3=$AP545,SUMPRODUCT($Y545:$AF545,Inp_RPEs!$S$11:$Z$11),0)</f>
        <v>15.043576122829277</v>
      </c>
      <c r="AX545" s="19">
        <f>IF(AX$3=$AP545,SUMPRODUCT($Y545:$AD545,Inp_RPEs!$S$11:$X$11),0)</f>
        <v>11.431690561252688</v>
      </c>
      <c r="AY545" s="19">
        <f>IF(AY$3=$AP545,SUMPRODUCT($Y545:$AF545,Inp_RPEs!$S$12:$Z$12),0)</f>
        <v>0</v>
      </c>
      <c r="AZ545" s="19">
        <f>IF(AZ$3=$AP545,SUMPRODUCT($Y545:$AB545,Inp_RPEs!$S$12:$V$12),0)</f>
        <v>0</v>
      </c>
      <c r="BA545" s="15"/>
    </row>
    <row r="546" spans="5:53">
      <c r="E546" s="3" t="s">
        <v>18</v>
      </c>
      <c r="F546" s="3" t="s">
        <v>197</v>
      </c>
      <c r="G546" s="3" t="s">
        <v>203</v>
      </c>
      <c r="H546" s="3" t="s">
        <v>140</v>
      </c>
      <c r="I546" s="3" t="s">
        <v>204</v>
      </c>
      <c r="L546" s="3" t="s">
        <v>186</v>
      </c>
      <c r="M546" s="3" t="str">
        <f t="shared" si="69"/>
        <v>NGNSARAShrinkage Allowance Revenue Adjustment</v>
      </c>
      <c r="R546" s="15"/>
      <c r="T546" s="15"/>
      <c r="U546" s="15"/>
      <c r="V546" s="15"/>
      <c r="W546" s="15"/>
      <c r="X546" s="15"/>
      <c r="Y546" s="18">
        <v>0.48226425967881809</v>
      </c>
      <c r="Z546" s="18">
        <v>0.42976444097797045</v>
      </c>
      <c r="AA546" s="18">
        <v>0.37871511764454741</v>
      </c>
      <c r="AB546" s="18">
        <v>0.57549438061679092</v>
      </c>
      <c r="AC546" s="18">
        <v>0.5146616591094676</v>
      </c>
      <c r="AD546" s="18">
        <v>0.64357071999715298</v>
      </c>
      <c r="AE546" s="18">
        <v>0.56922437030987338</v>
      </c>
      <c r="AF546" s="18">
        <v>0.53525688682116512</v>
      </c>
      <c r="AG546" s="15"/>
      <c r="AH546" s="15"/>
      <c r="AI546" s="15"/>
      <c r="AJ546" s="15"/>
      <c r="AK546" s="15"/>
      <c r="AM546" s="19">
        <f t="shared" si="70"/>
        <v>4.1289518351557861</v>
      </c>
      <c r="AN546" s="19">
        <f t="shared" si="62"/>
        <v>3.0244705780247476</v>
      </c>
      <c r="AO546" s="19">
        <f t="shared" si="71"/>
        <v>0</v>
      </c>
      <c r="AP546" s="19" t="str">
        <f t="shared" si="72"/>
        <v>GD1</v>
      </c>
      <c r="AQ546" s="19">
        <f t="shared" si="73"/>
        <v>3.9166892886978433</v>
      </c>
      <c r="AR546" s="19">
        <f t="shared" si="74"/>
        <v>2.8823145977444815</v>
      </c>
      <c r="AS546" s="19">
        <f>IF(AS$3=$AP546,SUMPRODUCT($Y546:$AF546,Inp_RPEs!$S$9:$Z$9),0)</f>
        <v>0</v>
      </c>
      <c r="AT546" s="19">
        <f>IF(AT$3=$AP546,SUMPRODUCT($Y546:$AD546,Inp_RPEs!$S$9:$X$9),0)</f>
        <v>0</v>
      </c>
      <c r="AU546" s="19">
        <f>IF(AU$3=$AP546,SUMPRODUCT($Y546:$AF546,Inp_RPEs!$S$10:$Z$10),0)</f>
        <v>0</v>
      </c>
      <c r="AV546" s="19">
        <f>IF(AV$3=$AP546,SUMPRODUCT($Y546:$AD546,Inp_RPEs!$S$10:$X$10),0)</f>
        <v>0</v>
      </c>
      <c r="AW546" s="19">
        <f>IF(AW$3=$AP546,SUMPRODUCT($Y546:$AF546,Inp_RPEs!$S$11:$Z$11),0)</f>
        <v>3.9166892886978433</v>
      </c>
      <c r="AX546" s="19">
        <f>IF(AX$3=$AP546,SUMPRODUCT($Y546:$AD546,Inp_RPEs!$S$11:$X$11),0)</f>
        <v>2.8823145977444815</v>
      </c>
      <c r="AY546" s="19">
        <f>IF(AY$3=$AP546,SUMPRODUCT($Y546:$AF546,Inp_RPEs!$S$12:$Z$12),0)</f>
        <v>0</v>
      </c>
      <c r="AZ546" s="19">
        <f>IF(AZ$3=$AP546,SUMPRODUCT($Y546:$AB546,Inp_RPEs!$S$12:$V$12),0)</f>
        <v>0</v>
      </c>
      <c r="BA546" s="15"/>
    </row>
    <row r="547" spans="5:53">
      <c r="E547" s="3" t="s">
        <v>18</v>
      </c>
      <c r="F547" s="3" t="s">
        <v>197</v>
      </c>
      <c r="G547" s="3" t="s">
        <v>205</v>
      </c>
      <c r="H547" s="3" t="s">
        <v>140</v>
      </c>
      <c r="I547" s="3" t="s">
        <v>206</v>
      </c>
      <c r="L547" s="3" t="s">
        <v>186</v>
      </c>
      <c r="M547" s="3" t="str">
        <f t="shared" si="69"/>
        <v xml:space="preserve">NGNEEIEnvironment Emissions Incentive </v>
      </c>
      <c r="R547" s="15"/>
      <c r="T547" s="15"/>
      <c r="U547" s="15"/>
      <c r="V547" s="15"/>
      <c r="W547" s="15"/>
      <c r="X547" s="15"/>
      <c r="Y547" s="18">
        <v>1.4636117978181828</v>
      </c>
      <c r="Z547" s="18">
        <v>1.9199558357921533</v>
      </c>
      <c r="AA547" s="18">
        <v>2.1007684915909586</v>
      </c>
      <c r="AB547" s="18">
        <v>3.3653466684630233</v>
      </c>
      <c r="AC547" s="18">
        <v>2.634226161859309</v>
      </c>
      <c r="AD547" s="18">
        <v>2.6936626488883415</v>
      </c>
      <c r="AE547" s="18">
        <v>2.7347478938318832</v>
      </c>
      <c r="AF547" s="18">
        <v>2.7109101584321769</v>
      </c>
      <c r="AG547" s="15"/>
      <c r="AH547" s="15"/>
      <c r="AI547" s="15"/>
      <c r="AJ547" s="15"/>
      <c r="AK547" s="15"/>
      <c r="AM547" s="19">
        <f t="shared" si="70"/>
        <v>19.623229656676031</v>
      </c>
      <c r="AN547" s="19">
        <f t="shared" si="62"/>
        <v>14.17757160441197</v>
      </c>
      <c r="AO547" s="19">
        <f t="shared" si="71"/>
        <v>0</v>
      </c>
      <c r="AP547" s="19" t="str">
        <f t="shared" si="72"/>
        <v>GD1</v>
      </c>
      <c r="AQ547" s="19">
        <f t="shared" si="73"/>
        <v>18.587104376919886</v>
      </c>
      <c r="AR547" s="19">
        <f t="shared" si="74"/>
        <v>13.487107587947644</v>
      </c>
      <c r="AS547" s="19">
        <f>IF(AS$3=$AP547,SUMPRODUCT($Y547:$AF547,Inp_RPEs!$S$9:$Z$9),0)</f>
        <v>0</v>
      </c>
      <c r="AT547" s="19">
        <f>IF(AT$3=$AP547,SUMPRODUCT($Y547:$AD547,Inp_RPEs!$S$9:$X$9),0)</f>
        <v>0</v>
      </c>
      <c r="AU547" s="19">
        <f>IF(AU$3=$AP547,SUMPRODUCT($Y547:$AF547,Inp_RPEs!$S$10:$Z$10),0)</f>
        <v>0</v>
      </c>
      <c r="AV547" s="19">
        <f>IF(AV$3=$AP547,SUMPRODUCT($Y547:$AD547,Inp_RPEs!$S$10:$X$10),0)</f>
        <v>0</v>
      </c>
      <c r="AW547" s="19">
        <f>IF(AW$3=$AP547,SUMPRODUCT($Y547:$AF547,Inp_RPEs!$S$11:$Z$11),0)</f>
        <v>18.587104376919886</v>
      </c>
      <c r="AX547" s="19">
        <f>IF(AX$3=$AP547,SUMPRODUCT($Y547:$AD547,Inp_RPEs!$S$11:$X$11),0)</f>
        <v>13.487107587947644</v>
      </c>
      <c r="AY547" s="19">
        <f>IF(AY$3=$AP547,SUMPRODUCT($Y547:$AF547,Inp_RPEs!$S$12:$Z$12),0)</f>
        <v>0</v>
      </c>
      <c r="AZ547" s="19">
        <f>IF(AZ$3=$AP547,SUMPRODUCT($Y547:$AB547,Inp_RPEs!$S$12:$V$12),0)</f>
        <v>0</v>
      </c>
      <c r="BA547" s="15"/>
    </row>
    <row r="548" spans="5:53">
      <c r="E548" s="3" t="s">
        <v>18</v>
      </c>
      <c r="F548" s="3" t="s">
        <v>197</v>
      </c>
      <c r="G548" s="3" t="s">
        <v>207</v>
      </c>
      <c r="H548" s="3" t="s">
        <v>140</v>
      </c>
      <c r="I548" s="3" t="s">
        <v>208</v>
      </c>
      <c r="L548" s="3" t="s">
        <v>186</v>
      </c>
      <c r="M548" s="3" t="str">
        <f t="shared" si="69"/>
        <v>NGNDRSDiscretionary Reward Scheme</v>
      </c>
      <c r="R548" s="15"/>
      <c r="T548" s="15"/>
      <c r="U548" s="15"/>
      <c r="V548" s="15"/>
      <c r="W548" s="15"/>
      <c r="X548" s="15"/>
      <c r="Y548" s="18">
        <v>0</v>
      </c>
      <c r="Z548" s="18">
        <v>0.53801571686270544</v>
      </c>
      <c r="AA548" s="18">
        <v>0</v>
      </c>
      <c r="AB548" s="18">
        <v>0</v>
      </c>
      <c r="AC548" s="18">
        <v>0.57217011873062995</v>
      </c>
      <c r="AD548" s="18">
        <v>0</v>
      </c>
      <c r="AE548" s="18">
        <v>0</v>
      </c>
      <c r="AF548" s="18">
        <v>0</v>
      </c>
      <c r="AG548" s="15"/>
      <c r="AH548" s="15"/>
      <c r="AI548" s="15"/>
      <c r="AJ548" s="15"/>
      <c r="AK548" s="15"/>
      <c r="AM548" s="19">
        <f t="shared" si="70"/>
        <v>1.1101858355933354</v>
      </c>
      <c r="AN548" s="19">
        <f t="shared" si="62"/>
        <v>1.1101858355933354</v>
      </c>
      <c r="AO548" s="19">
        <f t="shared" si="71"/>
        <v>0</v>
      </c>
      <c r="AP548" s="19" t="str">
        <f t="shared" si="72"/>
        <v>GD1</v>
      </c>
      <c r="AQ548" s="19">
        <f t="shared" si="73"/>
        <v>1.0541778458959785</v>
      </c>
      <c r="AR548" s="19">
        <f t="shared" si="74"/>
        <v>1.0541778458959785</v>
      </c>
      <c r="AS548" s="19">
        <f>IF(AS$3=$AP548,SUMPRODUCT($Y548:$AF548,Inp_RPEs!$S$9:$Z$9),0)</f>
        <v>0</v>
      </c>
      <c r="AT548" s="19">
        <f>IF(AT$3=$AP548,SUMPRODUCT($Y548:$AD548,Inp_RPEs!$S$9:$X$9),0)</f>
        <v>0</v>
      </c>
      <c r="AU548" s="19">
        <f>IF(AU$3=$AP548,SUMPRODUCT($Y548:$AF548,Inp_RPEs!$S$10:$Z$10),0)</f>
        <v>0</v>
      </c>
      <c r="AV548" s="19">
        <f>IF(AV$3=$AP548,SUMPRODUCT($Y548:$AD548,Inp_RPEs!$S$10:$X$10),0)</f>
        <v>0</v>
      </c>
      <c r="AW548" s="19">
        <f>IF(AW$3=$AP548,SUMPRODUCT($Y548:$AF548,Inp_RPEs!$S$11:$Z$11),0)</f>
        <v>1.0541778458959785</v>
      </c>
      <c r="AX548" s="19">
        <f>IF(AX$3=$AP548,SUMPRODUCT($Y548:$AD548,Inp_RPEs!$S$11:$X$11),0)</f>
        <v>1.0541778458959785</v>
      </c>
      <c r="AY548" s="19">
        <f>IF(AY$3=$AP548,SUMPRODUCT($Y548:$AF548,Inp_RPEs!$S$12:$Z$12),0)</f>
        <v>0</v>
      </c>
      <c r="AZ548" s="19">
        <f>IF(AZ$3=$AP548,SUMPRODUCT($Y548:$AB548,Inp_RPEs!$S$12:$V$12),0)</f>
        <v>0</v>
      </c>
      <c r="BA548" s="15"/>
    </row>
    <row r="549" spans="5:53">
      <c r="E549" s="3" t="s">
        <v>18</v>
      </c>
      <c r="F549" s="3" t="s">
        <v>197</v>
      </c>
      <c r="G549" s="3" t="s">
        <v>209</v>
      </c>
      <c r="H549" s="3" t="s">
        <v>140</v>
      </c>
      <c r="I549" s="3" t="s">
        <v>210</v>
      </c>
      <c r="L549" s="3" t="s">
        <v>186</v>
      </c>
      <c r="M549" s="3" t="str">
        <f t="shared" si="69"/>
        <v>NGNNTSECNTS Exit Capacity</v>
      </c>
      <c r="R549" s="15"/>
      <c r="T549" s="15"/>
      <c r="U549" s="15"/>
      <c r="V549" s="15"/>
      <c r="W549" s="15"/>
      <c r="X549" s="15"/>
      <c r="Y549" s="18">
        <v>1.3011356835955898E-2</v>
      </c>
      <c r="Z549" s="18">
        <v>0.40487343365346373</v>
      </c>
      <c r="AA549" s="18">
        <v>1.993311924307841</v>
      </c>
      <c r="AB549" s="18">
        <v>1.103926810544998</v>
      </c>
      <c r="AC549" s="18">
        <v>1.2005073353360625</v>
      </c>
      <c r="AD549" s="18">
        <v>1.109858047194711</v>
      </c>
      <c r="AE549" s="18">
        <v>0.62439019114911343</v>
      </c>
      <c r="AF549" s="18">
        <v>0.14398050795903758</v>
      </c>
      <c r="AG549" s="15"/>
      <c r="AH549" s="15"/>
      <c r="AI549" s="15"/>
      <c r="AJ549" s="15"/>
      <c r="AK549" s="15"/>
      <c r="AM549" s="19">
        <f t="shared" si="70"/>
        <v>6.5938596069811828</v>
      </c>
      <c r="AN549" s="19">
        <f t="shared" ref="AN549:AN612" si="75">IF(OR($L549="%", $L549="annual real %"),AVERAGE($Y549:$AD549),SUM($Y549:$AD549))</f>
        <v>5.8254889078730319</v>
      </c>
      <c r="AO549" s="19">
        <f t="shared" si="71"/>
        <v>0</v>
      </c>
      <c r="AP549" s="19" t="str">
        <f t="shared" si="72"/>
        <v>GD1</v>
      </c>
      <c r="AQ549" s="19">
        <f t="shared" si="73"/>
        <v>6.2411500270737292</v>
      </c>
      <c r="AR549" s="19">
        <f t="shared" si="74"/>
        <v>5.5215513926051702</v>
      </c>
      <c r="AS549" s="19">
        <f>IF(AS$3=$AP549,SUMPRODUCT($Y549:$AF549,Inp_RPEs!$S$9:$Z$9),0)</f>
        <v>0</v>
      </c>
      <c r="AT549" s="19">
        <f>IF(AT$3=$AP549,SUMPRODUCT($Y549:$AD549,Inp_RPEs!$S$9:$X$9),0)</f>
        <v>0</v>
      </c>
      <c r="AU549" s="19">
        <f>IF(AU$3=$AP549,SUMPRODUCT($Y549:$AF549,Inp_RPEs!$S$10:$Z$10),0)</f>
        <v>0</v>
      </c>
      <c r="AV549" s="19">
        <f>IF(AV$3=$AP549,SUMPRODUCT($Y549:$AD549,Inp_RPEs!$S$10:$X$10),0)</f>
        <v>0</v>
      </c>
      <c r="AW549" s="19">
        <f>IF(AW$3=$AP549,SUMPRODUCT($Y549:$AF549,Inp_RPEs!$S$11:$Z$11),0)</f>
        <v>6.2411500270737292</v>
      </c>
      <c r="AX549" s="19">
        <f>IF(AX$3=$AP549,SUMPRODUCT($Y549:$AD549,Inp_RPEs!$S$11:$X$11),0)</f>
        <v>5.5215513926051702</v>
      </c>
      <c r="AY549" s="19">
        <f>IF(AY$3=$AP549,SUMPRODUCT($Y549:$AF549,Inp_RPEs!$S$12:$Z$12),0)</f>
        <v>0</v>
      </c>
      <c r="AZ549" s="19">
        <f>IF(AZ$3=$AP549,SUMPRODUCT($Y549:$AB549,Inp_RPEs!$S$12:$V$12),0)</f>
        <v>0</v>
      </c>
      <c r="BA549" s="15"/>
    </row>
    <row r="550" spans="5:53">
      <c r="E550" s="3" t="s">
        <v>18</v>
      </c>
      <c r="F550" s="3" t="s">
        <v>197</v>
      </c>
      <c r="G550" s="3" t="s">
        <v>152</v>
      </c>
      <c r="H550" s="3" t="s">
        <v>153</v>
      </c>
      <c r="I550" s="3" t="s">
        <v>154</v>
      </c>
      <c r="L550" s="3" t="s">
        <v>155</v>
      </c>
      <c r="M550" s="3" t="str">
        <f t="shared" si="69"/>
        <v>NGNNetwork Innovation AllowanceEligible NIA expenditure and Bid Preparation costs</v>
      </c>
      <c r="R550" s="15"/>
      <c r="T550" s="15"/>
      <c r="U550" s="15"/>
      <c r="V550" s="15"/>
      <c r="W550" s="15"/>
      <c r="X550" s="15"/>
      <c r="Y550" s="18">
        <v>1.32083471</v>
      </c>
      <c r="Z550" s="18">
        <v>2.3632160899999999</v>
      </c>
      <c r="AA550" s="18">
        <v>2.9486395199999995</v>
      </c>
      <c r="AB550" s="18">
        <v>2.6763269149999998</v>
      </c>
      <c r="AC550" s="18">
        <v>2.6270160000000007</v>
      </c>
      <c r="AD550" s="18">
        <v>2.8281299999999998</v>
      </c>
      <c r="AE550" s="18">
        <v>2.9871248132945554</v>
      </c>
      <c r="AF550" s="18">
        <v>3.0396929802567678</v>
      </c>
      <c r="AG550" s="15"/>
      <c r="AH550" s="15"/>
      <c r="AI550" s="15"/>
      <c r="AJ550" s="15"/>
      <c r="AK550" s="15"/>
      <c r="AM550" s="19">
        <f t="shared" si="70"/>
        <v>20.790981028551322</v>
      </c>
      <c r="AN550" s="19">
        <f t="shared" si="75"/>
        <v>14.764163235</v>
      </c>
      <c r="AO550" s="19">
        <f t="shared" si="71"/>
        <v>0</v>
      </c>
      <c r="AP550" s="19" t="str">
        <f t="shared" si="72"/>
        <v>GD1</v>
      </c>
      <c r="AQ550" s="19">
        <f t="shared" si="73"/>
        <v>19.692321146873464</v>
      </c>
      <c r="AR550" s="19">
        <f t="shared" si="74"/>
        <v>14.048053530390721</v>
      </c>
      <c r="AS550" s="19">
        <f>IF(AS$3=$AP550,SUMPRODUCT($Y550:$AF550,Inp_RPEs!$S$9:$Z$9),0)</f>
        <v>0</v>
      </c>
      <c r="AT550" s="19">
        <f>IF(AT$3=$AP550,SUMPRODUCT($Y550:$AD550,Inp_RPEs!$S$9:$X$9),0)</f>
        <v>0</v>
      </c>
      <c r="AU550" s="19">
        <f>IF(AU$3=$AP550,SUMPRODUCT($Y550:$AF550,Inp_RPEs!$S$10:$Z$10),0)</f>
        <v>0</v>
      </c>
      <c r="AV550" s="19">
        <f>IF(AV$3=$AP550,SUMPRODUCT($Y550:$AD550,Inp_RPEs!$S$10:$X$10),0)</f>
        <v>0</v>
      </c>
      <c r="AW550" s="19">
        <f>IF(AW$3=$AP550,SUMPRODUCT($Y550:$AF550,Inp_RPEs!$S$11:$Z$11),0)</f>
        <v>19.692321146873464</v>
      </c>
      <c r="AX550" s="19">
        <f>IF(AX$3=$AP550,SUMPRODUCT($Y550:$AD550,Inp_RPEs!$S$11:$X$11),0)</f>
        <v>14.048053530390721</v>
      </c>
      <c r="AY550" s="19">
        <f>IF(AY$3=$AP550,SUMPRODUCT($Y550:$AF550,Inp_RPEs!$S$12:$Z$12),0)</f>
        <v>0</v>
      </c>
      <c r="AZ550" s="19">
        <f>IF(AZ$3=$AP550,SUMPRODUCT($Y550:$AB550,Inp_RPEs!$S$12:$V$12),0)</f>
        <v>0</v>
      </c>
      <c r="BA550" s="15"/>
    </row>
    <row r="551" spans="5:53">
      <c r="E551" s="3" t="s">
        <v>18</v>
      </c>
      <c r="F551" s="3" t="s">
        <v>197</v>
      </c>
      <c r="G551" s="3" t="s">
        <v>156</v>
      </c>
      <c r="H551" s="3" t="s">
        <v>153</v>
      </c>
      <c r="I551" s="3" t="s">
        <v>157</v>
      </c>
      <c r="L551" s="3" t="s">
        <v>155</v>
      </c>
      <c r="M551" s="3" t="str">
        <f t="shared" si="69"/>
        <v>NGNLow Carbon Networks FundLow Carbon Networks Fund revenue adjustment</v>
      </c>
      <c r="R551" s="15"/>
      <c r="T551" s="15"/>
      <c r="U551" s="15"/>
      <c r="V551" s="15"/>
      <c r="W551" s="15"/>
      <c r="X551" s="15"/>
      <c r="Y551" s="18">
        <v>0</v>
      </c>
      <c r="Z551" s="18">
        <v>0</v>
      </c>
      <c r="AA551" s="18">
        <v>0</v>
      </c>
      <c r="AB551" s="18">
        <v>0</v>
      </c>
      <c r="AC551" s="18">
        <v>0</v>
      </c>
      <c r="AD551" s="18">
        <v>0</v>
      </c>
      <c r="AE551" s="18">
        <v>0</v>
      </c>
      <c r="AF551" s="18">
        <v>0</v>
      </c>
      <c r="AG551" s="15"/>
      <c r="AH551" s="15"/>
      <c r="AI551" s="15"/>
      <c r="AJ551" s="15"/>
      <c r="AK551" s="15"/>
      <c r="AM551" s="19">
        <f t="shared" si="70"/>
        <v>0</v>
      </c>
      <c r="AN551" s="19">
        <f t="shared" si="75"/>
        <v>0</v>
      </c>
      <c r="AO551" s="19">
        <f t="shared" si="71"/>
        <v>0</v>
      </c>
      <c r="AP551" s="19" t="str">
        <f t="shared" si="72"/>
        <v>GD1</v>
      </c>
      <c r="AQ551" s="19">
        <f t="shared" si="73"/>
        <v>0</v>
      </c>
      <c r="AR551" s="19">
        <f t="shared" si="74"/>
        <v>0</v>
      </c>
      <c r="AS551" s="19">
        <f>IF(AS$3=$AP551,SUMPRODUCT($Y551:$AF551,Inp_RPEs!$S$9:$Z$9),0)</f>
        <v>0</v>
      </c>
      <c r="AT551" s="19">
        <f>IF(AT$3=$AP551,SUMPRODUCT($Y551:$AD551,Inp_RPEs!$S$9:$X$9),0)</f>
        <v>0</v>
      </c>
      <c r="AU551" s="19">
        <f>IF(AU$3=$AP551,SUMPRODUCT($Y551:$AF551,Inp_RPEs!$S$10:$Z$10),0)</f>
        <v>0</v>
      </c>
      <c r="AV551" s="19">
        <f>IF(AV$3=$AP551,SUMPRODUCT($Y551:$AD551,Inp_RPEs!$S$10:$X$10),0)</f>
        <v>0</v>
      </c>
      <c r="AW551" s="19">
        <f>IF(AW$3=$AP551,SUMPRODUCT($Y551:$AF551,Inp_RPEs!$S$11:$Z$11),0)</f>
        <v>0</v>
      </c>
      <c r="AX551" s="19">
        <f>IF(AX$3=$AP551,SUMPRODUCT($Y551:$AD551,Inp_RPEs!$S$11:$X$11),0)</f>
        <v>0</v>
      </c>
      <c r="AY551" s="19">
        <f>IF(AY$3=$AP551,SUMPRODUCT($Y551:$AF551,Inp_RPEs!$S$12:$Z$12),0)</f>
        <v>0</v>
      </c>
      <c r="AZ551" s="19">
        <f>IF(AZ$3=$AP551,SUMPRODUCT($Y551:$AB551,Inp_RPEs!$S$12:$V$12),0)</f>
        <v>0</v>
      </c>
      <c r="BA551" s="15"/>
    </row>
    <row r="552" spans="5:53">
      <c r="E552" s="3" t="s">
        <v>18</v>
      </c>
      <c r="F552" s="3" t="s">
        <v>197</v>
      </c>
      <c r="G552" s="3" t="s">
        <v>158</v>
      </c>
      <c r="H552" s="3" t="s">
        <v>153</v>
      </c>
      <c r="I552" s="3" t="s">
        <v>159</v>
      </c>
      <c r="L552" s="3" t="s">
        <v>155</v>
      </c>
      <c r="M552" s="3" t="str">
        <f t="shared" si="69"/>
        <v>NGNNIC AwardAwarded NIC funding actually spent or forecast to be spent</v>
      </c>
      <c r="R552" s="15"/>
      <c r="T552" s="15"/>
      <c r="U552" s="15"/>
      <c r="V552" s="15"/>
      <c r="W552" s="15"/>
      <c r="X552" s="15"/>
      <c r="Y552" s="18">
        <v>0.29727130000000002</v>
      </c>
      <c r="Z552" s="18">
        <v>1.603</v>
      </c>
      <c r="AA552" s="18">
        <v>3.4544744025000003</v>
      </c>
      <c r="AB552" s="18">
        <v>0.25208438999999982</v>
      </c>
      <c r="AC552" s="18">
        <v>0.52886262000000006</v>
      </c>
      <c r="AD552" s="18">
        <v>4.5863087699999987</v>
      </c>
      <c r="AE552" s="18">
        <v>7.2727466563244763</v>
      </c>
      <c r="AF552" s="18">
        <v>1.3983846112278713</v>
      </c>
      <c r="AG552" s="15"/>
      <c r="AH552" s="15"/>
      <c r="AI552" s="15"/>
      <c r="AJ552" s="15"/>
      <c r="AK552" s="15"/>
      <c r="AM552" s="19">
        <f t="shared" si="70"/>
        <v>19.393132750052349</v>
      </c>
      <c r="AN552" s="19">
        <f t="shared" si="75"/>
        <v>10.7220014825</v>
      </c>
      <c r="AO552" s="19">
        <f t="shared" si="71"/>
        <v>0</v>
      </c>
      <c r="AP552" s="19" t="str">
        <f t="shared" si="72"/>
        <v>GD1</v>
      </c>
      <c r="AQ552" s="19">
        <f t="shared" si="73"/>
        <v>18.289403267668934</v>
      </c>
      <c r="AR552" s="19">
        <f t="shared" si="74"/>
        <v>10.168669061288135</v>
      </c>
      <c r="AS552" s="19">
        <f>IF(AS$3=$AP552,SUMPRODUCT($Y552:$AF552,Inp_RPEs!$S$9:$Z$9),0)</f>
        <v>0</v>
      </c>
      <c r="AT552" s="19">
        <f>IF(AT$3=$AP552,SUMPRODUCT($Y552:$AD552,Inp_RPEs!$S$9:$X$9),0)</f>
        <v>0</v>
      </c>
      <c r="AU552" s="19">
        <f>IF(AU$3=$AP552,SUMPRODUCT($Y552:$AF552,Inp_RPEs!$S$10:$Z$10),0)</f>
        <v>0</v>
      </c>
      <c r="AV552" s="19">
        <f>IF(AV$3=$AP552,SUMPRODUCT($Y552:$AD552,Inp_RPEs!$S$10:$X$10),0)</f>
        <v>0</v>
      </c>
      <c r="AW552" s="19">
        <f>IF(AW$3=$AP552,SUMPRODUCT($Y552:$AF552,Inp_RPEs!$S$11:$Z$11),0)</f>
        <v>18.289403267668934</v>
      </c>
      <c r="AX552" s="19">
        <f>IF(AX$3=$AP552,SUMPRODUCT($Y552:$AD552,Inp_RPEs!$S$11:$X$11),0)</f>
        <v>10.168669061288135</v>
      </c>
      <c r="AY552" s="19">
        <f>IF(AY$3=$AP552,SUMPRODUCT($Y552:$AF552,Inp_RPEs!$S$12:$Z$12),0)</f>
        <v>0</v>
      </c>
      <c r="AZ552" s="19">
        <f>IF(AZ$3=$AP552,SUMPRODUCT($Y552:$AB552,Inp_RPEs!$S$12:$V$12),0)</f>
        <v>0</v>
      </c>
      <c r="BA552" s="15"/>
    </row>
    <row r="553" spans="5:53">
      <c r="E553" s="3" t="s">
        <v>18</v>
      </c>
      <c r="F553" s="3" t="s">
        <v>197</v>
      </c>
      <c r="G553" s="3" t="s">
        <v>160</v>
      </c>
      <c r="H553" s="3" t="s">
        <v>153</v>
      </c>
      <c r="I553" s="3" t="s">
        <v>161</v>
      </c>
      <c r="L553" s="3" t="s">
        <v>186</v>
      </c>
      <c r="M553" s="3" t="str">
        <f t="shared" si="69"/>
        <v>NGNInnovation RORE deductionNetwork innovation</v>
      </c>
      <c r="R553" s="15"/>
      <c r="T553" s="15"/>
      <c r="U553" s="15"/>
      <c r="V553" s="15"/>
      <c r="W553" s="15"/>
      <c r="X553" s="15"/>
      <c r="Y553" s="18">
        <v>0.11321222997086994</v>
      </c>
      <c r="Z553" s="18">
        <v>1.3881175288391692</v>
      </c>
      <c r="AA553" s="18">
        <v>0.24523445487345094</v>
      </c>
      <c r="AB553" s="18">
        <v>0.28142785045163815</v>
      </c>
      <c r="AC553" s="18">
        <v>0.70682829196618513</v>
      </c>
      <c r="AD553" s="18">
        <v>0.78544569957702137</v>
      </c>
      <c r="AE553" s="18">
        <v>0.22167967360827218</v>
      </c>
      <c r="AF553" s="18">
        <v>0.21949000024801529</v>
      </c>
      <c r="AG553" s="15"/>
      <c r="AH553" s="15"/>
      <c r="AI553" s="15"/>
      <c r="AJ553" s="15"/>
      <c r="AK553" s="15"/>
      <c r="AM553" s="19">
        <f t="shared" si="70"/>
        <v>3.9614357295346223</v>
      </c>
      <c r="AN553" s="19">
        <f t="shared" si="75"/>
        <v>3.5202660556783347</v>
      </c>
      <c r="AO553" s="19">
        <f t="shared" si="71"/>
        <v>0</v>
      </c>
      <c r="AP553" s="19" t="str">
        <f t="shared" si="72"/>
        <v>GD1</v>
      </c>
      <c r="AQ553" s="19">
        <f t="shared" si="73"/>
        <v>3.761402999092986</v>
      </c>
      <c r="AR553" s="19">
        <f t="shared" si="74"/>
        <v>3.3482364178524393</v>
      </c>
      <c r="AS553" s="19">
        <f>IF(AS$3=$AP553,SUMPRODUCT($Y553:$AF553,Inp_RPEs!$S$9:$Z$9),0)</f>
        <v>0</v>
      </c>
      <c r="AT553" s="19">
        <f>IF(AT$3=$AP553,SUMPRODUCT($Y553:$AD553,Inp_RPEs!$S$9:$X$9),0)</f>
        <v>0</v>
      </c>
      <c r="AU553" s="19">
        <f>IF(AU$3=$AP553,SUMPRODUCT($Y553:$AF553,Inp_RPEs!$S$10:$Z$10),0)</f>
        <v>0</v>
      </c>
      <c r="AV553" s="19">
        <f>IF(AV$3=$AP553,SUMPRODUCT($Y553:$AD553,Inp_RPEs!$S$10:$X$10),0)</f>
        <v>0</v>
      </c>
      <c r="AW553" s="19">
        <f>IF(AW$3=$AP553,SUMPRODUCT($Y553:$AF553,Inp_RPEs!$S$11:$Z$11),0)</f>
        <v>3.761402999092986</v>
      </c>
      <c r="AX553" s="19">
        <f>IF(AX$3=$AP553,SUMPRODUCT($Y553:$AD553,Inp_RPEs!$S$11:$X$11),0)</f>
        <v>3.3482364178524393</v>
      </c>
      <c r="AY553" s="19">
        <f>IF(AY$3=$AP553,SUMPRODUCT($Y553:$AF553,Inp_RPEs!$S$12:$Z$12),0)</f>
        <v>0</v>
      </c>
      <c r="AZ553" s="19">
        <f>IF(AZ$3=$AP553,SUMPRODUCT($Y553:$AB553,Inp_RPEs!$S$12:$V$12),0)</f>
        <v>0</v>
      </c>
      <c r="BA553" s="15"/>
    </row>
    <row r="554" spans="5:53">
      <c r="E554" s="3" t="s">
        <v>18</v>
      </c>
      <c r="F554" s="3" t="s">
        <v>197</v>
      </c>
      <c r="G554" s="3" t="s">
        <v>162</v>
      </c>
      <c r="H554" s="3" t="s">
        <v>163</v>
      </c>
      <c r="I554" s="3" t="s">
        <v>164</v>
      </c>
      <c r="L554" s="3" t="s">
        <v>186</v>
      </c>
      <c r="M554" s="3" t="str">
        <f t="shared" si="69"/>
        <v>NGNFines and PenaltiesPost-tax total fines and penalties (including GS payments)</v>
      </c>
      <c r="R554" s="15"/>
      <c r="T554" s="15"/>
      <c r="U554" s="15"/>
      <c r="V554" s="15"/>
      <c r="W554" s="15"/>
      <c r="X554" s="15"/>
      <c r="Y554" s="18">
        <v>9.979480551926391E-2</v>
      </c>
      <c r="Z554" s="18">
        <v>4.6368067204755531E-2</v>
      </c>
      <c r="AA554" s="18">
        <v>0.13292949163855022</v>
      </c>
      <c r="AB554" s="18">
        <v>0.12980049355896028</v>
      </c>
      <c r="AC554" s="18">
        <v>0.18410281153871513</v>
      </c>
      <c r="AD554" s="18">
        <v>0.49840677017924495</v>
      </c>
      <c r="AE554" s="18">
        <v>0.48565824134396585</v>
      </c>
      <c r="AF554" s="18">
        <v>0.48421289502177728</v>
      </c>
      <c r="AG554" s="15"/>
      <c r="AH554" s="15"/>
      <c r="AI554" s="15"/>
      <c r="AJ554" s="15"/>
      <c r="AK554" s="15"/>
      <c r="AM554" s="19">
        <f t="shared" si="70"/>
        <v>2.0612735760052332</v>
      </c>
      <c r="AN554" s="19">
        <f t="shared" si="75"/>
        <v>1.0914024396394901</v>
      </c>
      <c r="AO554" s="19">
        <f t="shared" si="71"/>
        <v>0</v>
      </c>
      <c r="AP554" s="19" t="str">
        <f t="shared" si="72"/>
        <v>GD1</v>
      </c>
      <c r="AQ554" s="19">
        <f t="shared" si="73"/>
        <v>1.9408062353592022</v>
      </c>
      <c r="AR554" s="19">
        <f t="shared" si="74"/>
        <v>1.0324973342658468</v>
      </c>
      <c r="AS554" s="19">
        <f>IF(AS$3=$AP554,SUMPRODUCT($Y554:$AF554,Inp_RPEs!$S$9:$Z$9),0)</f>
        <v>0</v>
      </c>
      <c r="AT554" s="19">
        <f>IF(AT$3=$AP554,SUMPRODUCT($Y554:$AD554,Inp_RPEs!$S$9:$X$9),0)</f>
        <v>0</v>
      </c>
      <c r="AU554" s="19">
        <f>IF(AU$3=$AP554,SUMPRODUCT($Y554:$AF554,Inp_RPEs!$S$10:$Z$10),0)</f>
        <v>0</v>
      </c>
      <c r="AV554" s="19">
        <f>IF(AV$3=$AP554,SUMPRODUCT($Y554:$AD554,Inp_RPEs!$S$10:$X$10),0)</f>
        <v>0</v>
      </c>
      <c r="AW554" s="19">
        <f>IF(AW$3=$AP554,SUMPRODUCT($Y554:$AF554,Inp_RPEs!$S$11:$Z$11),0)</f>
        <v>1.9408062353592022</v>
      </c>
      <c r="AX554" s="19">
        <f>IF(AX$3=$AP554,SUMPRODUCT($Y554:$AD554,Inp_RPEs!$S$11:$X$11),0)</f>
        <v>1.0324973342658468</v>
      </c>
      <c r="AY554" s="19">
        <f>IF(AY$3=$AP554,SUMPRODUCT($Y554:$AF554,Inp_RPEs!$S$12:$Z$12),0)</f>
        <v>0</v>
      </c>
      <c r="AZ554" s="19">
        <f>IF(AZ$3=$AP554,SUMPRODUCT($Y554:$AB554,Inp_RPEs!$S$12:$V$12),0)</f>
        <v>0</v>
      </c>
      <c r="BA554" s="15"/>
    </row>
    <row r="555" spans="5:53">
      <c r="E555" s="3" t="s">
        <v>18</v>
      </c>
      <c r="F555" s="3" t="s">
        <v>197</v>
      </c>
      <c r="G555" s="3" t="s">
        <v>165</v>
      </c>
      <c r="H555" s="3" t="s">
        <v>166</v>
      </c>
      <c r="I555" s="3" t="s">
        <v>167</v>
      </c>
      <c r="L555" s="3" t="s">
        <v>155</v>
      </c>
      <c r="M555" s="3" t="str">
        <f t="shared" si="69"/>
        <v>NGNActual GearingTotal Adjustments to be applied for performance assessment (at actual gearing)</v>
      </c>
      <c r="R555" s="15"/>
      <c r="T555" s="15"/>
      <c r="U555" s="15"/>
      <c r="V555" s="15"/>
      <c r="W555" s="15"/>
      <c r="X555" s="15"/>
      <c r="Y555" s="18">
        <v>0</v>
      </c>
      <c r="Z555" s="18">
        <v>0</v>
      </c>
      <c r="AA555" s="18">
        <v>0.6581684499999999</v>
      </c>
      <c r="AB555" s="18">
        <v>0.128</v>
      </c>
      <c r="AC555" s="18">
        <v>0.128</v>
      </c>
      <c r="AD555" s="18">
        <v>0.66814709999999999</v>
      </c>
      <c r="AE555" s="18">
        <v>1</v>
      </c>
      <c r="AF555" s="18">
        <v>1</v>
      </c>
      <c r="AG555" s="15"/>
      <c r="AH555" s="15"/>
      <c r="AI555" s="15"/>
      <c r="AJ555" s="15"/>
      <c r="AK555" s="15"/>
      <c r="AM555" s="19">
        <f t="shared" si="70"/>
        <v>3.5823155499999997</v>
      </c>
      <c r="AN555" s="19">
        <f t="shared" si="75"/>
        <v>1.5823155499999999</v>
      </c>
      <c r="AO555" s="19">
        <f t="shared" si="71"/>
        <v>0</v>
      </c>
      <c r="AP555" s="19" t="str">
        <f t="shared" si="72"/>
        <v>GD1</v>
      </c>
      <c r="AQ555" s="19">
        <f t="shared" si="73"/>
        <v>3.3694566030936994</v>
      </c>
      <c r="AR555" s="19">
        <f t="shared" si="74"/>
        <v>1.4964059120566842</v>
      </c>
      <c r="AS555" s="19">
        <f>IF(AS$3=$AP555,SUMPRODUCT($Y555:$AF555,Inp_RPEs!$S$9:$Z$9),0)</f>
        <v>0</v>
      </c>
      <c r="AT555" s="19">
        <f>IF(AT$3=$AP555,SUMPRODUCT($Y555:$AD555,Inp_RPEs!$S$9:$X$9),0)</f>
        <v>0</v>
      </c>
      <c r="AU555" s="19">
        <f>IF(AU$3=$AP555,SUMPRODUCT($Y555:$AF555,Inp_RPEs!$S$10:$Z$10),0)</f>
        <v>0</v>
      </c>
      <c r="AV555" s="19">
        <f>IF(AV$3=$AP555,SUMPRODUCT($Y555:$AD555,Inp_RPEs!$S$10:$X$10),0)</f>
        <v>0</v>
      </c>
      <c r="AW555" s="19">
        <f>IF(AW$3=$AP555,SUMPRODUCT($Y555:$AF555,Inp_RPEs!$S$11:$Z$11),0)</f>
        <v>3.3694566030936994</v>
      </c>
      <c r="AX555" s="19">
        <f>IF(AX$3=$AP555,SUMPRODUCT($Y555:$AD555,Inp_RPEs!$S$11:$X$11),0)</f>
        <v>1.4964059120566842</v>
      </c>
      <c r="AY555" s="19">
        <f>IF(AY$3=$AP555,SUMPRODUCT($Y555:$AF555,Inp_RPEs!$S$12:$Z$12),0)</f>
        <v>0</v>
      </c>
      <c r="AZ555" s="19">
        <f>IF(AZ$3=$AP555,SUMPRODUCT($Y555:$AB555,Inp_RPEs!$S$12:$V$12),0)</f>
        <v>0</v>
      </c>
      <c r="BA555" s="15"/>
    </row>
    <row r="556" spans="5:53">
      <c r="E556" s="3" t="s">
        <v>18</v>
      </c>
      <c r="F556" s="3" t="s">
        <v>197</v>
      </c>
      <c r="G556" s="3" t="s">
        <v>168</v>
      </c>
      <c r="H556" s="3" t="s">
        <v>166</v>
      </c>
      <c r="I556" s="3" t="s">
        <v>169</v>
      </c>
      <c r="L556" s="3" t="s">
        <v>186</v>
      </c>
      <c r="M556" s="3" t="str">
        <f t="shared" ref="M556:M587" si="76">E556&amp;G556&amp;I556</f>
        <v>NGNDebt performance (notional)Debt performance - at notional gearing</v>
      </c>
      <c r="R556" s="15"/>
      <c r="T556" s="15"/>
      <c r="U556" s="15"/>
      <c r="V556" s="15"/>
      <c r="W556" s="15"/>
      <c r="X556" s="15"/>
      <c r="Y556" s="18">
        <v>23.135029090921172</v>
      </c>
      <c r="Z556" s="18">
        <v>10.84093267678973</v>
      </c>
      <c r="AA556" s="18">
        <v>-1.1634138411331822</v>
      </c>
      <c r="AB556" s="18">
        <v>9.937907314866683</v>
      </c>
      <c r="AC556" s="18">
        <v>25.848227220383688</v>
      </c>
      <c r="AD556" s="18">
        <v>16.470793212939544</v>
      </c>
      <c r="AE556" s="18">
        <v>10.265661403612317</v>
      </c>
      <c r="AF556" s="18">
        <v>11.253654014557386</v>
      </c>
      <c r="AG556" s="15"/>
      <c r="AH556" s="15"/>
      <c r="AI556" s="15"/>
      <c r="AJ556" s="15"/>
      <c r="AK556" s="15"/>
      <c r="AM556" s="19">
        <f t="shared" ref="AM556:AM587" si="77">IF(OR($L556="%", $L556="annual real %"),AVERAGE($Y556:$AF556),SUM($Y556:$AF556))</f>
        <v>106.58879109293733</v>
      </c>
      <c r="AN556" s="19">
        <f t="shared" si="75"/>
        <v>85.069475674767631</v>
      </c>
      <c r="AO556" s="19">
        <f t="shared" ref="AO556:AO587" si="78">IF(G556="Totex allowance",1,0)</f>
        <v>0</v>
      </c>
      <c r="AP556" s="19" t="str">
        <f t="shared" ref="AP556:AP587" si="79">F556</f>
        <v>GD1</v>
      </c>
      <c r="AQ556" s="19">
        <f t="shared" ref="AQ556:AQ587" si="80">SUM(AS556,AU556,AW556,AY556)</f>
        <v>101.32282834224378</v>
      </c>
      <c r="AR556" s="19">
        <f t="shared" ref="AR556:AR587" si="81">SUM(AT556,AV556,AX556,AZ556)</f>
        <v>81.169444034920659</v>
      </c>
      <c r="AS556" s="19">
        <f>IF(AS$3=$AP556,SUMPRODUCT($Y556:$AF556,Inp_RPEs!$S$9:$Z$9),0)</f>
        <v>0</v>
      </c>
      <c r="AT556" s="19">
        <f>IF(AT$3=$AP556,SUMPRODUCT($Y556:$AD556,Inp_RPEs!$S$9:$X$9),0)</f>
        <v>0</v>
      </c>
      <c r="AU556" s="19">
        <f>IF(AU$3=$AP556,SUMPRODUCT($Y556:$AF556,Inp_RPEs!$S$10:$Z$10),0)</f>
        <v>0</v>
      </c>
      <c r="AV556" s="19">
        <f>IF(AV$3=$AP556,SUMPRODUCT($Y556:$AD556,Inp_RPEs!$S$10:$X$10),0)</f>
        <v>0</v>
      </c>
      <c r="AW556" s="19">
        <f>IF(AW$3=$AP556,SUMPRODUCT($Y556:$AF556,Inp_RPEs!$S$11:$Z$11),0)</f>
        <v>101.32282834224378</v>
      </c>
      <c r="AX556" s="19">
        <f>IF(AX$3=$AP556,SUMPRODUCT($Y556:$AD556,Inp_RPEs!$S$11:$X$11),0)</f>
        <v>81.169444034920659</v>
      </c>
      <c r="AY556" s="19">
        <f>IF(AY$3=$AP556,SUMPRODUCT($Y556:$AF556,Inp_RPEs!$S$12:$Z$12),0)</f>
        <v>0</v>
      </c>
      <c r="AZ556" s="19">
        <f>IF(AZ$3=$AP556,SUMPRODUCT($Y556:$AB556,Inp_RPEs!$S$12:$V$12),0)</f>
        <v>0</v>
      </c>
      <c r="BA556" s="15"/>
    </row>
    <row r="557" spans="5:53">
      <c r="E557" s="3" t="s">
        <v>18</v>
      </c>
      <c r="F557" s="3" t="s">
        <v>197</v>
      </c>
      <c r="G557" s="3" t="s">
        <v>170</v>
      </c>
      <c r="H557" s="3" t="s">
        <v>166</v>
      </c>
      <c r="I557" s="3" t="s">
        <v>171</v>
      </c>
      <c r="L557" s="3" t="s">
        <v>186</v>
      </c>
      <c r="M557" s="3" t="str">
        <f t="shared" si="76"/>
        <v>NGNDebt performance impact (actual)Debt performance - impact of actual gearing</v>
      </c>
      <c r="R557" s="15"/>
      <c r="T557" s="15"/>
      <c r="U557" s="15"/>
      <c r="V557" s="15"/>
      <c r="W557" s="15"/>
      <c r="X557" s="15"/>
      <c r="Y557" s="18">
        <v>-2.1491699159241762E-2</v>
      </c>
      <c r="Z557" s="18">
        <v>-6.7794833686210865E-2</v>
      </c>
      <c r="AA557" s="18">
        <v>0.19668573696102398</v>
      </c>
      <c r="AB557" s="18">
        <v>1.7649932741580443E-2</v>
      </c>
      <c r="AC557" s="18">
        <v>-1.1949921522436568E-2</v>
      </c>
      <c r="AD557" s="18">
        <v>4.7310030253346014E-2</v>
      </c>
      <c r="AE557" s="18">
        <v>4.2936303369522477E-2</v>
      </c>
      <c r="AF557" s="18">
        <v>-7.0073084584887368E-3</v>
      </c>
      <c r="AG557" s="15"/>
      <c r="AH557" s="15"/>
      <c r="AI557" s="15"/>
      <c r="AJ557" s="15"/>
      <c r="AK557" s="15"/>
      <c r="AM557" s="19">
        <f t="shared" si="77"/>
        <v>0.19633824049909498</v>
      </c>
      <c r="AN557" s="19">
        <f t="shared" si="75"/>
        <v>0.16040924558806124</v>
      </c>
      <c r="AO557" s="19">
        <f t="shared" si="78"/>
        <v>0</v>
      </c>
      <c r="AP557" s="19" t="str">
        <f t="shared" si="79"/>
        <v>GD1</v>
      </c>
      <c r="AQ557" s="19">
        <f t="shared" si="80"/>
        <v>0.1850873671566633</v>
      </c>
      <c r="AR557" s="19">
        <f t="shared" si="81"/>
        <v>0.15143895278347472</v>
      </c>
      <c r="AS557" s="19">
        <f>IF(AS$3=$AP557,SUMPRODUCT($Y557:$AF557,Inp_RPEs!$S$9:$Z$9),0)</f>
        <v>0</v>
      </c>
      <c r="AT557" s="19">
        <f>IF(AT$3=$AP557,SUMPRODUCT($Y557:$AD557,Inp_RPEs!$S$9:$X$9),0)</f>
        <v>0</v>
      </c>
      <c r="AU557" s="19">
        <f>IF(AU$3=$AP557,SUMPRODUCT($Y557:$AF557,Inp_RPEs!$S$10:$Z$10),0)</f>
        <v>0</v>
      </c>
      <c r="AV557" s="19">
        <f>IF(AV$3=$AP557,SUMPRODUCT($Y557:$AD557,Inp_RPEs!$S$10:$X$10),0)</f>
        <v>0</v>
      </c>
      <c r="AW557" s="19">
        <f>IF(AW$3=$AP557,SUMPRODUCT($Y557:$AF557,Inp_RPEs!$S$11:$Z$11),0)</f>
        <v>0.1850873671566633</v>
      </c>
      <c r="AX557" s="19">
        <f>IF(AX$3=$AP557,SUMPRODUCT($Y557:$AD557,Inp_RPEs!$S$11:$X$11),0)</f>
        <v>0.15143895278347472</v>
      </c>
      <c r="AY557" s="19">
        <f>IF(AY$3=$AP557,SUMPRODUCT($Y557:$AF557,Inp_RPEs!$S$12:$Z$12),0)</f>
        <v>0</v>
      </c>
      <c r="AZ557" s="19">
        <f>IF(AZ$3=$AP557,SUMPRODUCT($Y557:$AB557,Inp_RPEs!$S$12:$V$12),0)</f>
        <v>0</v>
      </c>
      <c r="BA557" s="15"/>
    </row>
    <row r="558" spans="5:53">
      <c r="E558" s="3" t="s">
        <v>18</v>
      </c>
      <c r="F558" s="3" t="s">
        <v>197</v>
      </c>
      <c r="G558" s="3" t="s">
        <v>172</v>
      </c>
      <c r="H558" s="3" t="s">
        <v>166</v>
      </c>
      <c r="I558" s="3" t="s">
        <v>173</v>
      </c>
      <c r="L558" s="3" t="s">
        <v>186</v>
      </c>
      <c r="M558" s="3" t="str">
        <f t="shared" si="76"/>
        <v>NGNTax performance (notional)Tax performance - at notional gearing</v>
      </c>
      <c r="R558" s="15"/>
      <c r="T558" s="15"/>
      <c r="U558" s="15"/>
      <c r="V558" s="15"/>
      <c r="W558" s="15"/>
      <c r="X558" s="15"/>
      <c r="Y558" s="18">
        <v>-6.8993534258749296</v>
      </c>
      <c r="Z558" s="18">
        <v>-6.8750644389441273</v>
      </c>
      <c r="AA558" s="18">
        <v>-3.5039284596252784</v>
      </c>
      <c r="AB558" s="18">
        <v>8.1892840780540404</v>
      </c>
      <c r="AC558" s="18">
        <v>5.0310672780447874E-2</v>
      </c>
      <c r="AD558" s="18">
        <v>0.47052148480641165</v>
      </c>
      <c r="AE558" s="18">
        <v>2.7432553545719784</v>
      </c>
      <c r="AF558" s="18">
        <v>4.8985919602843975</v>
      </c>
      <c r="AG558" s="15"/>
      <c r="AH558" s="15"/>
      <c r="AI558" s="15"/>
      <c r="AJ558" s="15"/>
      <c r="AK558" s="15"/>
      <c r="AM558" s="19">
        <f t="shared" si="77"/>
        <v>-0.92638277394705959</v>
      </c>
      <c r="AN558" s="19">
        <f t="shared" si="75"/>
        <v>-8.5682300888034355</v>
      </c>
      <c r="AO558" s="19">
        <f t="shared" si="78"/>
        <v>0</v>
      </c>
      <c r="AP558" s="19" t="str">
        <f t="shared" si="79"/>
        <v>GD1</v>
      </c>
      <c r="AQ558" s="19">
        <f t="shared" si="80"/>
        <v>-1.325857571639685</v>
      </c>
      <c r="AR558" s="19">
        <f t="shared" si="81"/>
        <v>-8.4826412685852333</v>
      </c>
      <c r="AS558" s="19">
        <f>IF(AS$3=$AP558,SUMPRODUCT($Y558:$AF558,Inp_RPEs!$S$9:$Z$9),0)</f>
        <v>0</v>
      </c>
      <c r="AT558" s="19">
        <f>IF(AT$3=$AP558,SUMPRODUCT($Y558:$AD558,Inp_RPEs!$S$9:$X$9),0)</f>
        <v>0</v>
      </c>
      <c r="AU558" s="19">
        <f>IF(AU$3=$AP558,SUMPRODUCT($Y558:$AF558,Inp_RPEs!$S$10:$Z$10),0)</f>
        <v>0</v>
      </c>
      <c r="AV558" s="19">
        <f>IF(AV$3=$AP558,SUMPRODUCT($Y558:$AD558,Inp_RPEs!$S$10:$X$10),0)</f>
        <v>0</v>
      </c>
      <c r="AW558" s="19">
        <f>IF(AW$3=$AP558,SUMPRODUCT($Y558:$AF558,Inp_RPEs!$S$11:$Z$11),0)</f>
        <v>-1.325857571639685</v>
      </c>
      <c r="AX558" s="19">
        <f>IF(AX$3=$AP558,SUMPRODUCT($Y558:$AD558,Inp_RPEs!$S$11:$X$11),0)</f>
        <v>-8.4826412685852333</v>
      </c>
      <c r="AY558" s="19">
        <f>IF(AY$3=$AP558,SUMPRODUCT($Y558:$AF558,Inp_RPEs!$S$12:$Z$12),0)</f>
        <v>0</v>
      </c>
      <c r="AZ558" s="19">
        <f>IF(AZ$3=$AP558,SUMPRODUCT($Y558:$AB558,Inp_RPEs!$S$12:$V$12),0)</f>
        <v>0</v>
      </c>
      <c r="BA558" s="15"/>
    </row>
    <row r="559" spans="5:53">
      <c r="E559" s="3" t="s">
        <v>18</v>
      </c>
      <c r="F559" s="3" t="s">
        <v>197</v>
      </c>
      <c r="G559" s="3" t="s">
        <v>174</v>
      </c>
      <c r="H559" s="3" t="s">
        <v>166</v>
      </c>
      <c r="I559" s="3" t="s">
        <v>175</v>
      </c>
      <c r="L559" s="3" t="s">
        <v>186</v>
      </c>
      <c r="M559" s="3" t="str">
        <f t="shared" si="76"/>
        <v>NGNTax performance impact (actual)Tax performance - impact of actual gearing</v>
      </c>
      <c r="R559" s="15"/>
      <c r="T559" s="15"/>
      <c r="U559" s="15"/>
      <c r="V559" s="15"/>
      <c r="W559" s="15"/>
      <c r="X559" s="15"/>
      <c r="Y559" s="18">
        <v>4.9430908066234736E-3</v>
      </c>
      <c r="Z559" s="18">
        <v>1.4236915074103962E-2</v>
      </c>
      <c r="AA559" s="18">
        <v>-3.8532240291495157E-2</v>
      </c>
      <c r="AB559" s="18">
        <v>-3.5045735994927441E-3</v>
      </c>
      <c r="AC559" s="18">
        <v>2.3549859811033969E-3</v>
      </c>
      <c r="AD559" s="18">
        <v>-7.7410482930915236E-3</v>
      </c>
      <c r="AE559" s="18">
        <v>-7.2433470165513825E-3</v>
      </c>
      <c r="AF559" s="18">
        <v>4.2575267047872956E-4</v>
      </c>
      <c r="AG559" s="15"/>
      <c r="AH559" s="15"/>
      <c r="AI559" s="15"/>
      <c r="AJ559" s="15"/>
      <c r="AK559" s="15"/>
      <c r="AM559" s="19">
        <f t="shared" si="77"/>
        <v>-3.5060464668321245E-2</v>
      </c>
      <c r="AN559" s="19">
        <f t="shared" si="75"/>
        <v>-2.8242870322248592E-2</v>
      </c>
      <c r="AO559" s="19">
        <f t="shared" si="78"/>
        <v>0</v>
      </c>
      <c r="AP559" s="19" t="str">
        <f t="shared" si="79"/>
        <v>GD1</v>
      </c>
      <c r="AQ559" s="19">
        <f t="shared" si="80"/>
        <v>-3.301294430255345E-2</v>
      </c>
      <c r="AR559" s="19">
        <f t="shared" si="81"/>
        <v>-2.6628094401992732E-2</v>
      </c>
      <c r="AS559" s="19">
        <f>IF(AS$3=$AP559,SUMPRODUCT($Y559:$AF559,Inp_RPEs!$S$9:$Z$9),0)</f>
        <v>0</v>
      </c>
      <c r="AT559" s="19">
        <f>IF(AT$3=$AP559,SUMPRODUCT($Y559:$AD559,Inp_RPEs!$S$9:$X$9),0)</f>
        <v>0</v>
      </c>
      <c r="AU559" s="19">
        <f>IF(AU$3=$AP559,SUMPRODUCT($Y559:$AF559,Inp_RPEs!$S$10:$Z$10),0)</f>
        <v>0</v>
      </c>
      <c r="AV559" s="19">
        <f>IF(AV$3=$AP559,SUMPRODUCT($Y559:$AD559,Inp_RPEs!$S$10:$X$10),0)</f>
        <v>0</v>
      </c>
      <c r="AW559" s="19">
        <f>IF(AW$3=$AP559,SUMPRODUCT($Y559:$AF559,Inp_RPEs!$S$11:$Z$11),0)</f>
        <v>-3.301294430255345E-2</v>
      </c>
      <c r="AX559" s="19">
        <f>IF(AX$3=$AP559,SUMPRODUCT($Y559:$AD559,Inp_RPEs!$S$11:$X$11),0)</f>
        <v>-2.6628094401992732E-2</v>
      </c>
      <c r="AY559" s="19">
        <f>IF(AY$3=$AP559,SUMPRODUCT($Y559:$AF559,Inp_RPEs!$S$12:$Z$12),0)</f>
        <v>0</v>
      </c>
      <c r="AZ559" s="19">
        <f>IF(AZ$3=$AP559,SUMPRODUCT($Y559:$AB559,Inp_RPEs!$S$12:$V$12),0)</f>
        <v>0</v>
      </c>
      <c r="BA559" s="15"/>
    </row>
    <row r="560" spans="5:53">
      <c r="E560" s="3" t="s">
        <v>18</v>
      </c>
      <c r="F560" s="3" t="s">
        <v>197</v>
      </c>
      <c r="G560" s="3" t="s">
        <v>176</v>
      </c>
      <c r="H560" s="3" t="s">
        <v>176</v>
      </c>
      <c r="I560" s="3" t="s">
        <v>177</v>
      </c>
      <c r="L560" s="3" t="s">
        <v>186</v>
      </c>
      <c r="M560" s="3" t="str">
        <f t="shared" si="76"/>
        <v>NGNRAVNPV-neutral RAV return base</v>
      </c>
      <c r="R560" s="15"/>
      <c r="T560" s="15"/>
      <c r="U560" s="15"/>
      <c r="V560" s="15"/>
      <c r="W560" s="15"/>
      <c r="X560" s="15"/>
      <c r="Y560" s="89">
        <v>1539.5718713235851</v>
      </c>
      <c r="Z560" s="89">
        <v>1539.4896443223986</v>
      </c>
      <c r="AA560" s="89">
        <v>1555.664017799211</v>
      </c>
      <c r="AB560" s="89">
        <v>1579.3543666837609</v>
      </c>
      <c r="AC560" s="89">
        <v>1603.3881768667597</v>
      </c>
      <c r="AD560" s="89">
        <v>1625.7476559128904</v>
      </c>
      <c r="AE560" s="89">
        <v>1648.3319676925694</v>
      </c>
      <c r="AF560" s="89">
        <v>1669.4109063341984</v>
      </c>
      <c r="AG560" s="15"/>
      <c r="AH560" s="15"/>
      <c r="AI560" s="15"/>
      <c r="AJ560" s="15"/>
      <c r="AK560" s="15"/>
      <c r="AM560" s="19">
        <f t="shared" si="77"/>
        <v>12760.958606935374</v>
      </c>
      <c r="AN560" s="19">
        <f t="shared" si="75"/>
        <v>9443.2157329086058</v>
      </c>
      <c r="AO560" s="19">
        <f t="shared" si="78"/>
        <v>0</v>
      </c>
      <c r="AP560" s="19" t="str">
        <f t="shared" si="79"/>
        <v>GD1</v>
      </c>
      <c r="AQ560" s="19">
        <f t="shared" si="80"/>
        <v>12117.466991700749</v>
      </c>
      <c r="AR560" s="19">
        <f t="shared" si="81"/>
        <v>9010.3167002612645</v>
      </c>
      <c r="AS560" s="19">
        <f>IF(AS$3=$AP560,SUMPRODUCT($Y560:$AF560,Inp_RPEs!$S$9:$Z$9),0)</f>
        <v>0</v>
      </c>
      <c r="AT560" s="19">
        <f>IF(AT$3=$AP560,SUMPRODUCT($Y560:$AD560,Inp_RPEs!$S$9:$X$9),0)</f>
        <v>0</v>
      </c>
      <c r="AU560" s="19">
        <f>IF(AU$3=$AP560,SUMPRODUCT($Y560:$AF560,Inp_RPEs!$S$10:$Z$10),0)</f>
        <v>0</v>
      </c>
      <c r="AV560" s="19">
        <f>IF(AV$3=$AP560,SUMPRODUCT($Y560:$AD560,Inp_RPEs!$S$10:$X$10),0)</f>
        <v>0</v>
      </c>
      <c r="AW560" s="19">
        <f>IF(AW$3=$AP560,SUMPRODUCT($Y560:$AF560,Inp_RPEs!$S$11:$Z$11),0)</f>
        <v>12117.466991700749</v>
      </c>
      <c r="AX560" s="19">
        <f>IF(AX$3=$AP560,SUMPRODUCT($Y560:$AD560,Inp_RPEs!$S$11:$X$11),0)</f>
        <v>9010.3167002612645</v>
      </c>
      <c r="AY560" s="19">
        <f>IF(AY$3=$AP560,SUMPRODUCT($Y560:$AF560,Inp_RPEs!$S$12:$Z$12),0)</f>
        <v>0</v>
      </c>
      <c r="AZ560" s="19">
        <f>IF(AZ$3=$AP560,SUMPRODUCT($Y560:$AB560,Inp_RPEs!$S$12:$V$12),0)</f>
        <v>0</v>
      </c>
      <c r="BA560" s="15"/>
    </row>
    <row r="561" spans="5:53">
      <c r="E561" s="3" t="s">
        <v>18</v>
      </c>
      <c r="F561" s="3" t="s">
        <v>197</v>
      </c>
      <c r="G561" s="3" t="s">
        <v>178</v>
      </c>
      <c r="H561" s="3" t="s">
        <v>176</v>
      </c>
      <c r="I561" s="3" t="s">
        <v>179</v>
      </c>
      <c r="L561" s="3" t="s">
        <v>186</v>
      </c>
      <c r="M561" s="3" t="str">
        <f t="shared" si="76"/>
        <v>NGNDepreciationTotal Depreciation</v>
      </c>
      <c r="R561" s="15"/>
      <c r="T561" s="15"/>
      <c r="U561" s="15"/>
      <c r="V561" s="15"/>
      <c r="W561" s="15"/>
      <c r="X561" s="15"/>
      <c r="Y561" s="18">
        <v>-78.758585565543356</v>
      </c>
      <c r="Z561" s="18">
        <v>-80.069924149959107</v>
      </c>
      <c r="AA561" s="18">
        <v>-74.227353597875151</v>
      </c>
      <c r="AB561" s="18">
        <v>-74.977981115758482</v>
      </c>
      <c r="AC561" s="18">
        <v>-80.566820224590373</v>
      </c>
      <c r="AD561" s="18">
        <v>-87.856263994251293</v>
      </c>
      <c r="AE561" s="18">
        <v>-95.344867697383819</v>
      </c>
      <c r="AF561" s="18">
        <v>-104.75478586699612</v>
      </c>
      <c r="AG561" s="15"/>
      <c r="AH561" s="15"/>
      <c r="AI561" s="15"/>
      <c r="AJ561" s="15"/>
      <c r="AK561" s="15"/>
      <c r="AM561" s="19">
        <f t="shared" si="77"/>
        <v>-676.55658221235774</v>
      </c>
      <c r="AN561" s="19">
        <f t="shared" si="75"/>
        <v>-476.45692864797775</v>
      </c>
      <c r="AO561" s="19">
        <f t="shared" si="78"/>
        <v>0</v>
      </c>
      <c r="AP561" s="19" t="str">
        <f t="shared" si="79"/>
        <v>GD1</v>
      </c>
      <c r="AQ561" s="19">
        <f t="shared" si="80"/>
        <v>-641.97841805001713</v>
      </c>
      <c r="AR561" s="19">
        <f t="shared" si="81"/>
        <v>-454.58002085750252</v>
      </c>
      <c r="AS561" s="19">
        <f>IF(AS$3=$AP561,SUMPRODUCT($Y561:$AF561,Inp_RPEs!$S$9:$Z$9),0)</f>
        <v>0</v>
      </c>
      <c r="AT561" s="19">
        <f>IF(AT$3=$AP561,SUMPRODUCT($Y561:$AD561,Inp_RPEs!$S$9:$X$9),0)</f>
        <v>0</v>
      </c>
      <c r="AU561" s="19">
        <f>IF(AU$3=$AP561,SUMPRODUCT($Y561:$AF561,Inp_RPEs!$S$10:$Z$10),0)</f>
        <v>0</v>
      </c>
      <c r="AV561" s="19">
        <f>IF(AV$3=$AP561,SUMPRODUCT($Y561:$AD561,Inp_RPEs!$S$10:$X$10),0)</f>
        <v>0</v>
      </c>
      <c r="AW561" s="19">
        <f>IF(AW$3=$AP561,SUMPRODUCT($Y561:$AF561,Inp_RPEs!$S$11:$Z$11),0)</f>
        <v>-641.97841805001713</v>
      </c>
      <c r="AX561" s="19">
        <f>IF(AX$3=$AP561,SUMPRODUCT($Y561:$AD561,Inp_RPEs!$S$11:$X$11),0)</f>
        <v>-454.58002085750252</v>
      </c>
      <c r="AY561" s="19">
        <f>IF(AY$3=$AP561,SUMPRODUCT($Y561:$AF561,Inp_RPEs!$S$12:$Z$12),0)</f>
        <v>0</v>
      </c>
      <c r="AZ561" s="19">
        <f>IF(AZ$3=$AP561,SUMPRODUCT($Y561:$AB561,Inp_RPEs!$S$12:$V$12),0)</f>
        <v>0</v>
      </c>
      <c r="BA561" s="15"/>
    </row>
    <row r="562" spans="5:53">
      <c r="E562" s="3" t="s">
        <v>18</v>
      </c>
      <c r="F562" s="3" t="s">
        <v>197</v>
      </c>
      <c r="G562" s="3" t="s">
        <v>180</v>
      </c>
      <c r="H562" s="3" t="s">
        <v>176</v>
      </c>
      <c r="I562" s="3" t="s">
        <v>181</v>
      </c>
      <c r="L562" s="3" t="s">
        <v>138</v>
      </c>
      <c r="M562" s="3" t="str">
        <f t="shared" si="76"/>
        <v>NGNNotional GearingNotional gearing</v>
      </c>
      <c r="R562" s="15"/>
      <c r="T562" s="15"/>
      <c r="U562" s="15"/>
      <c r="V562" s="15"/>
      <c r="W562" s="15"/>
      <c r="X562" s="15"/>
      <c r="Y562" s="18">
        <v>0.65</v>
      </c>
      <c r="Z562" s="18">
        <v>0.65</v>
      </c>
      <c r="AA562" s="18">
        <v>0.65</v>
      </c>
      <c r="AB562" s="18">
        <v>0.65</v>
      </c>
      <c r="AC562" s="18">
        <v>0.65</v>
      </c>
      <c r="AD562" s="18">
        <v>0.65</v>
      </c>
      <c r="AE562" s="18">
        <v>0.65</v>
      </c>
      <c r="AF562" s="18">
        <v>0.65</v>
      </c>
      <c r="AG562" s="15"/>
      <c r="AH562" s="15"/>
      <c r="AI562" s="15"/>
      <c r="AJ562" s="15"/>
      <c r="AK562" s="15"/>
      <c r="AM562" s="19">
        <f t="shared" si="77"/>
        <v>0.65</v>
      </c>
      <c r="AN562" s="19">
        <f t="shared" si="75"/>
        <v>0.65</v>
      </c>
      <c r="AO562" s="19">
        <f t="shared" si="78"/>
        <v>0</v>
      </c>
      <c r="AP562" s="19" t="str">
        <f t="shared" si="79"/>
        <v>GD1</v>
      </c>
      <c r="AQ562" s="19">
        <f t="shared" si="80"/>
        <v>4.9398572931853693</v>
      </c>
      <c r="AR562" s="19">
        <f t="shared" si="81"/>
        <v>3.7223743440113086</v>
      </c>
      <c r="AS562" s="19">
        <f>IF(AS$3=$AP562,SUMPRODUCT($Y562:$AF562,Inp_RPEs!$S$9:$Z$9),0)</f>
        <v>0</v>
      </c>
      <c r="AT562" s="19">
        <f>IF(AT$3=$AP562,SUMPRODUCT($Y562:$AD562,Inp_RPEs!$S$9:$X$9),0)</f>
        <v>0</v>
      </c>
      <c r="AU562" s="19">
        <f>IF(AU$3=$AP562,SUMPRODUCT($Y562:$AF562,Inp_RPEs!$S$10:$Z$10),0)</f>
        <v>0</v>
      </c>
      <c r="AV562" s="19">
        <f>IF(AV$3=$AP562,SUMPRODUCT($Y562:$AD562,Inp_RPEs!$S$10:$X$10),0)</f>
        <v>0</v>
      </c>
      <c r="AW562" s="19">
        <f>IF(AW$3=$AP562,SUMPRODUCT($Y562:$AF562,Inp_RPEs!$S$11:$Z$11),0)</f>
        <v>4.9398572931853693</v>
      </c>
      <c r="AX562" s="19">
        <f>IF(AX$3=$AP562,SUMPRODUCT($Y562:$AD562,Inp_RPEs!$S$11:$X$11),0)</f>
        <v>3.7223743440113086</v>
      </c>
      <c r="AY562" s="19">
        <f>IF(AY$3=$AP562,SUMPRODUCT($Y562:$AF562,Inp_RPEs!$S$12:$Z$12),0)</f>
        <v>0</v>
      </c>
      <c r="AZ562" s="19">
        <f>IF(AZ$3=$AP562,SUMPRODUCT($Y562:$AB562,Inp_RPEs!$S$12:$V$12),0)</f>
        <v>0</v>
      </c>
      <c r="BA562" s="15"/>
    </row>
    <row r="563" spans="5:53">
      <c r="E563" s="3" t="s">
        <v>18</v>
      </c>
      <c r="F563" s="3" t="s">
        <v>197</v>
      </c>
      <c r="G563" s="3" t="s">
        <v>182</v>
      </c>
      <c r="H563" s="3" t="s">
        <v>176</v>
      </c>
      <c r="I563" s="3" t="s">
        <v>182</v>
      </c>
      <c r="L563" s="3" t="s">
        <v>183</v>
      </c>
      <c r="M563" s="3" t="str">
        <f t="shared" si="76"/>
        <v>NGNCost of debtCost of debt</v>
      </c>
      <c r="R563" s="15"/>
      <c r="T563" s="15"/>
      <c r="U563" s="15"/>
      <c r="V563" s="15"/>
      <c r="W563" s="15"/>
      <c r="X563" s="15"/>
      <c r="Y563" s="18">
        <v>2.92E-2</v>
      </c>
      <c r="Z563" s="18">
        <v>2.7199999999999998E-2</v>
      </c>
      <c r="AA563" s="18">
        <v>2.5499999999999998E-2</v>
      </c>
      <c r="AB563" s="18">
        <v>2.3800000000000002E-2</v>
      </c>
      <c r="AC563" s="18">
        <v>2.2200000000000001E-2</v>
      </c>
      <c r="AD563" s="18">
        <v>1.9099999999999999E-2</v>
      </c>
      <c r="AE563" s="18">
        <v>1.5800000000000002E-2</v>
      </c>
      <c r="AF563" s="18">
        <v>1.1399999999999999E-2</v>
      </c>
      <c r="AG563" s="15"/>
      <c r="AH563" s="15"/>
      <c r="AI563" s="15"/>
      <c r="AJ563" s="15"/>
      <c r="AK563" s="15"/>
      <c r="AM563" s="19">
        <f t="shared" si="77"/>
        <v>2.1775000000000003E-2</v>
      </c>
      <c r="AN563" s="19">
        <f t="shared" si="75"/>
        <v>2.4500000000000004E-2</v>
      </c>
      <c r="AO563" s="19">
        <f t="shared" si="78"/>
        <v>0</v>
      </c>
      <c r="AP563" s="19" t="str">
        <f t="shared" si="79"/>
        <v>GD1</v>
      </c>
      <c r="AQ563" s="19">
        <f t="shared" si="80"/>
        <v>0.16608097596768839</v>
      </c>
      <c r="AR563" s="19">
        <f t="shared" si="81"/>
        <v>0.14060748656958499</v>
      </c>
      <c r="AS563" s="19">
        <f>IF(AS$3=$AP563,SUMPRODUCT($Y563:$AF563,Inp_RPEs!$S$9:$Z$9),0)</f>
        <v>0</v>
      </c>
      <c r="AT563" s="19">
        <f>IF(AT$3=$AP563,SUMPRODUCT($Y563:$AD563,Inp_RPEs!$S$9:$X$9),0)</f>
        <v>0</v>
      </c>
      <c r="AU563" s="19">
        <f>IF(AU$3=$AP563,SUMPRODUCT($Y563:$AF563,Inp_RPEs!$S$10:$Z$10),0)</f>
        <v>0</v>
      </c>
      <c r="AV563" s="19">
        <f>IF(AV$3=$AP563,SUMPRODUCT($Y563:$AD563,Inp_RPEs!$S$10:$X$10),0)</f>
        <v>0</v>
      </c>
      <c r="AW563" s="19">
        <f>IF(AW$3=$AP563,SUMPRODUCT($Y563:$AF563,Inp_RPEs!$S$11:$Z$11),0)</f>
        <v>0.16608097596768839</v>
      </c>
      <c r="AX563" s="19">
        <f>IF(AX$3=$AP563,SUMPRODUCT($Y563:$AD563,Inp_RPEs!$S$11:$X$11),0)</f>
        <v>0.14060748656958499</v>
      </c>
      <c r="AY563" s="19">
        <f>IF(AY$3=$AP563,SUMPRODUCT($Y563:$AF563,Inp_RPEs!$S$12:$Z$12),0)</f>
        <v>0</v>
      </c>
      <c r="AZ563" s="19">
        <f>IF(AZ$3=$AP563,SUMPRODUCT($Y563:$AB563,Inp_RPEs!$S$12:$V$12),0)</f>
        <v>0</v>
      </c>
      <c r="BA563" s="15"/>
    </row>
    <row r="564" spans="5:53">
      <c r="E564" s="3" t="s">
        <v>18</v>
      </c>
      <c r="F564" s="3" t="s">
        <v>197</v>
      </c>
      <c r="G564" s="3" t="s">
        <v>184</v>
      </c>
      <c r="H564" s="3" t="s">
        <v>176</v>
      </c>
      <c r="I564" s="3" t="s">
        <v>184</v>
      </c>
      <c r="L564" s="3" t="s">
        <v>183</v>
      </c>
      <c r="M564" s="3" t="str">
        <f t="shared" si="76"/>
        <v>NGNCost of equityCost of equity</v>
      </c>
      <c r="R564" s="15"/>
      <c r="T564" s="15"/>
      <c r="U564" s="15"/>
      <c r="V564" s="15"/>
      <c r="W564" s="15"/>
      <c r="X564" s="15"/>
      <c r="Y564" s="18">
        <v>6.7000000000000004E-2</v>
      </c>
      <c r="Z564" s="18">
        <v>6.7000000000000004E-2</v>
      </c>
      <c r="AA564" s="18">
        <v>6.7000000000000004E-2</v>
      </c>
      <c r="AB564" s="18">
        <v>6.7000000000000004E-2</v>
      </c>
      <c r="AC564" s="18">
        <v>6.7000000000000004E-2</v>
      </c>
      <c r="AD564" s="18">
        <v>6.7000000000000004E-2</v>
      </c>
      <c r="AE564" s="18">
        <v>6.7000000000000004E-2</v>
      </c>
      <c r="AF564" s="18">
        <v>6.7000000000000004E-2</v>
      </c>
      <c r="AG564" s="15"/>
      <c r="AH564" s="15"/>
      <c r="AI564" s="15"/>
      <c r="AJ564" s="15"/>
      <c r="AK564" s="15"/>
      <c r="AM564" s="19">
        <f t="shared" si="77"/>
        <v>6.7000000000000004E-2</v>
      </c>
      <c r="AN564" s="19">
        <f t="shared" si="75"/>
        <v>6.7000000000000004E-2</v>
      </c>
      <c r="AO564" s="19">
        <f t="shared" si="78"/>
        <v>0</v>
      </c>
      <c r="AP564" s="19" t="str">
        <f t="shared" si="79"/>
        <v>GD1</v>
      </c>
      <c r="AQ564" s="19">
        <f t="shared" si="80"/>
        <v>0.50918529022064551</v>
      </c>
      <c r="AR564" s="19">
        <f t="shared" si="81"/>
        <v>0.38369089392116551</v>
      </c>
      <c r="AS564" s="19">
        <f>IF(AS$3=$AP564,SUMPRODUCT($Y564:$AF564,Inp_RPEs!$S$9:$Z$9),0)</f>
        <v>0</v>
      </c>
      <c r="AT564" s="19">
        <f>IF(AT$3=$AP564,SUMPRODUCT($Y564:$AD564,Inp_RPEs!$S$9:$X$9),0)</f>
        <v>0</v>
      </c>
      <c r="AU564" s="19">
        <f>IF(AU$3=$AP564,SUMPRODUCT($Y564:$AF564,Inp_RPEs!$S$10:$Z$10),0)</f>
        <v>0</v>
      </c>
      <c r="AV564" s="19">
        <f>IF(AV$3=$AP564,SUMPRODUCT($Y564:$AD564,Inp_RPEs!$S$10:$X$10),0)</f>
        <v>0</v>
      </c>
      <c r="AW564" s="19">
        <f>IF(AW$3=$AP564,SUMPRODUCT($Y564:$AF564,Inp_RPEs!$S$11:$Z$11),0)</f>
        <v>0.50918529022064551</v>
      </c>
      <c r="AX564" s="19">
        <f>IF(AX$3=$AP564,SUMPRODUCT($Y564:$AD564,Inp_RPEs!$S$11:$X$11),0)</f>
        <v>0.38369089392116551</v>
      </c>
      <c r="AY564" s="19">
        <f>IF(AY$3=$AP564,SUMPRODUCT($Y564:$AF564,Inp_RPEs!$S$12:$Z$12),0)</f>
        <v>0</v>
      </c>
      <c r="AZ564" s="19">
        <f>IF(AZ$3=$AP564,SUMPRODUCT($Y564:$AB564,Inp_RPEs!$S$12:$V$12),0)</f>
        <v>0</v>
      </c>
      <c r="BA564" s="15"/>
    </row>
    <row r="565" spans="5:53">
      <c r="E565" s="3" t="s">
        <v>19</v>
      </c>
      <c r="F565" s="3" t="s">
        <v>197</v>
      </c>
      <c r="G565" s="3" t="s">
        <v>198</v>
      </c>
      <c r="H565" s="3" t="s">
        <v>130</v>
      </c>
      <c r="I565" s="3" t="s">
        <v>131</v>
      </c>
      <c r="L565" s="3" t="s">
        <v>186</v>
      </c>
      <c r="M565" s="3" t="str">
        <f t="shared" si="76"/>
        <v>ScTotex excl repex actualLatest Totex actuals/forecast</v>
      </c>
      <c r="R565" s="15"/>
      <c r="T565" s="15"/>
      <c r="U565" s="15"/>
      <c r="V565" s="15"/>
      <c r="W565" s="15"/>
      <c r="X565" s="15"/>
      <c r="Y565" s="89">
        <v>79.942570803032481</v>
      </c>
      <c r="Z565" s="89">
        <v>98.7</v>
      </c>
      <c r="AA565" s="89">
        <v>89.6</v>
      </c>
      <c r="AB565" s="89">
        <v>91.9</v>
      </c>
      <c r="AC565" s="89">
        <v>81.03</v>
      </c>
      <c r="AD565" s="89">
        <v>101.5450761899115</v>
      </c>
      <c r="AE565" s="89">
        <v>83.021058948494428</v>
      </c>
      <c r="AF565" s="89">
        <v>75.282653467312215</v>
      </c>
      <c r="AG565" s="15"/>
      <c r="AH565" s="15"/>
      <c r="AI565" s="15"/>
      <c r="AJ565" s="15"/>
      <c r="AK565" s="15"/>
      <c r="AM565" s="19">
        <f t="shared" si="77"/>
        <v>701.02135940875053</v>
      </c>
      <c r="AN565" s="19">
        <f t="shared" si="75"/>
        <v>542.71764699294386</v>
      </c>
      <c r="AO565" s="19">
        <f t="shared" si="78"/>
        <v>0</v>
      </c>
      <c r="AP565" s="19" t="str">
        <f t="shared" si="79"/>
        <v>GD1</v>
      </c>
      <c r="AQ565" s="19">
        <f t="shared" si="80"/>
        <v>665.98717043967895</v>
      </c>
      <c r="AR565" s="19">
        <f t="shared" si="81"/>
        <v>517.73173147260309</v>
      </c>
      <c r="AS565" s="19">
        <f>IF(AS$3=$AP565,SUMPRODUCT($Y565:$AF565,Inp_RPEs!$S$9:$Z$9),0)</f>
        <v>0</v>
      </c>
      <c r="AT565" s="19">
        <f>IF(AT$3=$AP565,SUMPRODUCT($Y565:$AD565,Inp_RPEs!$S$9:$X$9),0)</f>
        <v>0</v>
      </c>
      <c r="AU565" s="19">
        <f>IF(AU$3=$AP565,SUMPRODUCT($Y565:$AF565,Inp_RPEs!$S$10:$Z$10),0)</f>
        <v>0</v>
      </c>
      <c r="AV565" s="19">
        <f>IF(AV$3=$AP565,SUMPRODUCT($Y565:$AD565,Inp_RPEs!$S$10:$X$10),0)</f>
        <v>0</v>
      </c>
      <c r="AW565" s="19">
        <f>IF(AW$3=$AP565,SUMPRODUCT($Y565:$AF565,Inp_RPEs!$S$11:$Z$11),0)</f>
        <v>665.98717043967895</v>
      </c>
      <c r="AX565" s="19">
        <f>IF(AX$3=$AP565,SUMPRODUCT($Y565:$AD565,Inp_RPEs!$S$11:$X$11),0)</f>
        <v>517.73173147260309</v>
      </c>
      <c r="AY565" s="19">
        <f>IF(AY$3=$AP565,SUMPRODUCT($Y565:$AF565,Inp_RPEs!$S$12:$Z$12),0)</f>
        <v>0</v>
      </c>
      <c r="AZ565" s="19">
        <f>IF(AZ$3=$AP565,SUMPRODUCT($Y565:$AB565,Inp_RPEs!$S$12:$V$12),0)</f>
        <v>0</v>
      </c>
      <c r="BA565" s="15"/>
    </row>
    <row r="566" spans="5:53">
      <c r="E566" s="3" t="s">
        <v>19</v>
      </c>
      <c r="F566" s="3" t="s">
        <v>197</v>
      </c>
      <c r="G566" s="3" t="s">
        <v>199</v>
      </c>
      <c r="H566" s="3" t="s">
        <v>130</v>
      </c>
      <c r="I566" s="3" t="s">
        <v>134</v>
      </c>
      <c r="L566" s="3" t="s">
        <v>186</v>
      </c>
      <c r="M566" s="3" t="str">
        <f t="shared" si="76"/>
        <v>ScTotex excl repex allowanceTotex allowance 
   including allowed adjustments and uncertainty mechanisms</v>
      </c>
      <c r="R566" s="15"/>
      <c r="T566" s="15"/>
      <c r="U566" s="15"/>
      <c r="V566" s="15"/>
      <c r="W566" s="15"/>
      <c r="X566" s="15"/>
      <c r="Y566" s="89">
        <v>116.7</v>
      </c>
      <c r="Z566" s="89">
        <v>109.8</v>
      </c>
      <c r="AA566" s="89">
        <v>106.64</v>
      </c>
      <c r="AB566" s="89">
        <v>122.9</v>
      </c>
      <c r="AC566" s="89">
        <v>113.3</v>
      </c>
      <c r="AD566" s="89">
        <v>110.3</v>
      </c>
      <c r="AE566" s="89">
        <v>99.1</v>
      </c>
      <c r="AF566" s="89">
        <v>95.6</v>
      </c>
      <c r="AG566" s="15"/>
      <c r="AH566" s="15"/>
      <c r="AI566" s="15"/>
      <c r="AJ566" s="15"/>
      <c r="AK566" s="15"/>
      <c r="AM566" s="19">
        <f t="shared" si="77"/>
        <v>874.33999999999992</v>
      </c>
      <c r="AN566" s="19">
        <f t="shared" si="75"/>
        <v>679.63999999999987</v>
      </c>
      <c r="AO566" s="19">
        <f t="shared" si="78"/>
        <v>0</v>
      </c>
      <c r="AP566" s="19" t="str">
        <f t="shared" si="79"/>
        <v>GD1</v>
      </c>
      <c r="AQ566" s="19">
        <f t="shared" si="80"/>
        <v>831.10616041872686</v>
      </c>
      <c r="AR566" s="19">
        <f t="shared" si="81"/>
        <v>648.76467564627353</v>
      </c>
      <c r="AS566" s="19">
        <f>IF(AS$3=$AP566,SUMPRODUCT($Y566:$AF566,Inp_RPEs!$S$9:$Z$9),0)</f>
        <v>0</v>
      </c>
      <c r="AT566" s="19">
        <f>IF(AT$3=$AP566,SUMPRODUCT($Y566:$AD566,Inp_RPEs!$S$9:$X$9),0)</f>
        <v>0</v>
      </c>
      <c r="AU566" s="19">
        <f>IF(AU$3=$AP566,SUMPRODUCT($Y566:$AF566,Inp_RPEs!$S$10:$Z$10),0)</f>
        <v>0</v>
      </c>
      <c r="AV566" s="19">
        <f>IF(AV$3=$AP566,SUMPRODUCT($Y566:$AD566,Inp_RPEs!$S$10:$X$10),0)</f>
        <v>0</v>
      </c>
      <c r="AW566" s="19">
        <f>IF(AW$3=$AP566,SUMPRODUCT($Y566:$AF566,Inp_RPEs!$S$11:$Z$11),0)</f>
        <v>831.10616041872686</v>
      </c>
      <c r="AX566" s="19">
        <f>IF(AX$3=$AP566,SUMPRODUCT($Y566:$AD566,Inp_RPEs!$S$11:$X$11),0)</f>
        <v>648.76467564627353</v>
      </c>
      <c r="AY566" s="19">
        <f>IF(AY$3=$AP566,SUMPRODUCT($Y566:$AF566,Inp_RPEs!$S$12:$Z$12),0)</f>
        <v>0</v>
      </c>
      <c r="AZ566" s="19">
        <f>IF(AZ$3=$AP566,SUMPRODUCT($Y566:$AB566,Inp_RPEs!$S$12:$V$12),0)</f>
        <v>0</v>
      </c>
      <c r="BA566" s="15"/>
    </row>
    <row r="567" spans="5:53">
      <c r="E567" s="3" t="s">
        <v>19</v>
      </c>
      <c r="F567" s="3" t="s">
        <v>197</v>
      </c>
      <c r="G567" s="3" t="s">
        <v>199</v>
      </c>
      <c r="H567" s="3" t="s">
        <v>130</v>
      </c>
      <c r="I567" s="3" t="s">
        <v>135</v>
      </c>
      <c r="L567" s="3" t="s">
        <v>186</v>
      </c>
      <c r="M567" s="3" t="str">
        <f t="shared" si="76"/>
        <v>ScTotex excl repex allowanceTotal enduring value adjustments</v>
      </c>
      <c r="R567" s="15"/>
      <c r="T567" s="15"/>
      <c r="U567" s="15"/>
      <c r="V567" s="15"/>
      <c r="W567" s="15"/>
      <c r="X567" s="15"/>
      <c r="Y567" s="18">
        <v>0</v>
      </c>
      <c r="Z567" s="18">
        <v>0</v>
      </c>
      <c r="AA567" s="18">
        <v>0</v>
      </c>
      <c r="AB567" s="18">
        <v>-1.79</v>
      </c>
      <c r="AC567" s="18">
        <v>-1.4</v>
      </c>
      <c r="AD567" s="18">
        <v>-1.8399999999999999</v>
      </c>
      <c r="AE567" s="18">
        <v>3.0599999999999996</v>
      </c>
      <c r="AF567" s="18">
        <v>1.96</v>
      </c>
      <c r="AG567" s="15"/>
      <c r="AH567" s="15"/>
      <c r="AI567" s="15"/>
      <c r="AJ567" s="15"/>
      <c r="AK567" s="15"/>
      <c r="AM567" s="19">
        <f t="shared" si="77"/>
        <v>-9.9999999999997868E-3</v>
      </c>
      <c r="AN567" s="19">
        <f t="shared" si="75"/>
        <v>-5.0299999999999994</v>
      </c>
      <c r="AO567" s="19">
        <f t="shared" si="78"/>
        <v>0</v>
      </c>
      <c r="AP567" s="19" t="str">
        <f t="shared" si="79"/>
        <v>GD1</v>
      </c>
      <c r="AQ567" s="19">
        <f t="shared" si="80"/>
        <v>-3.5212548270504129E-2</v>
      </c>
      <c r="AR567" s="19">
        <f t="shared" si="81"/>
        <v>-4.7365697827734126</v>
      </c>
      <c r="AS567" s="19">
        <f>IF(AS$3=$AP567,SUMPRODUCT($Y567:$AF567,Inp_RPEs!$S$9:$Z$9),0)</f>
        <v>0</v>
      </c>
      <c r="AT567" s="19">
        <f>IF(AT$3=$AP567,SUMPRODUCT($Y567:$AD567,Inp_RPEs!$S$9:$X$9),0)</f>
        <v>0</v>
      </c>
      <c r="AU567" s="19">
        <f>IF(AU$3=$AP567,SUMPRODUCT($Y567:$AF567,Inp_RPEs!$S$10:$Z$10),0)</f>
        <v>0</v>
      </c>
      <c r="AV567" s="19">
        <f>IF(AV$3=$AP567,SUMPRODUCT($Y567:$AD567,Inp_RPEs!$S$10:$X$10),0)</f>
        <v>0</v>
      </c>
      <c r="AW567" s="19">
        <f>IF(AW$3=$AP567,SUMPRODUCT($Y567:$AF567,Inp_RPEs!$S$11:$Z$11),0)</f>
        <v>-3.5212548270504129E-2</v>
      </c>
      <c r="AX567" s="19">
        <f>IF(AX$3=$AP567,SUMPRODUCT($Y567:$AD567,Inp_RPEs!$S$11:$X$11),0)</f>
        <v>-4.7365697827734126</v>
      </c>
      <c r="AY567" s="19">
        <f>IF(AY$3=$AP567,SUMPRODUCT($Y567:$AF567,Inp_RPEs!$S$12:$Z$12),0)</f>
        <v>0</v>
      </c>
      <c r="AZ567" s="19">
        <f>IF(AZ$3=$AP567,SUMPRODUCT($Y567:$AB567,Inp_RPEs!$S$12:$V$12),0)</f>
        <v>0</v>
      </c>
      <c r="BA567" s="15"/>
    </row>
    <row r="568" spans="5:53">
      <c r="E568" s="3" t="s">
        <v>16</v>
      </c>
      <c r="F568" s="3" t="s">
        <v>197</v>
      </c>
      <c r="G568" s="3" t="s">
        <v>200</v>
      </c>
      <c r="H568" s="3" t="s">
        <v>130</v>
      </c>
      <c r="I568" s="3" t="s">
        <v>131</v>
      </c>
      <c r="L568" s="3" t="s">
        <v>186</v>
      </c>
      <c r="M568" s="3" t="str">
        <f t="shared" si="76"/>
        <v>NWRepex actualLatest Totex actuals/forecast</v>
      </c>
      <c r="R568" s="15"/>
      <c r="T568" s="15"/>
      <c r="U568" s="15"/>
      <c r="V568" s="15"/>
      <c r="W568" s="15"/>
      <c r="X568" s="15"/>
      <c r="Y568" s="89">
        <v>69.513237270348554</v>
      </c>
      <c r="Z568" s="89">
        <v>73.415662943690705</v>
      </c>
      <c r="AA568" s="89">
        <v>81.687982743062477</v>
      </c>
      <c r="AB568" s="89">
        <v>65.056534489276714</v>
      </c>
      <c r="AC568" s="89">
        <v>65.059336764033915</v>
      </c>
      <c r="AD568" s="89">
        <v>64.090574127869559</v>
      </c>
      <c r="AE568" s="89">
        <v>90.470515545372891</v>
      </c>
      <c r="AF568" s="89">
        <v>95.652463757073988</v>
      </c>
      <c r="AG568" s="15"/>
      <c r="AH568" s="15"/>
      <c r="AI568" s="15"/>
      <c r="AJ568" s="15"/>
      <c r="AK568" s="15"/>
      <c r="AM568" s="19">
        <f t="shared" si="77"/>
        <v>604.94630764072883</v>
      </c>
      <c r="AN568" s="19">
        <f t="shared" si="75"/>
        <v>418.8233283382819</v>
      </c>
      <c r="AO568" s="19">
        <f t="shared" si="78"/>
        <v>0</v>
      </c>
      <c r="AP568" s="19" t="str">
        <f t="shared" si="79"/>
        <v>GD1</v>
      </c>
      <c r="AQ568" s="19">
        <f t="shared" si="80"/>
        <v>574.30069263242774</v>
      </c>
      <c r="AR568" s="19">
        <f t="shared" si="81"/>
        <v>399.99180513226963</v>
      </c>
      <c r="AS568" s="19">
        <f>IF(AS$3=$AP568,SUMPRODUCT($Y568:$AF568,Inp_RPEs!$S$9:$Z$9),0)</f>
        <v>0</v>
      </c>
      <c r="AT568" s="19">
        <f>IF(AT$3=$AP568,SUMPRODUCT($Y568:$AD568,Inp_RPEs!$S$9:$X$9),0)</f>
        <v>0</v>
      </c>
      <c r="AU568" s="19">
        <f>IF(AU$3=$AP568,SUMPRODUCT($Y568:$AF568,Inp_RPEs!$S$10:$Z$10),0)</f>
        <v>0</v>
      </c>
      <c r="AV568" s="19">
        <f>IF(AV$3=$AP568,SUMPRODUCT($Y568:$AD568,Inp_RPEs!$S$10:$X$10),0)</f>
        <v>0</v>
      </c>
      <c r="AW568" s="19">
        <f>IF(AW$3=$AP568,SUMPRODUCT($Y568:$AF568,Inp_RPEs!$S$11:$Z$11),0)</f>
        <v>574.30069263242774</v>
      </c>
      <c r="AX568" s="19">
        <f>IF(AX$3=$AP568,SUMPRODUCT($Y568:$AD568,Inp_RPEs!$S$11:$X$11),0)</f>
        <v>399.99180513226963</v>
      </c>
      <c r="AY568" s="19">
        <f>IF(AY$3=$AP568,SUMPRODUCT($Y568:$AF568,Inp_RPEs!$S$12:$Z$12),0)</f>
        <v>0</v>
      </c>
      <c r="AZ568" s="19">
        <f>IF(AZ$3=$AP568,SUMPRODUCT($Y568:$AB568,Inp_RPEs!$S$12:$V$12),0)</f>
        <v>0</v>
      </c>
      <c r="BA568" s="15"/>
    </row>
    <row r="569" spans="5:53">
      <c r="E569" s="3" t="s">
        <v>17</v>
      </c>
      <c r="F569" s="3" t="s">
        <v>197</v>
      </c>
      <c r="G569" s="3" t="s">
        <v>200</v>
      </c>
      <c r="H569" s="3" t="s">
        <v>130</v>
      </c>
      <c r="I569" s="3" t="s">
        <v>131</v>
      </c>
      <c r="L569" s="3" t="s">
        <v>186</v>
      </c>
      <c r="M569" s="3" t="str">
        <f t="shared" si="76"/>
        <v>WMRepex actualLatest Totex actuals/forecast</v>
      </c>
      <c r="R569" s="15"/>
      <c r="T569" s="15"/>
      <c r="U569" s="15"/>
      <c r="V569" s="15"/>
      <c r="W569" s="15"/>
      <c r="X569" s="15"/>
      <c r="Y569" s="89">
        <v>51.590621881205571</v>
      </c>
      <c r="Z569" s="89">
        <v>44.657962342555564</v>
      </c>
      <c r="AA569" s="89">
        <v>67.302788973273408</v>
      </c>
      <c r="AB569" s="89">
        <v>59.167395034689584</v>
      </c>
      <c r="AC569" s="89">
        <v>53.200999110633262</v>
      </c>
      <c r="AD569" s="89">
        <v>50.664545745108221</v>
      </c>
      <c r="AE569" s="89">
        <v>64.32577415677585</v>
      </c>
      <c r="AF569" s="89">
        <v>65.668843197206343</v>
      </c>
      <c r="AG569" s="15"/>
      <c r="AH569" s="15"/>
      <c r="AI569" s="15"/>
      <c r="AJ569" s="15"/>
      <c r="AK569" s="15"/>
      <c r="AM569" s="19">
        <f t="shared" si="77"/>
        <v>456.57893044144782</v>
      </c>
      <c r="AN569" s="19">
        <f t="shared" si="75"/>
        <v>326.5843130874656</v>
      </c>
      <c r="AO569" s="19">
        <f t="shared" si="78"/>
        <v>0</v>
      </c>
      <c r="AP569" s="19" t="str">
        <f t="shared" si="79"/>
        <v>GD1</v>
      </c>
      <c r="AQ569" s="19">
        <f t="shared" si="80"/>
        <v>433.37349324619913</v>
      </c>
      <c r="AR569" s="19">
        <f t="shared" si="81"/>
        <v>311.63023931321476</v>
      </c>
      <c r="AS569" s="19">
        <f>IF(AS$3=$AP569,SUMPRODUCT($Y569:$AF569,Inp_RPEs!$S$9:$Z$9),0)</f>
        <v>0</v>
      </c>
      <c r="AT569" s="19">
        <f>IF(AT$3=$AP569,SUMPRODUCT($Y569:$AD569,Inp_RPEs!$S$9:$X$9),0)</f>
        <v>0</v>
      </c>
      <c r="AU569" s="19">
        <f>IF(AU$3=$AP569,SUMPRODUCT($Y569:$AF569,Inp_RPEs!$S$10:$Z$10),0)</f>
        <v>0</v>
      </c>
      <c r="AV569" s="19">
        <f>IF(AV$3=$AP569,SUMPRODUCT($Y569:$AD569,Inp_RPEs!$S$10:$X$10),0)</f>
        <v>0</v>
      </c>
      <c r="AW569" s="19">
        <f>IF(AW$3=$AP569,SUMPRODUCT($Y569:$AF569,Inp_RPEs!$S$11:$Z$11),0)</f>
        <v>433.37349324619913</v>
      </c>
      <c r="AX569" s="19">
        <f>IF(AX$3=$AP569,SUMPRODUCT($Y569:$AD569,Inp_RPEs!$S$11:$X$11),0)</f>
        <v>311.63023931321476</v>
      </c>
      <c r="AY569" s="19">
        <f>IF(AY$3=$AP569,SUMPRODUCT($Y569:$AF569,Inp_RPEs!$S$12:$Z$12),0)</f>
        <v>0</v>
      </c>
      <c r="AZ569" s="19">
        <f>IF(AZ$3=$AP569,SUMPRODUCT($Y569:$AB569,Inp_RPEs!$S$12:$V$12),0)</f>
        <v>0</v>
      </c>
      <c r="BA569" s="15"/>
    </row>
    <row r="570" spans="5:53">
      <c r="E570" s="3" t="s">
        <v>19</v>
      </c>
      <c r="F570" s="3" t="s">
        <v>197</v>
      </c>
      <c r="G570" s="3" t="s">
        <v>201</v>
      </c>
      <c r="H570" s="3" t="s">
        <v>130</v>
      </c>
      <c r="I570" s="3" t="s">
        <v>135</v>
      </c>
      <c r="L570" s="3" t="s">
        <v>186</v>
      </c>
      <c r="M570" s="3" t="str">
        <f t="shared" si="76"/>
        <v>ScRepex allowanceTotal enduring value adjustments</v>
      </c>
      <c r="R570" s="15"/>
      <c r="T570" s="15"/>
      <c r="U570" s="15"/>
      <c r="V570" s="15"/>
      <c r="W570" s="15"/>
      <c r="X570" s="15"/>
      <c r="Y570" s="18">
        <v>-6.75</v>
      </c>
      <c r="Z570" s="18">
        <v>-6.75</v>
      </c>
      <c r="AA570" s="18">
        <v>-6.75</v>
      </c>
      <c r="AB570" s="18">
        <v>-6.75</v>
      </c>
      <c r="AC570" s="18">
        <v>-3.4000000000000004</v>
      </c>
      <c r="AD570" s="18">
        <v>5.66</v>
      </c>
      <c r="AE570" s="18">
        <v>12.360000000000001</v>
      </c>
      <c r="AF570" s="18">
        <v>12.360000000000001</v>
      </c>
      <c r="AG570" s="15"/>
      <c r="AH570" s="15"/>
      <c r="AI570" s="15"/>
      <c r="AJ570" s="15"/>
      <c r="AK570" s="15"/>
      <c r="AM570" s="19">
        <f t="shared" si="77"/>
        <v>-1.9999999999996021E-2</v>
      </c>
      <c r="AN570" s="19">
        <f t="shared" si="75"/>
        <v>-24.74</v>
      </c>
      <c r="AO570" s="19">
        <f t="shared" si="78"/>
        <v>0</v>
      </c>
      <c r="AP570" s="19" t="str">
        <f t="shared" si="79"/>
        <v>GD1</v>
      </c>
      <c r="AQ570" s="19">
        <f t="shared" si="80"/>
        <v>-0.74487989352823192</v>
      </c>
      <c r="AR570" s="19">
        <f t="shared" si="81"/>
        <v>-23.895786434745744</v>
      </c>
      <c r="AS570" s="19">
        <f>IF(AS$3=$AP570,SUMPRODUCT($Y570:$AF570,Inp_RPEs!$S$9:$Z$9),0)</f>
        <v>0</v>
      </c>
      <c r="AT570" s="19">
        <f>IF(AT$3=$AP570,SUMPRODUCT($Y570:$AD570,Inp_RPEs!$S$9:$X$9),0)</f>
        <v>0</v>
      </c>
      <c r="AU570" s="19">
        <f>IF(AU$3=$AP570,SUMPRODUCT($Y570:$AF570,Inp_RPEs!$S$10:$Z$10),0)</f>
        <v>0</v>
      </c>
      <c r="AV570" s="19">
        <f>IF(AV$3=$AP570,SUMPRODUCT($Y570:$AD570,Inp_RPEs!$S$10:$X$10),0)</f>
        <v>0</v>
      </c>
      <c r="AW570" s="19">
        <f>IF(AW$3=$AP570,SUMPRODUCT($Y570:$AF570,Inp_RPEs!$S$11:$Z$11),0)</f>
        <v>-0.74487989352823192</v>
      </c>
      <c r="AX570" s="19">
        <f>IF(AX$3=$AP570,SUMPRODUCT($Y570:$AD570,Inp_RPEs!$S$11:$X$11),0)</f>
        <v>-23.895786434745744</v>
      </c>
      <c r="AY570" s="19">
        <f>IF(AY$3=$AP570,SUMPRODUCT($Y570:$AF570,Inp_RPEs!$S$12:$Z$12),0)</f>
        <v>0</v>
      </c>
      <c r="AZ570" s="19">
        <f>IF(AZ$3=$AP570,SUMPRODUCT($Y570:$AB570,Inp_RPEs!$S$12:$V$12),0)</f>
        <v>0</v>
      </c>
      <c r="BA570" s="15"/>
    </row>
    <row r="571" spans="5:53">
      <c r="E571" s="3" t="s">
        <v>19</v>
      </c>
      <c r="F571" s="3" t="s">
        <v>197</v>
      </c>
      <c r="G571" s="3" t="s">
        <v>136</v>
      </c>
      <c r="H571" s="3" t="s">
        <v>130</v>
      </c>
      <c r="I571" s="3" t="s">
        <v>137</v>
      </c>
      <c r="L571" s="3" t="s">
        <v>138</v>
      </c>
      <c r="M571" s="3" t="str">
        <f t="shared" si="76"/>
        <v>ScSharing factorFunding Adjustment Rate (often referred to as 'sharing factor')</v>
      </c>
      <c r="R571" s="15"/>
      <c r="T571" s="15"/>
      <c r="U571" s="15"/>
      <c r="V571" s="15"/>
      <c r="W571" s="15"/>
      <c r="X571" s="15"/>
      <c r="Y571" s="18">
        <v>0.36270000000000002</v>
      </c>
      <c r="Z571" s="18">
        <v>0.36270000000000002</v>
      </c>
      <c r="AA571" s="18">
        <v>0.36270000000000002</v>
      </c>
      <c r="AB571" s="18">
        <v>0.36270000000000002</v>
      </c>
      <c r="AC571" s="18">
        <v>0.36270000000000002</v>
      </c>
      <c r="AD571" s="18">
        <v>0.36270000000000002</v>
      </c>
      <c r="AE571" s="18">
        <v>0.36270000000000002</v>
      </c>
      <c r="AF571" s="18">
        <v>0.36270000000000002</v>
      </c>
      <c r="AG571" s="15"/>
      <c r="AH571" s="15"/>
      <c r="AI571" s="15"/>
      <c r="AJ571" s="15"/>
      <c r="AK571" s="15"/>
      <c r="AM571" s="19">
        <f t="shared" si="77"/>
        <v>0.36270000000000002</v>
      </c>
      <c r="AN571" s="19">
        <f t="shared" si="75"/>
        <v>0.36270000000000002</v>
      </c>
      <c r="AO571" s="19">
        <f t="shared" si="78"/>
        <v>0</v>
      </c>
      <c r="AP571" s="19" t="str">
        <f t="shared" si="79"/>
        <v>GD1</v>
      </c>
      <c r="AQ571" s="19">
        <f t="shared" si="80"/>
        <v>2.7564403695974353</v>
      </c>
      <c r="AR571" s="19">
        <f t="shared" si="81"/>
        <v>2.0770848839583098</v>
      </c>
      <c r="AS571" s="19">
        <f>IF(AS$3=$AP571,SUMPRODUCT($Y571:$AF571,Inp_RPEs!$S$9:$Z$9),0)</f>
        <v>0</v>
      </c>
      <c r="AT571" s="19">
        <f>IF(AT$3=$AP571,SUMPRODUCT($Y571:$AD571,Inp_RPEs!$S$9:$X$9),0)</f>
        <v>0</v>
      </c>
      <c r="AU571" s="19">
        <f>IF(AU$3=$AP571,SUMPRODUCT($Y571:$AF571,Inp_RPEs!$S$10:$Z$10),0)</f>
        <v>0</v>
      </c>
      <c r="AV571" s="19">
        <f>IF(AV$3=$AP571,SUMPRODUCT($Y571:$AD571,Inp_RPEs!$S$10:$X$10),0)</f>
        <v>0</v>
      </c>
      <c r="AW571" s="19">
        <f>IF(AW$3=$AP571,SUMPRODUCT($Y571:$AF571,Inp_RPEs!$S$11:$Z$11),0)</f>
        <v>2.7564403695974353</v>
      </c>
      <c r="AX571" s="19">
        <f>IF(AX$3=$AP571,SUMPRODUCT($Y571:$AD571,Inp_RPEs!$S$11:$X$11),0)</f>
        <v>2.0770848839583098</v>
      </c>
      <c r="AY571" s="19">
        <f>IF(AY$3=$AP571,SUMPRODUCT($Y571:$AF571,Inp_RPEs!$S$12:$Z$12),0)</f>
        <v>0</v>
      </c>
      <c r="AZ571" s="19">
        <f>IF(AZ$3=$AP571,SUMPRODUCT($Y571:$AB571,Inp_RPEs!$S$12:$V$12),0)</f>
        <v>0</v>
      </c>
      <c r="BA571" s="15"/>
    </row>
    <row r="572" spans="5:53">
      <c r="E572" s="3" t="s">
        <v>19</v>
      </c>
      <c r="F572" s="3" t="s">
        <v>197</v>
      </c>
      <c r="G572" s="3" t="s">
        <v>139</v>
      </c>
      <c r="H572" s="3" t="s">
        <v>140</v>
      </c>
      <c r="I572" s="3" t="s">
        <v>141</v>
      </c>
      <c r="L572" s="3" t="s">
        <v>186</v>
      </c>
      <c r="M572" s="3" t="str">
        <f t="shared" si="76"/>
        <v>ScIQIPost tax</v>
      </c>
      <c r="R572" s="15"/>
      <c r="T572" s="15"/>
      <c r="U572" s="15"/>
      <c r="V572" s="15"/>
      <c r="W572" s="15"/>
      <c r="X572" s="15"/>
      <c r="Y572" s="18">
        <v>1.6355490969304962</v>
      </c>
      <c r="Z572" s="18">
        <v>1.6077071438886177</v>
      </c>
      <c r="AA572" s="18">
        <v>1.5749598458342766</v>
      </c>
      <c r="AB572" s="18">
        <v>1.6686765412045195</v>
      </c>
      <c r="AC572" s="18">
        <v>1.7131818490402779</v>
      </c>
      <c r="AD572" s="18">
        <v>1.6977930337183744</v>
      </c>
      <c r="AE572" s="18">
        <v>1.5964815604610165</v>
      </c>
      <c r="AF572" s="18">
        <v>1.623333693467798</v>
      </c>
      <c r="AG572" s="15"/>
      <c r="AH572" s="15"/>
      <c r="AI572" s="15"/>
      <c r="AJ572" s="15"/>
      <c r="AK572" s="15"/>
      <c r="AM572" s="19">
        <f t="shared" si="77"/>
        <v>13.117682764545377</v>
      </c>
      <c r="AN572" s="19">
        <f t="shared" si="75"/>
        <v>9.8978675106165621</v>
      </c>
      <c r="AO572" s="19">
        <f t="shared" si="78"/>
        <v>0</v>
      </c>
      <c r="AP572" s="19" t="str">
        <f t="shared" si="79"/>
        <v>GD1</v>
      </c>
      <c r="AQ572" s="19">
        <f t="shared" si="80"/>
        <v>12.459553801675035</v>
      </c>
      <c r="AR572" s="19">
        <f t="shared" si="81"/>
        <v>9.4441152084835913</v>
      </c>
      <c r="AS572" s="19">
        <f>IF(AS$3=$AP572,SUMPRODUCT($Y572:$AF572,Inp_RPEs!$S$9:$Z$9),0)</f>
        <v>0</v>
      </c>
      <c r="AT572" s="19">
        <f>IF(AT$3=$AP572,SUMPRODUCT($Y572:$AD572,Inp_RPEs!$S$9:$X$9),0)</f>
        <v>0</v>
      </c>
      <c r="AU572" s="19">
        <f>IF(AU$3=$AP572,SUMPRODUCT($Y572:$AF572,Inp_RPEs!$S$10:$Z$10),0)</f>
        <v>0</v>
      </c>
      <c r="AV572" s="19">
        <f>IF(AV$3=$AP572,SUMPRODUCT($Y572:$AD572,Inp_RPEs!$S$10:$X$10),0)</f>
        <v>0</v>
      </c>
      <c r="AW572" s="19">
        <f>IF(AW$3=$AP572,SUMPRODUCT($Y572:$AF572,Inp_RPEs!$S$11:$Z$11),0)</f>
        <v>12.459553801675035</v>
      </c>
      <c r="AX572" s="19">
        <f>IF(AX$3=$AP572,SUMPRODUCT($Y572:$AD572,Inp_RPEs!$S$11:$X$11),0)</f>
        <v>9.4441152084835913</v>
      </c>
      <c r="AY572" s="19">
        <f>IF(AY$3=$AP572,SUMPRODUCT($Y572:$AF572,Inp_RPEs!$S$12:$Z$12),0)</f>
        <v>0</v>
      </c>
      <c r="AZ572" s="19">
        <f>IF(AZ$3=$AP572,SUMPRODUCT($Y572:$AB572,Inp_RPEs!$S$12:$V$12),0)</f>
        <v>0</v>
      </c>
      <c r="BA572" s="15"/>
    </row>
    <row r="573" spans="5:53">
      <c r="E573" s="3" t="s">
        <v>19</v>
      </c>
      <c r="F573" s="3" t="s">
        <v>197</v>
      </c>
      <c r="G573" s="3" t="s">
        <v>142</v>
      </c>
      <c r="H573" s="3" t="s">
        <v>140</v>
      </c>
      <c r="I573" s="3" t="s">
        <v>202</v>
      </c>
      <c r="L573" s="3" t="s">
        <v>186</v>
      </c>
      <c r="M573" s="3" t="str">
        <f t="shared" si="76"/>
        <v xml:space="preserve">ScBMCSBroad Measure of Customer Satisfaction </v>
      </c>
      <c r="R573" s="15"/>
      <c r="T573" s="15"/>
      <c r="U573" s="15"/>
      <c r="V573" s="15"/>
      <c r="W573" s="15"/>
      <c r="X573" s="15"/>
      <c r="Y573" s="18">
        <v>1.3244677772015963</v>
      </c>
      <c r="Z573" s="18">
        <v>1.4850458011787258</v>
      </c>
      <c r="AA573" s="18">
        <v>1.3230322003004455</v>
      </c>
      <c r="AB573" s="18">
        <v>1.6928377111738613</v>
      </c>
      <c r="AC573" s="18">
        <v>1.4682537312261414</v>
      </c>
      <c r="AD573" s="18">
        <v>1.0170337985540023</v>
      </c>
      <c r="AE573" s="18">
        <v>1.6043377668037042</v>
      </c>
      <c r="AF573" s="18">
        <v>1.669910981202186</v>
      </c>
      <c r="AG573" s="15"/>
      <c r="AH573" s="15"/>
      <c r="AI573" s="15"/>
      <c r="AJ573" s="15"/>
      <c r="AK573" s="15"/>
      <c r="AM573" s="19">
        <f t="shared" si="77"/>
        <v>11.584919767640663</v>
      </c>
      <c r="AN573" s="19">
        <f t="shared" si="75"/>
        <v>8.3106710196347731</v>
      </c>
      <c r="AO573" s="19">
        <f t="shared" si="78"/>
        <v>0</v>
      </c>
      <c r="AP573" s="19" t="str">
        <f t="shared" si="79"/>
        <v>GD1</v>
      </c>
      <c r="AQ573" s="19">
        <f t="shared" si="80"/>
        <v>11.001661694208986</v>
      </c>
      <c r="AR573" s="19">
        <f t="shared" si="81"/>
        <v>7.9352447541692275</v>
      </c>
      <c r="AS573" s="19">
        <f>IF(AS$3=$AP573,SUMPRODUCT($Y573:$AF573,Inp_RPEs!$S$9:$Z$9),0)</f>
        <v>0</v>
      </c>
      <c r="AT573" s="19">
        <f>IF(AT$3=$AP573,SUMPRODUCT($Y573:$AD573,Inp_RPEs!$S$9:$X$9),0)</f>
        <v>0</v>
      </c>
      <c r="AU573" s="19">
        <f>IF(AU$3=$AP573,SUMPRODUCT($Y573:$AF573,Inp_RPEs!$S$10:$Z$10),0)</f>
        <v>0</v>
      </c>
      <c r="AV573" s="19">
        <f>IF(AV$3=$AP573,SUMPRODUCT($Y573:$AD573,Inp_RPEs!$S$10:$X$10),0)</f>
        <v>0</v>
      </c>
      <c r="AW573" s="19">
        <f>IF(AW$3=$AP573,SUMPRODUCT($Y573:$AF573,Inp_RPEs!$S$11:$Z$11),0)</f>
        <v>11.001661694208986</v>
      </c>
      <c r="AX573" s="19">
        <f>IF(AX$3=$AP573,SUMPRODUCT($Y573:$AD573,Inp_RPEs!$S$11:$X$11),0)</f>
        <v>7.9352447541692275</v>
      </c>
      <c r="AY573" s="19">
        <f>IF(AY$3=$AP573,SUMPRODUCT($Y573:$AF573,Inp_RPEs!$S$12:$Z$12),0)</f>
        <v>0</v>
      </c>
      <c r="AZ573" s="19">
        <f>IF(AZ$3=$AP573,SUMPRODUCT($Y573:$AB573,Inp_RPEs!$S$12:$V$12),0)</f>
        <v>0</v>
      </c>
      <c r="BA573" s="15"/>
    </row>
    <row r="574" spans="5:53">
      <c r="E574" s="3" t="s">
        <v>19</v>
      </c>
      <c r="F574" s="3" t="s">
        <v>197</v>
      </c>
      <c r="G574" s="3" t="s">
        <v>203</v>
      </c>
      <c r="H574" s="3" t="s">
        <v>140</v>
      </c>
      <c r="I574" s="3" t="s">
        <v>204</v>
      </c>
      <c r="L574" s="3" t="s">
        <v>186</v>
      </c>
      <c r="M574" s="3" t="str">
        <f t="shared" si="76"/>
        <v>ScSARAShrinkage Allowance Revenue Adjustment</v>
      </c>
      <c r="R574" s="15"/>
      <c r="T574" s="15"/>
      <c r="U574" s="15"/>
      <c r="V574" s="15"/>
      <c r="W574" s="15"/>
      <c r="X574" s="15"/>
      <c r="Y574" s="18">
        <v>7.1267624646141267E-2</v>
      </c>
      <c r="Z574" s="18">
        <v>0.11405706171011609</v>
      </c>
      <c r="AA574" s="18">
        <v>5.3234336627364258E-2</v>
      </c>
      <c r="AB574" s="18">
        <v>0.12836593482967779</v>
      </c>
      <c r="AC574" s="18">
        <v>0.11789340241591965</v>
      </c>
      <c r="AD574" s="18">
        <v>0.12623855463032374</v>
      </c>
      <c r="AE574" s="18">
        <v>9.7595188628168197E-2</v>
      </c>
      <c r="AF574" s="18">
        <v>9.8673135307166662E-2</v>
      </c>
      <c r="AG574" s="15"/>
      <c r="AH574" s="15"/>
      <c r="AI574" s="15"/>
      <c r="AJ574" s="15"/>
      <c r="AK574" s="15"/>
      <c r="AM574" s="19">
        <f t="shared" si="77"/>
        <v>0.80732523879487772</v>
      </c>
      <c r="AN574" s="19">
        <f t="shared" si="75"/>
        <v>0.61105691485954283</v>
      </c>
      <c r="AO574" s="19">
        <f t="shared" si="78"/>
        <v>0</v>
      </c>
      <c r="AP574" s="19" t="str">
        <f t="shared" si="79"/>
        <v>GD1</v>
      </c>
      <c r="AQ574" s="19">
        <f t="shared" si="80"/>
        <v>0.76537453537337952</v>
      </c>
      <c r="AR574" s="19">
        <f t="shared" si="81"/>
        <v>0.5815642754855016</v>
      </c>
      <c r="AS574" s="19">
        <f>IF(AS$3=$AP574,SUMPRODUCT($Y574:$AF574,Inp_RPEs!$S$9:$Z$9),0)</f>
        <v>0</v>
      </c>
      <c r="AT574" s="19">
        <f>IF(AT$3=$AP574,SUMPRODUCT($Y574:$AD574,Inp_RPEs!$S$9:$X$9),0)</f>
        <v>0</v>
      </c>
      <c r="AU574" s="19">
        <f>IF(AU$3=$AP574,SUMPRODUCT($Y574:$AF574,Inp_RPEs!$S$10:$Z$10),0)</f>
        <v>0</v>
      </c>
      <c r="AV574" s="19">
        <f>IF(AV$3=$AP574,SUMPRODUCT($Y574:$AD574,Inp_RPEs!$S$10:$X$10),0)</f>
        <v>0</v>
      </c>
      <c r="AW574" s="19">
        <f>IF(AW$3=$AP574,SUMPRODUCT($Y574:$AF574,Inp_RPEs!$S$11:$Z$11),0)</f>
        <v>0.76537453537337952</v>
      </c>
      <c r="AX574" s="19">
        <f>IF(AX$3=$AP574,SUMPRODUCT($Y574:$AD574,Inp_RPEs!$S$11:$X$11),0)</f>
        <v>0.5815642754855016</v>
      </c>
      <c r="AY574" s="19">
        <f>IF(AY$3=$AP574,SUMPRODUCT($Y574:$AF574,Inp_RPEs!$S$12:$Z$12),0)</f>
        <v>0</v>
      </c>
      <c r="AZ574" s="19">
        <f>IF(AZ$3=$AP574,SUMPRODUCT($Y574:$AB574,Inp_RPEs!$S$12:$V$12),0)</f>
        <v>0</v>
      </c>
      <c r="BA574" s="15"/>
    </row>
    <row r="575" spans="5:53">
      <c r="E575" s="3" t="s">
        <v>19</v>
      </c>
      <c r="F575" s="3" t="s">
        <v>197</v>
      </c>
      <c r="G575" s="3" t="s">
        <v>205</v>
      </c>
      <c r="H575" s="3" t="s">
        <v>140</v>
      </c>
      <c r="I575" s="3" t="s">
        <v>206</v>
      </c>
      <c r="L575" s="3" t="s">
        <v>186</v>
      </c>
      <c r="M575" s="3" t="str">
        <f t="shared" si="76"/>
        <v xml:space="preserve">ScEEIEnvironment Emissions Incentive </v>
      </c>
      <c r="R575" s="15"/>
      <c r="T575" s="15"/>
      <c r="U575" s="15"/>
      <c r="V575" s="15"/>
      <c r="W575" s="15"/>
      <c r="X575" s="15"/>
      <c r="Y575" s="18">
        <v>0.22755321509575241</v>
      </c>
      <c r="Z575" s="18">
        <v>0.52609894497109566</v>
      </c>
      <c r="AA575" s="18">
        <v>0.30151027129437014</v>
      </c>
      <c r="AB575" s="18">
        <v>0.8086381936106628</v>
      </c>
      <c r="AC575" s="18">
        <v>0.60686641460231094</v>
      </c>
      <c r="AD575" s="18">
        <v>0.60854116048950002</v>
      </c>
      <c r="AE575" s="18">
        <v>0.50200071160141557</v>
      </c>
      <c r="AF575" s="18">
        <v>0.49735879811195738</v>
      </c>
      <c r="AG575" s="15"/>
      <c r="AH575" s="15"/>
      <c r="AI575" s="15"/>
      <c r="AJ575" s="15"/>
      <c r="AK575" s="15"/>
      <c r="AM575" s="19">
        <f t="shared" si="77"/>
        <v>4.0785677097770652</v>
      </c>
      <c r="AN575" s="19">
        <f t="shared" si="75"/>
        <v>3.0792082000636922</v>
      </c>
      <c r="AO575" s="19">
        <f t="shared" si="78"/>
        <v>0</v>
      </c>
      <c r="AP575" s="19" t="str">
        <f t="shared" si="79"/>
        <v>GD1</v>
      </c>
      <c r="AQ575" s="19">
        <f t="shared" si="80"/>
        <v>3.862001412328631</v>
      </c>
      <c r="AR575" s="19">
        <f t="shared" si="81"/>
        <v>2.9260759021971077</v>
      </c>
      <c r="AS575" s="19">
        <f>IF(AS$3=$AP575,SUMPRODUCT($Y575:$AF575,Inp_RPEs!$S$9:$Z$9),0)</f>
        <v>0</v>
      </c>
      <c r="AT575" s="19">
        <f>IF(AT$3=$AP575,SUMPRODUCT($Y575:$AD575,Inp_RPEs!$S$9:$X$9),0)</f>
        <v>0</v>
      </c>
      <c r="AU575" s="19">
        <f>IF(AU$3=$AP575,SUMPRODUCT($Y575:$AF575,Inp_RPEs!$S$10:$Z$10),0)</f>
        <v>0</v>
      </c>
      <c r="AV575" s="19">
        <f>IF(AV$3=$AP575,SUMPRODUCT($Y575:$AD575,Inp_RPEs!$S$10:$X$10),0)</f>
        <v>0</v>
      </c>
      <c r="AW575" s="19">
        <f>IF(AW$3=$AP575,SUMPRODUCT($Y575:$AF575,Inp_RPEs!$S$11:$Z$11),0)</f>
        <v>3.862001412328631</v>
      </c>
      <c r="AX575" s="19">
        <f>IF(AX$3=$AP575,SUMPRODUCT($Y575:$AD575,Inp_RPEs!$S$11:$X$11),0)</f>
        <v>2.9260759021971077</v>
      </c>
      <c r="AY575" s="19">
        <f>IF(AY$3=$AP575,SUMPRODUCT($Y575:$AF575,Inp_RPEs!$S$12:$Z$12),0)</f>
        <v>0</v>
      </c>
      <c r="AZ575" s="19">
        <f>IF(AZ$3=$AP575,SUMPRODUCT($Y575:$AB575,Inp_RPEs!$S$12:$V$12),0)</f>
        <v>0</v>
      </c>
      <c r="BA575" s="15"/>
    </row>
    <row r="576" spans="5:53">
      <c r="E576" s="3" t="s">
        <v>19</v>
      </c>
      <c r="F576" s="3" t="s">
        <v>197</v>
      </c>
      <c r="G576" s="3" t="s">
        <v>207</v>
      </c>
      <c r="H576" s="3" t="s">
        <v>140</v>
      </c>
      <c r="I576" s="3" t="s">
        <v>208</v>
      </c>
      <c r="L576" s="3" t="s">
        <v>186</v>
      </c>
      <c r="M576" s="3" t="str">
        <f t="shared" si="76"/>
        <v>ScDRSDiscretionary Reward Scheme</v>
      </c>
      <c r="R576" s="15"/>
      <c r="T576" s="15"/>
      <c r="U576" s="15"/>
      <c r="V576" s="15"/>
      <c r="W576" s="15"/>
      <c r="X576" s="15"/>
      <c r="Y576" s="18">
        <v>0.18422855999999996</v>
      </c>
      <c r="Z576" s="18">
        <v>0.24806213999999993</v>
      </c>
      <c r="AA576" s="18">
        <v>0</v>
      </c>
      <c r="AB576" s="18">
        <v>0.17431848</v>
      </c>
      <c r="AC576" s="18">
        <v>0</v>
      </c>
      <c r="AD576" s="18">
        <v>0</v>
      </c>
      <c r="AE576" s="18">
        <v>0.11501559</v>
      </c>
      <c r="AF576" s="18">
        <v>0</v>
      </c>
      <c r="AG576" s="15"/>
      <c r="AH576" s="15"/>
      <c r="AI576" s="15"/>
      <c r="AJ576" s="15"/>
      <c r="AK576" s="15"/>
      <c r="AM576" s="19">
        <f t="shared" si="77"/>
        <v>0.72162477000000003</v>
      </c>
      <c r="AN576" s="19">
        <f t="shared" si="75"/>
        <v>0.60660917999999997</v>
      </c>
      <c r="AO576" s="19">
        <f t="shared" si="78"/>
        <v>0</v>
      </c>
      <c r="AP576" s="19" t="str">
        <f t="shared" si="79"/>
        <v>GD1</v>
      </c>
      <c r="AQ576" s="19">
        <f t="shared" si="80"/>
        <v>0.69366238491467591</v>
      </c>
      <c r="AR576" s="19">
        <f t="shared" si="81"/>
        <v>0.58594736974991091</v>
      </c>
      <c r="AS576" s="19">
        <f>IF(AS$3=$AP576,SUMPRODUCT($Y576:$AF576,Inp_RPEs!$S$9:$Z$9),0)</f>
        <v>0</v>
      </c>
      <c r="AT576" s="19">
        <f>IF(AT$3=$AP576,SUMPRODUCT($Y576:$AD576,Inp_RPEs!$S$9:$X$9),0)</f>
        <v>0</v>
      </c>
      <c r="AU576" s="19">
        <f>IF(AU$3=$AP576,SUMPRODUCT($Y576:$AF576,Inp_RPEs!$S$10:$Z$10),0)</f>
        <v>0</v>
      </c>
      <c r="AV576" s="19">
        <f>IF(AV$3=$AP576,SUMPRODUCT($Y576:$AD576,Inp_RPEs!$S$10:$X$10),0)</f>
        <v>0</v>
      </c>
      <c r="AW576" s="19">
        <f>IF(AW$3=$AP576,SUMPRODUCT($Y576:$AF576,Inp_RPEs!$S$11:$Z$11),0)</f>
        <v>0.69366238491467591</v>
      </c>
      <c r="AX576" s="19">
        <f>IF(AX$3=$AP576,SUMPRODUCT($Y576:$AD576,Inp_RPEs!$S$11:$X$11),0)</f>
        <v>0.58594736974991091</v>
      </c>
      <c r="AY576" s="19">
        <f>IF(AY$3=$AP576,SUMPRODUCT($Y576:$AF576,Inp_RPEs!$S$12:$Z$12),0)</f>
        <v>0</v>
      </c>
      <c r="AZ576" s="19">
        <f>IF(AZ$3=$AP576,SUMPRODUCT($Y576:$AB576,Inp_RPEs!$S$12:$V$12),0)</f>
        <v>0</v>
      </c>
      <c r="BA576" s="15"/>
    </row>
    <row r="577" spans="5:53">
      <c r="E577" s="3" t="s">
        <v>19</v>
      </c>
      <c r="F577" s="3" t="s">
        <v>197</v>
      </c>
      <c r="G577" s="3" t="s">
        <v>209</v>
      </c>
      <c r="H577" s="3" t="s">
        <v>140</v>
      </c>
      <c r="I577" s="3" t="s">
        <v>210</v>
      </c>
      <c r="L577" s="3" t="s">
        <v>186</v>
      </c>
      <c r="M577" s="3" t="str">
        <f t="shared" si="76"/>
        <v>ScNTSECNTS Exit Capacity</v>
      </c>
      <c r="R577" s="15"/>
      <c r="T577" s="15"/>
      <c r="U577" s="15"/>
      <c r="V577" s="15"/>
      <c r="W577" s="15"/>
      <c r="X577" s="15"/>
      <c r="Y577" s="18">
        <v>6.8135134875741882E-2</v>
      </c>
      <c r="Z577" s="18">
        <v>-1.8898696325264749E-2</v>
      </c>
      <c r="AA577" s="18">
        <v>-1.3518556341482463E-2</v>
      </c>
      <c r="AB577" s="18">
        <v>9.1355313996521626E-3</v>
      </c>
      <c r="AC577" s="18">
        <v>3.6667254899115432E-3</v>
      </c>
      <c r="AD577" s="18">
        <v>-2.6845026765045638E-3</v>
      </c>
      <c r="AE577" s="18">
        <v>-1.3961655714305925E-3</v>
      </c>
      <c r="AF577" s="18">
        <v>2.6969817219963227E-3</v>
      </c>
      <c r="AG577" s="15"/>
      <c r="AH577" s="15"/>
      <c r="AI577" s="15"/>
      <c r="AJ577" s="15"/>
      <c r="AK577" s="15"/>
      <c r="AM577" s="19">
        <f t="shared" si="77"/>
        <v>4.7136452572619537E-2</v>
      </c>
      <c r="AN577" s="19">
        <f t="shared" si="75"/>
        <v>4.5835636422053808E-2</v>
      </c>
      <c r="AO577" s="19">
        <f t="shared" si="78"/>
        <v>0</v>
      </c>
      <c r="AP577" s="19" t="str">
        <f t="shared" si="79"/>
        <v>GD1</v>
      </c>
      <c r="AQ577" s="19">
        <f t="shared" si="80"/>
        <v>4.6710099989992093E-2</v>
      </c>
      <c r="AR577" s="19">
        <f t="shared" si="81"/>
        <v>4.5491852695127469E-2</v>
      </c>
      <c r="AS577" s="19">
        <f>IF(AS$3=$AP577,SUMPRODUCT($Y577:$AF577,Inp_RPEs!$S$9:$Z$9),0)</f>
        <v>0</v>
      </c>
      <c r="AT577" s="19">
        <f>IF(AT$3=$AP577,SUMPRODUCT($Y577:$AD577,Inp_RPEs!$S$9:$X$9),0)</f>
        <v>0</v>
      </c>
      <c r="AU577" s="19">
        <f>IF(AU$3=$AP577,SUMPRODUCT($Y577:$AF577,Inp_RPEs!$S$10:$Z$10),0)</f>
        <v>0</v>
      </c>
      <c r="AV577" s="19">
        <f>IF(AV$3=$AP577,SUMPRODUCT($Y577:$AD577,Inp_RPEs!$S$10:$X$10),0)</f>
        <v>0</v>
      </c>
      <c r="AW577" s="19">
        <f>IF(AW$3=$AP577,SUMPRODUCT($Y577:$AF577,Inp_RPEs!$S$11:$Z$11),0)</f>
        <v>4.6710099989992093E-2</v>
      </c>
      <c r="AX577" s="19">
        <f>IF(AX$3=$AP577,SUMPRODUCT($Y577:$AD577,Inp_RPEs!$S$11:$X$11),0)</f>
        <v>4.5491852695127469E-2</v>
      </c>
      <c r="AY577" s="19">
        <f>IF(AY$3=$AP577,SUMPRODUCT($Y577:$AF577,Inp_RPEs!$S$12:$Z$12),0)</f>
        <v>0</v>
      </c>
      <c r="AZ577" s="19">
        <f>IF(AZ$3=$AP577,SUMPRODUCT($Y577:$AB577,Inp_RPEs!$S$12:$V$12),0)</f>
        <v>0</v>
      </c>
      <c r="BA577" s="15"/>
    </row>
    <row r="578" spans="5:53">
      <c r="E578" s="3" t="s">
        <v>19</v>
      </c>
      <c r="F578" s="3" t="s">
        <v>197</v>
      </c>
      <c r="G578" s="3" t="s">
        <v>152</v>
      </c>
      <c r="H578" s="3" t="s">
        <v>153</v>
      </c>
      <c r="I578" s="3" t="s">
        <v>154</v>
      </c>
      <c r="L578" s="3" t="s">
        <v>155</v>
      </c>
      <c r="M578" s="3" t="str">
        <f t="shared" si="76"/>
        <v>ScNetwork Innovation AllowanceEligible NIA expenditure and Bid Preparation costs</v>
      </c>
      <c r="R578" s="15"/>
      <c r="T578" s="15"/>
      <c r="U578" s="15"/>
      <c r="V578" s="15"/>
      <c r="W578" s="15"/>
      <c r="X578" s="15"/>
      <c r="Y578" s="18">
        <v>1.077</v>
      </c>
      <c r="Z578" s="18">
        <v>1.0175000000000001</v>
      </c>
      <c r="AA578" s="18">
        <v>1.492</v>
      </c>
      <c r="AB578" s="18">
        <v>1.3839999999999999</v>
      </c>
      <c r="AC578" s="18">
        <v>1.262</v>
      </c>
      <c r="AD578" s="18">
        <v>1.6055545157969207</v>
      </c>
      <c r="AE578" s="18">
        <v>1.4385560725711739</v>
      </c>
      <c r="AF578" s="18">
        <v>1.4385560725711739</v>
      </c>
      <c r="AG578" s="15"/>
      <c r="AH578" s="15"/>
      <c r="AI578" s="15"/>
      <c r="AJ578" s="15"/>
      <c r="AK578" s="15"/>
      <c r="AM578" s="19">
        <f t="shared" si="77"/>
        <v>10.715166660939268</v>
      </c>
      <c r="AN578" s="19">
        <f t="shared" si="75"/>
        <v>7.8380545157969204</v>
      </c>
      <c r="AO578" s="19">
        <f t="shared" si="78"/>
        <v>0</v>
      </c>
      <c r="AP578" s="19" t="str">
        <f t="shared" si="79"/>
        <v>GD1</v>
      </c>
      <c r="AQ578" s="19">
        <f t="shared" si="80"/>
        <v>10.16171471248472</v>
      </c>
      <c r="AR578" s="19">
        <f t="shared" si="81"/>
        <v>7.4672262666597877</v>
      </c>
      <c r="AS578" s="19">
        <f>IF(AS$3=$AP578,SUMPRODUCT($Y578:$AF578,Inp_RPEs!$S$9:$Z$9),0)</f>
        <v>0</v>
      </c>
      <c r="AT578" s="19">
        <f>IF(AT$3=$AP578,SUMPRODUCT($Y578:$AD578,Inp_RPEs!$S$9:$X$9),0)</f>
        <v>0</v>
      </c>
      <c r="AU578" s="19">
        <f>IF(AU$3=$AP578,SUMPRODUCT($Y578:$AF578,Inp_RPEs!$S$10:$Z$10),0)</f>
        <v>0</v>
      </c>
      <c r="AV578" s="19">
        <f>IF(AV$3=$AP578,SUMPRODUCT($Y578:$AD578,Inp_RPEs!$S$10:$X$10),0)</f>
        <v>0</v>
      </c>
      <c r="AW578" s="19">
        <f>IF(AW$3=$AP578,SUMPRODUCT($Y578:$AF578,Inp_RPEs!$S$11:$Z$11),0)</f>
        <v>10.16171471248472</v>
      </c>
      <c r="AX578" s="19">
        <f>IF(AX$3=$AP578,SUMPRODUCT($Y578:$AD578,Inp_RPEs!$S$11:$X$11),0)</f>
        <v>7.4672262666597877</v>
      </c>
      <c r="AY578" s="19">
        <f>IF(AY$3=$AP578,SUMPRODUCT($Y578:$AF578,Inp_RPEs!$S$12:$Z$12),0)</f>
        <v>0</v>
      </c>
      <c r="AZ578" s="19">
        <f>IF(AZ$3=$AP578,SUMPRODUCT($Y578:$AB578,Inp_RPEs!$S$12:$V$12),0)</f>
        <v>0</v>
      </c>
      <c r="BA578" s="15"/>
    </row>
    <row r="579" spans="5:53">
      <c r="E579" s="3" t="s">
        <v>19</v>
      </c>
      <c r="F579" s="3" t="s">
        <v>197</v>
      </c>
      <c r="G579" s="3" t="s">
        <v>156</v>
      </c>
      <c r="H579" s="3" t="s">
        <v>153</v>
      </c>
      <c r="I579" s="3" t="s">
        <v>157</v>
      </c>
      <c r="L579" s="3" t="s">
        <v>155</v>
      </c>
      <c r="M579" s="3" t="str">
        <f t="shared" si="76"/>
        <v>ScLow Carbon Networks FundLow Carbon Networks Fund revenue adjustment</v>
      </c>
      <c r="R579" s="15"/>
      <c r="T579" s="15"/>
      <c r="U579" s="15"/>
      <c r="V579" s="15"/>
      <c r="W579" s="15"/>
      <c r="X579" s="15"/>
      <c r="Y579" s="18">
        <v>0</v>
      </c>
      <c r="Z579" s="18">
        <v>0</v>
      </c>
      <c r="AA579" s="18">
        <v>0</v>
      </c>
      <c r="AB579" s="18">
        <v>0</v>
      </c>
      <c r="AC579" s="18">
        <v>0</v>
      </c>
      <c r="AD579" s="18">
        <v>0</v>
      </c>
      <c r="AE579" s="18">
        <v>0</v>
      </c>
      <c r="AF579" s="18">
        <v>0</v>
      </c>
      <c r="AG579" s="15"/>
      <c r="AH579" s="15"/>
      <c r="AI579" s="15"/>
      <c r="AJ579" s="15"/>
      <c r="AK579" s="15"/>
      <c r="AM579" s="19">
        <f t="shared" si="77"/>
        <v>0</v>
      </c>
      <c r="AN579" s="19">
        <f t="shared" si="75"/>
        <v>0</v>
      </c>
      <c r="AO579" s="19">
        <f t="shared" si="78"/>
        <v>0</v>
      </c>
      <c r="AP579" s="19" t="str">
        <f t="shared" si="79"/>
        <v>GD1</v>
      </c>
      <c r="AQ579" s="19">
        <f t="shared" si="80"/>
        <v>0</v>
      </c>
      <c r="AR579" s="19">
        <f t="shared" si="81"/>
        <v>0</v>
      </c>
      <c r="AS579" s="19">
        <f>IF(AS$3=$AP579,SUMPRODUCT($Y579:$AF579,Inp_RPEs!$S$9:$Z$9),0)</f>
        <v>0</v>
      </c>
      <c r="AT579" s="19">
        <f>IF(AT$3=$AP579,SUMPRODUCT($Y579:$AD579,Inp_RPEs!$S$9:$X$9),0)</f>
        <v>0</v>
      </c>
      <c r="AU579" s="19">
        <f>IF(AU$3=$AP579,SUMPRODUCT($Y579:$AF579,Inp_RPEs!$S$10:$Z$10),0)</f>
        <v>0</v>
      </c>
      <c r="AV579" s="19">
        <f>IF(AV$3=$AP579,SUMPRODUCT($Y579:$AD579,Inp_RPEs!$S$10:$X$10),0)</f>
        <v>0</v>
      </c>
      <c r="AW579" s="19">
        <f>IF(AW$3=$AP579,SUMPRODUCT($Y579:$AF579,Inp_RPEs!$S$11:$Z$11),0)</f>
        <v>0</v>
      </c>
      <c r="AX579" s="19">
        <f>IF(AX$3=$AP579,SUMPRODUCT($Y579:$AD579,Inp_RPEs!$S$11:$X$11),0)</f>
        <v>0</v>
      </c>
      <c r="AY579" s="19">
        <f>IF(AY$3=$AP579,SUMPRODUCT($Y579:$AF579,Inp_RPEs!$S$12:$Z$12),0)</f>
        <v>0</v>
      </c>
      <c r="AZ579" s="19">
        <f>IF(AZ$3=$AP579,SUMPRODUCT($Y579:$AB579,Inp_RPEs!$S$12:$V$12),0)</f>
        <v>0</v>
      </c>
      <c r="BA579" s="15"/>
    </row>
    <row r="580" spans="5:53">
      <c r="E580" s="3" t="s">
        <v>19</v>
      </c>
      <c r="F580" s="3" t="s">
        <v>197</v>
      </c>
      <c r="G580" s="3" t="s">
        <v>158</v>
      </c>
      <c r="H580" s="3" t="s">
        <v>153</v>
      </c>
      <c r="I580" s="3" t="s">
        <v>159</v>
      </c>
      <c r="L580" s="3" t="s">
        <v>155</v>
      </c>
      <c r="M580" s="3" t="str">
        <f t="shared" si="76"/>
        <v>ScNIC AwardAwarded NIC funding actually spent or forecast to be spent</v>
      </c>
      <c r="R580" s="15"/>
      <c r="T580" s="15"/>
      <c r="U580" s="15"/>
      <c r="V580" s="15"/>
      <c r="W580" s="15"/>
      <c r="X580" s="15"/>
      <c r="Y580" s="18"/>
      <c r="Z580" s="18">
        <v>1.9</v>
      </c>
      <c r="AA580" s="18"/>
      <c r="AB580" s="18"/>
      <c r="AC580" s="18"/>
      <c r="AD580" s="18"/>
      <c r="AE580" s="18"/>
      <c r="AF580" s="18"/>
      <c r="AG580" s="15"/>
      <c r="AH580" s="15"/>
      <c r="AI580" s="15"/>
      <c r="AJ580" s="15"/>
      <c r="AK580" s="15"/>
      <c r="AM580" s="19">
        <f t="shared" si="77"/>
        <v>1.9</v>
      </c>
      <c r="AN580" s="19">
        <f t="shared" si="75"/>
        <v>1.9</v>
      </c>
      <c r="AO580" s="19">
        <f t="shared" si="78"/>
        <v>0</v>
      </c>
      <c r="AP580" s="19" t="str">
        <f t="shared" si="79"/>
        <v>GD1</v>
      </c>
      <c r="AQ580" s="19">
        <f t="shared" si="80"/>
        <v>1.8304659545633521</v>
      </c>
      <c r="AR580" s="19">
        <f t="shared" si="81"/>
        <v>1.8304659545633521</v>
      </c>
      <c r="AS580" s="19">
        <f>IF(AS$3=$AP580,SUMPRODUCT($Y580:$AF580,Inp_RPEs!$S$9:$Z$9),0)</f>
        <v>0</v>
      </c>
      <c r="AT580" s="19">
        <f>IF(AT$3=$AP580,SUMPRODUCT($Y580:$AD580,Inp_RPEs!$S$9:$X$9),0)</f>
        <v>0</v>
      </c>
      <c r="AU580" s="19">
        <f>IF(AU$3=$AP580,SUMPRODUCT($Y580:$AF580,Inp_RPEs!$S$10:$Z$10),0)</f>
        <v>0</v>
      </c>
      <c r="AV580" s="19">
        <f>IF(AV$3=$AP580,SUMPRODUCT($Y580:$AD580,Inp_RPEs!$S$10:$X$10),0)</f>
        <v>0</v>
      </c>
      <c r="AW580" s="19">
        <f>IF(AW$3=$AP580,SUMPRODUCT($Y580:$AF580,Inp_RPEs!$S$11:$Z$11),0)</f>
        <v>1.8304659545633521</v>
      </c>
      <c r="AX580" s="19">
        <f>IF(AX$3=$AP580,SUMPRODUCT($Y580:$AD580,Inp_RPEs!$S$11:$X$11),0)</f>
        <v>1.8304659545633521</v>
      </c>
      <c r="AY580" s="19">
        <f>IF(AY$3=$AP580,SUMPRODUCT($Y580:$AF580,Inp_RPEs!$S$12:$Z$12),0)</f>
        <v>0</v>
      </c>
      <c r="AZ580" s="19">
        <f>IF(AZ$3=$AP580,SUMPRODUCT($Y580:$AB580,Inp_RPEs!$S$12:$V$12),0)</f>
        <v>0</v>
      </c>
      <c r="BA580" s="15"/>
    </row>
    <row r="581" spans="5:53">
      <c r="E581" s="3" t="s">
        <v>19</v>
      </c>
      <c r="F581" s="3" t="s">
        <v>197</v>
      </c>
      <c r="G581" s="3" t="s">
        <v>160</v>
      </c>
      <c r="H581" s="3" t="s">
        <v>153</v>
      </c>
      <c r="I581" s="3" t="s">
        <v>161</v>
      </c>
      <c r="L581" s="3" t="s">
        <v>186</v>
      </c>
      <c r="M581" s="3" t="str">
        <f t="shared" si="76"/>
        <v>ScInnovation RORE deductionNetwork innovation</v>
      </c>
      <c r="R581" s="15"/>
      <c r="T581" s="15"/>
      <c r="U581" s="15"/>
      <c r="V581" s="15"/>
      <c r="W581" s="15"/>
      <c r="X581" s="15"/>
      <c r="Y581" s="18">
        <v>9.2312513258094905E-2</v>
      </c>
      <c r="Z581" s="18">
        <v>0.45088238181117946</v>
      </c>
      <c r="AA581" s="18">
        <v>0.99934444299758707</v>
      </c>
      <c r="AB581" s="18">
        <v>0.35696267359014594</v>
      </c>
      <c r="AC581" s="18">
        <v>9.9050574737730324E-2</v>
      </c>
      <c r="AD581" s="18">
        <v>0.49533228827313486</v>
      </c>
      <c r="AE581" s="18">
        <v>0</v>
      </c>
      <c r="AF581" s="18">
        <v>0</v>
      </c>
      <c r="AG581" s="15"/>
      <c r="AH581" s="15"/>
      <c r="AI581" s="15"/>
      <c r="AJ581" s="15"/>
      <c r="AK581" s="15"/>
      <c r="AM581" s="19">
        <f t="shared" si="77"/>
        <v>2.4938848746678723</v>
      </c>
      <c r="AN581" s="19">
        <f t="shared" si="75"/>
        <v>2.4938848746678723</v>
      </c>
      <c r="AO581" s="19">
        <f t="shared" si="78"/>
        <v>0</v>
      </c>
      <c r="AP581" s="19" t="str">
        <f t="shared" si="79"/>
        <v>GD1</v>
      </c>
      <c r="AQ581" s="19">
        <f t="shared" si="80"/>
        <v>2.3764493466230077</v>
      </c>
      <c r="AR581" s="19">
        <f t="shared" si="81"/>
        <v>2.3764493466230077</v>
      </c>
      <c r="AS581" s="19">
        <f>IF(AS$3=$AP581,SUMPRODUCT($Y581:$AF581,Inp_RPEs!$S$9:$Z$9),0)</f>
        <v>0</v>
      </c>
      <c r="AT581" s="19">
        <f>IF(AT$3=$AP581,SUMPRODUCT($Y581:$AD581,Inp_RPEs!$S$9:$X$9),0)</f>
        <v>0</v>
      </c>
      <c r="AU581" s="19">
        <f>IF(AU$3=$AP581,SUMPRODUCT($Y581:$AF581,Inp_RPEs!$S$10:$Z$10),0)</f>
        <v>0</v>
      </c>
      <c r="AV581" s="19">
        <f>IF(AV$3=$AP581,SUMPRODUCT($Y581:$AD581,Inp_RPEs!$S$10:$X$10),0)</f>
        <v>0</v>
      </c>
      <c r="AW581" s="19">
        <f>IF(AW$3=$AP581,SUMPRODUCT($Y581:$AF581,Inp_RPEs!$S$11:$Z$11),0)</f>
        <v>2.3764493466230077</v>
      </c>
      <c r="AX581" s="19">
        <f>IF(AX$3=$AP581,SUMPRODUCT($Y581:$AD581,Inp_RPEs!$S$11:$X$11),0)</f>
        <v>2.3764493466230077</v>
      </c>
      <c r="AY581" s="19">
        <f>IF(AY$3=$AP581,SUMPRODUCT($Y581:$AF581,Inp_RPEs!$S$12:$Z$12),0)</f>
        <v>0</v>
      </c>
      <c r="AZ581" s="19">
        <f>IF(AZ$3=$AP581,SUMPRODUCT($Y581:$AB581,Inp_RPEs!$S$12:$V$12),0)</f>
        <v>0</v>
      </c>
      <c r="BA581" s="15"/>
    </row>
    <row r="582" spans="5:53">
      <c r="E582" s="3" t="s">
        <v>19</v>
      </c>
      <c r="F582" s="3" t="s">
        <v>197</v>
      </c>
      <c r="G582" s="3" t="s">
        <v>162</v>
      </c>
      <c r="H582" s="3" t="s">
        <v>163</v>
      </c>
      <c r="I582" s="3" t="s">
        <v>164</v>
      </c>
      <c r="L582" s="3" t="s">
        <v>186</v>
      </c>
      <c r="M582" s="3" t="str">
        <f t="shared" si="76"/>
        <v>ScFines and PenaltiesPost-tax total fines and penalties (including GS payments)</v>
      </c>
      <c r="R582" s="15"/>
      <c r="T582" s="15"/>
      <c r="U582" s="15"/>
      <c r="V582" s="15"/>
      <c r="W582" s="15"/>
      <c r="X582" s="15"/>
      <c r="Y582" s="18">
        <v>5.1427583987796593E-2</v>
      </c>
      <c r="Z582" s="18">
        <v>4.2032477879898861E-2</v>
      </c>
      <c r="AA582" s="18">
        <v>4.990120763357013E-2</v>
      </c>
      <c r="AB582" s="18">
        <v>4.8854380509600281E-2</v>
      </c>
      <c r="AC582" s="18">
        <v>3.1394793894684768E-2</v>
      </c>
      <c r="AD582" s="18">
        <v>3.5033539469411387E-2</v>
      </c>
      <c r="AE582" s="18">
        <v>0</v>
      </c>
      <c r="AF582" s="18">
        <v>0</v>
      </c>
      <c r="AG582" s="15"/>
      <c r="AH582" s="15"/>
      <c r="AI582" s="15"/>
      <c r="AJ582" s="15"/>
      <c r="AK582" s="15"/>
      <c r="AM582" s="19">
        <f t="shared" si="77"/>
        <v>0.25864398337496203</v>
      </c>
      <c r="AN582" s="19">
        <f t="shared" si="75"/>
        <v>0.25864398337496203</v>
      </c>
      <c r="AO582" s="19">
        <f t="shared" si="78"/>
        <v>0</v>
      </c>
      <c r="AP582" s="19" t="str">
        <f t="shared" si="79"/>
        <v>GD1</v>
      </c>
      <c r="AQ582" s="19">
        <f t="shared" si="80"/>
        <v>0.24744002592495012</v>
      </c>
      <c r="AR582" s="19">
        <f t="shared" si="81"/>
        <v>0.24744002592495012</v>
      </c>
      <c r="AS582" s="19">
        <f>IF(AS$3=$AP582,SUMPRODUCT($Y582:$AF582,Inp_RPEs!$S$9:$Z$9),0)</f>
        <v>0</v>
      </c>
      <c r="AT582" s="19">
        <f>IF(AT$3=$AP582,SUMPRODUCT($Y582:$AD582,Inp_RPEs!$S$9:$X$9),0)</f>
        <v>0</v>
      </c>
      <c r="AU582" s="19">
        <f>IF(AU$3=$AP582,SUMPRODUCT($Y582:$AF582,Inp_RPEs!$S$10:$Z$10),0)</f>
        <v>0</v>
      </c>
      <c r="AV582" s="19">
        <f>IF(AV$3=$AP582,SUMPRODUCT($Y582:$AD582,Inp_RPEs!$S$10:$X$10),0)</f>
        <v>0</v>
      </c>
      <c r="AW582" s="19">
        <f>IF(AW$3=$AP582,SUMPRODUCT($Y582:$AF582,Inp_RPEs!$S$11:$Z$11),0)</f>
        <v>0.24744002592495012</v>
      </c>
      <c r="AX582" s="19">
        <f>IF(AX$3=$AP582,SUMPRODUCT($Y582:$AD582,Inp_RPEs!$S$11:$X$11),0)</f>
        <v>0.24744002592495012</v>
      </c>
      <c r="AY582" s="19">
        <f>IF(AY$3=$AP582,SUMPRODUCT($Y582:$AF582,Inp_RPEs!$S$12:$Z$12),0)</f>
        <v>0</v>
      </c>
      <c r="AZ582" s="19">
        <f>IF(AZ$3=$AP582,SUMPRODUCT($Y582:$AB582,Inp_RPEs!$S$12:$V$12),0)</f>
        <v>0</v>
      </c>
      <c r="BA582" s="15"/>
    </row>
    <row r="583" spans="5:53">
      <c r="E583" s="3" t="s">
        <v>19</v>
      </c>
      <c r="F583" s="3" t="s">
        <v>197</v>
      </c>
      <c r="G583" s="3" t="s">
        <v>165</v>
      </c>
      <c r="H583" s="3" t="s">
        <v>166</v>
      </c>
      <c r="I583" s="3" t="s">
        <v>167</v>
      </c>
      <c r="L583" s="3" t="s">
        <v>155</v>
      </c>
      <c r="M583" s="3" t="str">
        <f t="shared" si="76"/>
        <v>ScActual GearingTotal Adjustments to be applied for performance assessment (at actual gearing)</v>
      </c>
      <c r="R583" s="15"/>
      <c r="T583" s="15"/>
      <c r="U583" s="15"/>
      <c r="V583" s="15"/>
      <c r="W583" s="15"/>
      <c r="X583" s="15"/>
      <c r="Y583" s="18">
        <v>0</v>
      </c>
      <c r="Z583" s="18">
        <v>0</v>
      </c>
      <c r="AA583" s="18">
        <v>0</v>
      </c>
      <c r="AB583" s="18">
        <v>0</v>
      </c>
      <c r="AC583" s="18">
        <v>0</v>
      </c>
      <c r="AD583" s="18">
        <v>0</v>
      </c>
      <c r="AE583" s="18">
        <v>0</v>
      </c>
      <c r="AF583" s="18">
        <v>0</v>
      </c>
      <c r="AG583" s="15"/>
      <c r="AH583" s="15"/>
      <c r="AI583" s="15"/>
      <c r="AJ583" s="15"/>
      <c r="AK583" s="15"/>
      <c r="AM583" s="19">
        <f t="shared" si="77"/>
        <v>0</v>
      </c>
      <c r="AN583" s="19">
        <f t="shared" si="75"/>
        <v>0</v>
      </c>
      <c r="AO583" s="19">
        <f t="shared" si="78"/>
        <v>0</v>
      </c>
      <c r="AP583" s="19" t="str">
        <f t="shared" si="79"/>
        <v>GD1</v>
      </c>
      <c r="AQ583" s="19">
        <f t="shared" si="80"/>
        <v>0</v>
      </c>
      <c r="AR583" s="19">
        <f t="shared" si="81"/>
        <v>0</v>
      </c>
      <c r="AS583" s="19">
        <f>IF(AS$3=$AP583,SUMPRODUCT($Y583:$AF583,Inp_RPEs!$S$9:$Z$9),0)</f>
        <v>0</v>
      </c>
      <c r="AT583" s="19">
        <f>IF(AT$3=$AP583,SUMPRODUCT($Y583:$AD583,Inp_RPEs!$S$9:$X$9),0)</f>
        <v>0</v>
      </c>
      <c r="AU583" s="19">
        <f>IF(AU$3=$AP583,SUMPRODUCT($Y583:$AF583,Inp_RPEs!$S$10:$Z$10),0)</f>
        <v>0</v>
      </c>
      <c r="AV583" s="19">
        <f>IF(AV$3=$AP583,SUMPRODUCT($Y583:$AD583,Inp_RPEs!$S$10:$X$10),0)</f>
        <v>0</v>
      </c>
      <c r="AW583" s="19">
        <f>IF(AW$3=$AP583,SUMPRODUCT($Y583:$AF583,Inp_RPEs!$S$11:$Z$11),0)</f>
        <v>0</v>
      </c>
      <c r="AX583" s="19">
        <f>IF(AX$3=$AP583,SUMPRODUCT($Y583:$AD583,Inp_RPEs!$S$11:$X$11),0)</f>
        <v>0</v>
      </c>
      <c r="AY583" s="19">
        <f>IF(AY$3=$AP583,SUMPRODUCT($Y583:$AF583,Inp_RPEs!$S$12:$Z$12),0)</f>
        <v>0</v>
      </c>
      <c r="AZ583" s="19">
        <f>IF(AZ$3=$AP583,SUMPRODUCT($Y583:$AB583,Inp_RPEs!$S$12:$V$12),0)</f>
        <v>0</v>
      </c>
      <c r="BA583" s="15"/>
    </row>
    <row r="584" spans="5:53">
      <c r="E584" s="3" t="s">
        <v>19</v>
      </c>
      <c r="F584" s="3" t="s">
        <v>197</v>
      </c>
      <c r="G584" s="3" t="s">
        <v>168</v>
      </c>
      <c r="H584" s="3" t="s">
        <v>166</v>
      </c>
      <c r="I584" s="3" t="s">
        <v>169</v>
      </c>
      <c r="L584" s="3" t="s">
        <v>186</v>
      </c>
      <c r="M584" s="3" t="str">
        <f t="shared" si="76"/>
        <v>ScDebt performance (notional)Debt performance - at notional gearing</v>
      </c>
      <c r="R584" s="15"/>
      <c r="T584" s="15"/>
      <c r="U584" s="15"/>
      <c r="V584" s="15"/>
      <c r="W584" s="15"/>
      <c r="X584" s="15"/>
      <c r="Y584" s="18">
        <v>7.686118479027817</v>
      </c>
      <c r="Z584" s="18">
        <v>1.6610654684657393</v>
      </c>
      <c r="AA584" s="18">
        <v>-3.1445129544810273</v>
      </c>
      <c r="AB584" s="18">
        <v>-2.8835557176450721</v>
      </c>
      <c r="AC584" s="18">
        <v>8.5681529453666911</v>
      </c>
      <c r="AD584" s="18">
        <v>2.8658917645578201</v>
      </c>
      <c r="AE584" s="18">
        <v>-2.5230122644546116</v>
      </c>
      <c r="AF584" s="18">
        <v>-3.108818362482241</v>
      </c>
      <c r="AG584" s="15"/>
      <c r="AH584" s="15"/>
      <c r="AI584" s="15"/>
      <c r="AJ584" s="15"/>
      <c r="AK584" s="15"/>
      <c r="AM584" s="19">
        <f t="shared" si="77"/>
        <v>9.1213293583551174</v>
      </c>
      <c r="AN584" s="19">
        <f t="shared" si="75"/>
        <v>14.753159985291969</v>
      </c>
      <c r="AO584" s="19">
        <f t="shared" si="78"/>
        <v>0</v>
      </c>
      <c r="AP584" s="19" t="str">
        <f t="shared" si="79"/>
        <v>GD1</v>
      </c>
      <c r="AQ584" s="19">
        <f t="shared" si="80"/>
        <v>8.8460046457272412</v>
      </c>
      <c r="AR584" s="19">
        <f t="shared" si="81"/>
        <v>14.12035676952099</v>
      </c>
      <c r="AS584" s="19">
        <f>IF(AS$3=$AP584,SUMPRODUCT($Y584:$AF584,Inp_RPEs!$S$9:$Z$9),0)</f>
        <v>0</v>
      </c>
      <c r="AT584" s="19">
        <f>IF(AT$3=$AP584,SUMPRODUCT($Y584:$AD584,Inp_RPEs!$S$9:$X$9),0)</f>
        <v>0</v>
      </c>
      <c r="AU584" s="19">
        <f>IF(AU$3=$AP584,SUMPRODUCT($Y584:$AF584,Inp_RPEs!$S$10:$Z$10),0)</f>
        <v>0</v>
      </c>
      <c r="AV584" s="19">
        <f>IF(AV$3=$AP584,SUMPRODUCT($Y584:$AD584,Inp_RPEs!$S$10:$X$10),0)</f>
        <v>0</v>
      </c>
      <c r="AW584" s="19">
        <f>IF(AW$3=$AP584,SUMPRODUCT($Y584:$AF584,Inp_RPEs!$S$11:$Z$11),0)</f>
        <v>8.8460046457272412</v>
      </c>
      <c r="AX584" s="19">
        <f>IF(AX$3=$AP584,SUMPRODUCT($Y584:$AD584,Inp_RPEs!$S$11:$X$11),0)</f>
        <v>14.12035676952099</v>
      </c>
      <c r="AY584" s="19">
        <f>IF(AY$3=$AP584,SUMPRODUCT($Y584:$AF584,Inp_RPEs!$S$12:$Z$12),0)</f>
        <v>0</v>
      </c>
      <c r="AZ584" s="19">
        <f>IF(AZ$3=$AP584,SUMPRODUCT($Y584:$AB584,Inp_RPEs!$S$12:$V$12),0)</f>
        <v>0</v>
      </c>
      <c r="BA584" s="15"/>
    </row>
    <row r="585" spans="5:53">
      <c r="E585" s="3" t="s">
        <v>19</v>
      </c>
      <c r="F585" s="3" t="s">
        <v>197</v>
      </c>
      <c r="G585" s="3" t="s">
        <v>170</v>
      </c>
      <c r="H585" s="3" t="s">
        <v>166</v>
      </c>
      <c r="I585" s="3" t="s">
        <v>171</v>
      </c>
      <c r="L585" s="3" t="s">
        <v>186</v>
      </c>
      <c r="M585" s="3" t="str">
        <f t="shared" si="76"/>
        <v>ScDebt performance impact (actual)Debt performance - impact of actual gearing</v>
      </c>
      <c r="R585" s="15"/>
      <c r="T585" s="15"/>
      <c r="U585" s="15"/>
      <c r="V585" s="15"/>
      <c r="W585" s="15"/>
      <c r="X585" s="15"/>
      <c r="Y585" s="18">
        <v>-1.2524948864605119</v>
      </c>
      <c r="Z585" s="18">
        <v>-1.8419289503773393</v>
      </c>
      <c r="AA585" s="18">
        <v>-2.2154803484160226</v>
      </c>
      <c r="AB585" s="18">
        <v>-2.1394680178375922</v>
      </c>
      <c r="AC585" s="18">
        <v>-0.65335223782878749</v>
      </c>
      <c r="AD585" s="18">
        <v>-1.0553462953599095</v>
      </c>
      <c r="AE585" s="18">
        <v>-1.764171641853481</v>
      </c>
      <c r="AF585" s="18">
        <v>-1.4018473668985478</v>
      </c>
      <c r="AG585" s="15"/>
      <c r="AH585" s="15"/>
      <c r="AI585" s="15"/>
      <c r="AJ585" s="15"/>
      <c r="AK585" s="15"/>
      <c r="AM585" s="19">
        <f t="shared" si="77"/>
        <v>-12.324089745032191</v>
      </c>
      <c r="AN585" s="19">
        <f t="shared" si="75"/>
        <v>-9.1580707362801625</v>
      </c>
      <c r="AO585" s="19">
        <f t="shared" si="78"/>
        <v>0</v>
      </c>
      <c r="AP585" s="19" t="str">
        <f t="shared" si="79"/>
        <v>GD1</v>
      </c>
      <c r="AQ585" s="19">
        <f t="shared" si="80"/>
        <v>-11.723764344280832</v>
      </c>
      <c r="AR585" s="19">
        <f t="shared" si="81"/>
        <v>-8.758707298191176</v>
      </c>
      <c r="AS585" s="19">
        <f>IF(AS$3=$AP585,SUMPRODUCT($Y585:$AF585,Inp_RPEs!$S$9:$Z$9),0)</f>
        <v>0</v>
      </c>
      <c r="AT585" s="19">
        <f>IF(AT$3=$AP585,SUMPRODUCT($Y585:$AD585,Inp_RPEs!$S$9:$X$9),0)</f>
        <v>0</v>
      </c>
      <c r="AU585" s="19">
        <f>IF(AU$3=$AP585,SUMPRODUCT($Y585:$AF585,Inp_RPEs!$S$10:$Z$10),0)</f>
        <v>0</v>
      </c>
      <c r="AV585" s="19">
        <f>IF(AV$3=$AP585,SUMPRODUCT($Y585:$AD585,Inp_RPEs!$S$10:$X$10),0)</f>
        <v>0</v>
      </c>
      <c r="AW585" s="19">
        <f>IF(AW$3=$AP585,SUMPRODUCT($Y585:$AF585,Inp_RPEs!$S$11:$Z$11),0)</f>
        <v>-11.723764344280832</v>
      </c>
      <c r="AX585" s="19">
        <f>IF(AX$3=$AP585,SUMPRODUCT($Y585:$AD585,Inp_RPEs!$S$11:$X$11),0)</f>
        <v>-8.758707298191176</v>
      </c>
      <c r="AY585" s="19">
        <f>IF(AY$3=$AP585,SUMPRODUCT($Y585:$AF585,Inp_RPEs!$S$12:$Z$12),0)</f>
        <v>0</v>
      </c>
      <c r="AZ585" s="19">
        <f>IF(AZ$3=$AP585,SUMPRODUCT($Y585:$AB585,Inp_RPEs!$S$12:$V$12),0)</f>
        <v>0</v>
      </c>
      <c r="BA585" s="15"/>
    </row>
    <row r="586" spans="5:53">
      <c r="E586" s="3" t="s">
        <v>19</v>
      </c>
      <c r="F586" s="3" t="s">
        <v>197</v>
      </c>
      <c r="G586" s="3" t="s">
        <v>172</v>
      </c>
      <c r="H586" s="3" t="s">
        <v>166</v>
      </c>
      <c r="I586" s="3" t="s">
        <v>173</v>
      </c>
      <c r="L586" s="3" t="s">
        <v>186</v>
      </c>
      <c r="M586" s="3" t="str">
        <f t="shared" si="76"/>
        <v>ScTax performance (notional)Tax performance - at notional gearing</v>
      </c>
      <c r="R586" s="15"/>
      <c r="T586" s="15"/>
      <c r="U586" s="15"/>
      <c r="V586" s="15"/>
      <c r="W586" s="15"/>
      <c r="X586" s="15"/>
      <c r="Y586" s="18">
        <v>0.84684441856190507</v>
      </c>
      <c r="Z586" s="18">
        <v>-10.471987735350909</v>
      </c>
      <c r="AA586" s="18">
        <v>6.6203841276293742</v>
      </c>
      <c r="AB586" s="18">
        <v>-0.9559999051341187</v>
      </c>
      <c r="AC586" s="18">
        <v>7.0778649644891738</v>
      </c>
      <c r="AD586" s="18">
        <v>4.1442533082948492</v>
      </c>
      <c r="AE586" s="18">
        <v>0.98275268165798235</v>
      </c>
      <c r="AF586" s="18">
        <v>-2.8389175477339634</v>
      </c>
      <c r="AG586" s="15"/>
      <c r="AH586" s="15"/>
      <c r="AI586" s="15"/>
      <c r="AJ586" s="15"/>
      <c r="AK586" s="15"/>
      <c r="AM586" s="19">
        <f t="shared" si="77"/>
        <v>5.4051943124142952</v>
      </c>
      <c r="AN586" s="19">
        <f t="shared" si="75"/>
        <v>7.2613591784902756</v>
      </c>
      <c r="AO586" s="19">
        <f t="shared" si="78"/>
        <v>0</v>
      </c>
      <c r="AP586" s="19" t="str">
        <f t="shared" si="79"/>
        <v>GD1</v>
      </c>
      <c r="AQ586" s="19">
        <f t="shared" si="80"/>
        <v>4.9341669108145609</v>
      </c>
      <c r="AR586" s="19">
        <f t="shared" si="81"/>
        <v>6.6725123533556836</v>
      </c>
      <c r="AS586" s="19">
        <f>IF(AS$3=$AP586,SUMPRODUCT($Y586:$AF586,Inp_RPEs!$S$9:$Z$9),0)</f>
        <v>0</v>
      </c>
      <c r="AT586" s="19">
        <f>IF(AT$3=$AP586,SUMPRODUCT($Y586:$AD586,Inp_RPEs!$S$9:$X$9),0)</f>
        <v>0</v>
      </c>
      <c r="AU586" s="19">
        <f>IF(AU$3=$AP586,SUMPRODUCT($Y586:$AF586,Inp_RPEs!$S$10:$Z$10),0)</f>
        <v>0</v>
      </c>
      <c r="AV586" s="19">
        <f>IF(AV$3=$AP586,SUMPRODUCT($Y586:$AD586,Inp_RPEs!$S$10:$X$10),0)</f>
        <v>0</v>
      </c>
      <c r="AW586" s="19">
        <f>IF(AW$3=$AP586,SUMPRODUCT($Y586:$AF586,Inp_RPEs!$S$11:$Z$11),0)</f>
        <v>4.9341669108145609</v>
      </c>
      <c r="AX586" s="19">
        <f>IF(AX$3=$AP586,SUMPRODUCT($Y586:$AD586,Inp_RPEs!$S$11:$X$11),0)</f>
        <v>6.6725123533556836</v>
      </c>
      <c r="AY586" s="19">
        <f>IF(AY$3=$AP586,SUMPRODUCT($Y586:$AF586,Inp_RPEs!$S$12:$Z$12),0)</f>
        <v>0</v>
      </c>
      <c r="AZ586" s="19">
        <f>IF(AZ$3=$AP586,SUMPRODUCT($Y586:$AB586,Inp_RPEs!$S$12:$V$12),0)</f>
        <v>0</v>
      </c>
      <c r="BA586" s="15"/>
    </row>
    <row r="587" spans="5:53">
      <c r="E587" s="3" t="s">
        <v>19</v>
      </c>
      <c r="F587" s="3" t="s">
        <v>197</v>
      </c>
      <c r="G587" s="3" t="s">
        <v>174</v>
      </c>
      <c r="H587" s="3" t="s">
        <v>166</v>
      </c>
      <c r="I587" s="3" t="s">
        <v>175</v>
      </c>
      <c r="L587" s="3" t="s">
        <v>186</v>
      </c>
      <c r="M587" s="3" t="str">
        <f t="shared" si="76"/>
        <v>ScTax performance impact (actual)Tax performance - impact of actual gearing</v>
      </c>
      <c r="R587" s="15"/>
      <c r="T587" s="15"/>
      <c r="U587" s="15"/>
      <c r="V587" s="15"/>
      <c r="W587" s="15"/>
      <c r="X587" s="15"/>
      <c r="Y587" s="18">
        <v>0</v>
      </c>
      <c r="Z587" s="18">
        <v>2.2204460492503131E-15</v>
      </c>
      <c r="AA587" s="18">
        <v>0</v>
      </c>
      <c r="AB587" s="18">
        <v>2.1094237467877974E-15</v>
      </c>
      <c r="AC587" s="18">
        <v>-2.2204460492503131E-16</v>
      </c>
      <c r="AD587" s="18">
        <v>-1.3877787807814457E-15</v>
      </c>
      <c r="AE587" s="18">
        <v>0.12643036001692853</v>
      </c>
      <c r="AF587" s="18">
        <v>6.0805023554098225E-2</v>
      </c>
      <c r="AG587" s="15"/>
      <c r="AH587" s="15"/>
      <c r="AI587" s="15"/>
      <c r="AJ587" s="15"/>
      <c r="AK587" s="15"/>
      <c r="AM587" s="19">
        <f t="shared" si="77"/>
        <v>0.18723538357102948</v>
      </c>
      <c r="AN587" s="19">
        <f t="shared" si="75"/>
        <v>2.7200464103316335E-15</v>
      </c>
      <c r="AO587" s="19">
        <f t="shared" si="78"/>
        <v>0</v>
      </c>
      <c r="AP587" s="19" t="str">
        <f t="shared" si="79"/>
        <v>GD1</v>
      </c>
      <c r="AQ587" s="19">
        <f t="shared" si="80"/>
        <v>0.17535068229214879</v>
      </c>
      <c r="AR587" s="19">
        <f t="shared" si="81"/>
        <v>2.637532802724724E-15</v>
      </c>
      <c r="AS587" s="19">
        <f>IF(AS$3=$AP587,SUMPRODUCT($Y587:$AF587,Inp_RPEs!$S$9:$Z$9),0)</f>
        <v>0</v>
      </c>
      <c r="AT587" s="19">
        <f>IF(AT$3=$AP587,SUMPRODUCT($Y587:$AD587,Inp_RPEs!$S$9:$X$9),0)</f>
        <v>0</v>
      </c>
      <c r="AU587" s="19">
        <f>IF(AU$3=$AP587,SUMPRODUCT($Y587:$AF587,Inp_RPEs!$S$10:$Z$10),0)</f>
        <v>0</v>
      </c>
      <c r="AV587" s="19">
        <f>IF(AV$3=$AP587,SUMPRODUCT($Y587:$AD587,Inp_RPEs!$S$10:$X$10),0)</f>
        <v>0</v>
      </c>
      <c r="AW587" s="19">
        <f>IF(AW$3=$AP587,SUMPRODUCT($Y587:$AF587,Inp_RPEs!$S$11:$Z$11),0)</f>
        <v>0.17535068229214879</v>
      </c>
      <c r="AX587" s="19">
        <f>IF(AX$3=$AP587,SUMPRODUCT($Y587:$AD587,Inp_RPEs!$S$11:$X$11),0)</f>
        <v>2.637532802724724E-15</v>
      </c>
      <c r="AY587" s="19">
        <f>IF(AY$3=$AP587,SUMPRODUCT($Y587:$AF587,Inp_RPEs!$S$12:$Z$12),0)</f>
        <v>0</v>
      </c>
      <c r="AZ587" s="19">
        <f>IF(AZ$3=$AP587,SUMPRODUCT($Y587:$AB587,Inp_RPEs!$S$12:$V$12),0)</f>
        <v>0</v>
      </c>
      <c r="BA587" s="15"/>
    </row>
    <row r="588" spans="5:53">
      <c r="E588" s="3" t="s">
        <v>19</v>
      </c>
      <c r="F588" s="3" t="s">
        <v>197</v>
      </c>
      <c r="G588" s="3" t="s">
        <v>176</v>
      </c>
      <c r="H588" s="3" t="s">
        <v>176</v>
      </c>
      <c r="I588" s="3" t="s">
        <v>177</v>
      </c>
      <c r="L588" s="3" t="s">
        <v>186</v>
      </c>
      <c r="M588" s="3" t="str">
        <f t="shared" ref="M588:M619" si="82">E588&amp;G588&amp;I588</f>
        <v>ScRAVNPV-neutral RAV return base</v>
      </c>
      <c r="R588" s="15"/>
      <c r="T588" s="15"/>
      <c r="U588" s="15"/>
      <c r="V588" s="15"/>
      <c r="W588" s="15"/>
      <c r="X588" s="15"/>
      <c r="Y588" s="89">
        <v>1253.4380953051682</v>
      </c>
      <c r="Z588" s="89">
        <v>1256.2874851073354</v>
      </c>
      <c r="AA588" s="89">
        <v>1261.2578213173861</v>
      </c>
      <c r="AB588" s="89">
        <v>1274.566492272992</v>
      </c>
      <c r="AC588" s="89">
        <v>1289.9929106258392</v>
      </c>
      <c r="AD588" s="89">
        <v>1305.0603527706953</v>
      </c>
      <c r="AE588" s="89">
        <v>1315.2068800051625</v>
      </c>
      <c r="AF588" s="89">
        <v>1316.7605053888456</v>
      </c>
      <c r="AG588" s="15"/>
      <c r="AH588" s="15"/>
      <c r="AI588" s="15"/>
      <c r="AJ588" s="15"/>
      <c r="AK588" s="15"/>
      <c r="AM588" s="19">
        <f t="shared" ref="AM588:AM619" si="83">IF(OR($L588="%", $L588="annual real %"),AVERAGE($Y588:$AF588),SUM($Y588:$AF588))</f>
        <v>10272.570542793423</v>
      </c>
      <c r="AN588" s="19">
        <f t="shared" si="75"/>
        <v>7640.6031573994151</v>
      </c>
      <c r="AO588" s="19">
        <f t="shared" ref="AO588:AO619" si="84">IF(G588="Totex allowance",1,0)</f>
        <v>0</v>
      </c>
      <c r="AP588" s="19" t="str">
        <f t="shared" ref="AP588:AP619" si="85">F588</f>
        <v>GD1</v>
      </c>
      <c r="AQ588" s="19">
        <f t="shared" ref="AQ588:AQ619" si="86">SUM(AS588,AU588,AW588,AY588)</f>
        <v>9755.8969633456745</v>
      </c>
      <c r="AR588" s="19">
        <f t="shared" ref="AR588:AR619" si="87">SUM(AT588,AV588,AX588,AZ588)</f>
        <v>7290.9927983461075</v>
      </c>
      <c r="AS588" s="19">
        <f>IF(AS$3=$AP588,SUMPRODUCT($Y588:$AF588,Inp_RPEs!$S$9:$Z$9),0)</f>
        <v>0</v>
      </c>
      <c r="AT588" s="19">
        <f>IF(AT$3=$AP588,SUMPRODUCT($Y588:$AD588,Inp_RPEs!$S$9:$X$9),0)</f>
        <v>0</v>
      </c>
      <c r="AU588" s="19">
        <f>IF(AU$3=$AP588,SUMPRODUCT($Y588:$AF588,Inp_RPEs!$S$10:$Z$10),0)</f>
        <v>0</v>
      </c>
      <c r="AV588" s="19">
        <f>IF(AV$3=$AP588,SUMPRODUCT($Y588:$AD588,Inp_RPEs!$S$10:$X$10),0)</f>
        <v>0</v>
      </c>
      <c r="AW588" s="19">
        <f>IF(AW$3=$AP588,SUMPRODUCT($Y588:$AF588,Inp_RPEs!$S$11:$Z$11),0)</f>
        <v>9755.8969633456745</v>
      </c>
      <c r="AX588" s="19">
        <f>IF(AX$3=$AP588,SUMPRODUCT($Y588:$AD588,Inp_RPEs!$S$11:$X$11),0)</f>
        <v>7290.9927983461075</v>
      </c>
      <c r="AY588" s="19">
        <f>IF(AY$3=$AP588,SUMPRODUCT($Y588:$AF588,Inp_RPEs!$S$12:$Z$12),0)</f>
        <v>0</v>
      </c>
      <c r="AZ588" s="19">
        <f>IF(AZ$3=$AP588,SUMPRODUCT($Y588:$AB588,Inp_RPEs!$S$12:$V$12),0)</f>
        <v>0</v>
      </c>
      <c r="BA588" s="15"/>
    </row>
    <row r="589" spans="5:53">
      <c r="E589" s="3" t="s">
        <v>19</v>
      </c>
      <c r="F589" s="3" t="s">
        <v>197</v>
      </c>
      <c r="G589" s="3" t="s">
        <v>178</v>
      </c>
      <c r="H589" s="3" t="s">
        <v>176</v>
      </c>
      <c r="I589" s="3" t="s">
        <v>179</v>
      </c>
      <c r="L589" s="3" t="s">
        <v>186</v>
      </c>
      <c r="M589" s="3" t="str">
        <f t="shared" si="82"/>
        <v>ScDepreciationTotal Depreciation</v>
      </c>
      <c r="R589" s="15"/>
      <c r="T589" s="15"/>
      <c r="U589" s="15"/>
      <c r="V589" s="15"/>
      <c r="W589" s="15"/>
      <c r="X589" s="15"/>
      <c r="Y589" s="18">
        <v>-65.107511638720069</v>
      </c>
      <c r="Z589" s="18">
        <v>-66.801181385594631</v>
      </c>
      <c r="AA589" s="18">
        <v>-60.829205236691564</v>
      </c>
      <c r="AB589" s="18">
        <v>-60.910500066864344</v>
      </c>
      <c r="AC589" s="18">
        <v>-65.787913127753484</v>
      </c>
      <c r="AD589" s="18">
        <v>-72.123436021587182</v>
      </c>
      <c r="AE589" s="18">
        <v>-78.755693993370087</v>
      </c>
      <c r="AF589" s="18">
        <v>-86.539008705741679</v>
      </c>
      <c r="AG589" s="15"/>
      <c r="AH589" s="15"/>
      <c r="AI589" s="15"/>
      <c r="AJ589" s="15"/>
      <c r="AK589" s="15"/>
      <c r="AM589" s="19">
        <f t="shared" si="83"/>
        <v>-556.85445017632298</v>
      </c>
      <c r="AN589" s="19">
        <f t="shared" si="75"/>
        <v>-391.55974747721126</v>
      </c>
      <c r="AO589" s="19">
        <f t="shared" si="84"/>
        <v>0</v>
      </c>
      <c r="AP589" s="19" t="str">
        <f t="shared" si="85"/>
        <v>GD1</v>
      </c>
      <c r="AQ589" s="19">
        <f t="shared" si="86"/>
        <v>-528.41492227043534</v>
      </c>
      <c r="AR589" s="19">
        <f t="shared" si="87"/>
        <v>-373.61224371277069</v>
      </c>
      <c r="AS589" s="19">
        <f>IF(AS$3=$AP589,SUMPRODUCT($Y589:$AF589,Inp_RPEs!$S$9:$Z$9),0)</f>
        <v>0</v>
      </c>
      <c r="AT589" s="19">
        <f>IF(AT$3=$AP589,SUMPRODUCT($Y589:$AD589,Inp_RPEs!$S$9:$X$9),0)</f>
        <v>0</v>
      </c>
      <c r="AU589" s="19">
        <f>IF(AU$3=$AP589,SUMPRODUCT($Y589:$AF589,Inp_RPEs!$S$10:$Z$10),0)</f>
        <v>0</v>
      </c>
      <c r="AV589" s="19">
        <f>IF(AV$3=$AP589,SUMPRODUCT($Y589:$AD589,Inp_RPEs!$S$10:$X$10),0)</f>
        <v>0</v>
      </c>
      <c r="AW589" s="19">
        <f>IF(AW$3=$AP589,SUMPRODUCT($Y589:$AF589,Inp_RPEs!$S$11:$Z$11),0)</f>
        <v>-528.41492227043534</v>
      </c>
      <c r="AX589" s="19">
        <f>IF(AX$3=$AP589,SUMPRODUCT($Y589:$AD589,Inp_RPEs!$S$11:$X$11),0)</f>
        <v>-373.61224371277069</v>
      </c>
      <c r="AY589" s="19">
        <f>IF(AY$3=$AP589,SUMPRODUCT($Y589:$AF589,Inp_RPEs!$S$12:$Z$12),0)</f>
        <v>0</v>
      </c>
      <c r="AZ589" s="19">
        <f>IF(AZ$3=$AP589,SUMPRODUCT($Y589:$AB589,Inp_RPEs!$S$12:$V$12),0)</f>
        <v>0</v>
      </c>
      <c r="BA589" s="15"/>
    </row>
    <row r="590" spans="5:53">
      <c r="E590" s="3" t="s">
        <v>19</v>
      </c>
      <c r="F590" s="3" t="s">
        <v>197</v>
      </c>
      <c r="G590" s="3" t="s">
        <v>180</v>
      </c>
      <c r="H590" s="3" t="s">
        <v>176</v>
      </c>
      <c r="I590" s="3" t="s">
        <v>181</v>
      </c>
      <c r="L590" s="3" t="s">
        <v>138</v>
      </c>
      <c r="M590" s="3" t="str">
        <f t="shared" si="82"/>
        <v>ScNotional GearingNotional gearing</v>
      </c>
      <c r="R590" s="15"/>
      <c r="T590" s="15"/>
      <c r="U590" s="15"/>
      <c r="V590" s="15"/>
      <c r="W590" s="15"/>
      <c r="X590" s="15"/>
      <c r="Y590" s="18">
        <v>0.65</v>
      </c>
      <c r="Z590" s="18">
        <v>0.65</v>
      </c>
      <c r="AA590" s="18">
        <v>0.65</v>
      </c>
      <c r="AB590" s="18">
        <v>0.65</v>
      </c>
      <c r="AC590" s="18">
        <v>0.65</v>
      </c>
      <c r="AD590" s="18">
        <v>0.65</v>
      </c>
      <c r="AE590" s="18">
        <v>0.65</v>
      </c>
      <c r="AF590" s="18">
        <v>0.65</v>
      </c>
      <c r="AG590" s="15"/>
      <c r="AH590" s="15"/>
      <c r="AI590" s="15"/>
      <c r="AJ590" s="15"/>
      <c r="AK590" s="15"/>
      <c r="AM590" s="19">
        <f t="shared" si="83"/>
        <v>0.65</v>
      </c>
      <c r="AN590" s="19">
        <f t="shared" si="75"/>
        <v>0.65</v>
      </c>
      <c r="AO590" s="19">
        <f t="shared" si="84"/>
        <v>0</v>
      </c>
      <c r="AP590" s="19" t="str">
        <f t="shared" si="85"/>
        <v>GD1</v>
      </c>
      <c r="AQ590" s="19">
        <f t="shared" si="86"/>
        <v>4.9398572931853693</v>
      </c>
      <c r="AR590" s="19">
        <f t="shared" si="87"/>
        <v>3.7223743440113086</v>
      </c>
      <c r="AS590" s="19">
        <f>IF(AS$3=$AP590,SUMPRODUCT($Y590:$AF590,Inp_RPEs!$S$9:$Z$9),0)</f>
        <v>0</v>
      </c>
      <c r="AT590" s="19">
        <f>IF(AT$3=$AP590,SUMPRODUCT($Y590:$AD590,Inp_RPEs!$S$9:$X$9),0)</f>
        <v>0</v>
      </c>
      <c r="AU590" s="19">
        <f>IF(AU$3=$AP590,SUMPRODUCT($Y590:$AF590,Inp_RPEs!$S$10:$Z$10),0)</f>
        <v>0</v>
      </c>
      <c r="AV590" s="19">
        <f>IF(AV$3=$AP590,SUMPRODUCT($Y590:$AD590,Inp_RPEs!$S$10:$X$10),0)</f>
        <v>0</v>
      </c>
      <c r="AW590" s="19">
        <f>IF(AW$3=$AP590,SUMPRODUCT($Y590:$AF590,Inp_RPEs!$S$11:$Z$11),0)</f>
        <v>4.9398572931853693</v>
      </c>
      <c r="AX590" s="19">
        <f>IF(AX$3=$AP590,SUMPRODUCT($Y590:$AD590,Inp_RPEs!$S$11:$X$11),0)</f>
        <v>3.7223743440113086</v>
      </c>
      <c r="AY590" s="19">
        <f>IF(AY$3=$AP590,SUMPRODUCT($Y590:$AF590,Inp_RPEs!$S$12:$Z$12),0)</f>
        <v>0</v>
      </c>
      <c r="AZ590" s="19">
        <f>IF(AZ$3=$AP590,SUMPRODUCT($Y590:$AB590,Inp_RPEs!$S$12:$V$12),0)</f>
        <v>0</v>
      </c>
      <c r="BA590" s="15"/>
    </row>
    <row r="591" spans="5:53">
      <c r="E591" s="3" t="s">
        <v>19</v>
      </c>
      <c r="F591" s="3" t="s">
        <v>197</v>
      </c>
      <c r="G591" s="3" t="s">
        <v>182</v>
      </c>
      <c r="H591" s="3" t="s">
        <v>176</v>
      </c>
      <c r="I591" s="3" t="s">
        <v>182</v>
      </c>
      <c r="L591" s="3" t="s">
        <v>183</v>
      </c>
      <c r="M591" s="3" t="str">
        <f t="shared" si="82"/>
        <v>ScCost of debtCost of debt</v>
      </c>
      <c r="R591" s="15"/>
      <c r="T591" s="15"/>
      <c r="U591" s="15"/>
      <c r="V591" s="15"/>
      <c r="W591" s="15"/>
      <c r="X591" s="15"/>
      <c r="Y591" s="18">
        <v>2.92E-2</v>
      </c>
      <c r="Z591" s="18">
        <v>2.7199999999999998E-2</v>
      </c>
      <c r="AA591" s="18">
        <v>2.5499999999999998E-2</v>
      </c>
      <c r="AB591" s="18">
        <v>2.3800000000000002E-2</v>
      </c>
      <c r="AC591" s="18">
        <v>2.2200000000000001E-2</v>
      </c>
      <c r="AD591" s="18">
        <v>1.9099999999999999E-2</v>
      </c>
      <c r="AE591" s="18">
        <v>1.5800000000000002E-2</v>
      </c>
      <c r="AF591" s="18">
        <v>1.1399999999999999E-2</v>
      </c>
      <c r="AG591" s="15"/>
      <c r="AH591" s="15"/>
      <c r="AI591" s="15"/>
      <c r="AJ591" s="15"/>
      <c r="AK591" s="15"/>
      <c r="AM591" s="19">
        <f t="shared" si="83"/>
        <v>2.1775000000000003E-2</v>
      </c>
      <c r="AN591" s="19">
        <f t="shared" si="75"/>
        <v>2.4500000000000004E-2</v>
      </c>
      <c r="AO591" s="19">
        <f t="shared" si="84"/>
        <v>0</v>
      </c>
      <c r="AP591" s="19" t="str">
        <f t="shared" si="85"/>
        <v>GD1</v>
      </c>
      <c r="AQ591" s="19">
        <f t="shared" si="86"/>
        <v>0.16608097596768839</v>
      </c>
      <c r="AR591" s="19">
        <f t="shared" si="87"/>
        <v>0.14060748656958499</v>
      </c>
      <c r="AS591" s="19">
        <f>IF(AS$3=$AP591,SUMPRODUCT($Y591:$AF591,Inp_RPEs!$S$9:$Z$9),0)</f>
        <v>0</v>
      </c>
      <c r="AT591" s="19">
        <f>IF(AT$3=$AP591,SUMPRODUCT($Y591:$AD591,Inp_RPEs!$S$9:$X$9),0)</f>
        <v>0</v>
      </c>
      <c r="AU591" s="19">
        <f>IF(AU$3=$AP591,SUMPRODUCT($Y591:$AF591,Inp_RPEs!$S$10:$Z$10),0)</f>
        <v>0</v>
      </c>
      <c r="AV591" s="19">
        <f>IF(AV$3=$AP591,SUMPRODUCT($Y591:$AD591,Inp_RPEs!$S$10:$X$10),0)</f>
        <v>0</v>
      </c>
      <c r="AW591" s="19">
        <f>IF(AW$3=$AP591,SUMPRODUCT($Y591:$AF591,Inp_RPEs!$S$11:$Z$11),0)</f>
        <v>0.16608097596768839</v>
      </c>
      <c r="AX591" s="19">
        <f>IF(AX$3=$AP591,SUMPRODUCT($Y591:$AD591,Inp_RPEs!$S$11:$X$11),0)</f>
        <v>0.14060748656958499</v>
      </c>
      <c r="AY591" s="19">
        <f>IF(AY$3=$AP591,SUMPRODUCT($Y591:$AF591,Inp_RPEs!$S$12:$Z$12),0)</f>
        <v>0</v>
      </c>
      <c r="AZ591" s="19">
        <f>IF(AZ$3=$AP591,SUMPRODUCT($Y591:$AB591,Inp_RPEs!$S$12:$V$12),0)</f>
        <v>0</v>
      </c>
      <c r="BA591" s="15"/>
    </row>
    <row r="592" spans="5:53">
      <c r="E592" s="3" t="s">
        <v>19</v>
      </c>
      <c r="F592" s="3" t="s">
        <v>197</v>
      </c>
      <c r="G592" s="3" t="s">
        <v>184</v>
      </c>
      <c r="H592" s="3" t="s">
        <v>176</v>
      </c>
      <c r="I592" s="3" t="s">
        <v>184</v>
      </c>
      <c r="L592" s="3" t="s">
        <v>183</v>
      </c>
      <c r="M592" s="3" t="str">
        <f t="shared" si="82"/>
        <v>ScCost of equityCost of equity</v>
      </c>
      <c r="R592" s="15"/>
      <c r="T592" s="15"/>
      <c r="U592" s="15"/>
      <c r="V592" s="15"/>
      <c r="W592" s="15"/>
      <c r="X592" s="15"/>
      <c r="Y592" s="18">
        <v>6.7000000000000004E-2</v>
      </c>
      <c r="Z592" s="18">
        <v>6.7000000000000004E-2</v>
      </c>
      <c r="AA592" s="18">
        <v>6.7000000000000004E-2</v>
      </c>
      <c r="AB592" s="18">
        <v>6.7000000000000004E-2</v>
      </c>
      <c r="AC592" s="18">
        <v>6.7000000000000004E-2</v>
      </c>
      <c r="AD592" s="18">
        <v>6.7000000000000004E-2</v>
      </c>
      <c r="AE592" s="18">
        <v>6.7000000000000004E-2</v>
      </c>
      <c r="AF592" s="18">
        <v>6.7000000000000004E-2</v>
      </c>
      <c r="AG592" s="15"/>
      <c r="AH592" s="15"/>
      <c r="AI592" s="15"/>
      <c r="AJ592" s="15"/>
      <c r="AK592" s="15"/>
      <c r="AM592" s="19">
        <f t="shared" si="83"/>
        <v>6.7000000000000004E-2</v>
      </c>
      <c r="AN592" s="19">
        <f t="shared" si="75"/>
        <v>6.7000000000000004E-2</v>
      </c>
      <c r="AO592" s="19">
        <f t="shared" si="84"/>
        <v>0</v>
      </c>
      <c r="AP592" s="19" t="str">
        <f t="shared" si="85"/>
        <v>GD1</v>
      </c>
      <c r="AQ592" s="19">
        <f t="shared" si="86"/>
        <v>0.50918529022064551</v>
      </c>
      <c r="AR592" s="19">
        <f t="shared" si="87"/>
        <v>0.38369089392116551</v>
      </c>
      <c r="AS592" s="19">
        <f>IF(AS$3=$AP592,SUMPRODUCT($Y592:$AF592,Inp_RPEs!$S$9:$Z$9),0)</f>
        <v>0</v>
      </c>
      <c r="AT592" s="19">
        <f>IF(AT$3=$AP592,SUMPRODUCT($Y592:$AD592,Inp_RPEs!$S$9:$X$9),0)</f>
        <v>0</v>
      </c>
      <c r="AU592" s="19">
        <f>IF(AU$3=$AP592,SUMPRODUCT($Y592:$AF592,Inp_RPEs!$S$10:$Z$10),0)</f>
        <v>0</v>
      </c>
      <c r="AV592" s="19">
        <f>IF(AV$3=$AP592,SUMPRODUCT($Y592:$AD592,Inp_RPEs!$S$10:$X$10),0)</f>
        <v>0</v>
      </c>
      <c r="AW592" s="19">
        <f>IF(AW$3=$AP592,SUMPRODUCT($Y592:$AF592,Inp_RPEs!$S$11:$Z$11),0)</f>
        <v>0.50918529022064551</v>
      </c>
      <c r="AX592" s="19">
        <f>IF(AX$3=$AP592,SUMPRODUCT($Y592:$AD592,Inp_RPEs!$S$11:$X$11),0)</f>
        <v>0.38369089392116551</v>
      </c>
      <c r="AY592" s="19">
        <f>IF(AY$3=$AP592,SUMPRODUCT($Y592:$AF592,Inp_RPEs!$S$12:$Z$12),0)</f>
        <v>0</v>
      </c>
      <c r="AZ592" s="19">
        <f>IF(AZ$3=$AP592,SUMPRODUCT($Y592:$AB592,Inp_RPEs!$S$12:$V$12),0)</f>
        <v>0</v>
      </c>
      <c r="BA592" s="15"/>
    </row>
    <row r="593" spans="5:53">
      <c r="E593" s="3" t="s">
        <v>20</v>
      </c>
      <c r="F593" s="3" t="s">
        <v>197</v>
      </c>
      <c r="G593" s="3" t="s">
        <v>198</v>
      </c>
      <c r="H593" s="3" t="s">
        <v>130</v>
      </c>
      <c r="I593" s="3" t="s">
        <v>131</v>
      </c>
      <c r="L593" s="3" t="s">
        <v>186</v>
      </c>
      <c r="M593" s="3" t="str">
        <f t="shared" si="82"/>
        <v>SoTotex excl repex actualLatest Totex actuals/forecast</v>
      </c>
      <c r="R593" s="15"/>
      <c r="T593" s="15"/>
      <c r="U593" s="15"/>
      <c r="V593" s="15"/>
      <c r="W593" s="15"/>
      <c r="X593" s="15"/>
      <c r="Y593" s="89">
        <v>134.12103007005746</v>
      </c>
      <c r="Z593" s="89">
        <v>147.12423959934708</v>
      </c>
      <c r="AA593" s="89">
        <v>152.29087215213397</v>
      </c>
      <c r="AB593" s="89">
        <v>152.04036829853774</v>
      </c>
      <c r="AC593" s="89">
        <v>150.85581085323423</v>
      </c>
      <c r="AD593" s="89">
        <v>166</v>
      </c>
      <c r="AE593" s="89">
        <v>157.98298799443018</v>
      </c>
      <c r="AF593" s="89">
        <v>144.57935291885153</v>
      </c>
      <c r="AG593" s="15"/>
      <c r="AH593" s="15"/>
      <c r="AI593" s="15"/>
      <c r="AJ593" s="15"/>
      <c r="AK593" s="15"/>
      <c r="AM593" s="19">
        <f t="shared" si="83"/>
        <v>1204.9946618865922</v>
      </c>
      <c r="AN593" s="19">
        <f t="shared" si="75"/>
        <v>902.43232097331042</v>
      </c>
      <c r="AO593" s="19">
        <f t="shared" si="84"/>
        <v>0</v>
      </c>
      <c r="AP593" s="19" t="str">
        <f t="shared" si="85"/>
        <v>GD1</v>
      </c>
      <c r="AQ593" s="19">
        <f t="shared" si="86"/>
        <v>1143.8947468888593</v>
      </c>
      <c r="AR593" s="19">
        <f t="shared" si="87"/>
        <v>860.53744602415964</v>
      </c>
      <c r="AS593" s="19">
        <f>IF(AS$3=$AP593,SUMPRODUCT($Y593:$AF593,Inp_RPEs!$S$9:$Z$9),0)</f>
        <v>0</v>
      </c>
      <c r="AT593" s="19">
        <f>IF(AT$3=$AP593,SUMPRODUCT($Y593:$AD593,Inp_RPEs!$S$9:$X$9),0)</f>
        <v>0</v>
      </c>
      <c r="AU593" s="19">
        <f>IF(AU$3=$AP593,SUMPRODUCT($Y593:$AF593,Inp_RPEs!$S$10:$Z$10),0)</f>
        <v>0</v>
      </c>
      <c r="AV593" s="19">
        <f>IF(AV$3=$AP593,SUMPRODUCT($Y593:$AD593,Inp_RPEs!$S$10:$X$10),0)</f>
        <v>0</v>
      </c>
      <c r="AW593" s="19">
        <f>IF(AW$3=$AP593,SUMPRODUCT($Y593:$AF593,Inp_RPEs!$S$11:$Z$11),0)</f>
        <v>1143.8947468888593</v>
      </c>
      <c r="AX593" s="19">
        <f>IF(AX$3=$AP593,SUMPRODUCT($Y593:$AD593,Inp_RPEs!$S$11:$X$11),0)</f>
        <v>860.53744602415964</v>
      </c>
      <c r="AY593" s="19">
        <f>IF(AY$3=$AP593,SUMPRODUCT($Y593:$AF593,Inp_RPEs!$S$12:$Z$12),0)</f>
        <v>0</v>
      </c>
      <c r="AZ593" s="19">
        <f>IF(AZ$3=$AP593,SUMPRODUCT($Y593:$AB593,Inp_RPEs!$S$12:$V$12),0)</f>
        <v>0</v>
      </c>
      <c r="BA593" s="15"/>
    </row>
    <row r="594" spans="5:53">
      <c r="E594" s="3" t="s">
        <v>20</v>
      </c>
      <c r="F594" s="3" t="s">
        <v>197</v>
      </c>
      <c r="G594" s="3" t="s">
        <v>199</v>
      </c>
      <c r="H594" s="3" t="s">
        <v>130</v>
      </c>
      <c r="I594" s="3" t="s">
        <v>134</v>
      </c>
      <c r="L594" s="3" t="s">
        <v>186</v>
      </c>
      <c r="M594" s="3" t="str">
        <f t="shared" si="82"/>
        <v>SoTotex excl repex allowanceTotex allowance 
   including allowed adjustments and uncertainty mechanisms</v>
      </c>
      <c r="R594" s="15"/>
      <c r="T594" s="15"/>
      <c r="U594" s="15"/>
      <c r="V594" s="15"/>
      <c r="W594" s="15"/>
      <c r="X594" s="15"/>
      <c r="Y594" s="89">
        <v>193.75</v>
      </c>
      <c r="Z594" s="89">
        <v>175.55</v>
      </c>
      <c r="AA594" s="89">
        <v>174.1</v>
      </c>
      <c r="AB594" s="89">
        <v>181.75</v>
      </c>
      <c r="AC594" s="89">
        <v>183.85</v>
      </c>
      <c r="AD594" s="89">
        <v>183.2</v>
      </c>
      <c r="AE594" s="89">
        <v>166.15</v>
      </c>
      <c r="AF594" s="89">
        <v>161.15</v>
      </c>
      <c r="AG594" s="15"/>
      <c r="AH594" s="15"/>
      <c r="AI594" s="15"/>
      <c r="AJ594" s="15"/>
      <c r="AK594" s="15"/>
      <c r="AM594" s="19">
        <f t="shared" si="83"/>
        <v>1419.5000000000002</v>
      </c>
      <c r="AN594" s="19">
        <f t="shared" si="75"/>
        <v>1092.2</v>
      </c>
      <c r="AO594" s="19">
        <f t="shared" si="84"/>
        <v>0</v>
      </c>
      <c r="AP594" s="19" t="str">
        <f t="shared" si="85"/>
        <v>GD1</v>
      </c>
      <c r="AQ594" s="19">
        <f t="shared" si="86"/>
        <v>1349.1999123129931</v>
      </c>
      <c r="AR594" s="19">
        <f t="shared" si="87"/>
        <v>1042.6751667247854</v>
      </c>
      <c r="AS594" s="19">
        <f>IF(AS$3=$AP594,SUMPRODUCT($Y594:$AF594,Inp_RPEs!$S$9:$Z$9),0)</f>
        <v>0</v>
      </c>
      <c r="AT594" s="19">
        <f>IF(AT$3=$AP594,SUMPRODUCT($Y594:$AD594,Inp_RPEs!$S$9:$X$9),0)</f>
        <v>0</v>
      </c>
      <c r="AU594" s="19">
        <f>IF(AU$3=$AP594,SUMPRODUCT($Y594:$AF594,Inp_RPEs!$S$10:$Z$10),0)</f>
        <v>0</v>
      </c>
      <c r="AV594" s="19">
        <f>IF(AV$3=$AP594,SUMPRODUCT($Y594:$AD594,Inp_RPEs!$S$10:$X$10),0)</f>
        <v>0</v>
      </c>
      <c r="AW594" s="19">
        <f>IF(AW$3=$AP594,SUMPRODUCT($Y594:$AF594,Inp_RPEs!$S$11:$Z$11),0)</f>
        <v>1349.1999123129931</v>
      </c>
      <c r="AX594" s="19">
        <f>IF(AX$3=$AP594,SUMPRODUCT($Y594:$AD594,Inp_RPEs!$S$11:$X$11),0)</f>
        <v>1042.6751667247854</v>
      </c>
      <c r="AY594" s="19">
        <f>IF(AY$3=$AP594,SUMPRODUCT($Y594:$AF594,Inp_RPEs!$S$12:$Z$12),0)</f>
        <v>0</v>
      </c>
      <c r="AZ594" s="19">
        <f>IF(AZ$3=$AP594,SUMPRODUCT($Y594:$AB594,Inp_RPEs!$S$12:$V$12),0)</f>
        <v>0</v>
      </c>
      <c r="BA594" s="15"/>
    </row>
    <row r="595" spans="5:53">
      <c r="E595" s="3" t="s">
        <v>20</v>
      </c>
      <c r="F595" s="3" t="s">
        <v>197</v>
      </c>
      <c r="G595" s="3" t="s">
        <v>199</v>
      </c>
      <c r="H595" s="3" t="s">
        <v>130</v>
      </c>
      <c r="I595" s="3" t="s">
        <v>135</v>
      </c>
      <c r="L595" s="3" t="s">
        <v>186</v>
      </c>
      <c r="M595" s="3" t="str">
        <f t="shared" si="82"/>
        <v>SoTotex excl repex allowanceTotal enduring value adjustments</v>
      </c>
      <c r="R595" s="15"/>
      <c r="T595" s="15"/>
      <c r="U595" s="15"/>
      <c r="V595" s="15"/>
      <c r="W595" s="15"/>
      <c r="X595" s="15"/>
      <c r="Y595" s="18">
        <v>0</v>
      </c>
      <c r="Z595" s="18">
        <v>0</v>
      </c>
      <c r="AA595" s="18">
        <v>0</v>
      </c>
      <c r="AB595" s="18">
        <v>0</v>
      </c>
      <c r="AC595" s="18">
        <v>-4.7</v>
      </c>
      <c r="AD595" s="18">
        <v>-7.18</v>
      </c>
      <c r="AE595" s="18">
        <v>5.89</v>
      </c>
      <c r="AF595" s="18">
        <v>5.99</v>
      </c>
      <c r="AG595" s="15"/>
      <c r="AH595" s="15"/>
      <c r="AI595" s="15"/>
      <c r="AJ595" s="15"/>
      <c r="AK595" s="15"/>
      <c r="AM595" s="19">
        <f t="shared" si="83"/>
        <v>0</v>
      </c>
      <c r="AN595" s="19">
        <f t="shared" si="75"/>
        <v>-11.879999999999999</v>
      </c>
      <c r="AO595" s="19">
        <f t="shared" si="84"/>
        <v>0</v>
      </c>
      <c r="AP595" s="19" t="str">
        <f t="shared" si="85"/>
        <v>GD1</v>
      </c>
      <c r="AQ595" s="19">
        <f t="shared" si="86"/>
        <v>8.8817841970012523E-16</v>
      </c>
      <c r="AR595" s="19">
        <f t="shared" si="87"/>
        <v>-11.125921104759872</v>
      </c>
      <c r="AS595" s="19">
        <f>IF(AS$3=$AP595,SUMPRODUCT($Y595:$AF595,Inp_RPEs!$S$9:$Z$9),0)</f>
        <v>0</v>
      </c>
      <c r="AT595" s="19">
        <f>IF(AT$3=$AP595,SUMPRODUCT($Y595:$AD595,Inp_RPEs!$S$9:$X$9),0)</f>
        <v>0</v>
      </c>
      <c r="AU595" s="19">
        <f>IF(AU$3=$AP595,SUMPRODUCT($Y595:$AF595,Inp_RPEs!$S$10:$Z$10),0)</f>
        <v>0</v>
      </c>
      <c r="AV595" s="19">
        <f>IF(AV$3=$AP595,SUMPRODUCT($Y595:$AD595,Inp_RPEs!$S$10:$X$10),0)</f>
        <v>0</v>
      </c>
      <c r="AW595" s="19">
        <f>IF(AW$3=$AP595,SUMPRODUCT($Y595:$AF595,Inp_RPEs!$S$11:$Z$11),0)</f>
        <v>8.8817841970012523E-16</v>
      </c>
      <c r="AX595" s="19">
        <f>IF(AX$3=$AP595,SUMPRODUCT($Y595:$AD595,Inp_RPEs!$S$11:$X$11),0)</f>
        <v>-11.125921104759872</v>
      </c>
      <c r="AY595" s="19">
        <f>IF(AY$3=$AP595,SUMPRODUCT($Y595:$AF595,Inp_RPEs!$S$12:$Z$12),0)</f>
        <v>0</v>
      </c>
      <c r="AZ595" s="19">
        <f>IF(AZ$3=$AP595,SUMPRODUCT($Y595:$AB595,Inp_RPEs!$S$12:$V$12),0)</f>
        <v>0</v>
      </c>
      <c r="BA595" s="15"/>
    </row>
    <row r="596" spans="5:53">
      <c r="E596" s="3" t="s">
        <v>18</v>
      </c>
      <c r="F596" s="3" t="s">
        <v>197</v>
      </c>
      <c r="G596" s="3" t="s">
        <v>200</v>
      </c>
      <c r="H596" s="3" t="s">
        <v>130</v>
      </c>
      <c r="I596" s="3" t="s">
        <v>131</v>
      </c>
      <c r="L596" s="3" t="s">
        <v>186</v>
      </c>
      <c r="M596" s="3" t="str">
        <f t="shared" si="82"/>
        <v>NGNRepex actualLatest Totex actuals/forecast</v>
      </c>
      <c r="R596" s="15"/>
      <c r="T596" s="15"/>
      <c r="U596" s="15"/>
      <c r="V596" s="15"/>
      <c r="W596" s="15"/>
      <c r="X596" s="15"/>
      <c r="Y596" s="89">
        <v>75.65417606107161</v>
      </c>
      <c r="Z596" s="89">
        <v>79.371163176717928</v>
      </c>
      <c r="AA596" s="89">
        <v>71.559473660661226</v>
      </c>
      <c r="AB596" s="89">
        <v>69.458406992289483</v>
      </c>
      <c r="AC596" s="89">
        <v>71.497283014088339</v>
      </c>
      <c r="AD596" s="89">
        <v>73.290316525401096</v>
      </c>
      <c r="AE596" s="89">
        <v>74.855777482865804</v>
      </c>
      <c r="AF596" s="89">
        <v>68.068460554428256</v>
      </c>
      <c r="AG596" s="15"/>
      <c r="AH596" s="15"/>
      <c r="AI596" s="15"/>
      <c r="AJ596" s="15"/>
      <c r="AK596" s="15"/>
      <c r="AM596" s="19">
        <f t="shared" si="83"/>
        <v>583.75505746752378</v>
      </c>
      <c r="AN596" s="19">
        <f t="shared" si="75"/>
        <v>440.83081943022967</v>
      </c>
      <c r="AO596" s="19">
        <f t="shared" si="84"/>
        <v>0</v>
      </c>
      <c r="AP596" s="19" t="str">
        <f t="shared" si="85"/>
        <v>GD1</v>
      </c>
      <c r="AQ596" s="19">
        <f t="shared" si="86"/>
        <v>554.77166610892493</v>
      </c>
      <c r="AR596" s="19">
        <f t="shared" si="87"/>
        <v>420.91949469807867</v>
      </c>
      <c r="AS596" s="19">
        <f>IF(AS$3=$AP596,SUMPRODUCT($Y596:$AF596,Inp_RPEs!$S$9:$Z$9),0)</f>
        <v>0</v>
      </c>
      <c r="AT596" s="19">
        <f>IF(AT$3=$AP596,SUMPRODUCT($Y596:$AD596,Inp_RPEs!$S$9:$X$9),0)</f>
        <v>0</v>
      </c>
      <c r="AU596" s="19">
        <f>IF(AU$3=$AP596,SUMPRODUCT($Y596:$AF596,Inp_RPEs!$S$10:$Z$10),0)</f>
        <v>0</v>
      </c>
      <c r="AV596" s="19">
        <f>IF(AV$3=$AP596,SUMPRODUCT($Y596:$AD596,Inp_RPEs!$S$10:$X$10),0)</f>
        <v>0</v>
      </c>
      <c r="AW596" s="19">
        <f>IF(AW$3=$AP596,SUMPRODUCT($Y596:$AF596,Inp_RPEs!$S$11:$Z$11),0)</f>
        <v>554.77166610892493</v>
      </c>
      <c r="AX596" s="19">
        <f>IF(AX$3=$AP596,SUMPRODUCT($Y596:$AD596,Inp_RPEs!$S$11:$X$11),0)</f>
        <v>420.91949469807867</v>
      </c>
      <c r="AY596" s="19">
        <f>IF(AY$3=$AP596,SUMPRODUCT($Y596:$AF596,Inp_RPEs!$S$12:$Z$12),0)</f>
        <v>0</v>
      </c>
      <c r="AZ596" s="19">
        <f>IF(AZ$3=$AP596,SUMPRODUCT($Y596:$AB596,Inp_RPEs!$S$12:$V$12),0)</f>
        <v>0</v>
      </c>
      <c r="BA596" s="15"/>
    </row>
    <row r="597" spans="5:53">
      <c r="E597" s="3" t="s">
        <v>19</v>
      </c>
      <c r="F597" s="3" t="s">
        <v>197</v>
      </c>
      <c r="G597" s="3" t="s">
        <v>200</v>
      </c>
      <c r="H597" s="3" t="s">
        <v>130</v>
      </c>
      <c r="I597" s="3" t="s">
        <v>131</v>
      </c>
      <c r="L597" s="3" t="s">
        <v>186</v>
      </c>
      <c r="M597" s="3" t="str">
        <f t="shared" si="82"/>
        <v>ScRepex actualLatest Totex actuals/forecast</v>
      </c>
      <c r="R597" s="15"/>
      <c r="T597" s="15"/>
      <c r="U597" s="15"/>
      <c r="V597" s="15"/>
      <c r="W597" s="15"/>
      <c r="X597" s="15"/>
      <c r="Y597" s="89">
        <v>43.285230170481469</v>
      </c>
      <c r="Z597" s="89">
        <v>42.818018807242574</v>
      </c>
      <c r="AA597" s="89">
        <v>47.511228527110362</v>
      </c>
      <c r="AB597" s="89">
        <v>46.778964017020172</v>
      </c>
      <c r="AC597" s="89">
        <v>47.113130079405977</v>
      </c>
      <c r="AD597" s="89">
        <v>53.980811749857963</v>
      </c>
      <c r="AE597" s="89">
        <v>50.48731971314281</v>
      </c>
      <c r="AF597" s="89">
        <v>50.105247964225953</v>
      </c>
      <c r="AG597" s="15"/>
      <c r="AH597" s="15"/>
      <c r="AI597" s="15"/>
      <c r="AJ597" s="15"/>
      <c r="AK597" s="15"/>
      <c r="AM597" s="19">
        <f t="shared" si="83"/>
        <v>382.0799510284873</v>
      </c>
      <c r="AN597" s="19">
        <f t="shared" si="75"/>
        <v>281.48738335111852</v>
      </c>
      <c r="AO597" s="19">
        <f t="shared" si="84"/>
        <v>0</v>
      </c>
      <c r="AP597" s="19" t="str">
        <f t="shared" si="85"/>
        <v>GD1</v>
      </c>
      <c r="AQ597" s="19">
        <f t="shared" si="86"/>
        <v>362.60338429158833</v>
      </c>
      <c r="AR597" s="19">
        <f t="shared" si="87"/>
        <v>268.39589509094668</v>
      </c>
      <c r="AS597" s="19">
        <f>IF(AS$3=$AP597,SUMPRODUCT($Y597:$AF597,Inp_RPEs!$S$9:$Z$9),0)</f>
        <v>0</v>
      </c>
      <c r="AT597" s="19">
        <f>IF(AT$3=$AP597,SUMPRODUCT($Y597:$AD597,Inp_RPEs!$S$9:$X$9),0)</f>
        <v>0</v>
      </c>
      <c r="AU597" s="19">
        <f>IF(AU$3=$AP597,SUMPRODUCT($Y597:$AF597,Inp_RPEs!$S$10:$Z$10),0)</f>
        <v>0</v>
      </c>
      <c r="AV597" s="19">
        <f>IF(AV$3=$AP597,SUMPRODUCT($Y597:$AD597,Inp_RPEs!$S$10:$X$10),0)</f>
        <v>0</v>
      </c>
      <c r="AW597" s="19">
        <f>IF(AW$3=$AP597,SUMPRODUCT($Y597:$AF597,Inp_RPEs!$S$11:$Z$11),0)</f>
        <v>362.60338429158833</v>
      </c>
      <c r="AX597" s="19">
        <f>IF(AX$3=$AP597,SUMPRODUCT($Y597:$AD597,Inp_RPEs!$S$11:$X$11),0)</f>
        <v>268.39589509094668</v>
      </c>
      <c r="AY597" s="19">
        <f>IF(AY$3=$AP597,SUMPRODUCT($Y597:$AF597,Inp_RPEs!$S$12:$Z$12),0)</f>
        <v>0</v>
      </c>
      <c r="AZ597" s="19">
        <f>IF(AZ$3=$AP597,SUMPRODUCT($Y597:$AB597,Inp_RPEs!$S$12:$V$12),0)</f>
        <v>0</v>
      </c>
      <c r="BA597" s="15"/>
    </row>
    <row r="598" spans="5:53">
      <c r="E598" s="3" t="s">
        <v>20</v>
      </c>
      <c r="F598" s="3" t="s">
        <v>197</v>
      </c>
      <c r="G598" s="3" t="s">
        <v>201</v>
      </c>
      <c r="H598" s="3" t="s">
        <v>130</v>
      </c>
      <c r="I598" s="3" t="s">
        <v>135</v>
      </c>
      <c r="L598" s="3" t="s">
        <v>186</v>
      </c>
      <c r="M598" s="3" t="str">
        <f t="shared" si="82"/>
        <v>SoRepex allowanceTotal enduring value adjustments</v>
      </c>
      <c r="R598" s="15"/>
      <c r="T598" s="15"/>
      <c r="U598" s="15"/>
      <c r="V598" s="15"/>
      <c r="W598" s="15"/>
      <c r="X598" s="15"/>
      <c r="Y598" s="18">
        <v>-15.03</v>
      </c>
      <c r="Z598" s="18">
        <v>-15.03</v>
      </c>
      <c r="AA598" s="18">
        <v>-15.03</v>
      </c>
      <c r="AB598" s="18">
        <v>-15.03</v>
      </c>
      <c r="AC598" s="18">
        <v>-8.1999999999999993</v>
      </c>
      <c r="AD598" s="18">
        <v>13.7</v>
      </c>
      <c r="AE598" s="18">
        <v>27.36</v>
      </c>
      <c r="AF598" s="18">
        <v>27.259999999999998</v>
      </c>
      <c r="AG598" s="15"/>
      <c r="AH598" s="15"/>
      <c r="AI598" s="15"/>
      <c r="AJ598" s="15"/>
      <c r="AK598" s="15"/>
      <c r="AM598" s="19">
        <f t="shared" si="83"/>
        <v>0</v>
      </c>
      <c r="AN598" s="19">
        <f t="shared" si="75"/>
        <v>-54.61999999999999</v>
      </c>
      <c r="AO598" s="19">
        <f t="shared" si="84"/>
        <v>0</v>
      </c>
      <c r="AP598" s="19" t="str">
        <f t="shared" si="85"/>
        <v>GD1</v>
      </c>
      <c r="AQ598" s="19">
        <f t="shared" si="86"/>
        <v>-1.6168926342024399</v>
      </c>
      <c r="AR598" s="19">
        <f t="shared" si="87"/>
        <v>-52.769907006423331</v>
      </c>
      <c r="AS598" s="19">
        <f>IF(AS$3=$AP598,SUMPRODUCT($Y598:$AF598,Inp_RPEs!$S$9:$Z$9),0)</f>
        <v>0</v>
      </c>
      <c r="AT598" s="19">
        <f>IF(AT$3=$AP598,SUMPRODUCT($Y598:$AD598,Inp_RPEs!$S$9:$X$9),0)</f>
        <v>0</v>
      </c>
      <c r="AU598" s="19">
        <f>IF(AU$3=$AP598,SUMPRODUCT($Y598:$AF598,Inp_RPEs!$S$10:$Z$10),0)</f>
        <v>0</v>
      </c>
      <c r="AV598" s="19">
        <f>IF(AV$3=$AP598,SUMPRODUCT($Y598:$AD598,Inp_RPEs!$S$10:$X$10),0)</f>
        <v>0</v>
      </c>
      <c r="AW598" s="19">
        <f>IF(AW$3=$AP598,SUMPRODUCT($Y598:$AF598,Inp_RPEs!$S$11:$Z$11),0)</f>
        <v>-1.6168926342024399</v>
      </c>
      <c r="AX598" s="19">
        <f>IF(AX$3=$AP598,SUMPRODUCT($Y598:$AD598,Inp_RPEs!$S$11:$X$11),0)</f>
        <v>-52.769907006423331</v>
      </c>
      <c r="AY598" s="19">
        <f>IF(AY$3=$AP598,SUMPRODUCT($Y598:$AF598,Inp_RPEs!$S$12:$Z$12),0)</f>
        <v>0</v>
      </c>
      <c r="AZ598" s="19">
        <f>IF(AZ$3=$AP598,SUMPRODUCT($Y598:$AB598,Inp_RPEs!$S$12:$V$12),0)</f>
        <v>0</v>
      </c>
      <c r="BA598" s="15"/>
    </row>
    <row r="599" spans="5:53">
      <c r="E599" s="3" t="s">
        <v>20</v>
      </c>
      <c r="F599" s="3" t="s">
        <v>197</v>
      </c>
      <c r="G599" s="3" t="s">
        <v>136</v>
      </c>
      <c r="H599" s="3" t="s">
        <v>130</v>
      </c>
      <c r="I599" s="3" t="s">
        <v>137</v>
      </c>
      <c r="L599" s="3" t="s">
        <v>138</v>
      </c>
      <c r="M599" s="3" t="str">
        <f t="shared" si="82"/>
        <v>SoSharing factorFunding Adjustment Rate (often referred to as 'sharing factor')</v>
      </c>
      <c r="R599" s="15"/>
      <c r="T599" s="15"/>
      <c r="U599" s="15"/>
      <c r="V599" s="15"/>
      <c r="W599" s="15"/>
      <c r="X599" s="15"/>
      <c r="Y599" s="18">
        <v>0.36270000000000002</v>
      </c>
      <c r="Z599" s="18">
        <v>0.36270000000000002</v>
      </c>
      <c r="AA599" s="18">
        <v>0.36270000000000002</v>
      </c>
      <c r="AB599" s="18">
        <v>0.36270000000000002</v>
      </c>
      <c r="AC599" s="18">
        <v>0.36270000000000002</v>
      </c>
      <c r="AD599" s="18">
        <v>0.36270000000000002</v>
      </c>
      <c r="AE599" s="18">
        <v>0.36270000000000002</v>
      </c>
      <c r="AF599" s="18">
        <v>0.36270000000000002</v>
      </c>
      <c r="AG599" s="15"/>
      <c r="AH599" s="15"/>
      <c r="AI599" s="15"/>
      <c r="AJ599" s="15"/>
      <c r="AK599" s="15"/>
      <c r="AM599" s="19">
        <f t="shared" si="83"/>
        <v>0.36270000000000002</v>
      </c>
      <c r="AN599" s="19">
        <f t="shared" si="75"/>
        <v>0.36270000000000002</v>
      </c>
      <c r="AO599" s="19">
        <f t="shared" si="84"/>
        <v>0</v>
      </c>
      <c r="AP599" s="19" t="str">
        <f t="shared" si="85"/>
        <v>GD1</v>
      </c>
      <c r="AQ599" s="19">
        <f t="shared" si="86"/>
        <v>2.7564403695974353</v>
      </c>
      <c r="AR599" s="19">
        <f t="shared" si="87"/>
        <v>2.0770848839583098</v>
      </c>
      <c r="AS599" s="19">
        <f>IF(AS$3=$AP599,SUMPRODUCT($Y599:$AF599,Inp_RPEs!$S$9:$Z$9),0)</f>
        <v>0</v>
      </c>
      <c r="AT599" s="19">
        <f>IF(AT$3=$AP599,SUMPRODUCT($Y599:$AD599,Inp_RPEs!$S$9:$X$9),0)</f>
        <v>0</v>
      </c>
      <c r="AU599" s="19">
        <f>IF(AU$3=$AP599,SUMPRODUCT($Y599:$AF599,Inp_RPEs!$S$10:$Z$10),0)</f>
        <v>0</v>
      </c>
      <c r="AV599" s="19">
        <f>IF(AV$3=$AP599,SUMPRODUCT($Y599:$AD599,Inp_RPEs!$S$10:$X$10),0)</f>
        <v>0</v>
      </c>
      <c r="AW599" s="19">
        <f>IF(AW$3=$AP599,SUMPRODUCT($Y599:$AF599,Inp_RPEs!$S$11:$Z$11),0)</f>
        <v>2.7564403695974353</v>
      </c>
      <c r="AX599" s="19">
        <f>IF(AX$3=$AP599,SUMPRODUCT($Y599:$AD599,Inp_RPEs!$S$11:$X$11),0)</f>
        <v>2.0770848839583098</v>
      </c>
      <c r="AY599" s="19">
        <f>IF(AY$3=$AP599,SUMPRODUCT($Y599:$AF599,Inp_RPEs!$S$12:$Z$12),0)</f>
        <v>0</v>
      </c>
      <c r="AZ599" s="19">
        <f>IF(AZ$3=$AP599,SUMPRODUCT($Y599:$AB599,Inp_RPEs!$S$12:$V$12),0)</f>
        <v>0</v>
      </c>
      <c r="BA599" s="15"/>
    </row>
    <row r="600" spans="5:53">
      <c r="E600" s="3" t="s">
        <v>20</v>
      </c>
      <c r="F600" s="3" t="s">
        <v>197</v>
      </c>
      <c r="G600" s="3" t="s">
        <v>139</v>
      </c>
      <c r="H600" s="3" t="s">
        <v>140</v>
      </c>
      <c r="I600" s="3" t="s">
        <v>141</v>
      </c>
      <c r="L600" s="3" t="s">
        <v>186</v>
      </c>
      <c r="M600" s="3" t="str">
        <f t="shared" si="82"/>
        <v>SoIQIPost tax</v>
      </c>
      <c r="R600" s="15"/>
      <c r="T600" s="15"/>
      <c r="U600" s="15"/>
      <c r="V600" s="15"/>
      <c r="W600" s="15"/>
      <c r="X600" s="15"/>
      <c r="Y600" s="18">
        <v>3.3667489045756809</v>
      </c>
      <c r="Z600" s="18">
        <v>3.2435536913496579</v>
      </c>
      <c r="AA600" s="18">
        <v>3.2436535943855631</v>
      </c>
      <c r="AB600" s="18">
        <v>3.3392741968465516</v>
      </c>
      <c r="AC600" s="18">
        <v>3.4341652600106829</v>
      </c>
      <c r="AD600" s="18">
        <v>3.4393796540708368</v>
      </c>
      <c r="AE600" s="18">
        <v>3.3273603691784204</v>
      </c>
      <c r="AF600" s="18">
        <v>3.3678034321344277</v>
      </c>
      <c r="AG600" s="15"/>
      <c r="AH600" s="15"/>
      <c r="AI600" s="15"/>
      <c r="AJ600" s="15"/>
      <c r="AK600" s="15"/>
      <c r="AM600" s="19">
        <f t="shared" si="83"/>
        <v>26.761939102551821</v>
      </c>
      <c r="AN600" s="19">
        <f t="shared" si="75"/>
        <v>20.066775301238973</v>
      </c>
      <c r="AO600" s="19">
        <f t="shared" si="84"/>
        <v>0</v>
      </c>
      <c r="AP600" s="19" t="str">
        <f t="shared" si="85"/>
        <v>GD1</v>
      </c>
      <c r="AQ600" s="19">
        <f t="shared" si="86"/>
        <v>25.419342063859368</v>
      </c>
      <c r="AR600" s="19">
        <f t="shared" si="87"/>
        <v>19.149151471531848</v>
      </c>
      <c r="AS600" s="19">
        <f>IF(AS$3=$AP600,SUMPRODUCT($Y600:$AF600,Inp_RPEs!$S$9:$Z$9),0)</f>
        <v>0</v>
      </c>
      <c r="AT600" s="19">
        <f>IF(AT$3=$AP600,SUMPRODUCT($Y600:$AD600,Inp_RPEs!$S$9:$X$9),0)</f>
        <v>0</v>
      </c>
      <c r="AU600" s="19">
        <f>IF(AU$3=$AP600,SUMPRODUCT($Y600:$AF600,Inp_RPEs!$S$10:$Z$10),0)</f>
        <v>0</v>
      </c>
      <c r="AV600" s="19">
        <f>IF(AV$3=$AP600,SUMPRODUCT($Y600:$AD600,Inp_RPEs!$S$10:$X$10),0)</f>
        <v>0</v>
      </c>
      <c r="AW600" s="19">
        <f>IF(AW$3=$AP600,SUMPRODUCT($Y600:$AF600,Inp_RPEs!$S$11:$Z$11),0)</f>
        <v>25.419342063859368</v>
      </c>
      <c r="AX600" s="19">
        <f>IF(AX$3=$AP600,SUMPRODUCT($Y600:$AD600,Inp_RPEs!$S$11:$X$11),0)</f>
        <v>19.149151471531848</v>
      </c>
      <c r="AY600" s="19">
        <f>IF(AY$3=$AP600,SUMPRODUCT($Y600:$AF600,Inp_RPEs!$S$12:$Z$12),0)</f>
        <v>0</v>
      </c>
      <c r="AZ600" s="19">
        <f>IF(AZ$3=$AP600,SUMPRODUCT($Y600:$AB600,Inp_RPEs!$S$12:$V$12),0)</f>
        <v>0</v>
      </c>
      <c r="BA600" s="15"/>
    </row>
    <row r="601" spans="5:53">
      <c r="E601" s="3" t="s">
        <v>20</v>
      </c>
      <c r="F601" s="3" t="s">
        <v>197</v>
      </c>
      <c r="G601" s="3" t="s">
        <v>142</v>
      </c>
      <c r="H601" s="3" t="s">
        <v>140</v>
      </c>
      <c r="I601" s="3" t="s">
        <v>202</v>
      </c>
      <c r="L601" s="3" t="s">
        <v>186</v>
      </c>
      <c r="M601" s="3" t="str">
        <f t="shared" si="82"/>
        <v xml:space="preserve">SoBMCSBroad Measure of Customer Satisfaction </v>
      </c>
      <c r="R601" s="15"/>
      <c r="T601" s="15"/>
      <c r="U601" s="15"/>
      <c r="V601" s="15"/>
      <c r="W601" s="15"/>
      <c r="X601" s="15"/>
      <c r="Y601" s="18">
        <v>2.8725993938217091</v>
      </c>
      <c r="Z601" s="18">
        <v>3.2303146039414137</v>
      </c>
      <c r="AA601" s="18">
        <v>3.3076080557278105</v>
      </c>
      <c r="AB601" s="18">
        <v>3.8991879168638635</v>
      </c>
      <c r="AC601" s="18">
        <v>3.4349909353501595</v>
      </c>
      <c r="AD601" s="18">
        <v>2.4281904492261392</v>
      </c>
      <c r="AE601" s="18">
        <v>3.8296759084082153</v>
      </c>
      <c r="AF601" s="18">
        <v>3.8583374907275774</v>
      </c>
      <c r="AG601" s="15"/>
      <c r="AH601" s="15"/>
      <c r="AI601" s="15"/>
      <c r="AJ601" s="15"/>
      <c r="AK601" s="15"/>
      <c r="AM601" s="19">
        <f t="shared" si="83"/>
        <v>26.86090475406689</v>
      </c>
      <c r="AN601" s="19">
        <f t="shared" si="75"/>
        <v>19.172891354931096</v>
      </c>
      <c r="AO601" s="19">
        <f t="shared" si="84"/>
        <v>0</v>
      </c>
      <c r="AP601" s="19" t="str">
        <f t="shared" si="85"/>
        <v>GD1</v>
      </c>
      <c r="AQ601" s="19">
        <f t="shared" si="86"/>
        <v>25.497764094017157</v>
      </c>
      <c r="AR601" s="19">
        <f t="shared" si="87"/>
        <v>18.297744689040591</v>
      </c>
      <c r="AS601" s="19">
        <f>IF(AS$3=$AP601,SUMPRODUCT($Y601:$AF601,Inp_RPEs!$S$9:$Z$9),0)</f>
        <v>0</v>
      </c>
      <c r="AT601" s="19">
        <f>IF(AT$3=$AP601,SUMPRODUCT($Y601:$AD601,Inp_RPEs!$S$9:$X$9),0)</f>
        <v>0</v>
      </c>
      <c r="AU601" s="19">
        <f>IF(AU$3=$AP601,SUMPRODUCT($Y601:$AF601,Inp_RPEs!$S$10:$Z$10),0)</f>
        <v>0</v>
      </c>
      <c r="AV601" s="19">
        <f>IF(AV$3=$AP601,SUMPRODUCT($Y601:$AD601,Inp_RPEs!$S$10:$X$10),0)</f>
        <v>0</v>
      </c>
      <c r="AW601" s="19">
        <f>IF(AW$3=$AP601,SUMPRODUCT($Y601:$AF601,Inp_RPEs!$S$11:$Z$11),0)</f>
        <v>25.497764094017157</v>
      </c>
      <c r="AX601" s="19">
        <f>IF(AX$3=$AP601,SUMPRODUCT($Y601:$AD601,Inp_RPEs!$S$11:$X$11),0)</f>
        <v>18.297744689040591</v>
      </c>
      <c r="AY601" s="19">
        <f>IF(AY$3=$AP601,SUMPRODUCT($Y601:$AF601,Inp_RPEs!$S$12:$Z$12),0)</f>
        <v>0</v>
      </c>
      <c r="AZ601" s="19">
        <f>IF(AZ$3=$AP601,SUMPRODUCT($Y601:$AB601,Inp_RPEs!$S$12:$V$12),0)</f>
        <v>0</v>
      </c>
      <c r="BA601" s="15"/>
    </row>
    <row r="602" spans="5:53">
      <c r="E602" s="3" t="s">
        <v>20</v>
      </c>
      <c r="F602" s="3" t="s">
        <v>197</v>
      </c>
      <c r="G602" s="3" t="s">
        <v>203</v>
      </c>
      <c r="H602" s="3" t="s">
        <v>140</v>
      </c>
      <c r="I602" s="3" t="s">
        <v>204</v>
      </c>
      <c r="L602" s="3" t="s">
        <v>186</v>
      </c>
      <c r="M602" s="3" t="str">
        <f t="shared" si="82"/>
        <v>SoSARAShrinkage Allowance Revenue Adjustment</v>
      </c>
      <c r="R602" s="15"/>
      <c r="T602" s="15"/>
      <c r="U602" s="15"/>
      <c r="V602" s="15"/>
      <c r="W602" s="15"/>
      <c r="X602" s="15"/>
      <c r="Y602" s="18">
        <v>0.47262511745818236</v>
      </c>
      <c r="Z602" s="18">
        <v>0.45496462949673622</v>
      </c>
      <c r="AA602" s="18">
        <v>0.37071348249055536</v>
      </c>
      <c r="AB602" s="18">
        <v>0.39298615921668106</v>
      </c>
      <c r="AC602" s="18">
        <v>0.43182477731151325</v>
      </c>
      <c r="AD602" s="18">
        <v>0.61961871093601495</v>
      </c>
      <c r="AE602" s="18">
        <v>0.53460058893342688</v>
      </c>
      <c r="AF602" s="18">
        <v>0.71936457235555495</v>
      </c>
      <c r="AG602" s="15"/>
      <c r="AH602" s="15"/>
      <c r="AI602" s="15"/>
      <c r="AJ602" s="15"/>
      <c r="AK602" s="15"/>
      <c r="AM602" s="19">
        <f t="shared" si="83"/>
        <v>3.9966980381986654</v>
      </c>
      <c r="AN602" s="19">
        <f t="shared" si="75"/>
        <v>2.7427328769096833</v>
      </c>
      <c r="AO602" s="19">
        <f t="shared" si="84"/>
        <v>0</v>
      </c>
      <c r="AP602" s="19" t="str">
        <f t="shared" si="85"/>
        <v>GD1</v>
      </c>
      <c r="AQ602" s="19">
        <f t="shared" si="86"/>
        <v>3.7902650483490374</v>
      </c>
      <c r="AR602" s="19">
        <f t="shared" si="87"/>
        <v>2.6158948924047021</v>
      </c>
      <c r="AS602" s="19">
        <f>IF(AS$3=$AP602,SUMPRODUCT($Y602:$AF602,Inp_RPEs!$S$9:$Z$9),0)</f>
        <v>0</v>
      </c>
      <c r="AT602" s="19">
        <f>IF(AT$3=$AP602,SUMPRODUCT($Y602:$AD602,Inp_RPEs!$S$9:$X$9),0)</f>
        <v>0</v>
      </c>
      <c r="AU602" s="19">
        <f>IF(AU$3=$AP602,SUMPRODUCT($Y602:$AF602,Inp_RPEs!$S$10:$Z$10),0)</f>
        <v>0</v>
      </c>
      <c r="AV602" s="19">
        <f>IF(AV$3=$AP602,SUMPRODUCT($Y602:$AD602,Inp_RPEs!$S$10:$X$10),0)</f>
        <v>0</v>
      </c>
      <c r="AW602" s="19">
        <f>IF(AW$3=$AP602,SUMPRODUCT($Y602:$AF602,Inp_RPEs!$S$11:$Z$11),0)</f>
        <v>3.7902650483490374</v>
      </c>
      <c r="AX602" s="19">
        <f>IF(AX$3=$AP602,SUMPRODUCT($Y602:$AD602,Inp_RPEs!$S$11:$X$11),0)</f>
        <v>2.6158948924047021</v>
      </c>
      <c r="AY602" s="19">
        <f>IF(AY$3=$AP602,SUMPRODUCT($Y602:$AF602,Inp_RPEs!$S$12:$Z$12),0)</f>
        <v>0</v>
      </c>
      <c r="AZ602" s="19">
        <f>IF(AZ$3=$AP602,SUMPRODUCT($Y602:$AB602,Inp_RPEs!$S$12:$V$12),0)</f>
        <v>0</v>
      </c>
      <c r="BA602" s="15"/>
    </row>
    <row r="603" spans="5:53">
      <c r="E603" s="3" t="s">
        <v>20</v>
      </c>
      <c r="F603" s="3" t="s">
        <v>197</v>
      </c>
      <c r="G603" s="3" t="s">
        <v>205</v>
      </c>
      <c r="H603" s="3" t="s">
        <v>140</v>
      </c>
      <c r="I603" s="3" t="s">
        <v>206</v>
      </c>
      <c r="L603" s="3" t="s">
        <v>186</v>
      </c>
      <c r="M603" s="3" t="str">
        <f t="shared" si="82"/>
        <v xml:space="preserve">SoEEIEnvironment Emissions Incentive </v>
      </c>
      <c r="R603" s="15"/>
      <c r="T603" s="15"/>
      <c r="U603" s="15"/>
      <c r="V603" s="15"/>
      <c r="W603" s="15"/>
      <c r="X603" s="15"/>
      <c r="Y603" s="18">
        <v>1.4002634385539983</v>
      </c>
      <c r="Z603" s="18">
        <v>1.9795554011428054</v>
      </c>
      <c r="AA603" s="18">
        <v>1.9880143249665732</v>
      </c>
      <c r="AB603" s="18">
        <v>2.2982069496148938</v>
      </c>
      <c r="AC603" s="18">
        <v>2.2945793878145242</v>
      </c>
      <c r="AD603" s="18">
        <v>2.5418304843812018</v>
      </c>
      <c r="AE603" s="18">
        <v>3.4760097398237892</v>
      </c>
      <c r="AF603" s="18">
        <v>4.3470591248269397</v>
      </c>
      <c r="AG603" s="15"/>
      <c r="AH603" s="15"/>
      <c r="AI603" s="15"/>
      <c r="AJ603" s="15"/>
      <c r="AK603" s="15"/>
      <c r="AM603" s="19">
        <f t="shared" si="83"/>
        <v>20.325518851124727</v>
      </c>
      <c r="AN603" s="19">
        <f t="shared" si="75"/>
        <v>12.502449986473998</v>
      </c>
      <c r="AO603" s="19">
        <f t="shared" si="84"/>
        <v>0</v>
      </c>
      <c r="AP603" s="19" t="str">
        <f t="shared" si="85"/>
        <v>GD1</v>
      </c>
      <c r="AQ603" s="19">
        <f t="shared" si="86"/>
        <v>19.225859373212529</v>
      </c>
      <c r="AR603" s="19">
        <f t="shared" si="87"/>
        <v>11.899357101730425</v>
      </c>
      <c r="AS603" s="19">
        <f>IF(AS$3=$AP603,SUMPRODUCT($Y603:$AF603,Inp_RPEs!$S$9:$Z$9),0)</f>
        <v>0</v>
      </c>
      <c r="AT603" s="19">
        <f>IF(AT$3=$AP603,SUMPRODUCT($Y603:$AD603,Inp_RPEs!$S$9:$X$9),0)</f>
        <v>0</v>
      </c>
      <c r="AU603" s="19">
        <f>IF(AU$3=$AP603,SUMPRODUCT($Y603:$AF603,Inp_RPEs!$S$10:$Z$10),0)</f>
        <v>0</v>
      </c>
      <c r="AV603" s="19">
        <f>IF(AV$3=$AP603,SUMPRODUCT($Y603:$AD603,Inp_RPEs!$S$10:$X$10),0)</f>
        <v>0</v>
      </c>
      <c r="AW603" s="19">
        <f>IF(AW$3=$AP603,SUMPRODUCT($Y603:$AF603,Inp_RPEs!$S$11:$Z$11),0)</f>
        <v>19.225859373212529</v>
      </c>
      <c r="AX603" s="19">
        <f>IF(AX$3=$AP603,SUMPRODUCT($Y603:$AD603,Inp_RPEs!$S$11:$X$11),0)</f>
        <v>11.899357101730425</v>
      </c>
      <c r="AY603" s="19">
        <f>IF(AY$3=$AP603,SUMPRODUCT($Y603:$AF603,Inp_RPEs!$S$12:$Z$12),0)</f>
        <v>0</v>
      </c>
      <c r="AZ603" s="19">
        <f>IF(AZ$3=$AP603,SUMPRODUCT($Y603:$AB603,Inp_RPEs!$S$12:$V$12),0)</f>
        <v>0</v>
      </c>
      <c r="BA603" s="15"/>
    </row>
    <row r="604" spans="5:53">
      <c r="E604" s="3" t="s">
        <v>20</v>
      </c>
      <c r="F604" s="3" t="s">
        <v>197</v>
      </c>
      <c r="G604" s="3" t="s">
        <v>207</v>
      </c>
      <c r="H604" s="3" t="s">
        <v>140</v>
      </c>
      <c r="I604" s="3" t="s">
        <v>208</v>
      </c>
      <c r="L604" s="3" t="s">
        <v>186</v>
      </c>
      <c r="M604" s="3" t="str">
        <f t="shared" si="82"/>
        <v>SoDRSDiscretionary Reward Scheme</v>
      </c>
      <c r="R604" s="15"/>
      <c r="T604" s="15"/>
      <c r="U604" s="15"/>
      <c r="V604" s="15"/>
      <c r="W604" s="15"/>
      <c r="X604" s="15"/>
      <c r="Y604" s="18">
        <v>0.36152335929949664</v>
      </c>
      <c r="Z604" s="18">
        <v>0.47072822298826439</v>
      </c>
      <c r="AA604" s="18">
        <v>0</v>
      </c>
      <c r="AB604" s="18">
        <v>0.31993956495931947</v>
      </c>
      <c r="AC604" s="18">
        <v>0</v>
      </c>
      <c r="AD604" s="18">
        <v>0</v>
      </c>
      <c r="AE604" s="18">
        <v>0.19182484045840112</v>
      </c>
      <c r="AF604" s="18">
        <v>0</v>
      </c>
      <c r="AG604" s="15"/>
      <c r="AH604" s="15"/>
      <c r="AI604" s="15"/>
      <c r="AJ604" s="15"/>
      <c r="AK604" s="15"/>
      <c r="AM604" s="19">
        <f t="shared" si="83"/>
        <v>1.3440159877054816</v>
      </c>
      <c r="AN604" s="19">
        <f t="shared" si="75"/>
        <v>1.1521911472470805</v>
      </c>
      <c r="AO604" s="19">
        <f t="shared" si="84"/>
        <v>0</v>
      </c>
      <c r="AP604" s="19" t="str">
        <f t="shared" si="85"/>
        <v>GD1</v>
      </c>
      <c r="AQ604" s="19">
        <f t="shared" si="86"/>
        <v>1.2929671985620188</v>
      </c>
      <c r="AR604" s="19">
        <f t="shared" si="87"/>
        <v>1.1133183735726822</v>
      </c>
      <c r="AS604" s="19">
        <f>IF(AS$3=$AP604,SUMPRODUCT($Y604:$AF604,Inp_RPEs!$S$9:$Z$9),0)</f>
        <v>0</v>
      </c>
      <c r="AT604" s="19">
        <f>IF(AT$3=$AP604,SUMPRODUCT($Y604:$AD604,Inp_RPEs!$S$9:$X$9),0)</f>
        <v>0</v>
      </c>
      <c r="AU604" s="19">
        <f>IF(AU$3=$AP604,SUMPRODUCT($Y604:$AF604,Inp_RPEs!$S$10:$Z$10),0)</f>
        <v>0</v>
      </c>
      <c r="AV604" s="19">
        <f>IF(AV$3=$AP604,SUMPRODUCT($Y604:$AD604,Inp_RPEs!$S$10:$X$10),0)</f>
        <v>0</v>
      </c>
      <c r="AW604" s="19">
        <f>IF(AW$3=$AP604,SUMPRODUCT($Y604:$AF604,Inp_RPEs!$S$11:$Z$11),0)</f>
        <v>1.2929671985620188</v>
      </c>
      <c r="AX604" s="19">
        <f>IF(AX$3=$AP604,SUMPRODUCT($Y604:$AD604,Inp_RPEs!$S$11:$X$11),0)</f>
        <v>1.1133183735726822</v>
      </c>
      <c r="AY604" s="19">
        <f>IF(AY$3=$AP604,SUMPRODUCT($Y604:$AF604,Inp_RPEs!$S$12:$Z$12),0)</f>
        <v>0</v>
      </c>
      <c r="AZ604" s="19">
        <f>IF(AZ$3=$AP604,SUMPRODUCT($Y604:$AB604,Inp_RPEs!$S$12:$V$12),0)</f>
        <v>0</v>
      </c>
      <c r="BA604" s="15"/>
    </row>
    <row r="605" spans="5:53">
      <c r="E605" s="3" t="s">
        <v>20</v>
      </c>
      <c r="F605" s="3" t="s">
        <v>197</v>
      </c>
      <c r="G605" s="3" t="s">
        <v>209</v>
      </c>
      <c r="H605" s="3" t="s">
        <v>140</v>
      </c>
      <c r="I605" s="3" t="s">
        <v>210</v>
      </c>
      <c r="L605" s="3" t="s">
        <v>186</v>
      </c>
      <c r="M605" s="3" t="str">
        <f t="shared" si="82"/>
        <v>SoNTSECNTS Exit Capacity</v>
      </c>
      <c r="R605" s="15"/>
      <c r="T605" s="15"/>
      <c r="U605" s="15"/>
      <c r="V605" s="15"/>
      <c r="W605" s="15"/>
      <c r="X605" s="15"/>
      <c r="Y605" s="18">
        <v>1.9329033605209811</v>
      </c>
      <c r="Z605" s="18">
        <v>0.88361026652867813</v>
      </c>
      <c r="AA605" s="18">
        <v>1.4936387167859728</v>
      </c>
      <c r="AB605" s="18">
        <v>4.157710363855708</v>
      </c>
      <c r="AC605" s="18">
        <v>4.3407721393891245</v>
      </c>
      <c r="AD605" s="18">
        <v>6.757100749498453</v>
      </c>
      <c r="AE605" s="18">
        <v>3.938365104682179</v>
      </c>
      <c r="AF605" s="18">
        <v>2.9379012124891197</v>
      </c>
      <c r="AG605" s="15"/>
      <c r="AH605" s="15"/>
      <c r="AI605" s="15"/>
      <c r="AJ605" s="15"/>
      <c r="AK605" s="15"/>
      <c r="AM605" s="19">
        <f t="shared" si="83"/>
        <v>26.442001913750218</v>
      </c>
      <c r="AN605" s="19">
        <f t="shared" si="75"/>
        <v>19.565735596578918</v>
      </c>
      <c r="AO605" s="19">
        <f t="shared" si="84"/>
        <v>0</v>
      </c>
      <c r="AP605" s="19" t="str">
        <f t="shared" si="85"/>
        <v>GD1</v>
      </c>
      <c r="AQ605" s="19">
        <f t="shared" si="86"/>
        <v>24.967003386433614</v>
      </c>
      <c r="AR605" s="19">
        <f t="shared" si="87"/>
        <v>18.527205697867487</v>
      </c>
      <c r="AS605" s="19">
        <f>IF(AS$3=$AP605,SUMPRODUCT($Y605:$AF605,Inp_RPEs!$S$9:$Z$9),0)</f>
        <v>0</v>
      </c>
      <c r="AT605" s="19">
        <f>IF(AT$3=$AP605,SUMPRODUCT($Y605:$AD605,Inp_RPEs!$S$9:$X$9),0)</f>
        <v>0</v>
      </c>
      <c r="AU605" s="19">
        <f>IF(AU$3=$AP605,SUMPRODUCT($Y605:$AF605,Inp_RPEs!$S$10:$Z$10),0)</f>
        <v>0</v>
      </c>
      <c r="AV605" s="19">
        <f>IF(AV$3=$AP605,SUMPRODUCT($Y605:$AD605,Inp_RPEs!$S$10:$X$10),0)</f>
        <v>0</v>
      </c>
      <c r="AW605" s="19">
        <f>IF(AW$3=$AP605,SUMPRODUCT($Y605:$AF605,Inp_RPEs!$S$11:$Z$11),0)</f>
        <v>24.967003386433614</v>
      </c>
      <c r="AX605" s="19">
        <f>IF(AX$3=$AP605,SUMPRODUCT($Y605:$AD605,Inp_RPEs!$S$11:$X$11),0)</f>
        <v>18.527205697867487</v>
      </c>
      <c r="AY605" s="19">
        <f>IF(AY$3=$AP605,SUMPRODUCT($Y605:$AF605,Inp_RPEs!$S$12:$Z$12),0)</f>
        <v>0</v>
      </c>
      <c r="AZ605" s="19">
        <f>IF(AZ$3=$AP605,SUMPRODUCT($Y605:$AB605,Inp_RPEs!$S$12:$V$12),0)</f>
        <v>0</v>
      </c>
      <c r="BA605" s="15"/>
    </row>
    <row r="606" spans="5:53">
      <c r="E606" s="3" t="s">
        <v>20</v>
      </c>
      <c r="F606" s="3" t="s">
        <v>197</v>
      </c>
      <c r="G606" s="3" t="s">
        <v>152</v>
      </c>
      <c r="H606" s="3" t="s">
        <v>153</v>
      </c>
      <c r="I606" s="3" t="s">
        <v>154</v>
      </c>
      <c r="L606" s="3" t="s">
        <v>155</v>
      </c>
      <c r="M606" s="3" t="str">
        <f t="shared" si="82"/>
        <v>SoNetwork Innovation AllowanceEligible NIA expenditure and Bid Preparation costs</v>
      </c>
      <c r="R606" s="15"/>
      <c r="T606" s="15"/>
      <c r="U606" s="15"/>
      <c r="V606" s="15"/>
      <c r="W606" s="15"/>
      <c r="X606" s="15"/>
      <c r="Y606" s="18">
        <v>2.472</v>
      </c>
      <c r="Z606" s="18">
        <v>2.3119999999999998</v>
      </c>
      <c r="AA606" s="18">
        <v>3.3729999999999998</v>
      </c>
      <c r="AB606" s="18">
        <v>3.1230000000000002</v>
      </c>
      <c r="AC606" s="18">
        <v>2.835</v>
      </c>
      <c r="AD606" s="18">
        <v>2.8845479975563513</v>
      </c>
      <c r="AE606" s="18">
        <v>3.43394243283075</v>
      </c>
      <c r="AF606" s="18">
        <v>3.4699691399786849</v>
      </c>
      <c r="AG606" s="15"/>
      <c r="AH606" s="15"/>
      <c r="AI606" s="15"/>
      <c r="AJ606" s="15"/>
      <c r="AK606" s="15"/>
      <c r="AM606" s="19">
        <f t="shared" si="83"/>
        <v>23.903459570365786</v>
      </c>
      <c r="AN606" s="19">
        <f t="shared" si="75"/>
        <v>16.999547997556352</v>
      </c>
      <c r="AO606" s="19">
        <f t="shared" si="84"/>
        <v>0</v>
      </c>
      <c r="AP606" s="19" t="str">
        <f t="shared" si="85"/>
        <v>GD1</v>
      </c>
      <c r="AQ606" s="19">
        <f t="shared" si="86"/>
        <v>22.6745845764259</v>
      </c>
      <c r="AR606" s="19">
        <f t="shared" si="87"/>
        <v>16.208896405271318</v>
      </c>
      <c r="AS606" s="19">
        <f>IF(AS$3=$AP606,SUMPRODUCT($Y606:$AF606,Inp_RPEs!$S$9:$Z$9),0)</f>
        <v>0</v>
      </c>
      <c r="AT606" s="19">
        <f>IF(AT$3=$AP606,SUMPRODUCT($Y606:$AD606,Inp_RPEs!$S$9:$X$9),0)</f>
        <v>0</v>
      </c>
      <c r="AU606" s="19">
        <f>IF(AU$3=$AP606,SUMPRODUCT($Y606:$AF606,Inp_RPEs!$S$10:$Z$10),0)</f>
        <v>0</v>
      </c>
      <c r="AV606" s="19">
        <f>IF(AV$3=$AP606,SUMPRODUCT($Y606:$AD606,Inp_RPEs!$S$10:$X$10),0)</f>
        <v>0</v>
      </c>
      <c r="AW606" s="19">
        <f>IF(AW$3=$AP606,SUMPRODUCT($Y606:$AF606,Inp_RPEs!$S$11:$Z$11),0)</f>
        <v>22.6745845764259</v>
      </c>
      <c r="AX606" s="19">
        <f>IF(AX$3=$AP606,SUMPRODUCT($Y606:$AD606,Inp_RPEs!$S$11:$X$11),0)</f>
        <v>16.208896405271318</v>
      </c>
      <c r="AY606" s="19">
        <f>IF(AY$3=$AP606,SUMPRODUCT($Y606:$AF606,Inp_RPEs!$S$12:$Z$12),0)</f>
        <v>0</v>
      </c>
      <c r="AZ606" s="19">
        <f>IF(AZ$3=$AP606,SUMPRODUCT($Y606:$AB606,Inp_RPEs!$S$12:$V$12),0)</f>
        <v>0</v>
      </c>
      <c r="BA606" s="15"/>
    </row>
    <row r="607" spans="5:53">
      <c r="E607" s="3" t="s">
        <v>20</v>
      </c>
      <c r="F607" s="3" t="s">
        <v>197</v>
      </c>
      <c r="G607" s="3" t="s">
        <v>156</v>
      </c>
      <c r="H607" s="3" t="s">
        <v>153</v>
      </c>
      <c r="I607" s="3" t="s">
        <v>157</v>
      </c>
      <c r="L607" s="3" t="s">
        <v>155</v>
      </c>
      <c r="M607" s="3" t="str">
        <f t="shared" si="82"/>
        <v>SoLow Carbon Networks FundLow Carbon Networks Fund revenue adjustment</v>
      </c>
      <c r="R607" s="15"/>
      <c r="T607" s="15"/>
      <c r="U607" s="15"/>
      <c r="V607" s="15"/>
      <c r="W607" s="15"/>
      <c r="X607" s="15"/>
      <c r="Y607" s="18">
        <v>0</v>
      </c>
      <c r="Z607" s="18">
        <v>0</v>
      </c>
      <c r="AA607" s="18">
        <v>0</v>
      </c>
      <c r="AB607" s="18">
        <v>0</v>
      </c>
      <c r="AC607" s="18">
        <v>0</v>
      </c>
      <c r="AD607" s="18">
        <v>0</v>
      </c>
      <c r="AE607" s="18">
        <v>0</v>
      </c>
      <c r="AF607" s="18">
        <v>0</v>
      </c>
      <c r="AG607" s="15"/>
      <c r="AH607" s="15"/>
      <c r="AI607" s="15"/>
      <c r="AJ607" s="15"/>
      <c r="AK607" s="15"/>
      <c r="AM607" s="19">
        <f t="shared" si="83"/>
        <v>0</v>
      </c>
      <c r="AN607" s="19">
        <f t="shared" si="75"/>
        <v>0</v>
      </c>
      <c r="AO607" s="19">
        <f t="shared" si="84"/>
        <v>0</v>
      </c>
      <c r="AP607" s="19" t="str">
        <f t="shared" si="85"/>
        <v>GD1</v>
      </c>
      <c r="AQ607" s="19">
        <f t="shared" si="86"/>
        <v>0</v>
      </c>
      <c r="AR607" s="19">
        <f t="shared" si="87"/>
        <v>0</v>
      </c>
      <c r="AS607" s="19">
        <f>IF(AS$3=$AP607,SUMPRODUCT($Y607:$AF607,Inp_RPEs!$S$9:$Z$9),0)</f>
        <v>0</v>
      </c>
      <c r="AT607" s="19">
        <f>IF(AT$3=$AP607,SUMPRODUCT($Y607:$AD607,Inp_RPEs!$S$9:$X$9),0)</f>
        <v>0</v>
      </c>
      <c r="AU607" s="19">
        <f>IF(AU$3=$AP607,SUMPRODUCT($Y607:$AF607,Inp_RPEs!$S$10:$Z$10),0)</f>
        <v>0</v>
      </c>
      <c r="AV607" s="19">
        <f>IF(AV$3=$AP607,SUMPRODUCT($Y607:$AD607,Inp_RPEs!$S$10:$X$10),0)</f>
        <v>0</v>
      </c>
      <c r="AW607" s="19">
        <f>IF(AW$3=$AP607,SUMPRODUCT($Y607:$AF607,Inp_RPEs!$S$11:$Z$11),0)</f>
        <v>0</v>
      </c>
      <c r="AX607" s="19">
        <f>IF(AX$3=$AP607,SUMPRODUCT($Y607:$AD607,Inp_RPEs!$S$11:$X$11),0)</f>
        <v>0</v>
      </c>
      <c r="AY607" s="19">
        <f>IF(AY$3=$AP607,SUMPRODUCT($Y607:$AF607,Inp_RPEs!$S$12:$Z$12),0)</f>
        <v>0</v>
      </c>
      <c r="AZ607" s="19">
        <f>IF(AZ$3=$AP607,SUMPRODUCT($Y607:$AB607,Inp_RPEs!$S$12:$V$12),0)</f>
        <v>0</v>
      </c>
      <c r="BA607" s="15"/>
    </row>
    <row r="608" spans="5:53">
      <c r="E608" s="3" t="s">
        <v>20</v>
      </c>
      <c r="F608" s="3" t="s">
        <v>197</v>
      </c>
      <c r="G608" s="3" t="s">
        <v>158</v>
      </c>
      <c r="H608" s="3" t="s">
        <v>153</v>
      </c>
      <c r="I608" s="3" t="s">
        <v>159</v>
      </c>
      <c r="L608" s="3" t="s">
        <v>155</v>
      </c>
      <c r="M608" s="3" t="str">
        <f t="shared" si="82"/>
        <v>SoNIC AwardAwarded NIC funding actually spent or forecast to be spent</v>
      </c>
      <c r="R608" s="15"/>
      <c r="T608" s="15"/>
      <c r="U608" s="15"/>
      <c r="V608" s="15"/>
      <c r="W608" s="15"/>
      <c r="X608" s="15"/>
      <c r="Y608" s="18"/>
      <c r="Z608" s="18">
        <v>6.5</v>
      </c>
      <c r="AA608" s="18"/>
      <c r="AB608" s="18">
        <v>7.1</v>
      </c>
      <c r="AC608" s="18"/>
      <c r="AD608" s="18"/>
      <c r="AE608" s="18"/>
      <c r="AF608" s="18"/>
      <c r="AG608" s="15"/>
      <c r="AH608" s="15"/>
      <c r="AI608" s="15"/>
      <c r="AJ608" s="15"/>
      <c r="AK608" s="15"/>
      <c r="AM608" s="19">
        <f t="shared" si="83"/>
        <v>13.6</v>
      </c>
      <c r="AN608" s="19">
        <f t="shared" si="75"/>
        <v>13.6</v>
      </c>
      <c r="AO608" s="19">
        <f t="shared" si="84"/>
        <v>0</v>
      </c>
      <c r="AP608" s="19" t="str">
        <f t="shared" si="85"/>
        <v>GD1</v>
      </c>
      <c r="AQ608" s="19">
        <f t="shared" si="86"/>
        <v>13.01397311354696</v>
      </c>
      <c r="AR608" s="19">
        <f t="shared" si="87"/>
        <v>13.01397311354696</v>
      </c>
      <c r="AS608" s="19">
        <f>IF(AS$3=$AP608,SUMPRODUCT($Y608:$AF608,Inp_RPEs!$S$9:$Z$9),0)</f>
        <v>0</v>
      </c>
      <c r="AT608" s="19">
        <f>IF(AT$3=$AP608,SUMPRODUCT($Y608:$AD608,Inp_RPEs!$S$9:$X$9),0)</f>
        <v>0</v>
      </c>
      <c r="AU608" s="19">
        <f>IF(AU$3=$AP608,SUMPRODUCT($Y608:$AF608,Inp_RPEs!$S$10:$Z$10),0)</f>
        <v>0</v>
      </c>
      <c r="AV608" s="19">
        <f>IF(AV$3=$AP608,SUMPRODUCT($Y608:$AD608,Inp_RPEs!$S$10:$X$10),0)</f>
        <v>0</v>
      </c>
      <c r="AW608" s="19">
        <f>IF(AW$3=$AP608,SUMPRODUCT($Y608:$AF608,Inp_RPEs!$S$11:$Z$11),0)</f>
        <v>13.01397311354696</v>
      </c>
      <c r="AX608" s="19">
        <f>IF(AX$3=$AP608,SUMPRODUCT($Y608:$AD608,Inp_RPEs!$S$11:$X$11),0)</f>
        <v>13.01397311354696</v>
      </c>
      <c r="AY608" s="19">
        <f>IF(AY$3=$AP608,SUMPRODUCT($Y608:$AF608,Inp_RPEs!$S$12:$Z$12),0)</f>
        <v>0</v>
      </c>
      <c r="AZ608" s="19">
        <f>IF(AZ$3=$AP608,SUMPRODUCT($Y608:$AB608,Inp_RPEs!$S$12:$V$12),0)</f>
        <v>0</v>
      </c>
      <c r="BA608" s="15"/>
    </row>
    <row r="609" spans="5:53">
      <c r="E609" s="3" t="s">
        <v>20</v>
      </c>
      <c r="F609" s="3" t="s">
        <v>197</v>
      </c>
      <c r="G609" s="3" t="s">
        <v>160</v>
      </c>
      <c r="H609" s="3" t="s">
        <v>153</v>
      </c>
      <c r="I609" s="3" t="s">
        <v>161</v>
      </c>
      <c r="L609" s="3" t="s">
        <v>186</v>
      </c>
      <c r="M609" s="3" t="str">
        <f t="shared" si="82"/>
        <v>SoInnovation RORE deductionNetwork innovation</v>
      </c>
      <c r="R609" s="15"/>
      <c r="T609" s="15"/>
      <c r="U609" s="15"/>
      <c r="V609" s="15"/>
      <c r="W609" s="15"/>
      <c r="X609" s="15"/>
      <c r="Y609" s="18">
        <v>0.21188164602972184</v>
      </c>
      <c r="Z609" s="18">
        <v>1.9597222486724044</v>
      </c>
      <c r="AA609" s="18">
        <v>2.3098437326785719</v>
      </c>
      <c r="AB609" s="18">
        <v>4.4885165653114054</v>
      </c>
      <c r="AC609" s="18">
        <v>2.6559603199979627</v>
      </c>
      <c r="AD609" s="18">
        <v>2.5806427166859893</v>
      </c>
      <c r="AE609" s="18">
        <v>0</v>
      </c>
      <c r="AF609" s="18">
        <v>0</v>
      </c>
      <c r="AG609" s="15"/>
      <c r="AH609" s="15"/>
      <c r="AI609" s="15"/>
      <c r="AJ609" s="15"/>
      <c r="AK609" s="15"/>
      <c r="AM609" s="19">
        <f t="shared" si="83"/>
        <v>14.206567229376056</v>
      </c>
      <c r="AN609" s="19">
        <f t="shared" si="75"/>
        <v>14.206567229376056</v>
      </c>
      <c r="AO609" s="19">
        <f t="shared" si="84"/>
        <v>0</v>
      </c>
      <c r="AP609" s="19" t="str">
        <f t="shared" si="85"/>
        <v>GD1</v>
      </c>
      <c r="AQ609" s="19">
        <f t="shared" si="86"/>
        <v>13.476751257685176</v>
      </c>
      <c r="AR609" s="19">
        <f t="shared" si="87"/>
        <v>13.476751257685176</v>
      </c>
      <c r="AS609" s="19">
        <f>IF(AS$3=$AP609,SUMPRODUCT($Y609:$AF609,Inp_RPEs!$S$9:$Z$9),0)</f>
        <v>0</v>
      </c>
      <c r="AT609" s="19">
        <f>IF(AT$3=$AP609,SUMPRODUCT($Y609:$AD609,Inp_RPEs!$S$9:$X$9),0)</f>
        <v>0</v>
      </c>
      <c r="AU609" s="19">
        <f>IF(AU$3=$AP609,SUMPRODUCT($Y609:$AF609,Inp_RPEs!$S$10:$Z$10),0)</f>
        <v>0</v>
      </c>
      <c r="AV609" s="19">
        <f>IF(AV$3=$AP609,SUMPRODUCT($Y609:$AD609,Inp_RPEs!$S$10:$X$10),0)</f>
        <v>0</v>
      </c>
      <c r="AW609" s="19">
        <f>IF(AW$3=$AP609,SUMPRODUCT($Y609:$AF609,Inp_RPEs!$S$11:$Z$11),0)</f>
        <v>13.476751257685176</v>
      </c>
      <c r="AX609" s="19">
        <f>IF(AX$3=$AP609,SUMPRODUCT($Y609:$AD609,Inp_RPEs!$S$11:$X$11),0)</f>
        <v>13.476751257685176</v>
      </c>
      <c r="AY609" s="19">
        <f>IF(AY$3=$AP609,SUMPRODUCT($Y609:$AF609,Inp_RPEs!$S$12:$Z$12),0)</f>
        <v>0</v>
      </c>
      <c r="AZ609" s="19">
        <f>IF(AZ$3=$AP609,SUMPRODUCT($Y609:$AB609,Inp_RPEs!$S$12:$V$12),0)</f>
        <v>0</v>
      </c>
      <c r="BA609" s="15"/>
    </row>
    <row r="610" spans="5:53">
      <c r="E610" s="3" t="s">
        <v>20</v>
      </c>
      <c r="F610" s="3" t="s">
        <v>197</v>
      </c>
      <c r="G610" s="3" t="s">
        <v>162</v>
      </c>
      <c r="H610" s="3" t="s">
        <v>163</v>
      </c>
      <c r="I610" s="3" t="s">
        <v>164</v>
      </c>
      <c r="L610" s="3" t="s">
        <v>186</v>
      </c>
      <c r="M610" s="3" t="str">
        <f t="shared" si="82"/>
        <v>SoFines and PenaltiesPost-tax total fines and penalties (including GS payments)</v>
      </c>
      <c r="R610" s="15"/>
      <c r="T610" s="15"/>
      <c r="U610" s="15"/>
      <c r="V610" s="15"/>
      <c r="W610" s="15"/>
      <c r="X610" s="15"/>
      <c r="Y610" s="18">
        <v>0.36856435191254222</v>
      </c>
      <c r="Z610" s="18">
        <v>0.30263384073527178</v>
      </c>
      <c r="AA610" s="18">
        <v>0.29109037786249242</v>
      </c>
      <c r="AB610" s="18">
        <v>0.20355991879000118</v>
      </c>
      <c r="AC610" s="18">
        <v>0.25900704963114934</v>
      </c>
      <c r="AD610" s="18">
        <v>0.26655953944117355</v>
      </c>
      <c r="AE610" s="18">
        <v>0</v>
      </c>
      <c r="AF610" s="18">
        <v>0</v>
      </c>
      <c r="AG610" s="15"/>
      <c r="AH610" s="15"/>
      <c r="AI610" s="15"/>
      <c r="AJ610" s="15"/>
      <c r="AK610" s="15"/>
      <c r="AM610" s="19">
        <f t="shared" si="83"/>
        <v>1.6914150783726305</v>
      </c>
      <c r="AN610" s="19">
        <f t="shared" si="75"/>
        <v>1.6914150783726305</v>
      </c>
      <c r="AO610" s="19">
        <f t="shared" si="84"/>
        <v>0</v>
      </c>
      <c r="AP610" s="19" t="str">
        <f t="shared" si="85"/>
        <v>GD1</v>
      </c>
      <c r="AQ610" s="19">
        <f t="shared" si="86"/>
        <v>1.6180552256219876</v>
      </c>
      <c r="AR610" s="19">
        <f t="shared" si="87"/>
        <v>1.6180552256219876</v>
      </c>
      <c r="AS610" s="19">
        <f>IF(AS$3=$AP610,SUMPRODUCT($Y610:$AF610,Inp_RPEs!$S$9:$Z$9),0)</f>
        <v>0</v>
      </c>
      <c r="AT610" s="19">
        <f>IF(AT$3=$AP610,SUMPRODUCT($Y610:$AD610,Inp_RPEs!$S$9:$X$9),0)</f>
        <v>0</v>
      </c>
      <c r="AU610" s="19">
        <f>IF(AU$3=$AP610,SUMPRODUCT($Y610:$AF610,Inp_RPEs!$S$10:$Z$10),0)</f>
        <v>0</v>
      </c>
      <c r="AV610" s="19">
        <f>IF(AV$3=$AP610,SUMPRODUCT($Y610:$AD610,Inp_RPEs!$S$10:$X$10),0)</f>
        <v>0</v>
      </c>
      <c r="AW610" s="19">
        <f>IF(AW$3=$AP610,SUMPRODUCT($Y610:$AF610,Inp_RPEs!$S$11:$Z$11),0)</f>
        <v>1.6180552256219876</v>
      </c>
      <c r="AX610" s="19">
        <f>IF(AX$3=$AP610,SUMPRODUCT($Y610:$AD610,Inp_RPEs!$S$11:$X$11),0)</f>
        <v>1.6180552256219876</v>
      </c>
      <c r="AY610" s="19">
        <f>IF(AY$3=$AP610,SUMPRODUCT($Y610:$AF610,Inp_RPEs!$S$12:$Z$12),0)</f>
        <v>0</v>
      </c>
      <c r="AZ610" s="19">
        <f>IF(AZ$3=$AP610,SUMPRODUCT($Y610:$AB610,Inp_RPEs!$S$12:$V$12),0)</f>
        <v>0</v>
      </c>
      <c r="BA610" s="15"/>
    </row>
    <row r="611" spans="5:53">
      <c r="E611" s="3" t="s">
        <v>20</v>
      </c>
      <c r="F611" s="3" t="s">
        <v>197</v>
      </c>
      <c r="G611" s="3" t="s">
        <v>165</v>
      </c>
      <c r="H611" s="3" t="s">
        <v>166</v>
      </c>
      <c r="I611" s="3" t="s">
        <v>167</v>
      </c>
      <c r="L611" s="3" t="s">
        <v>155</v>
      </c>
      <c r="M611" s="3" t="str">
        <f t="shared" si="82"/>
        <v>SoActual GearingTotal Adjustments to be applied for performance assessment (at actual gearing)</v>
      </c>
      <c r="R611" s="15"/>
      <c r="T611" s="15"/>
      <c r="U611" s="15"/>
      <c r="V611" s="15"/>
      <c r="W611" s="15"/>
      <c r="X611" s="15"/>
      <c r="Y611" s="18">
        <v>0</v>
      </c>
      <c r="Z611" s="18">
        <v>0</v>
      </c>
      <c r="AA611" s="18">
        <v>0</v>
      </c>
      <c r="AB611" s="18">
        <v>0</v>
      </c>
      <c r="AC611" s="18">
        <v>0</v>
      </c>
      <c r="AD611" s="18">
        <v>0</v>
      </c>
      <c r="AE611" s="18">
        <v>0</v>
      </c>
      <c r="AF611" s="18">
        <v>0</v>
      </c>
      <c r="AG611" s="15"/>
      <c r="AH611" s="15"/>
      <c r="AI611" s="15"/>
      <c r="AJ611" s="15"/>
      <c r="AK611" s="15"/>
      <c r="AM611" s="19">
        <f t="shared" si="83"/>
        <v>0</v>
      </c>
      <c r="AN611" s="19">
        <f t="shared" si="75"/>
        <v>0</v>
      </c>
      <c r="AO611" s="19">
        <f t="shared" si="84"/>
        <v>0</v>
      </c>
      <c r="AP611" s="19" t="str">
        <f t="shared" si="85"/>
        <v>GD1</v>
      </c>
      <c r="AQ611" s="19">
        <f t="shared" si="86"/>
        <v>0</v>
      </c>
      <c r="AR611" s="19">
        <f t="shared" si="87"/>
        <v>0</v>
      </c>
      <c r="AS611" s="19">
        <f>IF(AS$3=$AP611,SUMPRODUCT($Y611:$AF611,Inp_RPEs!$S$9:$Z$9),0)</f>
        <v>0</v>
      </c>
      <c r="AT611" s="19">
        <f>IF(AT$3=$AP611,SUMPRODUCT($Y611:$AD611,Inp_RPEs!$S$9:$X$9),0)</f>
        <v>0</v>
      </c>
      <c r="AU611" s="19">
        <f>IF(AU$3=$AP611,SUMPRODUCT($Y611:$AF611,Inp_RPEs!$S$10:$Z$10),0)</f>
        <v>0</v>
      </c>
      <c r="AV611" s="19">
        <f>IF(AV$3=$AP611,SUMPRODUCT($Y611:$AD611,Inp_RPEs!$S$10:$X$10),0)</f>
        <v>0</v>
      </c>
      <c r="AW611" s="19">
        <f>IF(AW$3=$AP611,SUMPRODUCT($Y611:$AF611,Inp_RPEs!$S$11:$Z$11),0)</f>
        <v>0</v>
      </c>
      <c r="AX611" s="19">
        <f>IF(AX$3=$AP611,SUMPRODUCT($Y611:$AD611,Inp_RPEs!$S$11:$X$11),0)</f>
        <v>0</v>
      </c>
      <c r="AY611" s="19">
        <f>IF(AY$3=$AP611,SUMPRODUCT($Y611:$AF611,Inp_RPEs!$S$12:$Z$12),0)</f>
        <v>0</v>
      </c>
      <c r="AZ611" s="19">
        <f>IF(AZ$3=$AP611,SUMPRODUCT($Y611:$AB611,Inp_RPEs!$S$12:$V$12),0)</f>
        <v>0</v>
      </c>
      <c r="BA611" s="15"/>
    </row>
    <row r="612" spans="5:53">
      <c r="E612" s="3" t="s">
        <v>20</v>
      </c>
      <c r="F612" s="3" t="s">
        <v>197</v>
      </c>
      <c r="G612" s="3" t="s">
        <v>168</v>
      </c>
      <c r="H612" s="3" t="s">
        <v>166</v>
      </c>
      <c r="I612" s="3" t="s">
        <v>169</v>
      </c>
      <c r="L612" s="3" t="s">
        <v>186</v>
      </c>
      <c r="M612" s="3" t="str">
        <f t="shared" si="82"/>
        <v>SoDebt performance (notional)Debt performance - at notional gearing</v>
      </c>
      <c r="R612" s="15"/>
      <c r="T612" s="15"/>
      <c r="U612" s="15"/>
      <c r="V612" s="15"/>
      <c r="W612" s="15"/>
      <c r="X612" s="15"/>
      <c r="Y612" s="18">
        <v>5.6459915741947659</v>
      </c>
      <c r="Z612" s="18">
        <v>-7.9832197496534141</v>
      </c>
      <c r="AA612" s="18">
        <v>-17.866391173795488</v>
      </c>
      <c r="AB612" s="18">
        <v>-0.28093104749127773</v>
      </c>
      <c r="AC612" s="18">
        <v>24.031557546021276</v>
      </c>
      <c r="AD612" s="18">
        <v>3.2460128581426342</v>
      </c>
      <c r="AE612" s="18">
        <v>-2.4168904570907928</v>
      </c>
      <c r="AF612" s="18">
        <v>-5.0898706183309574</v>
      </c>
      <c r="AG612" s="15"/>
      <c r="AH612" s="15"/>
      <c r="AI612" s="15"/>
      <c r="AJ612" s="15"/>
      <c r="AK612" s="15"/>
      <c r="AM612" s="19">
        <f t="shared" si="83"/>
        <v>-0.71374106800325521</v>
      </c>
      <c r="AN612" s="19">
        <f t="shared" si="75"/>
        <v>6.7930200074184945</v>
      </c>
      <c r="AO612" s="19">
        <f t="shared" si="84"/>
        <v>0</v>
      </c>
      <c r="AP612" s="19" t="str">
        <f t="shared" si="85"/>
        <v>GD1</v>
      </c>
      <c r="AQ612" s="19">
        <f t="shared" si="86"/>
        <v>-0.96590465614221666</v>
      </c>
      <c r="AR612" s="19">
        <f t="shared" si="87"/>
        <v>6.0643673537420231</v>
      </c>
      <c r="AS612" s="19">
        <f>IF(AS$3=$AP612,SUMPRODUCT($Y612:$AF612,Inp_RPEs!$S$9:$Z$9),0)</f>
        <v>0</v>
      </c>
      <c r="AT612" s="19">
        <f>IF(AT$3=$AP612,SUMPRODUCT($Y612:$AD612,Inp_RPEs!$S$9:$X$9),0)</f>
        <v>0</v>
      </c>
      <c r="AU612" s="19">
        <f>IF(AU$3=$AP612,SUMPRODUCT($Y612:$AF612,Inp_RPEs!$S$10:$Z$10),0)</f>
        <v>0</v>
      </c>
      <c r="AV612" s="19">
        <f>IF(AV$3=$AP612,SUMPRODUCT($Y612:$AD612,Inp_RPEs!$S$10:$X$10),0)</f>
        <v>0</v>
      </c>
      <c r="AW612" s="19">
        <f>IF(AW$3=$AP612,SUMPRODUCT($Y612:$AF612,Inp_RPEs!$S$11:$Z$11),0)</f>
        <v>-0.96590465614221666</v>
      </c>
      <c r="AX612" s="19">
        <f>IF(AX$3=$AP612,SUMPRODUCT($Y612:$AD612,Inp_RPEs!$S$11:$X$11),0)</f>
        <v>6.0643673537420231</v>
      </c>
      <c r="AY612" s="19">
        <f>IF(AY$3=$AP612,SUMPRODUCT($Y612:$AF612,Inp_RPEs!$S$12:$Z$12),0)</f>
        <v>0</v>
      </c>
      <c r="AZ612" s="19">
        <f>IF(AZ$3=$AP612,SUMPRODUCT($Y612:$AB612,Inp_RPEs!$S$12:$V$12),0)</f>
        <v>0</v>
      </c>
      <c r="BA612" s="15"/>
    </row>
    <row r="613" spans="5:53">
      <c r="E613" s="3" t="s">
        <v>20</v>
      </c>
      <c r="F613" s="3" t="s">
        <v>197</v>
      </c>
      <c r="G613" s="3" t="s">
        <v>170</v>
      </c>
      <c r="H613" s="3" t="s">
        <v>166</v>
      </c>
      <c r="I613" s="3" t="s">
        <v>171</v>
      </c>
      <c r="L613" s="3" t="s">
        <v>186</v>
      </c>
      <c r="M613" s="3" t="str">
        <f t="shared" si="82"/>
        <v>SoDebt performance impact (actual)Debt performance - impact of actual gearing</v>
      </c>
      <c r="R613" s="15"/>
      <c r="T613" s="15"/>
      <c r="U613" s="15"/>
      <c r="V613" s="15"/>
      <c r="W613" s="15"/>
      <c r="X613" s="15"/>
      <c r="Y613" s="18">
        <v>-4.1934337837061051</v>
      </c>
      <c r="Z613" s="18">
        <v>-4.963271409365217</v>
      </c>
      <c r="AA613" s="18">
        <v>-5.2916948759215892</v>
      </c>
      <c r="AB613" s="18">
        <v>-3.8791771129485753</v>
      </c>
      <c r="AC613" s="18">
        <v>-2.3826845490589106</v>
      </c>
      <c r="AD613" s="18">
        <v>-3.0142514227434889</v>
      </c>
      <c r="AE613" s="18">
        <v>-2.3156239364451974</v>
      </c>
      <c r="AF613" s="18">
        <v>-2.0919868423945678</v>
      </c>
      <c r="AG613" s="15"/>
      <c r="AH613" s="15"/>
      <c r="AI613" s="15"/>
      <c r="AJ613" s="15"/>
      <c r="AK613" s="15"/>
      <c r="AM613" s="19">
        <f t="shared" si="83"/>
        <v>-28.132123932583653</v>
      </c>
      <c r="AN613" s="19">
        <f t="shared" ref="AN613:AN676" si="88">IF(OR($L613="%", $L613="annual real %"),AVERAGE($Y613:$AD613),SUM($Y613:$AD613))</f>
        <v>-23.724513153743885</v>
      </c>
      <c r="AO613" s="19">
        <f t="shared" si="84"/>
        <v>0</v>
      </c>
      <c r="AP613" s="19" t="str">
        <f t="shared" si="85"/>
        <v>GD1</v>
      </c>
      <c r="AQ613" s="19">
        <f t="shared" si="86"/>
        <v>-26.834877680770798</v>
      </c>
      <c r="AR613" s="19">
        <f t="shared" si="87"/>
        <v>-22.707038473206786</v>
      </c>
      <c r="AS613" s="19">
        <f>IF(AS$3=$AP613,SUMPRODUCT($Y613:$AF613,Inp_RPEs!$S$9:$Z$9),0)</f>
        <v>0</v>
      </c>
      <c r="AT613" s="19">
        <f>IF(AT$3=$AP613,SUMPRODUCT($Y613:$AD613,Inp_RPEs!$S$9:$X$9),0)</f>
        <v>0</v>
      </c>
      <c r="AU613" s="19">
        <f>IF(AU$3=$AP613,SUMPRODUCT($Y613:$AF613,Inp_RPEs!$S$10:$Z$10),0)</f>
        <v>0</v>
      </c>
      <c r="AV613" s="19">
        <f>IF(AV$3=$AP613,SUMPRODUCT($Y613:$AD613,Inp_RPEs!$S$10:$X$10),0)</f>
        <v>0</v>
      </c>
      <c r="AW613" s="19">
        <f>IF(AW$3=$AP613,SUMPRODUCT($Y613:$AF613,Inp_RPEs!$S$11:$Z$11),0)</f>
        <v>-26.834877680770798</v>
      </c>
      <c r="AX613" s="19">
        <f>IF(AX$3=$AP613,SUMPRODUCT($Y613:$AD613,Inp_RPEs!$S$11:$X$11),0)</f>
        <v>-22.707038473206786</v>
      </c>
      <c r="AY613" s="19">
        <f>IF(AY$3=$AP613,SUMPRODUCT($Y613:$AF613,Inp_RPEs!$S$12:$Z$12),0)</f>
        <v>0</v>
      </c>
      <c r="AZ613" s="19">
        <f>IF(AZ$3=$AP613,SUMPRODUCT($Y613:$AB613,Inp_RPEs!$S$12:$V$12),0)</f>
        <v>0</v>
      </c>
      <c r="BA613" s="15"/>
    </row>
    <row r="614" spans="5:53">
      <c r="E614" s="3" t="s">
        <v>20</v>
      </c>
      <c r="F614" s="3" t="s">
        <v>197</v>
      </c>
      <c r="G614" s="3" t="s">
        <v>172</v>
      </c>
      <c r="H614" s="3" t="s">
        <v>166</v>
      </c>
      <c r="I614" s="3" t="s">
        <v>173</v>
      </c>
      <c r="L614" s="3" t="s">
        <v>186</v>
      </c>
      <c r="M614" s="3" t="str">
        <f t="shared" si="82"/>
        <v>SoTax performance (notional)Tax performance - at notional gearing</v>
      </c>
      <c r="R614" s="15"/>
      <c r="T614" s="15"/>
      <c r="U614" s="15"/>
      <c r="V614" s="15"/>
      <c r="W614" s="15"/>
      <c r="X614" s="15"/>
      <c r="Y614" s="18">
        <v>-6.3246140608272636</v>
      </c>
      <c r="Z614" s="18">
        <v>-6.0151083031207273</v>
      </c>
      <c r="AA614" s="18">
        <v>6.6031333122887919</v>
      </c>
      <c r="AB614" s="18">
        <v>0.64271837320195713</v>
      </c>
      <c r="AC614" s="18">
        <v>14.988544886010382</v>
      </c>
      <c r="AD614" s="18">
        <v>4.7100019589305697</v>
      </c>
      <c r="AE614" s="18">
        <v>4.3105534143002648</v>
      </c>
      <c r="AF614" s="18">
        <v>-3.9312950812171557</v>
      </c>
      <c r="AG614" s="15"/>
      <c r="AH614" s="15"/>
      <c r="AI614" s="15"/>
      <c r="AJ614" s="15"/>
      <c r="AK614" s="15"/>
      <c r="AM614" s="19">
        <f t="shared" si="83"/>
        <v>14.98393449956682</v>
      </c>
      <c r="AN614" s="19">
        <f t="shared" si="88"/>
        <v>14.60467616648371</v>
      </c>
      <c r="AO614" s="19">
        <f t="shared" si="84"/>
        <v>0</v>
      </c>
      <c r="AP614" s="19" t="str">
        <f t="shared" si="85"/>
        <v>GD1</v>
      </c>
      <c r="AQ614" s="19">
        <f t="shared" si="86"/>
        <v>13.710413910648773</v>
      </c>
      <c r="AR614" s="19">
        <f t="shared" si="87"/>
        <v>13.355228869217342</v>
      </c>
      <c r="AS614" s="19">
        <f>IF(AS$3=$AP614,SUMPRODUCT($Y614:$AF614,Inp_RPEs!$S$9:$Z$9),0)</f>
        <v>0</v>
      </c>
      <c r="AT614" s="19">
        <f>IF(AT$3=$AP614,SUMPRODUCT($Y614:$AD614,Inp_RPEs!$S$9:$X$9),0)</f>
        <v>0</v>
      </c>
      <c r="AU614" s="19">
        <f>IF(AU$3=$AP614,SUMPRODUCT($Y614:$AF614,Inp_RPEs!$S$10:$Z$10),0)</f>
        <v>0</v>
      </c>
      <c r="AV614" s="19">
        <f>IF(AV$3=$AP614,SUMPRODUCT($Y614:$AD614,Inp_RPEs!$S$10:$X$10),0)</f>
        <v>0</v>
      </c>
      <c r="AW614" s="19">
        <f>IF(AW$3=$AP614,SUMPRODUCT($Y614:$AF614,Inp_RPEs!$S$11:$Z$11),0)</f>
        <v>13.710413910648773</v>
      </c>
      <c r="AX614" s="19">
        <f>IF(AX$3=$AP614,SUMPRODUCT($Y614:$AD614,Inp_RPEs!$S$11:$X$11),0)</f>
        <v>13.355228869217342</v>
      </c>
      <c r="AY614" s="19">
        <f>IF(AY$3=$AP614,SUMPRODUCT($Y614:$AF614,Inp_RPEs!$S$12:$Z$12),0)</f>
        <v>0</v>
      </c>
      <c r="AZ614" s="19">
        <f>IF(AZ$3=$AP614,SUMPRODUCT($Y614:$AB614,Inp_RPEs!$S$12:$V$12),0)</f>
        <v>0</v>
      </c>
      <c r="BA614" s="15"/>
    </row>
    <row r="615" spans="5:53">
      <c r="E615" s="3" t="s">
        <v>20</v>
      </c>
      <c r="F615" s="3" t="s">
        <v>197</v>
      </c>
      <c r="G615" s="3" t="s">
        <v>174</v>
      </c>
      <c r="H615" s="3" t="s">
        <v>166</v>
      </c>
      <c r="I615" s="3" t="s">
        <v>175</v>
      </c>
      <c r="L615" s="3" t="s">
        <v>186</v>
      </c>
      <c r="M615" s="3" t="str">
        <f t="shared" si="82"/>
        <v>SoTax performance impact (actual)Tax performance - impact of actual gearing</v>
      </c>
      <c r="R615" s="15"/>
      <c r="T615" s="15"/>
      <c r="U615" s="15"/>
      <c r="V615" s="15"/>
      <c r="W615" s="15"/>
      <c r="X615" s="15"/>
      <c r="Y615" s="18">
        <v>0.23108924147511778</v>
      </c>
      <c r="Z615" s="18">
        <v>-0.32441897622543014</v>
      </c>
      <c r="AA615" s="18">
        <v>-0.72143081177786117</v>
      </c>
      <c r="AB615" s="18">
        <v>-1.2467470325503993E-2</v>
      </c>
      <c r="AC615" s="18">
        <v>1.1544395063908253</v>
      </c>
      <c r="AD615" s="18">
        <v>0.17190793246187508</v>
      </c>
      <c r="AE615" s="18">
        <v>-9.8974422616679769E-2</v>
      </c>
      <c r="AF615" s="18">
        <v>-0.2467580157572733</v>
      </c>
      <c r="AG615" s="15"/>
      <c r="AH615" s="15"/>
      <c r="AI615" s="15"/>
      <c r="AJ615" s="15"/>
      <c r="AK615" s="15"/>
      <c r="AM615" s="19">
        <f t="shared" si="83"/>
        <v>0.15338698362506975</v>
      </c>
      <c r="AN615" s="19">
        <f t="shared" si="88"/>
        <v>0.49911942199902282</v>
      </c>
      <c r="AO615" s="19">
        <f t="shared" si="84"/>
        <v>0</v>
      </c>
      <c r="AP615" s="19" t="str">
        <f t="shared" si="85"/>
        <v>GD1</v>
      </c>
      <c r="AQ615" s="19">
        <f t="shared" si="86"/>
        <v>0.13171369042036252</v>
      </c>
      <c r="AR615" s="19">
        <f t="shared" si="87"/>
        <v>0.45550088172548509</v>
      </c>
      <c r="AS615" s="19">
        <f>IF(AS$3=$AP615,SUMPRODUCT($Y615:$AF615,Inp_RPEs!$S$9:$Z$9),0)</f>
        <v>0</v>
      </c>
      <c r="AT615" s="19">
        <f>IF(AT$3=$AP615,SUMPRODUCT($Y615:$AD615,Inp_RPEs!$S$9:$X$9),0)</f>
        <v>0</v>
      </c>
      <c r="AU615" s="19">
        <f>IF(AU$3=$AP615,SUMPRODUCT($Y615:$AF615,Inp_RPEs!$S$10:$Z$10),0)</f>
        <v>0</v>
      </c>
      <c r="AV615" s="19">
        <f>IF(AV$3=$AP615,SUMPRODUCT($Y615:$AD615,Inp_RPEs!$S$10:$X$10),0)</f>
        <v>0</v>
      </c>
      <c r="AW615" s="19">
        <f>IF(AW$3=$AP615,SUMPRODUCT($Y615:$AF615,Inp_RPEs!$S$11:$Z$11),0)</f>
        <v>0.13171369042036252</v>
      </c>
      <c r="AX615" s="19">
        <f>IF(AX$3=$AP615,SUMPRODUCT($Y615:$AD615,Inp_RPEs!$S$11:$X$11),0)</f>
        <v>0.45550088172548509</v>
      </c>
      <c r="AY615" s="19">
        <f>IF(AY$3=$AP615,SUMPRODUCT($Y615:$AF615,Inp_RPEs!$S$12:$Z$12),0)</f>
        <v>0</v>
      </c>
      <c r="AZ615" s="19">
        <f>IF(AZ$3=$AP615,SUMPRODUCT($Y615:$AB615,Inp_RPEs!$S$12:$V$12),0)</f>
        <v>0</v>
      </c>
      <c r="BA615" s="15"/>
    </row>
    <row r="616" spans="5:53">
      <c r="E616" s="3" t="s">
        <v>20</v>
      </c>
      <c r="F616" s="3" t="s">
        <v>197</v>
      </c>
      <c r="G616" s="3" t="s">
        <v>176</v>
      </c>
      <c r="H616" s="3" t="s">
        <v>176</v>
      </c>
      <c r="I616" s="3" t="s">
        <v>177</v>
      </c>
      <c r="L616" s="3" t="s">
        <v>186</v>
      </c>
      <c r="M616" s="3" t="str">
        <f t="shared" si="82"/>
        <v>SoRAVNPV-neutral RAV return base</v>
      </c>
      <c r="R616" s="15"/>
      <c r="T616" s="15"/>
      <c r="U616" s="15"/>
      <c r="V616" s="15"/>
      <c r="W616" s="15"/>
      <c r="X616" s="15"/>
      <c r="Y616" s="89">
        <v>2799.6125609878818</v>
      </c>
      <c r="Z616" s="89">
        <v>2793.0622351920615</v>
      </c>
      <c r="AA616" s="89">
        <v>2798.9940131324297</v>
      </c>
      <c r="AB616" s="89">
        <v>2823.3558407434302</v>
      </c>
      <c r="AC616" s="89">
        <v>2858.3908846741961</v>
      </c>
      <c r="AD616" s="89">
        <v>2897.5774019423143</v>
      </c>
      <c r="AE616" s="89">
        <v>2927.8289202866517</v>
      </c>
      <c r="AF616" s="89">
        <v>2939.1307067872967</v>
      </c>
      <c r="AG616" s="15"/>
      <c r="AH616" s="15"/>
      <c r="AI616" s="15"/>
      <c r="AJ616" s="15"/>
      <c r="AK616" s="15"/>
      <c r="AM616" s="19">
        <f t="shared" si="83"/>
        <v>22837.952563746258</v>
      </c>
      <c r="AN616" s="19">
        <f t="shared" si="88"/>
        <v>16970.992936672312</v>
      </c>
      <c r="AO616" s="19">
        <f t="shared" si="84"/>
        <v>0</v>
      </c>
      <c r="AP616" s="19" t="str">
        <f t="shared" si="85"/>
        <v>GD1</v>
      </c>
      <c r="AQ616" s="19">
        <f t="shared" si="86"/>
        <v>21689.652134140102</v>
      </c>
      <c r="AR616" s="19">
        <f t="shared" si="87"/>
        <v>16195.095742251537</v>
      </c>
      <c r="AS616" s="19">
        <f>IF(AS$3=$AP616,SUMPRODUCT($Y616:$AF616,Inp_RPEs!$S$9:$Z$9),0)</f>
        <v>0</v>
      </c>
      <c r="AT616" s="19">
        <f>IF(AT$3=$AP616,SUMPRODUCT($Y616:$AD616,Inp_RPEs!$S$9:$X$9),0)</f>
        <v>0</v>
      </c>
      <c r="AU616" s="19">
        <f>IF(AU$3=$AP616,SUMPRODUCT($Y616:$AF616,Inp_RPEs!$S$10:$Z$10),0)</f>
        <v>0</v>
      </c>
      <c r="AV616" s="19">
        <f>IF(AV$3=$AP616,SUMPRODUCT($Y616:$AD616,Inp_RPEs!$S$10:$X$10),0)</f>
        <v>0</v>
      </c>
      <c r="AW616" s="19">
        <f>IF(AW$3=$AP616,SUMPRODUCT($Y616:$AF616,Inp_RPEs!$S$11:$Z$11),0)</f>
        <v>21689.652134140102</v>
      </c>
      <c r="AX616" s="19">
        <f>IF(AX$3=$AP616,SUMPRODUCT($Y616:$AD616,Inp_RPEs!$S$11:$X$11),0)</f>
        <v>16195.095742251537</v>
      </c>
      <c r="AY616" s="19">
        <f>IF(AY$3=$AP616,SUMPRODUCT($Y616:$AF616,Inp_RPEs!$S$12:$Z$12),0)</f>
        <v>0</v>
      </c>
      <c r="AZ616" s="19">
        <f>IF(AZ$3=$AP616,SUMPRODUCT($Y616:$AB616,Inp_RPEs!$S$12:$V$12),0)</f>
        <v>0</v>
      </c>
      <c r="BA616" s="15"/>
    </row>
    <row r="617" spans="5:53">
      <c r="E617" s="3" t="s">
        <v>20</v>
      </c>
      <c r="F617" s="3" t="s">
        <v>197</v>
      </c>
      <c r="G617" s="3" t="s">
        <v>178</v>
      </c>
      <c r="H617" s="3" t="s">
        <v>176</v>
      </c>
      <c r="I617" s="3" t="s">
        <v>179</v>
      </c>
      <c r="L617" s="3" t="s">
        <v>186</v>
      </c>
      <c r="M617" s="3" t="str">
        <f t="shared" si="82"/>
        <v>SoDepreciationTotal Depreciation</v>
      </c>
      <c r="R617" s="15"/>
      <c r="T617" s="15"/>
      <c r="U617" s="15"/>
      <c r="V617" s="15"/>
      <c r="W617" s="15"/>
      <c r="X617" s="15"/>
      <c r="Y617" s="18">
        <v>-142.43437283656561</v>
      </c>
      <c r="Z617" s="18">
        <v>-145.23509991446829</v>
      </c>
      <c r="AA617" s="18">
        <v>-133.92441924933667</v>
      </c>
      <c r="AB617" s="18">
        <v>-134.36745812880972</v>
      </c>
      <c r="AC617" s="18">
        <v>-144.01046923270525</v>
      </c>
      <c r="AD617" s="18">
        <v>-156.99748858285767</v>
      </c>
      <c r="AE617" s="18">
        <v>-170.39919931181765</v>
      </c>
      <c r="AF617" s="18">
        <v>-186.21200035393969</v>
      </c>
      <c r="AG617" s="15"/>
      <c r="AH617" s="15"/>
      <c r="AI617" s="15"/>
      <c r="AJ617" s="15"/>
      <c r="AK617" s="15"/>
      <c r="AM617" s="19">
        <f t="shared" si="83"/>
        <v>-1213.5805076105005</v>
      </c>
      <c r="AN617" s="19">
        <f t="shared" si="88"/>
        <v>-856.96930794474315</v>
      </c>
      <c r="AO617" s="19">
        <f t="shared" si="84"/>
        <v>0</v>
      </c>
      <c r="AP617" s="19" t="str">
        <f t="shared" si="85"/>
        <v>GD1</v>
      </c>
      <c r="AQ617" s="19">
        <f t="shared" si="86"/>
        <v>-1151.6665207881808</v>
      </c>
      <c r="AR617" s="19">
        <f t="shared" si="87"/>
        <v>-817.69109380543796</v>
      </c>
      <c r="AS617" s="19">
        <f>IF(AS$3=$AP617,SUMPRODUCT($Y617:$AF617,Inp_RPEs!$S$9:$Z$9),0)</f>
        <v>0</v>
      </c>
      <c r="AT617" s="19">
        <f>IF(AT$3=$AP617,SUMPRODUCT($Y617:$AD617,Inp_RPEs!$S$9:$X$9),0)</f>
        <v>0</v>
      </c>
      <c r="AU617" s="19">
        <f>IF(AU$3=$AP617,SUMPRODUCT($Y617:$AF617,Inp_RPEs!$S$10:$Z$10),0)</f>
        <v>0</v>
      </c>
      <c r="AV617" s="19">
        <f>IF(AV$3=$AP617,SUMPRODUCT($Y617:$AD617,Inp_RPEs!$S$10:$X$10),0)</f>
        <v>0</v>
      </c>
      <c r="AW617" s="19">
        <f>IF(AW$3=$AP617,SUMPRODUCT($Y617:$AF617,Inp_RPEs!$S$11:$Z$11),0)</f>
        <v>-1151.6665207881808</v>
      </c>
      <c r="AX617" s="19">
        <f>IF(AX$3=$AP617,SUMPRODUCT($Y617:$AD617,Inp_RPEs!$S$11:$X$11),0)</f>
        <v>-817.69109380543796</v>
      </c>
      <c r="AY617" s="19">
        <f>IF(AY$3=$AP617,SUMPRODUCT($Y617:$AF617,Inp_RPEs!$S$12:$Z$12),0)</f>
        <v>0</v>
      </c>
      <c r="AZ617" s="19">
        <f>IF(AZ$3=$AP617,SUMPRODUCT($Y617:$AB617,Inp_RPEs!$S$12:$V$12),0)</f>
        <v>0</v>
      </c>
      <c r="BA617" s="15"/>
    </row>
    <row r="618" spans="5:53">
      <c r="E618" s="3" t="s">
        <v>20</v>
      </c>
      <c r="F618" s="3" t="s">
        <v>197</v>
      </c>
      <c r="G618" s="3" t="s">
        <v>180</v>
      </c>
      <c r="H618" s="3" t="s">
        <v>176</v>
      </c>
      <c r="I618" s="3" t="s">
        <v>181</v>
      </c>
      <c r="L618" s="3" t="s">
        <v>138</v>
      </c>
      <c r="M618" s="3" t="str">
        <f t="shared" si="82"/>
        <v>SoNotional GearingNotional gearing</v>
      </c>
      <c r="R618" s="15"/>
      <c r="T618" s="15"/>
      <c r="U618" s="15"/>
      <c r="V618" s="15"/>
      <c r="W618" s="15"/>
      <c r="X618" s="15"/>
      <c r="Y618" s="18">
        <v>0.65</v>
      </c>
      <c r="Z618" s="18">
        <v>0.65</v>
      </c>
      <c r="AA618" s="18">
        <v>0.65</v>
      </c>
      <c r="AB618" s="18">
        <v>0.65</v>
      </c>
      <c r="AC618" s="18">
        <v>0.65</v>
      </c>
      <c r="AD618" s="18">
        <v>0.65</v>
      </c>
      <c r="AE618" s="18">
        <v>0.65</v>
      </c>
      <c r="AF618" s="18">
        <v>0.65</v>
      </c>
      <c r="AG618" s="15"/>
      <c r="AH618" s="15"/>
      <c r="AI618" s="15"/>
      <c r="AJ618" s="15"/>
      <c r="AK618" s="15"/>
      <c r="AM618" s="19">
        <f t="shared" si="83"/>
        <v>0.65</v>
      </c>
      <c r="AN618" s="19">
        <f t="shared" si="88"/>
        <v>0.65</v>
      </c>
      <c r="AO618" s="19">
        <f t="shared" si="84"/>
        <v>0</v>
      </c>
      <c r="AP618" s="19" t="str">
        <f t="shared" si="85"/>
        <v>GD1</v>
      </c>
      <c r="AQ618" s="19">
        <f t="shared" si="86"/>
        <v>4.9398572931853693</v>
      </c>
      <c r="AR618" s="19">
        <f t="shared" si="87"/>
        <v>3.7223743440113086</v>
      </c>
      <c r="AS618" s="19">
        <f>IF(AS$3=$AP618,SUMPRODUCT($Y618:$AF618,Inp_RPEs!$S$9:$Z$9),0)</f>
        <v>0</v>
      </c>
      <c r="AT618" s="19">
        <f>IF(AT$3=$AP618,SUMPRODUCT($Y618:$AD618,Inp_RPEs!$S$9:$X$9),0)</f>
        <v>0</v>
      </c>
      <c r="AU618" s="19">
        <f>IF(AU$3=$AP618,SUMPRODUCT($Y618:$AF618,Inp_RPEs!$S$10:$Z$10),0)</f>
        <v>0</v>
      </c>
      <c r="AV618" s="19">
        <f>IF(AV$3=$AP618,SUMPRODUCT($Y618:$AD618,Inp_RPEs!$S$10:$X$10),0)</f>
        <v>0</v>
      </c>
      <c r="AW618" s="19">
        <f>IF(AW$3=$AP618,SUMPRODUCT($Y618:$AF618,Inp_RPEs!$S$11:$Z$11),0)</f>
        <v>4.9398572931853693</v>
      </c>
      <c r="AX618" s="19">
        <f>IF(AX$3=$AP618,SUMPRODUCT($Y618:$AD618,Inp_RPEs!$S$11:$X$11),0)</f>
        <v>3.7223743440113086</v>
      </c>
      <c r="AY618" s="19">
        <f>IF(AY$3=$AP618,SUMPRODUCT($Y618:$AF618,Inp_RPEs!$S$12:$Z$12),0)</f>
        <v>0</v>
      </c>
      <c r="AZ618" s="19">
        <f>IF(AZ$3=$AP618,SUMPRODUCT($Y618:$AB618,Inp_RPEs!$S$12:$V$12),0)</f>
        <v>0</v>
      </c>
      <c r="BA618" s="15"/>
    </row>
    <row r="619" spans="5:53">
      <c r="E619" s="3" t="s">
        <v>20</v>
      </c>
      <c r="F619" s="3" t="s">
        <v>197</v>
      </c>
      <c r="G619" s="3" t="s">
        <v>182</v>
      </c>
      <c r="H619" s="3" t="s">
        <v>176</v>
      </c>
      <c r="I619" s="3" t="s">
        <v>182</v>
      </c>
      <c r="L619" s="3" t="s">
        <v>183</v>
      </c>
      <c r="M619" s="3" t="str">
        <f t="shared" si="82"/>
        <v>SoCost of debtCost of debt</v>
      </c>
      <c r="R619" s="15"/>
      <c r="T619" s="15"/>
      <c r="U619" s="15"/>
      <c r="V619" s="15"/>
      <c r="W619" s="15"/>
      <c r="X619" s="15"/>
      <c r="Y619" s="18">
        <v>2.92E-2</v>
      </c>
      <c r="Z619" s="18">
        <v>2.7199999999999998E-2</v>
      </c>
      <c r="AA619" s="18">
        <v>2.5499999999999998E-2</v>
      </c>
      <c r="AB619" s="18">
        <v>2.3800000000000002E-2</v>
      </c>
      <c r="AC619" s="18">
        <v>2.2200000000000001E-2</v>
      </c>
      <c r="AD619" s="18">
        <v>1.9099999999999999E-2</v>
      </c>
      <c r="AE619" s="18">
        <v>1.5800000000000002E-2</v>
      </c>
      <c r="AF619" s="18">
        <v>1.1399999999999999E-2</v>
      </c>
      <c r="AG619" s="15"/>
      <c r="AH619" s="15"/>
      <c r="AI619" s="15"/>
      <c r="AJ619" s="15"/>
      <c r="AK619" s="15"/>
      <c r="AM619" s="19">
        <f t="shared" si="83"/>
        <v>2.1775000000000003E-2</v>
      </c>
      <c r="AN619" s="19">
        <f t="shared" si="88"/>
        <v>2.4500000000000004E-2</v>
      </c>
      <c r="AO619" s="19">
        <f t="shared" si="84"/>
        <v>0</v>
      </c>
      <c r="AP619" s="19" t="str">
        <f t="shared" si="85"/>
        <v>GD1</v>
      </c>
      <c r="AQ619" s="19">
        <f t="shared" si="86"/>
        <v>0.16608097596768839</v>
      </c>
      <c r="AR619" s="19">
        <f t="shared" si="87"/>
        <v>0.14060748656958499</v>
      </c>
      <c r="AS619" s="19">
        <f>IF(AS$3=$AP619,SUMPRODUCT($Y619:$AF619,Inp_RPEs!$S$9:$Z$9),0)</f>
        <v>0</v>
      </c>
      <c r="AT619" s="19">
        <f>IF(AT$3=$AP619,SUMPRODUCT($Y619:$AD619,Inp_RPEs!$S$9:$X$9),0)</f>
        <v>0</v>
      </c>
      <c r="AU619" s="19">
        <f>IF(AU$3=$AP619,SUMPRODUCT($Y619:$AF619,Inp_RPEs!$S$10:$Z$10),0)</f>
        <v>0</v>
      </c>
      <c r="AV619" s="19">
        <f>IF(AV$3=$AP619,SUMPRODUCT($Y619:$AD619,Inp_RPEs!$S$10:$X$10),0)</f>
        <v>0</v>
      </c>
      <c r="AW619" s="19">
        <f>IF(AW$3=$AP619,SUMPRODUCT($Y619:$AF619,Inp_RPEs!$S$11:$Z$11),0)</f>
        <v>0.16608097596768839</v>
      </c>
      <c r="AX619" s="19">
        <f>IF(AX$3=$AP619,SUMPRODUCT($Y619:$AD619,Inp_RPEs!$S$11:$X$11),0)</f>
        <v>0.14060748656958499</v>
      </c>
      <c r="AY619" s="19">
        <f>IF(AY$3=$AP619,SUMPRODUCT($Y619:$AF619,Inp_RPEs!$S$12:$Z$12),0)</f>
        <v>0</v>
      </c>
      <c r="AZ619" s="19">
        <f>IF(AZ$3=$AP619,SUMPRODUCT($Y619:$AB619,Inp_RPEs!$S$12:$V$12),0)</f>
        <v>0</v>
      </c>
      <c r="BA619" s="15"/>
    </row>
    <row r="620" spans="5:53">
      <c r="E620" s="3" t="s">
        <v>20</v>
      </c>
      <c r="F620" s="3" t="s">
        <v>197</v>
      </c>
      <c r="G620" s="3" t="s">
        <v>184</v>
      </c>
      <c r="H620" s="3" t="s">
        <v>176</v>
      </c>
      <c r="I620" s="3" t="s">
        <v>184</v>
      </c>
      <c r="L620" s="3" t="s">
        <v>183</v>
      </c>
      <c r="M620" s="3" t="str">
        <f t="shared" ref="M620:M625" si="89">E620&amp;G620&amp;I620</f>
        <v>SoCost of equityCost of equity</v>
      </c>
      <c r="R620" s="15"/>
      <c r="T620" s="15"/>
      <c r="U620" s="15"/>
      <c r="V620" s="15"/>
      <c r="W620" s="15"/>
      <c r="X620" s="15"/>
      <c r="Y620" s="18">
        <v>6.7000000000000004E-2</v>
      </c>
      <c r="Z620" s="18">
        <v>6.7000000000000004E-2</v>
      </c>
      <c r="AA620" s="18">
        <v>6.7000000000000004E-2</v>
      </c>
      <c r="AB620" s="18">
        <v>6.7000000000000004E-2</v>
      </c>
      <c r="AC620" s="18">
        <v>6.7000000000000004E-2</v>
      </c>
      <c r="AD620" s="18">
        <v>6.7000000000000004E-2</v>
      </c>
      <c r="AE620" s="18">
        <v>6.7000000000000004E-2</v>
      </c>
      <c r="AF620" s="18">
        <v>6.7000000000000004E-2</v>
      </c>
      <c r="AG620" s="15"/>
      <c r="AH620" s="15"/>
      <c r="AI620" s="15"/>
      <c r="AJ620" s="15"/>
      <c r="AK620" s="15"/>
      <c r="AM620" s="19">
        <f t="shared" ref="AM620:AM625" si="90">IF(OR($L620="%", $L620="annual real %"),AVERAGE($Y620:$AF620),SUM($Y620:$AF620))</f>
        <v>6.7000000000000004E-2</v>
      </c>
      <c r="AN620" s="19">
        <f t="shared" si="88"/>
        <v>6.7000000000000004E-2</v>
      </c>
      <c r="AO620" s="19">
        <f t="shared" ref="AO620:AO625" si="91">IF(G620="Totex allowance",1,0)</f>
        <v>0</v>
      </c>
      <c r="AP620" s="19" t="str">
        <f t="shared" ref="AP620:AP625" si="92">F620</f>
        <v>GD1</v>
      </c>
      <c r="AQ620" s="19">
        <f t="shared" ref="AQ620:AQ625" si="93">SUM(AS620,AU620,AW620,AY620)</f>
        <v>0.50918529022064551</v>
      </c>
      <c r="AR620" s="19">
        <f t="shared" ref="AR620:AR625" si="94">SUM(AT620,AV620,AX620,AZ620)</f>
        <v>0.38369089392116551</v>
      </c>
      <c r="AS620" s="19">
        <f>IF(AS$3=$AP620,SUMPRODUCT($Y620:$AF620,Inp_RPEs!$S$9:$Z$9),0)</f>
        <v>0</v>
      </c>
      <c r="AT620" s="19">
        <f>IF(AT$3=$AP620,SUMPRODUCT($Y620:$AD620,Inp_RPEs!$S$9:$X$9),0)</f>
        <v>0</v>
      </c>
      <c r="AU620" s="19">
        <f>IF(AU$3=$AP620,SUMPRODUCT($Y620:$AF620,Inp_RPEs!$S$10:$Z$10),0)</f>
        <v>0</v>
      </c>
      <c r="AV620" s="19">
        <f>IF(AV$3=$AP620,SUMPRODUCT($Y620:$AD620,Inp_RPEs!$S$10:$X$10),0)</f>
        <v>0</v>
      </c>
      <c r="AW620" s="19">
        <f>IF(AW$3=$AP620,SUMPRODUCT($Y620:$AF620,Inp_RPEs!$S$11:$Z$11),0)</f>
        <v>0.50918529022064551</v>
      </c>
      <c r="AX620" s="19">
        <f>IF(AX$3=$AP620,SUMPRODUCT($Y620:$AD620,Inp_RPEs!$S$11:$X$11),0)</f>
        <v>0.38369089392116551</v>
      </c>
      <c r="AY620" s="19">
        <f>IF(AY$3=$AP620,SUMPRODUCT($Y620:$AF620,Inp_RPEs!$S$12:$Z$12),0)</f>
        <v>0</v>
      </c>
      <c r="AZ620" s="19">
        <f>IF(AZ$3=$AP620,SUMPRODUCT($Y620:$AB620,Inp_RPEs!$S$12:$V$12),0)</f>
        <v>0</v>
      </c>
      <c r="BA620" s="15"/>
    </row>
    <row r="621" spans="5:53">
      <c r="E621" s="3" t="s">
        <v>21</v>
      </c>
      <c r="F621" s="3" t="s">
        <v>197</v>
      </c>
      <c r="G621" s="3" t="s">
        <v>198</v>
      </c>
      <c r="H621" s="3" t="s">
        <v>130</v>
      </c>
      <c r="I621" s="3" t="s">
        <v>131</v>
      </c>
      <c r="L621" s="3" t="s">
        <v>186</v>
      </c>
      <c r="M621" s="3" t="str">
        <f t="shared" si="89"/>
        <v>WWUTotex excl repex actualLatest Totex actuals/forecast</v>
      </c>
      <c r="R621" s="15"/>
      <c r="T621" s="15"/>
      <c r="U621" s="15"/>
      <c r="V621" s="15"/>
      <c r="W621" s="15"/>
      <c r="X621" s="15"/>
      <c r="Y621" s="89">
        <v>123.72363927903069</v>
      </c>
      <c r="Z621" s="89">
        <v>111.64118062097924</v>
      </c>
      <c r="AA621" s="89">
        <v>109.59271025570717</v>
      </c>
      <c r="AB621" s="89">
        <v>109.22986779564292</v>
      </c>
      <c r="AC621" s="89">
        <v>99.89038290575462</v>
      </c>
      <c r="AD621" s="89">
        <v>105.82827425238962</v>
      </c>
      <c r="AE621" s="89">
        <v>111.49236552969788</v>
      </c>
      <c r="AF621" s="89">
        <v>110.21524417778372</v>
      </c>
      <c r="AG621" s="15"/>
      <c r="AH621" s="15"/>
      <c r="AI621" s="15"/>
      <c r="AJ621" s="15"/>
      <c r="AK621" s="15"/>
      <c r="AM621" s="19">
        <f t="shared" si="90"/>
        <v>881.61366481698587</v>
      </c>
      <c r="AN621" s="19">
        <f t="shared" si="88"/>
        <v>659.90605510950434</v>
      </c>
      <c r="AO621" s="19">
        <f t="shared" si="91"/>
        <v>0</v>
      </c>
      <c r="AP621" s="19" t="str">
        <f t="shared" si="92"/>
        <v>GD1</v>
      </c>
      <c r="AQ621" s="19">
        <f t="shared" si="93"/>
        <v>838.15718856025512</v>
      </c>
      <c r="AR621" s="19">
        <f t="shared" si="94"/>
        <v>630.52239277487342</v>
      </c>
      <c r="AS621" s="19">
        <f>IF(AS$3=$AP621,SUMPRODUCT($Y621:$AF621,Inp_RPEs!$S$9:$Z$9),0)</f>
        <v>0</v>
      </c>
      <c r="AT621" s="19">
        <f>IF(AT$3=$AP621,SUMPRODUCT($Y621:$AD621,Inp_RPEs!$S$9:$X$9),0)</f>
        <v>0</v>
      </c>
      <c r="AU621" s="19">
        <f>IF(AU$3=$AP621,SUMPRODUCT($Y621:$AF621,Inp_RPEs!$S$10:$Z$10),0)</f>
        <v>0</v>
      </c>
      <c r="AV621" s="19">
        <f>IF(AV$3=$AP621,SUMPRODUCT($Y621:$AD621,Inp_RPEs!$S$10:$X$10),0)</f>
        <v>0</v>
      </c>
      <c r="AW621" s="19">
        <f>IF(AW$3=$AP621,SUMPRODUCT($Y621:$AF621,Inp_RPEs!$S$11:$Z$11),0)</f>
        <v>838.15718856025512</v>
      </c>
      <c r="AX621" s="19">
        <f>IF(AX$3=$AP621,SUMPRODUCT($Y621:$AD621,Inp_RPEs!$S$11:$X$11),0)</f>
        <v>630.52239277487342</v>
      </c>
      <c r="AY621" s="19">
        <f>IF(AY$3=$AP621,SUMPRODUCT($Y621:$AF621,Inp_RPEs!$S$12:$Z$12),0)</f>
        <v>0</v>
      </c>
      <c r="AZ621" s="19">
        <f>IF(AZ$3=$AP621,SUMPRODUCT($Y621:$AB621,Inp_RPEs!$S$12:$V$12),0)</f>
        <v>0</v>
      </c>
      <c r="BA621" s="15"/>
    </row>
    <row r="622" spans="5:53">
      <c r="E622" s="3" t="s">
        <v>21</v>
      </c>
      <c r="F622" s="3" t="s">
        <v>197</v>
      </c>
      <c r="G622" s="3" t="s">
        <v>199</v>
      </c>
      <c r="H622" s="3" t="s">
        <v>130</v>
      </c>
      <c r="I622" s="3" t="s">
        <v>134</v>
      </c>
      <c r="L622" s="3" t="s">
        <v>186</v>
      </c>
      <c r="M622" s="3" t="str">
        <f t="shared" si="89"/>
        <v>WWUTotex excl repex allowanceTotex allowance 
   including allowed adjustments and uncertainty mechanisms</v>
      </c>
      <c r="R622" s="15"/>
      <c r="T622" s="15"/>
      <c r="U622" s="15"/>
      <c r="V622" s="15"/>
      <c r="W622" s="15"/>
      <c r="X622" s="15"/>
      <c r="Y622" s="132">
        <v>137.90671840028764</v>
      </c>
      <c r="Z622" s="132">
        <v>136.018399913781</v>
      </c>
      <c r="AA622" s="132">
        <v>132.94171554681253</v>
      </c>
      <c r="AB622" s="132">
        <v>135.0860165629839</v>
      </c>
      <c r="AC622" s="132">
        <v>133.01952579025811</v>
      </c>
      <c r="AD622" s="132">
        <v>128.46206399899842</v>
      </c>
      <c r="AE622" s="132">
        <v>127.60875240791461</v>
      </c>
      <c r="AF622" s="132">
        <v>127.26428970509789</v>
      </c>
      <c r="AG622" s="15"/>
      <c r="AH622" s="15"/>
      <c r="AI622" s="15"/>
      <c r="AJ622" s="15"/>
      <c r="AK622" s="15"/>
      <c r="AM622" s="19">
        <f t="shared" si="90"/>
        <v>1058.307482326134</v>
      </c>
      <c r="AN622" s="19">
        <f t="shared" si="88"/>
        <v>803.43444021312166</v>
      </c>
      <c r="AO622" s="19">
        <f t="shared" si="91"/>
        <v>0</v>
      </c>
      <c r="AP622" s="19" t="str">
        <f t="shared" si="92"/>
        <v>GD1</v>
      </c>
      <c r="AQ622" s="19">
        <f t="shared" si="93"/>
        <v>1005.7803359319336</v>
      </c>
      <c r="AR622" s="19">
        <f t="shared" si="94"/>
        <v>767.08527210369141</v>
      </c>
      <c r="AS622" s="19">
        <f>IF(AS$3=$AP622,SUMPRODUCT($Y622:$AF622,Inp_RPEs!$S$9:$Z$9),0)</f>
        <v>0</v>
      </c>
      <c r="AT622" s="19">
        <f>IF(AT$3=$AP622,SUMPRODUCT($Y622:$AD622,Inp_RPEs!$S$9:$X$9),0)</f>
        <v>0</v>
      </c>
      <c r="AU622" s="19">
        <f>IF(AU$3=$AP622,SUMPRODUCT($Y622:$AF622,Inp_RPEs!$S$10:$Z$10),0)</f>
        <v>0</v>
      </c>
      <c r="AV622" s="19">
        <f>IF(AV$3=$AP622,SUMPRODUCT($Y622:$AD622,Inp_RPEs!$S$10:$X$10),0)</f>
        <v>0</v>
      </c>
      <c r="AW622" s="19">
        <f>IF(AW$3=$AP622,SUMPRODUCT($Y622:$AF622,Inp_RPEs!$S$11:$Z$11),0)</f>
        <v>1005.7803359319336</v>
      </c>
      <c r="AX622" s="19">
        <f>IF(AX$3=$AP622,SUMPRODUCT($Y622:$AD622,Inp_RPEs!$S$11:$X$11),0)</f>
        <v>767.08527210369141</v>
      </c>
      <c r="AY622" s="19">
        <f>IF(AY$3=$AP622,SUMPRODUCT($Y622:$AF622,Inp_RPEs!$S$12:$Z$12),0)</f>
        <v>0</v>
      </c>
      <c r="AZ622" s="19">
        <f>IF(AZ$3=$AP622,SUMPRODUCT($Y622:$AB622,Inp_RPEs!$S$12:$V$12),0)</f>
        <v>0</v>
      </c>
      <c r="BA622" s="15"/>
    </row>
    <row r="623" spans="5:53">
      <c r="E623" s="3" t="s">
        <v>21</v>
      </c>
      <c r="F623" s="3" t="s">
        <v>197</v>
      </c>
      <c r="G623" s="3" t="s">
        <v>199</v>
      </c>
      <c r="H623" s="3" t="s">
        <v>130</v>
      </c>
      <c r="I623" s="3" t="s">
        <v>135</v>
      </c>
      <c r="L623" s="3" t="s">
        <v>186</v>
      </c>
      <c r="M623" s="3" t="str">
        <f t="shared" si="89"/>
        <v>WWUTotex excl repex allowanceTotal enduring value adjustments</v>
      </c>
      <c r="R623" s="15"/>
      <c r="T623" s="15"/>
      <c r="U623" s="15"/>
      <c r="V623" s="15"/>
      <c r="W623" s="15"/>
      <c r="X623" s="15"/>
      <c r="Y623" s="132">
        <v>-0.39403333228109716</v>
      </c>
      <c r="Z623" s="132">
        <v>4.8362334981581085</v>
      </c>
      <c r="AA623" s="132">
        <v>-0.5242502101808526</v>
      </c>
      <c r="AB623" s="132">
        <v>4.4148314636416899</v>
      </c>
      <c r="AC623" s="132">
        <v>7.1700472573886032</v>
      </c>
      <c r="AD623" s="132">
        <v>-6.8575454157432176</v>
      </c>
      <c r="AE623" s="132">
        <v>-7.4851768458593</v>
      </c>
      <c r="AF623" s="132">
        <v>-1.1601064151238916</v>
      </c>
      <c r="AG623" s="15"/>
      <c r="AH623" s="15"/>
      <c r="AI623" s="15"/>
      <c r="AJ623" s="15"/>
      <c r="AK623" s="15"/>
      <c r="AM623" s="19">
        <f t="shared" si="90"/>
        <v>4.2632564145606011E-14</v>
      </c>
      <c r="AN623" s="19">
        <f t="shared" si="88"/>
        <v>8.6452832609832342</v>
      </c>
      <c r="AO623" s="19">
        <f t="shared" si="91"/>
        <v>0</v>
      </c>
      <c r="AP623" s="19" t="str">
        <f t="shared" si="92"/>
        <v>GD1</v>
      </c>
      <c r="AQ623" s="19">
        <f t="shared" si="93"/>
        <v>0.16511949300239559</v>
      </c>
      <c r="AR623" s="19">
        <f t="shared" si="94"/>
        <v>8.2616463861000504</v>
      </c>
      <c r="AS623" s="19">
        <f>IF(AS$3=$AP623,SUMPRODUCT($Y623:$AF623,Inp_RPEs!$S$9:$Z$9),0)</f>
        <v>0</v>
      </c>
      <c r="AT623" s="19">
        <f>IF(AT$3=$AP623,SUMPRODUCT($Y623:$AD623,Inp_RPEs!$S$9:$X$9),0)</f>
        <v>0</v>
      </c>
      <c r="AU623" s="19">
        <f>IF(AU$3=$AP623,SUMPRODUCT($Y623:$AF623,Inp_RPEs!$S$10:$Z$10),0)</f>
        <v>0</v>
      </c>
      <c r="AV623" s="19">
        <f>IF(AV$3=$AP623,SUMPRODUCT($Y623:$AD623,Inp_RPEs!$S$10:$X$10),0)</f>
        <v>0</v>
      </c>
      <c r="AW623" s="19">
        <f>IF(AW$3=$AP623,SUMPRODUCT($Y623:$AF623,Inp_RPEs!$S$11:$Z$11),0)</f>
        <v>0.16511949300239559</v>
      </c>
      <c r="AX623" s="19">
        <f>IF(AX$3=$AP623,SUMPRODUCT($Y623:$AD623,Inp_RPEs!$S$11:$X$11),0)</f>
        <v>8.2616463861000504</v>
      </c>
      <c r="AY623" s="19">
        <f>IF(AY$3=$AP623,SUMPRODUCT($Y623:$AF623,Inp_RPEs!$S$12:$Z$12),0)</f>
        <v>0</v>
      </c>
      <c r="AZ623" s="19">
        <f>IF(AZ$3=$AP623,SUMPRODUCT($Y623:$AB623,Inp_RPEs!$S$12:$V$12),0)</f>
        <v>0</v>
      </c>
      <c r="BA623" s="15"/>
    </row>
    <row r="624" spans="5:53">
      <c r="E624" s="3" t="s">
        <v>20</v>
      </c>
      <c r="F624" s="3" t="s">
        <v>197</v>
      </c>
      <c r="G624" s="3" t="s">
        <v>200</v>
      </c>
      <c r="H624" s="3" t="s">
        <v>130</v>
      </c>
      <c r="I624" s="3" t="s">
        <v>131</v>
      </c>
      <c r="L624" s="3" t="s">
        <v>186</v>
      </c>
      <c r="M624" s="3" t="str">
        <f t="shared" si="89"/>
        <v>SoRepex actualLatest Totex actuals/forecast</v>
      </c>
      <c r="R624" s="15"/>
      <c r="T624" s="15"/>
      <c r="U624" s="15"/>
      <c r="V624" s="15"/>
      <c r="W624" s="15"/>
      <c r="X624" s="15"/>
      <c r="Y624" s="89">
        <v>133.64892581363193</v>
      </c>
      <c r="Z624" s="89">
        <v>133.69877662724798</v>
      </c>
      <c r="AA624" s="89">
        <v>127.18075226547801</v>
      </c>
      <c r="AB624" s="89">
        <v>140.98438813549387</v>
      </c>
      <c r="AC624" s="89">
        <v>149.99047514439314</v>
      </c>
      <c r="AD624" s="89">
        <v>148.74587572936005</v>
      </c>
      <c r="AE624" s="89">
        <v>158.07416314078444</v>
      </c>
      <c r="AF624" s="89">
        <v>155.51458301230576</v>
      </c>
      <c r="AG624" s="15"/>
      <c r="AH624" s="15"/>
      <c r="AI624" s="15"/>
      <c r="AJ624" s="15"/>
      <c r="AK624" s="15"/>
      <c r="AM624" s="19">
        <f t="shared" si="90"/>
        <v>1147.8379398686952</v>
      </c>
      <c r="AN624" s="19">
        <f t="shared" si="88"/>
        <v>834.24919371560497</v>
      </c>
      <c r="AO624" s="19">
        <f t="shared" si="91"/>
        <v>0</v>
      </c>
      <c r="AP624" s="19" t="str">
        <f t="shared" si="92"/>
        <v>GD1</v>
      </c>
      <c r="AQ624" s="19">
        <f t="shared" si="93"/>
        <v>1089.3396249510777</v>
      </c>
      <c r="AR624" s="19">
        <f t="shared" si="94"/>
        <v>795.65581610933918</v>
      </c>
      <c r="AS624" s="19">
        <f>IF(AS$3=$AP624,SUMPRODUCT($Y624:$AF624,Inp_RPEs!$S$9:$Z$9),0)</f>
        <v>0</v>
      </c>
      <c r="AT624" s="19">
        <f>IF(AT$3=$AP624,SUMPRODUCT($Y624:$AD624,Inp_RPEs!$S$9:$X$9),0)</f>
        <v>0</v>
      </c>
      <c r="AU624" s="19">
        <f>IF(AU$3=$AP624,SUMPRODUCT($Y624:$AF624,Inp_RPEs!$S$10:$Z$10),0)</f>
        <v>0</v>
      </c>
      <c r="AV624" s="19">
        <f>IF(AV$3=$AP624,SUMPRODUCT($Y624:$AD624,Inp_RPEs!$S$10:$X$10),0)</f>
        <v>0</v>
      </c>
      <c r="AW624" s="19">
        <f>IF(AW$3=$AP624,SUMPRODUCT($Y624:$AF624,Inp_RPEs!$S$11:$Z$11),0)</f>
        <v>1089.3396249510777</v>
      </c>
      <c r="AX624" s="19">
        <f>IF(AX$3=$AP624,SUMPRODUCT($Y624:$AD624,Inp_RPEs!$S$11:$X$11),0)</f>
        <v>795.65581610933918</v>
      </c>
      <c r="AY624" s="19">
        <f>IF(AY$3=$AP624,SUMPRODUCT($Y624:$AF624,Inp_RPEs!$S$12:$Z$12),0)</f>
        <v>0</v>
      </c>
      <c r="AZ624" s="19">
        <f>IF(AZ$3=$AP624,SUMPRODUCT($Y624:$AB624,Inp_RPEs!$S$12:$V$12),0)</f>
        <v>0</v>
      </c>
      <c r="BA624" s="15"/>
    </row>
    <row r="625" spans="5:53">
      <c r="E625" s="3" t="s">
        <v>21</v>
      </c>
      <c r="F625" s="3" t="s">
        <v>197</v>
      </c>
      <c r="G625" s="3" t="s">
        <v>200</v>
      </c>
      <c r="H625" s="3" t="s">
        <v>130</v>
      </c>
      <c r="I625" s="3" t="s">
        <v>131</v>
      </c>
      <c r="L625" s="3" t="s">
        <v>186</v>
      </c>
      <c r="M625" s="3" t="str">
        <f t="shared" si="89"/>
        <v>WWURepex actualLatest Totex actuals/forecast</v>
      </c>
      <c r="R625" s="15"/>
      <c r="T625" s="15"/>
      <c r="U625" s="15"/>
      <c r="V625" s="15"/>
      <c r="W625" s="15"/>
      <c r="X625" s="15"/>
      <c r="Y625" s="89">
        <v>61.740625867837792</v>
      </c>
      <c r="Z625" s="89">
        <v>65.050887291329246</v>
      </c>
      <c r="AA625" s="89">
        <v>64.044438462540882</v>
      </c>
      <c r="AB625" s="89">
        <v>62.791991543330198</v>
      </c>
      <c r="AC625" s="89">
        <v>52.982366889970422</v>
      </c>
      <c r="AD625" s="89">
        <v>59.328053976474948</v>
      </c>
      <c r="AE625" s="89">
        <v>61.270639859834695</v>
      </c>
      <c r="AF625" s="89">
        <v>60.142126902110626</v>
      </c>
      <c r="AG625" s="15"/>
      <c r="AH625" s="15"/>
      <c r="AI625" s="15"/>
      <c r="AJ625" s="15"/>
      <c r="AK625" s="15"/>
      <c r="AM625" s="19">
        <f t="shared" si="90"/>
        <v>487.35113079342887</v>
      </c>
      <c r="AN625" s="19">
        <f t="shared" si="88"/>
        <v>365.9383640314835</v>
      </c>
      <c r="AO625" s="19">
        <f t="shared" si="91"/>
        <v>0</v>
      </c>
      <c r="AP625" s="19" t="str">
        <f t="shared" si="92"/>
        <v>GD1</v>
      </c>
      <c r="AQ625" s="19">
        <f t="shared" si="93"/>
        <v>463.20713470626532</v>
      </c>
      <c r="AR625" s="19">
        <f t="shared" si="94"/>
        <v>349.50100136417649</v>
      </c>
      <c r="AS625" s="19">
        <f>IF(AS$3=$AP625,SUMPRODUCT($Y625:$AF625,Inp_RPEs!$S$9:$Z$9),0)</f>
        <v>0</v>
      </c>
      <c r="AT625" s="19">
        <f>IF(AT$3=$AP625,SUMPRODUCT($Y625:$AD625,Inp_RPEs!$S$9:$X$9),0)</f>
        <v>0</v>
      </c>
      <c r="AU625" s="19">
        <f>IF(AU$3=$AP625,SUMPRODUCT($Y625:$AF625,Inp_RPEs!$S$10:$Z$10),0)</f>
        <v>0</v>
      </c>
      <c r="AV625" s="19">
        <f>IF(AV$3=$AP625,SUMPRODUCT($Y625:$AD625,Inp_RPEs!$S$10:$X$10),0)</f>
        <v>0</v>
      </c>
      <c r="AW625" s="19">
        <f>IF(AW$3=$AP625,SUMPRODUCT($Y625:$AF625,Inp_RPEs!$S$11:$Z$11),0)</f>
        <v>463.20713470626532</v>
      </c>
      <c r="AX625" s="19">
        <f>IF(AX$3=$AP625,SUMPRODUCT($Y625:$AD625,Inp_RPEs!$S$11:$X$11),0)</f>
        <v>349.50100136417649</v>
      </c>
      <c r="AY625" s="19">
        <f>IF(AY$3=$AP625,SUMPRODUCT($Y625:$AF625,Inp_RPEs!$S$12:$Z$12),0)</f>
        <v>0</v>
      </c>
      <c r="AZ625" s="19">
        <f>IF(AZ$3=$AP625,SUMPRODUCT($Y625:$AB625,Inp_RPEs!$S$12:$V$12),0)</f>
        <v>0</v>
      </c>
      <c r="BA625" s="15"/>
    </row>
    <row r="626" spans="5:53">
      <c r="E626" s="3" t="s">
        <v>21</v>
      </c>
      <c r="F626" s="3" t="s">
        <v>197</v>
      </c>
      <c r="G626" s="3" t="s">
        <v>201</v>
      </c>
      <c r="H626" s="3" t="s">
        <v>130</v>
      </c>
      <c r="I626" s="3" t="s">
        <v>135</v>
      </c>
      <c r="L626" s="3" t="s">
        <v>186</v>
      </c>
      <c r="M626" s="3" t="str">
        <f t="shared" ref="M626:M645" si="95">E626&amp;G626&amp;I626</f>
        <v>WWURepex allowanceTotal enduring value adjustments</v>
      </c>
      <c r="R626" s="15"/>
      <c r="T626" s="15"/>
      <c r="U626" s="15"/>
      <c r="V626" s="15"/>
      <c r="W626" s="15"/>
      <c r="X626" s="15"/>
      <c r="Y626" s="18">
        <v>2.7976021268436284</v>
      </c>
      <c r="Z626" s="18">
        <v>-8.4183487218869004</v>
      </c>
      <c r="AA626" s="18">
        <v>-5.7999865227365035</v>
      </c>
      <c r="AB626" s="18">
        <v>-5.4543779353852671</v>
      </c>
      <c r="AC626" s="18">
        <v>6.0384305711983757</v>
      </c>
      <c r="AD626" s="18">
        <v>9.7879227477868511</v>
      </c>
      <c r="AE626" s="18">
        <v>1.3352929641098115</v>
      </c>
      <c r="AF626" s="18">
        <v>-0.28653522992979674</v>
      </c>
      <c r="AG626" s="15"/>
      <c r="AH626" s="15"/>
      <c r="AI626" s="15"/>
      <c r="AJ626" s="15"/>
      <c r="AK626" s="15"/>
      <c r="AM626" s="19">
        <f t="shared" ref="AM626:AM645" si="96">IF(OR($L626="%", $L626="annual real %"),AVERAGE($Y626:$AF626),SUM($Y626:$AF626))</f>
        <v>1.9895196601282805E-13</v>
      </c>
      <c r="AN626" s="19">
        <f t="shared" si="88"/>
        <v>-1.0487577341798158</v>
      </c>
      <c r="AO626" s="19">
        <f t="shared" ref="AO626:AO646" si="97">IF(G626="Totex allowance",1,0)</f>
        <v>0</v>
      </c>
      <c r="AP626" s="19" t="str">
        <f t="shared" ref="AP626:AP646" si="98">F626</f>
        <v>GD1</v>
      </c>
      <c r="AQ626" s="19">
        <f t="shared" ref="AQ626:AQ646" si="99">SUM(AS626,AU626,AW626,AY626)</f>
        <v>-0.28528203983820094</v>
      </c>
      <c r="AR626" s="19">
        <f t="shared" ref="AR626:AR646" si="100">SUM(AT626,AV626,AX626,AZ626)</f>
        <v>-1.2674702392063466</v>
      </c>
      <c r="AS626" s="19">
        <f>IF(AS$3=$AP626,SUMPRODUCT($Y626:$AF626,Inp_RPEs!$S$9:$Z$9),0)</f>
        <v>0</v>
      </c>
      <c r="AT626" s="19">
        <f>IF(AT$3=$AP626,SUMPRODUCT($Y626:$AD626,Inp_RPEs!$S$9:$X$9),0)</f>
        <v>0</v>
      </c>
      <c r="AU626" s="19">
        <f>IF(AU$3=$AP626,SUMPRODUCT($Y626:$AF626,Inp_RPEs!$S$10:$Z$10),0)</f>
        <v>0</v>
      </c>
      <c r="AV626" s="19">
        <f>IF(AV$3=$AP626,SUMPRODUCT($Y626:$AD626,Inp_RPEs!$S$10:$X$10),0)</f>
        <v>0</v>
      </c>
      <c r="AW626" s="19">
        <f>IF(AW$3=$AP626,SUMPRODUCT($Y626:$AF626,Inp_RPEs!$S$11:$Z$11),0)</f>
        <v>-0.28528203983820094</v>
      </c>
      <c r="AX626" s="19">
        <f>IF(AX$3=$AP626,SUMPRODUCT($Y626:$AD626,Inp_RPEs!$S$11:$X$11),0)</f>
        <v>-1.2674702392063466</v>
      </c>
      <c r="AY626" s="19">
        <f>IF(AY$3=$AP626,SUMPRODUCT($Y626:$AF626,Inp_RPEs!$S$12:$Z$12),0)</f>
        <v>0</v>
      </c>
      <c r="AZ626" s="19">
        <f>IF(AZ$3=$AP626,SUMPRODUCT($Y626:$AB626,Inp_RPEs!$S$12:$V$12),0)</f>
        <v>0</v>
      </c>
      <c r="BA626" s="15"/>
    </row>
    <row r="627" spans="5:53">
      <c r="E627" s="3" t="s">
        <v>21</v>
      </c>
      <c r="F627" s="3" t="s">
        <v>197</v>
      </c>
      <c r="G627" s="3" t="s">
        <v>136</v>
      </c>
      <c r="H627" s="3" t="s">
        <v>130</v>
      </c>
      <c r="I627" s="3" t="s">
        <v>137</v>
      </c>
      <c r="L627" s="3" t="s">
        <v>138</v>
      </c>
      <c r="M627" s="3" t="str">
        <f t="shared" si="95"/>
        <v>WWUSharing factorFunding Adjustment Rate (often referred to as 'sharing factor')</v>
      </c>
      <c r="R627" s="15"/>
      <c r="T627" s="15"/>
      <c r="U627" s="15"/>
      <c r="V627" s="15"/>
      <c r="W627" s="15"/>
      <c r="X627" s="15"/>
      <c r="Y627" s="18">
        <v>0.36829999999999996</v>
      </c>
      <c r="Z627" s="18">
        <v>0.36829999999999996</v>
      </c>
      <c r="AA627" s="18">
        <v>0.36829999999999996</v>
      </c>
      <c r="AB627" s="18">
        <v>0.36829999999999996</v>
      </c>
      <c r="AC627" s="18">
        <v>0.36829999999999996</v>
      </c>
      <c r="AD627" s="18">
        <v>0.36829999999999996</v>
      </c>
      <c r="AE627" s="18">
        <v>0.36829999999999996</v>
      </c>
      <c r="AF627" s="18">
        <v>0.36829999999999996</v>
      </c>
      <c r="AG627" s="15"/>
      <c r="AH627" s="15"/>
      <c r="AI627" s="15"/>
      <c r="AJ627" s="15"/>
      <c r="AK627" s="15"/>
      <c r="AM627" s="19">
        <f t="shared" si="96"/>
        <v>0.36830000000000002</v>
      </c>
      <c r="AN627" s="19">
        <f t="shared" si="88"/>
        <v>0.36830000000000002</v>
      </c>
      <c r="AO627" s="19">
        <f t="shared" si="97"/>
        <v>0</v>
      </c>
      <c r="AP627" s="19" t="str">
        <f t="shared" si="98"/>
        <v>GD1</v>
      </c>
      <c r="AQ627" s="19">
        <f t="shared" si="99"/>
        <v>2.7989991401233389</v>
      </c>
      <c r="AR627" s="19">
        <f t="shared" si="100"/>
        <v>2.1091545706144066</v>
      </c>
      <c r="AS627" s="19">
        <f>IF(AS$3=$AP627,SUMPRODUCT($Y627:$AF627,Inp_RPEs!$S$9:$Z$9),0)</f>
        <v>0</v>
      </c>
      <c r="AT627" s="19">
        <f>IF(AT$3=$AP627,SUMPRODUCT($Y627:$AD627,Inp_RPEs!$S$9:$X$9),0)</f>
        <v>0</v>
      </c>
      <c r="AU627" s="19">
        <f>IF(AU$3=$AP627,SUMPRODUCT($Y627:$AF627,Inp_RPEs!$S$10:$Z$10),0)</f>
        <v>0</v>
      </c>
      <c r="AV627" s="19">
        <f>IF(AV$3=$AP627,SUMPRODUCT($Y627:$AD627,Inp_RPEs!$S$10:$X$10),0)</f>
        <v>0</v>
      </c>
      <c r="AW627" s="19">
        <f>IF(AW$3=$AP627,SUMPRODUCT($Y627:$AF627,Inp_RPEs!$S$11:$Z$11),0)</f>
        <v>2.7989991401233389</v>
      </c>
      <c r="AX627" s="19">
        <f>IF(AX$3=$AP627,SUMPRODUCT($Y627:$AD627,Inp_RPEs!$S$11:$X$11),0)</f>
        <v>2.1091545706144066</v>
      </c>
      <c r="AY627" s="19">
        <f>IF(AY$3=$AP627,SUMPRODUCT($Y627:$AF627,Inp_RPEs!$S$12:$Z$12),0)</f>
        <v>0</v>
      </c>
      <c r="AZ627" s="19">
        <f>IF(AZ$3=$AP627,SUMPRODUCT($Y627:$AB627,Inp_RPEs!$S$12:$V$12),0)</f>
        <v>0</v>
      </c>
      <c r="BA627" s="15"/>
    </row>
    <row r="628" spans="5:53">
      <c r="E628" s="3" t="s">
        <v>21</v>
      </c>
      <c r="F628" s="3" t="s">
        <v>197</v>
      </c>
      <c r="G628" s="3" t="s">
        <v>139</v>
      </c>
      <c r="H628" s="3" t="s">
        <v>140</v>
      </c>
      <c r="I628" s="3" t="s">
        <v>141</v>
      </c>
      <c r="L628" s="3" t="s">
        <v>186</v>
      </c>
      <c r="M628" s="3" t="str">
        <f t="shared" si="95"/>
        <v>WWUIQIPost tax</v>
      </c>
      <c r="R628" s="15"/>
      <c r="T628" s="15"/>
      <c r="U628" s="15"/>
      <c r="V628" s="15"/>
      <c r="W628" s="15"/>
      <c r="X628" s="15"/>
      <c r="Y628" s="18">
        <v>1.0766738037367487</v>
      </c>
      <c r="Z628" s="18">
        <v>1.0953073394729971</v>
      </c>
      <c r="AA628" s="18">
        <v>1.0938432424745015</v>
      </c>
      <c r="AB628" s="18">
        <v>1.0794763021424554</v>
      </c>
      <c r="AC628" s="18">
        <v>1.0811700064067369</v>
      </c>
      <c r="AD628" s="18">
        <v>1.0817458558041473</v>
      </c>
      <c r="AE628" s="18">
        <v>1.1014217725900914</v>
      </c>
      <c r="AF628" s="18">
        <v>1.1217649259791413</v>
      </c>
      <c r="AG628" s="15"/>
      <c r="AH628" s="15"/>
      <c r="AI628" s="15"/>
      <c r="AJ628" s="15"/>
      <c r="AK628" s="15"/>
      <c r="AM628" s="19">
        <f t="shared" si="96"/>
        <v>8.7314032486068207</v>
      </c>
      <c r="AN628" s="19">
        <f t="shared" si="88"/>
        <v>6.508216550037587</v>
      </c>
      <c r="AO628" s="19">
        <f t="shared" si="97"/>
        <v>0</v>
      </c>
      <c r="AP628" s="19" t="str">
        <f t="shared" si="98"/>
        <v>GD1</v>
      </c>
      <c r="AQ628" s="19">
        <f t="shared" si="99"/>
        <v>8.2938785705554352</v>
      </c>
      <c r="AR628" s="19">
        <f t="shared" si="100"/>
        <v>6.2118078795257343</v>
      </c>
      <c r="AS628" s="19">
        <f>IF(AS$3=$AP628,SUMPRODUCT($Y628:$AF628,Inp_RPEs!$S$9:$Z$9),0)</f>
        <v>0</v>
      </c>
      <c r="AT628" s="19">
        <f>IF(AT$3=$AP628,SUMPRODUCT($Y628:$AD628,Inp_RPEs!$S$9:$X$9),0)</f>
        <v>0</v>
      </c>
      <c r="AU628" s="19">
        <f>IF(AU$3=$AP628,SUMPRODUCT($Y628:$AF628,Inp_RPEs!$S$10:$Z$10),0)</f>
        <v>0</v>
      </c>
      <c r="AV628" s="19">
        <f>IF(AV$3=$AP628,SUMPRODUCT($Y628:$AD628,Inp_RPEs!$S$10:$X$10),0)</f>
        <v>0</v>
      </c>
      <c r="AW628" s="19">
        <f>IF(AW$3=$AP628,SUMPRODUCT($Y628:$AF628,Inp_RPEs!$S$11:$Z$11),0)</f>
        <v>8.2938785705554352</v>
      </c>
      <c r="AX628" s="19">
        <f>IF(AX$3=$AP628,SUMPRODUCT($Y628:$AD628,Inp_RPEs!$S$11:$X$11),0)</f>
        <v>6.2118078795257343</v>
      </c>
      <c r="AY628" s="19">
        <f>IF(AY$3=$AP628,SUMPRODUCT($Y628:$AF628,Inp_RPEs!$S$12:$Z$12),0)</f>
        <v>0</v>
      </c>
      <c r="AZ628" s="19">
        <f>IF(AZ$3=$AP628,SUMPRODUCT($Y628:$AB628,Inp_RPEs!$S$12:$V$12),0)</f>
        <v>0</v>
      </c>
      <c r="BA628" s="15"/>
    </row>
    <row r="629" spans="5:53">
      <c r="E629" s="3" t="s">
        <v>21</v>
      </c>
      <c r="F629" s="3" t="s">
        <v>197</v>
      </c>
      <c r="G629" s="3" t="s">
        <v>142</v>
      </c>
      <c r="H629" s="3" t="s">
        <v>140</v>
      </c>
      <c r="I629" s="3" t="s">
        <v>202</v>
      </c>
      <c r="L629" s="3" t="s">
        <v>186</v>
      </c>
      <c r="M629" s="3" t="str">
        <f t="shared" si="95"/>
        <v xml:space="preserve">WWUBMCSBroad Measure of Customer Satisfaction </v>
      </c>
      <c r="R629" s="15"/>
      <c r="T629" s="15"/>
      <c r="U629" s="15"/>
      <c r="V629" s="15"/>
      <c r="W629" s="15"/>
      <c r="X629" s="15"/>
      <c r="Y629" s="18">
        <v>1.8837697374869433</v>
      </c>
      <c r="Z629" s="18">
        <v>2.1972059949128262</v>
      </c>
      <c r="AA629" s="18">
        <v>1.5614820831689917</v>
      </c>
      <c r="AB629" s="18">
        <v>1.7614401311921775</v>
      </c>
      <c r="AC629" s="18">
        <v>1.5211462187825628</v>
      </c>
      <c r="AD629" s="18">
        <v>1.7077162719046068</v>
      </c>
      <c r="AE629" s="18">
        <v>1.7286016659281072</v>
      </c>
      <c r="AF629" s="18">
        <v>1.6096814349171731</v>
      </c>
      <c r="AG629" s="15"/>
      <c r="AH629" s="15"/>
      <c r="AI629" s="15"/>
      <c r="AJ629" s="15"/>
      <c r="AK629" s="15"/>
      <c r="AM629" s="19">
        <f t="shared" si="96"/>
        <v>13.971043538293388</v>
      </c>
      <c r="AN629" s="19">
        <f t="shared" si="88"/>
        <v>10.632760437448109</v>
      </c>
      <c r="AO629" s="19">
        <f t="shared" si="97"/>
        <v>0</v>
      </c>
      <c r="AP629" s="19" t="str">
        <f t="shared" si="98"/>
        <v>GD1</v>
      </c>
      <c r="AQ629" s="19">
        <f t="shared" si="99"/>
        <v>13.287337453941323</v>
      </c>
      <c r="AR629" s="19">
        <f t="shared" si="100"/>
        <v>10.160950719483601</v>
      </c>
      <c r="AS629" s="19">
        <f>IF(AS$3=$AP629,SUMPRODUCT($Y629:$AF629,Inp_RPEs!$S$9:$Z$9),0)</f>
        <v>0</v>
      </c>
      <c r="AT629" s="19">
        <f>IF(AT$3=$AP629,SUMPRODUCT($Y629:$AD629,Inp_RPEs!$S$9:$X$9),0)</f>
        <v>0</v>
      </c>
      <c r="AU629" s="19">
        <f>IF(AU$3=$AP629,SUMPRODUCT($Y629:$AF629,Inp_RPEs!$S$10:$Z$10),0)</f>
        <v>0</v>
      </c>
      <c r="AV629" s="19">
        <f>IF(AV$3=$AP629,SUMPRODUCT($Y629:$AD629,Inp_RPEs!$S$10:$X$10),0)</f>
        <v>0</v>
      </c>
      <c r="AW629" s="19">
        <f>IF(AW$3=$AP629,SUMPRODUCT($Y629:$AF629,Inp_RPEs!$S$11:$Z$11),0)</f>
        <v>13.287337453941323</v>
      </c>
      <c r="AX629" s="19">
        <f>IF(AX$3=$AP629,SUMPRODUCT($Y629:$AD629,Inp_RPEs!$S$11:$X$11),0)</f>
        <v>10.160950719483601</v>
      </c>
      <c r="AY629" s="19">
        <f>IF(AY$3=$AP629,SUMPRODUCT($Y629:$AF629,Inp_RPEs!$S$12:$Z$12),0)</f>
        <v>0</v>
      </c>
      <c r="AZ629" s="19">
        <f>IF(AZ$3=$AP629,SUMPRODUCT($Y629:$AB629,Inp_RPEs!$S$12:$V$12),0)</f>
        <v>0</v>
      </c>
      <c r="BA629" s="15"/>
    </row>
    <row r="630" spans="5:53">
      <c r="E630" s="3" t="s">
        <v>21</v>
      </c>
      <c r="F630" s="3" t="s">
        <v>197</v>
      </c>
      <c r="G630" s="3" t="s">
        <v>203</v>
      </c>
      <c r="H630" s="3" t="s">
        <v>140</v>
      </c>
      <c r="I630" s="3" t="s">
        <v>204</v>
      </c>
      <c r="L630" s="3" t="s">
        <v>186</v>
      </c>
      <c r="M630" s="3" t="str">
        <f t="shared" si="95"/>
        <v>WWUSARAShrinkage Allowance Revenue Adjustment</v>
      </c>
      <c r="R630" s="15"/>
      <c r="T630" s="15"/>
      <c r="U630" s="15"/>
      <c r="V630" s="15"/>
      <c r="W630" s="15"/>
      <c r="X630" s="15"/>
      <c r="Y630" s="18">
        <v>0.21788649135383917</v>
      </c>
      <c r="Z630" s="18">
        <v>0.2871960336224022</v>
      </c>
      <c r="AA630" s="18">
        <v>0.28814961600821626</v>
      </c>
      <c r="AB630" s="18">
        <v>0.22945255096642447</v>
      </c>
      <c r="AC630" s="18">
        <v>0.2532992987423705</v>
      </c>
      <c r="AD630" s="18">
        <v>0.59373949076411692</v>
      </c>
      <c r="AE630" s="18">
        <v>0.31450421234122439</v>
      </c>
      <c r="AF630" s="18">
        <v>0.28983702287841501</v>
      </c>
      <c r="AG630" s="15"/>
      <c r="AH630" s="15"/>
      <c r="AI630" s="15"/>
      <c r="AJ630" s="15"/>
      <c r="AK630" s="15"/>
      <c r="AM630" s="19">
        <f t="shared" si="96"/>
        <v>2.4740647166770091</v>
      </c>
      <c r="AN630" s="19">
        <f t="shared" si="88"/>
        <v>1.8697234814573696</v>
      </c>
      <c r="AO630" s="19">
        <f t="shared" si="97"/>
        <v>0</v>
      </c>
      <c r="AP630" s="19" t="str">
        <f t="shared" si="98"/>
        <v>GD1</v>
      </c>
      <c r="AQ630" s="19">
        <f t="shared" si="99"/>
        <v>2.3438474905824207</v>
      </c>
      <c r="AR630" s="19">
        <f t="shared" si="100"/>
        <v>1.7778666064572664</v>
      </c>
      <c r="AS630" s="19">
        <f>IF(AS$3=$AP630,SUMPRODUCT($Y630:$AF630,Inp_RPEs!$S$9:$Z$9),0)</f>
        <v>0</v>
      </c>
      <c r="AT630" s="19">
        <f>IF(AT$3=$AP630,SUMPRODUCT($Y630:$AD630,Inp_RPEs!$S$9:$X$9),0)</f>
        <v>0</v>
      </c>
      <c r="AU630" s="19">
        <f>IF(AU$3=$AP630,SUMPRODUCT($Y630:$AF630,Inp_RPEs!$S$10:$Z$10),0)</f>
        <v>0</v>
      </c>
      <c r="AV630" s="19">
        <f>IF(AV$3=$AP630,SUMPRODUCT($Y630:$AD630,Inp_RPEs!$S$10:$X$10),0)</f>
        <v>0</v>
      </c>
      <c r="AW630" s="19">
        <f>IF(AW$3=$AP630,SUMPRODUCT($Y630:$AF630,Inp_RPEs!$S$11:$Z$11),0)</f>
        <v>2.3438474905824207</v>
      </c>
      <c r="AX630" s="19">
        <f>IF(AX$3=$AP630,SUMPRODUCT($Y630:$AD630,Inp_RPEs!$S$11:$X$11),0)</f>
        <v>1.7778666064572664</v>
      </c>
      <c r="AY630" s="19">
        <f>IF(AY$3=$AP630,SUMPRODUCT($Y630:$AF630,Inp_RPEs!$S$12:$Z$12),0)</f>
        <v>0</v>
      </c>
      <c r="AZ630" s="19">
        <f>IF(AZ$3=$AP630,SUMPRODUCT($Y630:$AB630,Inp_RPEs!$S$12:$V$12),0)</f>
        <v>0</v>
      </c>
      <c r="BA630" s="15"/>
    </row>
    <row r="631" spans="5:53">
      <c r="E631" s="3" t="s">
        <v>21</v>
      </c>
      <c r="F631" s="3" t="s">
        <v>197</v>
      </c>
      <c r="G631" s="3" t="s">
        <v>205</v>
      </c>
      <c r="H631" s="3" t="s">
        <v>140</v>
      </c>
      <c r="I631" s="3" t="s">
        <v>206</v>
      </c>
      <c r="L631" s="3" t="s">
        <v>186</v>
      </c>
      <c r="M631" s="3" t="str">
        <f t="shared" si="95"/>
        <v xml:space="preserve">WWUEEIEnvironment Emissions Incentive </v>
      </c>
      <c r="R631" s="15"/>
      <c r="T631" s="15"/>
      <c r="U631" s="15"/>
      <c r="V631" s="15"/>
      <c r="W631" s="15"/>
      <c r="X631" s="15"/>
      <c r="Y631" s="18">
        <v>0.50621035133686176</v>
      </c>
      <c r="Z631" s="18">
        <v>1.0689996672282098</v>
      </c>
      <c r="AA631" s="18">
        <v>1.445755806358102</v>
      </c>
      <c r="AB631" s="18">
        <v>1.2701116890807271</v>
      </c>
      <c r="AC631" s="18">
        <v>1.2656761914396251</v>
      </c>
      <c r="AD631" s="18">
        <v>2.4004551277135016</v>
      </c>
      <c r="AE631" s="18">
        <v>1.8685166464074097</v>
      </c>
      <c r="AF631" s="18">
        <v>0.86761728974661145</v>
      </c>
      <c r="AG631" s="15"/>
      <c r="AH631" s="15"/>
      <c r="AI631" s="15"/>
      <c r="AJ631" s="15"/>
      <c r="AK631" s="15"/>
      <c r="AM631" s="19">
        <f t="shared" si="96"/>
        <v>10.693342769311048</v>
      </c>
      <c r="AN631" s="19">
        <f t="shared" si="88"/>
        <v>7.9572088331570274</v>
      </c>
      <c r="AO631" s="19">
        <f t="shared" si="97"/>
        <v>0</v>
      </c>
      <c r="AP631" s="19" t="str">
        <f t="shared" si="98"/>
        <v>GD1</v>
      </c>
      <c r="AQ631" s="19">
        <f t="shared" si="99"/>
        <v>10.113300068003049</v>
      </c>
      <c r="AR631" s="19">
        <f t="shared" si="100"/>
        <v>7.5508412880614895</v>
      </c>
      <c r="AS631" s="19">
        <f>IF(AS$3=$AP631,SUMPRODUCT($Y631:$AF631,Inp_RPEs!$S$9:$Z$9),0)</f>
        <v>0</v>
      </c>
      <c r="AT631" s="19">
        <f>IF(AT$3=$AP631,SUMPRODUCT($Y631:$AD631,Inp_RPEs!$S$9:$X$9),0)</f>
        <v>0</v>
      </c>
      <c r="AU631" s="19">
        <f>IF(AU$3=$AP631,SUMPRODUCT($Y631:$AF631,Inp_RPEs!$S$10:$Z$10),0)</f>
        <v>0</v>
      </c>
      <c r="AV631" s="19">
        <f>IF(AV$3=$AP631,SUMPRODUCT($Y631:$AD631,Inp_RPEs!$S$10:$X$10),0)</f>
        <v>0</v>
      </c>
      <c r="AW631" s="19">
        <f>IF(AW$3=$AP631,SUMPRODUCT($Y631:$AF631,Inp_RPEs!$S$11:$Z$11),0)</f>
        <v>10.113300068003049</v>
      </c>
      <c r="AX631" s="19">
        <f>IF(AX$3=$AP631,SUMPRODUCT($Y631:$AD631,Inp_RPEs!$S$11:$X$11),0)</f>
        <v>7.5508412880614895</v>
      </c>
      <c r="AY631" s="19">
        <f>IF(AY$3=$AP631,SUMPRODUCT($Y631:$AF631,Inp_RPEs!$S$12:$Z$12),0)</f>
        <v>0</v>
      </c>
      <c r="AZ631" s="19">
        <f>IF(AZ$3=$AP631,SUMPRODUCT($Y631:$AB631,Inp_RPEs!$S$12:$V$12),0)</f>
        <v>0</v>
      </c>
      <c r="BA631" s="15"/>
    </row>
    <row r="632" spans="5:53">
      <c r="E632" s="3" t="s">
        <v>21</v>
      </c>
      <c r="F632" s="3" t="s">
        <v>197</v>
      </c>
      <c r="G632" s="3" t="s">
        <v>207</v>
      </c>
      <c r="H632" s="3" t="s">
        <v>140</v>
      </c>
      <c r="I632" s="3" t="s">
        <v>208</v>
      </c>
      <c r="L632" s="3" t="s">
        <v>186</v>
      </c>
      <c r="M632" s="3" t="str">
        <f t="shared" si="95"/>
        <v>WWUDRSDiscretionary Reward Scheme</v>
      </c>
      <c r="R632" s="15"/>
      <c r="T632" s="15"/>
      <c r="U632" s="15"/>
      <c r="V632" s="15"/>
      <c r="W632" s="15"/>
      <c r="X632" s="15"/>
      <c r="Y632" s="18">
        <v>0</v>
      </c>
      <c r="Z632" s="18">
        <v>0.67251964607838177</v>
      </c>
      <c r="AA632" s="18">
        <v>0</v>
      </c>
      <c r="AB632" s="18">
        <v>0</v>
      </c>
      <c r="AC632" s="18">
        <v>0.63574457636736659</v>
      </c>
      <c r="AD632" s="18">
        <v>0</v>
      </c>
      <c r="AE632" s="18">
        <v>0</v>
      </c>
      <c r="AF632" s="18">
        <v>0</v>
      </c>
      <c r="AG632" s="15"/>
      <c r="AH632" s="15"/>
      <c r="AI632" s="15"/>
      <c r="AJ632" s="15"/>
      <c r="AK632" s="15"/>
      <c r="AM632" s="19">
        <f t="shared" si="96"/>
        <v>1.3082642224457484</v>
      </c>
      <c r="AN632" s="19">
        <f t="shared" si="88"/>
        <v>1.3082642224457484</v>
      </c>
      <c r="AO632" s="19">
        <f t="shared" si="97"/>
        <v>0</v>
      </c>
      <c r="AP632" s="19" t="str">
        <f t="shared" si="98"/>
        <v>GD1</v>
      </c>
      <c r="AQ632" s="19">
        <f t="shared" si="99"/>
        <v>1.2432984437394774</v>
      </c>
      <c r="AR632" s="19">
        <f t="shared" si="100"/>
        <v>1.2432984437394774</v>
      </c>
      <c r="AS632" s="19">
        <f>IF(AS$3=$AP632,SUMPRODUCT($Y632:$AF632,Inp_RPEs!$S$9:$Z$9),0)</f>
        <v>0</v>
      </c>
      <c r="AT632" s="19">
        <f>IF(AT$3=$AP632,SUMPRODUCT($Y632:$AD632,Inp_RPEs!$S$9:$X$9),0)</f>
        <v>0</v>
      </c>
      <c r="AU632" s="19">
        <f>IF(AU$3=$AP632,SUMPRODUCT($Y632:$AF632,Inp_RPEs!$S$10:$Z$10),0)</f>
        <v>0</v>
      </c>
      <c r="AV632" s="19">
        <f>IF(AV$3=$AP632,SUMPRODUCT($Y632:$AD632,Inp_RPEs!$S$10:$X$10),0)</f>
        <v>0</v>
      </c>
      <c r="AW632" s="19">
        <f>IF(AW$3=$AP632,SUMPRODUCT($Y632:$AF632,Inp_RPEs!$S$11:$Z$11),0)</f>
        <v>1.2432984437394774</v>
      </c>
      <c r="AX632" s="19">
        <f>IF(AX$3=$AP632,SUMPRODUCT($Y632:$AD632,Inp_RPEs!$S$11:$X$11),0)</f>
        <v>1.2432984437394774</v>
      </c>
      <c r="AY632" s="19">
        <f>IF(AY$3=$AP632,SUMPRODUCT($Y632:$AF632,Inp_RPEs!$S$12:$Z$12),0)</f>
        <v>0</v>
      </c>
      <c r="AZ632" s="19">
        <f>IF(AZ$3=$AP632,SUMPRODUCT($Y632:$AB632,Inp_RPEs!$S$12:$V$12),0)</f>
        <v>0</v>
      </c>
      <c r="BA632" s="15"/>
    </row>
    <row r="633" spans="5:53">
      <c r="E633" s="3" t="s">
        <v>21</v>
      </c>
      <c r="F633" s="3" t="s">
        <v>197</v>
      </c>
      <c r="G633" s="3" t="s">
        <v>209</v>
      </c>
      <c r="H633" s="3" t="s">
        <v>140</v>
      </c>
      <c r="I633" s="3" t="s">
        <v>210</v>
      </c>
      <c r="L633" s="3" t="s">
        <v>186</v>
      </c>
      <c r="M633" s="3" t="str">
        <f t="shared" si="95"/>
        <v>WWUNTSECNTS Exit Capacity</v>
      </c>
      <c r="R633" s="15"/>
      <c r="T633" s="15"/>
      <c r="U633" s="15"/>
      <c r="V633" s="15"/>
      <c r="W633" s="15"/>
      <c r="X633" s="15"/>
      <c r="Y633" s="18">
        <v>0.25229141688923817</v>
      </c>
      <c r="Z633" s="18">
        <v>0.23734730581094052</v>
      </c>
      <c r="AA633" s="18">
        <v>0.34387134001779956</v>
      </c>
      <c r="AB633" s="18">
        <v>0.26803920330926823</v>
      </c>
      <c r="AC633" s="18">
        <v>0.5217228469050329</v>
      </c>
      <c r="AD633" s="18">
        <v>0.25489580616343432</v>
      </c>
      <c r="AE633" s="18">
        <v>0.47124160674233589</v>
      </c>
      <c r="AF633" s="18">
        <v>0.35010894185752317</v>
      </c>
      <c r="AG633" s="15"/>
      <c r="AH633" s="15"/>
      <c r="AI633" s="15"/>
      <c r="AJ633" s="15"/>
      <c r="AK633" s="15"/>
      <c r="AM633" s="19">
        <f t="shared" si="96"/>
        <v>2.6995184676955728</v>
      </c>
      <c r="AN633" s="19">
        <f t="shared" si="88"/>
        <v>1.8781679190957139</v>
      </c>
      <c r="AO633" s="19">
        <f t="shared" si="97"/>
        <v>0</v>
      </c>
      <c r="AP633" s="19" t="str">
        <f t="shared" si="98"/>
        <v>GD1</v>
      </c>
      <c r="AQ633" s="19">
        <f t="shared" si="99"/>
        <v>2.5568983246019612</v>
      </c>
      <c r="AR633" s="19">
        <f t="shared" si="100"/>
        <v>1.7876827182826622</v>
      </c>
      <c r="AS633" s="19">
        <f>IF(AS$3=$AP633,SUMPRODUCT($Y633:$AF633,Inp_RPEs!$S$9:$Z$9),0)</f>
        <v>0</v>
      </c>
      <c r="AT633" s="19">
        <f>IF(AT$3=$AP633,SUMPRODUCT($Y633:$AD633,Inp_RPEs!$S$9:$X$9),0)</f>
        <v>0</v>
      </c>
      <c r="AU633" s="19">
        <f>IF(AU$3=$AP633,SUMPRODUCT($Y633:$AF633,Inp_RPEs!$S$10:$Z$10),0)</f>
        <v>0</v>
      </c>
      <c r="AV633" s="19">
        <f>IF(AV$3=$AP633,SUMPRODUCT($Y633:$AD633,Inp_RPEs!$S$10:$X$10),0)</f>
        <v>0</v>
      </c>
      <c r="AW633" s="19">
        <f>IF(AW$3=$AP633,SUMPRODUCT($Y633:$AF633,Inp_RPEs!$S$11:$Z$11),0)</f>
        <v>2.5568983246019612</v>
      </c>
      <c r="AX633" s="19">
        <f>IF(AX$3=$AP633,SUMPRODUCT($Y633:$AD633,Inp_RPEs!$S$11:$X$11),0)</f>
        <v>1.7876827182826622</v>
      </c>
      <c r="AY633" s="19">
        <f>IF(AY$3=$AP633,SUMPRODUCT($Y633:$AF633,Inp_RPEs!$S$12:$Z$12),0)</f>
        <v>0</v>
      </c>
      <c r="AZ633" s="19">
        <f>IF(AZ$3=$AP633,SUMPRODUCT($Y633:$AB633,Inp_RPEs!$S$12:$V$12),0)</f>
        <v>0</v>
      </c>
      <c r="BA633" s="15"/>
    </row>
    <row r="634" spans="5:53">
      <c r="E634" s="3" t="s">
        <v>21</v>
      </c>
      <c r="F634" s="3" t="s">
        <v>197</v>
      </c>
      <c r="G634" s="3" t="s">
        <v>152</v>
      </c>
      <c r="H634" s="3" t="s">
        <v>153</v>
      </c>
      <c r="I634" s="3" t="s">
        <v>154</v>
      </c>
      <c r="L634" s="3" t="s">
        <v>155</v>
      </c>
      <c r="M634" s="3" t="str">
        <f t="shared" si="95"/>
        <v>WWUNetwork Innovation AllowanceEligible NIA expenditure and Bid Preparation costs</v>
      </c>
      <c r="R634" s="15"/>
      <c r="T634" s="15"/>
      <c r="U634" s="15"/>
      <c r="V634" s="15"/>
      <c r="W634" s="15"/>
      <c r="X634" s="15"/>
      <c r="Y634" s="18">
        <v>0.36027743211618529</v>
      </c>
      <c r="Z634" s="18">
        <v>1.59146462403651</v>
      </c>
      <c r="AA634" s="18">
        <v>1</v>
      </c>
      <c r="AB634" s="18">
        <v>1.7601</v>
      </c>
      <c r="AC634" s="18">
        <v>1.7664925697067699</v>
      </c>
      <c r="AD634" s="18">
        <v>1.3463917375000001</v>
      </c>
      <c r="AE634" s="18">
        <v>2.233905520155917</v>
      </c>
      <c r="AF634" s="18">
        <v>2.1424910718848218</v>
      </c>
      <c r="AG634" s="15"/>
      <c r="AH634" s="15"/>
      <c r="AI634" s="15"/>
      <c r="AJ634" s="15"/>
      <c r="AK634" s="15"/>
      <c r="AM634" s="19">
        <f t="shared" si="96"/>
        <v>12.201122955400205</v>
      </c>
      <c r="AN634" s="19">
        <f t="shared" si="88"/>
        <v>7.8247263633594661</v>
      </c>
      <c r="AO634" s="19">
        <f t="shared" si="97"/>
        <v>0</v>
      </c>
      <c r="AP634" s="19" t="str">
        <f t="shared" si="98"/>
        <v>GD1</v>
      </c>
      <c r="AQ634" s="19">
        <f t="shared" si="99"/>
        <v>11.531047146543802</v>
      </c>
      <c r="AR634" s="19">
        <f t="shared" si="100"/>
        <v>7.4324408160568298</v>
      </c>
      <c r="AS634" s="19">
        <f>IF(AS$3=$AP634,SUMPRODUCT($Y634:$AF634,Inp_RPEs!$S$9:$Z$9),0)</f>
        <v>0</v>
      </c>
      <c r="AT634" s="19">
        <f>IF(AT$3=$AP634,SUMPRODUCT($Y634:$AD634,Inp_RPEs!$S$9:$X$9),0)</f>
        <v>0</v>
      </c>
      <c r="AU634" s="19">
        <f>IF(AU$3=$AP634,SUMPRODUCT($Y634:$AF634,Inp_RPEs!$S$10:$Z$10),0)</f>
        <v>0</v>
      </c>
      <c r="AV634" s="19">
        <f>IF(AV$3=$AP634,SUMPRODUCT($Y634:$AD634,Inp_RPEs!$S$10:$X$10),0)</f>
        <v>0</v>
      </c>
      <c r="AW634" s="19">
        <f>IF(AW$3=$AP634,SUMPRODUCT($Y634:$AF634,Inp_RPEs!$S$11:$Z$11),0)</f>
        <v>11.531047146543802</v>
      </c>
      <c r="AX634" s="19">
        <f>IF(AX$3=$AP634,SUMPRODUCT($Y634:$AD634,Inp_RPEs!$S$11:$X$11),0)</f>
        <v>7.4324408160568298</v>
      </c>
      <c r="AY634" s="19">
        <f>IF(AY$3=$AP634,SUMPRODUCT($Y634:$AF634,Inp_RPEs!$S$12:$Z$12),0)</f>
        <v>0</v>
      </c>
      <c r="AZ634" s="19">
        <f>IF(AZ$3=$AP634,SUMPRODUCT($Y634:$AB634,Inp_RPEs!$S$12:$V$12),0)</f>
        <v>0</v>
      </c>
      <c r="BA634" s="15"/>
    </row>
    <row r="635" spans="5:53">
      <c r="E635" s="3" t="s">
        <v>21</v>
      </c>
      <c r="F635" s="3" t="s">
        <v>197</v>
      </c>
      <c r="G635" s="3" t="s">
        <v>156</v>
      </c>
      <c r="H635" s="3" t="s">
        <v>153</v>
      </c>
      <c r="I635" s="3" t="s">
        <v>157</v>
      </c>
      <c r="L635" s="3" t="s">
        <v>155</v>
      </c>
      <c r="M635" s="3" t="str">
        <f t="shared" si="95"/>
        <v>WWULow Carbon Networks FundLow Carbon Networks Fund revenue adjustment</v>
      </c>
      <c r="R635" s="15"/>
      <c r="T635" s="15"/>
      <c r="U635" s="15"/>
      <c r="V635" s="15"/>
      <c r="W635" s="15"/>
      <c r="X635" s="15"/>
      <c r="Y635" s="18">
        <v>0</v>
      </c>
      <c r="Z635" s="18">
        <v>0</v>
      </c>
      <c r="AA635" s="18">
        <v>0</v>
      </c>
      <c r="AB635" s="18">
        <v>0</v>
      </c>
      <c r="AC635" s="18">
        <v>0</v>
      </c>
      <c r="AD635" s="18">
        <v>0</v>
      </c>
      <c r="AE635" s="18">
        <v>0</v>
      </c>
      <c r="AF635" s="18">
        <v>0</v>
      </c>
      <c r="AG635" s="15"/>
      <c r="AH635" s="15"/>
      <c r="AI635" s="15"/>
      <c r="AJ635" s="15"/>
      <c r="AK635" s="15"/>
      <c r="AM635" s="19">
        <f t="shared" si="96"/>
        <v>0</v>
      </c>
      <c r="AN635" s="19">
        <f t="shared" si="88"/>
        <v>0</v>
      </c>
      <c r="AO635" s="19">
        <f t="shared" si="97"/>
        <v>0</v>
      </c>
      <c r="AP635" s="19" t="str">
        <f t="shared" si="98"/>
        <v>GD1</v>
      </c>
      <c r="AQ635" s="19">
        <f t="shared" si="99"/>
        <v>0</v>
      </c>
      <c r="AR635" s="19">
        <f t="shared" si="100"/>
        <v>0</v>
      </c>
      <c r="AS635" s="19">
        <f>IF(AS$3=$AP635,SUMPRODUCT($Y635:$AF635,Inp_RPEs!$S$9:$Z$9),0)</f>
        <v>0</v>
      </c>
      <c r="AT635" s="19">
        <f>IF(AT$3=$AP635,SUMPRODUCT($Y635:$AD635,Inp_RPEs!$S$9:$X$9),0)</f>
        <v>0</v>
      </c>
      <c r="AU635" s="19">
        <f>IF(AU$3=$AP635,SUMPRODUCT($Y635:$AF635,Inp_RPEs!$S$10:$Z$10),0)</f>
        <v>0</v>
      </c>
      <c r="AV635" s="19">
        <f>IF(AV$3=$AP635,SUMPRODUCT($Y635:$AD635,Inp_RPEs!$S$10:$X$10),0)</f>
        <v>0</v>
      </c>
      <c r="AW635" s="19">
        <f>IF(AW$3=$AP635,SUMPRODUCT($Y635:$AF635,Inp_RPEs!$S$11:$Z$11),0)</f>
        <v>0</v>
      </c>
      <c r="AX635" s="19">
        <f>IF(AX$3=$AP635,SUMPRODUCT($Y635:$AD635,Inp_RPEs!$S$11:$X$11),0)</f>
        <v>0</v>
      </c>
      <c r="AY635" s="19">
        <f>IF(AY$3=$AP635,SUMPRODUCT($Y635:$AF635,Inp_RPEs!$S$12:$Z$12),0)</f>
        <v>0</v>
      </c>
      <c r="AZ635" s="19">
        <f>IF(AZ$3=$AP635,SUMPRODUCT($Y635:$AB635,Inp_RPEs!$S$12:$V$12),0)</f>
        <v>0</v>
      </c>
      <c r="BA635" s="15"/>
    </row>
    <row r="636" spans="5:53">
      <c r="E636" s="3" t="s">
        <v>21</v>
      </c>
      <c r="F636" s="3" t="s">
        <v>197</v>
      </c>
      <c r="G636" s="3" t="s">
        <v>158</v>
      </c>
      <c r="H636" s="3" t="s">
        <v>153</v>
      </c>
      <c r="I636" s="3" t="s">
        <v>159</v>
      </c>
      <c r="L636" s="3" t="s">
        <v>155</v>
      </c>
      <c r="M636" s="3" t="str">
        <f t="shared" si="95"/>
        <v>WWUNIC AwardAwarded NIC funding actually spent or forecast to be spent</v>
      </c>
      <c r="R636" s="15"/>
      <c r="T636" s="15"/>
      <c r="U636" s="15"/>
      <c r="V636" s="15"/>
      <c r="W636" s="15"/>
      <c r="X636" s="15"/>
      <c r="Y636" s="18"/>
      <c r="Z636" s="18"/>
      <c r="AA636" s="18"/>
      <c r="AB636" s="18"/>
      <c r="AC636" s="18"/>
      <c r="AD636" s="18"/>
      <c r="AE636" s="18"/>
      <c r="AF636" s="18"/>
      <c r="AG636" s="15"/>
      <c r="AH636" s="15"/>
      <c r="AI636" s="15"/>
      <c r="AJ636" s="15"/>
      <c r="AK636" s="15"/>
      <c r="AM636" s="19">
        <f t="shared" si="96"/>
        <v>0</v>
      </c>
      <c r="AN636" s="19">
        <f t="shared" si="88"/>
        <v>0</v>
      </c>
      <c r="AO636" s="19">
        <f t="shared" si="97"/>
        <v>0</v>
      </c>
      <c r="AP636" s="19" t="str">
        <f t="shared" si="98"/>
        <v>GD1</v>
      </c>
      <c r="AQ636" s="19">
        <f t="shared" si="99"/>
        <v>0</v>
      </c>
      <c r="AR636" s="19">
        <f t="shared" si="100"/>
        <v>0</v>
      </c>
      <c r="AS636" s="19">
        <f>IF(AS$3=$AP636,SUMPRODUCT($Y636:$AF636,Inp_RPEs!$S$9:$Z$9),0)</f>
        <v>0</v>
      </c>
      <c r="AT636" s="19">
        <f>IF(AT$3=$AP636,SUMPRODUCT($Y636:$AD636,Inp_RPEs!$S$9:$X$9),0)</f>
        <v>0</v>
      </c>
      <c r="AU636" s="19">
        <f>IF(AU$3=$AP636,SUMPRODUCT($Y636:$AF636,Inp_RPEs!$S$10:$Z$10),0)</f>
        <v>0</v>
      </c>
      <c r="AV636" s="19">
        <f>IF(AV$3=$AP636,SUMPRODUCT($Y636:$AD636,Inp_RPEs!$S$10:$X$10),0)</f>
        <v>0</v>
      </c>
      <c r="AW636" s="19">
        <f>IF(AW$3=$AP636,SUMPRODUCT($Y636:$AF636,Inp_RPEs!$S$11:$Z$11),0)</f>
        <v>0</v>
      </c>
      <c r="AX636" s="19">
        <f>IF(AX$3=$AP636,SUMPRODUCT($Y636:$AD636,Inp_RPEs!$S$11:$X$11),0)</f>
        <v>0</v>
      </c>
      <c r="AY636" s="19">
        <f>IF(AY$3=$AP636,SUMPRODUCT($Y636:$AF636,Inp_RPEs!$S$12:$Z$12),0)</f>
        <v>0</v>
      </c>
      <c r="AZ636" s="19">
        <f>IF(AZ$3=$AP636,SUMPRODUCT($Y636:$AB636,Inp_RPEs!$S$12:$V$12),0)</f>
        <v>0</v>
      </c>
      <c r="BA636" s="15"/>
    </row>
    <row r="637" spans="5:53">
      <c r="E637" s="3" t="s">
        <v>21</v>
      </c>
      <c r="F637" s="3" t="s">
        <v>197</v>
      </c>
      <c r="G637" s="3" t="s">
        <v>160</v>
      </c>
      <c r="H637" s="3" t="s">
        <v>153</v>
      </c>
      <c r="I637" s="3" t="s">
        <v>161</v>
      </c>
      <c r="L637" s="3" t="s">
        <v>186</v>
      </c>
      <c r="M637" s="3" t="str">
        <f t="shared" si="95"/>
        <v>WWUInnovation RORE deductionNetwork innovation</v>
      </c>
      <c r="R637" s="15"/>
      <c r="T637" s="15"/>
      <c r="U637" s="15"/>
      <c r="V637" s="15"/>
      <c r="W637" s="15"/>
      <c r="X637" s="15"/>
      <c r="Y637" s="18">
        <v>3.5542951780533842E-2</v>
      </c>
      <c r="Z637" s="18">
        <v>0.13378640321291235</v>
      </c>
      <c r="AA637" s="18">
        <v>8.3168679389283559E-2</v>
      </c>
      <c r="AB637" s="18">
        <v>0.14331432522491244</v>
      </c>
      <c r="AC637" s="18">
        <v>0.13864667535609027</v>
      </c>
      <c r="AD637" s="18">
        <v>0.10254101755868615</v>
      </c>
      <c r="AE637" s="18">
        <v>0.16578216853533501</v>
      </c>
      <c r="AF637" s="18">
        <v>0.15470507128345726</v>
      </c>
      <c r="AG637" s="15"/>
      <c r="AH637" s="15"/>
      <c r="AI637" s="15"/>
      <c r="AJ637" s="15"/>
      <c r="AK637" s="15"/>
      <c r="AM637" s="19">
        <f t="shared" si="96"/>
        <v>0.95748729234121088</v>
      </c>
      <c r="AN637" s="19">
        <f t="shared" si="88"/>
        <v>0.63700005252241865</v>
      </c>
      <c r="AO637" s="19">
        <f t="shared" si="97"/>
        <v>0</v>
      </c>
      <c r="AP637" s="19" t="str">
        <f t="shared" si="98"/>
        <v>GD1</v>
      </c>
      <c r="AQ637" s="19">
        <f t="shared" si="99"/>
        <v>0.90564897767899843</v>
      </c>
      <c r="AR637" s="19">
        <f t="shared" si="100"/>
        <v>0.60550455467343112</v>
      </c>
      <c r="AS637" s="19">
        <f>IF(AS$3=$AP637,SUMPRODUCT($Y637:$AF637,Inp_RPEs!$S$9:$Z$9),0)</f>
        <v>0</v>
      </c>
      <c r="AT637" s="19">
        <f>IF(AT$3=$AP637,SUMPRODUCT($Y637:$AD637,Inp_RPEs!$S$9:$X$9),0)</f>
        <v>0</v>
      </c>
      <c r="AU637" s="19">
        <f>IF(AU$3=$AP637,SUMPRODUCT($Y637:$AF637,Inp_RPEs!$S$10:$Z$10),0)</f>
        <v>0</v>
      </c>
      <c r="AV637" s="19">
        <f>IF(AV$3=$AP637,SUMPRODUCT($Y637:$AD637,Inp_RPEs!$S$10:$X$10),0)</f>
        <v>0</v>
      </c>
      <c r="AW637" s="19">
        <f>IF(AW$3=$AP637,SUMPRODUCT($Y637:$AF637,Inp_RPEs!$S$11:$Z$11),0)</f>
        <v>0.90564897767899843</v>
      </c>
      <c r="AX637" s="19">
        <f>IF(AX$3=$AP637,SUMPRODUCT($Y637:$AD637,Inp_RPEs!$S$11:$X$11),0)</f>
        <v>0.60550455467343112</v>
      </c>
      <c r="AY637" s="19">
        <f>IF(AY$3=$AP637,SUMPRODUCT($Y637:$AF637,Inp_RPEs!$S$12:$Z$12),0)</f>
        <v>0</v>
      </c>
      <c r="AZ637" s="19">
        <f>IF(AZ$3=$AP637,SUMPRODUCT($Y637:$AB637,Inp_RPEs!$S$12:$V$12),0)</f>
        <v>0</v>
      </c>
      <c r="BA637" s="15"/>
    </row>
    <row r="638" spans="5:53">
      <c r="E638" s="3" t="s">
        <v>21</v>
      </c>
      <c r="F638" s="3" t="s">
        <v>197</v>
      </c>
      <c r="G638" s="3" t="s">
        <v>162</v>
      </c>
      <c r="H638" s="3" t="s">
        <v>163</v>
      </c>
      <c r="I638" s="3" t="s">
        <v>164</v>
      </c>
      <c r="L638" s="3" t="s">
        <v>186</v>
      </c>
      <c r="M638" s="3" t="str">
        <f t="shared" si="95"/>
        <v>WWUFines and PenaltiesPost-tax total fines and penalties (including GS payments)</v>
      </c>
      <c r="R638" s="15"/>
      <c r="T638" s="15"/>
      <c r="U638" s="15"/>
      <c r="V638" s="15"/>
      <c r="W638" s="15"/>
      <c r="X638" s="15"/>
      <c r="Y638" s="18">
        <v>6.994717907677761E-2</v>
      </c>
      <c r="Z638" s="18">
        <v>0.15730365385689982</v>
      </c>
      <c r="AA638" s="18">
        <v>5.4019338435261306E-2</v>
      </c>
      <c r="AB638" s="18">
        <v>5.5182013471006292E-2</v>
      </c>
      <c r="AC638" s="18">
        <v>9.6246122693673511E-2</v>
      </c>
      <c r="AD638" s="18">
        <v>7.925558938172908E-2</v>
      </c>
      <c r="AE638" s="18">
        <v>0.11643795770708869</v>
      </c>
      <c r="AF638" s="18">
        <v>0.11329404787846141</v>
      </c>
      <c r="AG638" s="15"/>
      <c r="AH638" s="15"/>
      <c r="AI638" s="15"/>
      <c r="AJ638" s="15"/>
      <c r="AK638" s="15"/>
      <c r="AM638" s="19">
        <f t="shared" si="96"/>
        <v>0.74168590250089761</v>
      </c>
      <c r="AN638" s="19">
        <f t="shared" si="88"/>
        <v>0.51195389691534754</v>
      </c>
      <c r="AO638" s="19">
        <f t="shared" si="97"/>
        <v>0</v>
      </c>
      <c r="AP638" s="19" t="str">
        <f t="shared" si="98"/>
        <v>GD1</v>
      </c>
      <c r="AQ638" s="19">
        <f t="shared" si="99"/>
        <v>0.70396030933024623</v>
      </c>
      <c r="AR638" s="19">
        <f t="shared" si="100"/>
        <v>0.48881046342257922</v>
      </c>
      <c r="AS638" s="19">
        <f>IF(AS$3=$AP638,SUMPRODUCT($Y638:$AF638,Inp_RPEs!$S$9:$Z$9),0)</f>
        <v>0</v>
      </c>
      <c r="AT638" s="19">
        <f>IF(AT$3=$AP638,SUMPRODUCT($Y638:$AD638,Inp_RPEs!$S$9:$X$9),0)</f>
        <v>0</v>
      </c>
      <c r="AU638" s="19">
        <f>IF(AU$3=$AP638,SUMPRODUCT($Y638:$AF638,Inp_RPEs!$S$10:$Z$10),0)</f>
        <v>0</v>
      </c>
      <c r="AV638" s="19">
        <f>IF(AV$3=$AP638,SUMPRODUCT($Y638:$AD638,Inp_RPEs!$S$10:$X$10),0)</f>
        <v>0</v>
      </c>
      <c r="AW638" s="19">
        <f>IF(AW$3=$AP638,SUMPRODUCT($Y638:$AF638,Inp_RPEs!$S$11:$Z$11),0)</f>
        <v>0.70396030933024623</v>
      </c>
      <c r="AX638" s="19">
        <f>IF(AX$3=$AP638,SUMPRODUCT($Y638:$AD638,Inp_RPEs!$S$11:$X$11),0)</f>
        <v>0.48881046342257922</v>
      </c>
      <c r="AY638" s="19">
        <f>IF(AY$3=$AP638,SUMPRODUCT($Y638:$AF638,Inp_RPEs!$S$12:$Z$12),0)</f>
        <v>0</v>
      </c>
      <c r="AZ638" s="19">
        <f>IF(AZ$3=$AP638,SUMPRODUCT($Y638:$AB638,Inp_RPEs!$S$12:$V$12),0)</f>
        <v>0</v>
      </c>
      <c r="BA638" s="15"/>
    </row>
    <row r="639" spans="5:53">
      <c r="E639" s="3" t="s">
        <v>21</v>
      </c>
      <c r="F639" s="3" t="s">
        <v>197</v>
      </c>
      <c r="G639" s="3" t="s">
        <v>165</v>
      </c>
      <c r="H639" s="3" t="s">
        <v>166</v>
      </c>
      <c r="I639" s="3" t="s">
        <v>167</v>
      </c>
      <c r="L639" s="3" t="s">
        <v>155</v>
      </c>
      <c r="M639" s="3" t="str">
        <f t="shared" si="95"/>
        <v>WWUActual GearingTotal Adjustments to be applied for performance assessment (at actual gearing)</v>
      </c>
      <c r="R639" s="15"/>
      <c r="T639" s="15"/>
      <c r="U639" s="15"/>
      <c r="V639" s="15"/>
      <c r="W639" s="15"/>
      <c r="X639" s="15"/>
      <c r="Y639" s="18">
        <v>22.780504842688007</v>
      </c>
      <c r="Z639" s="18">
        <v>14.077457837702516</v>
      </c>
      <c r="AA639" s="18">
        <v>-5.5405947625495386</v>
      </c>
      <c r="AB639" s="18">
        <v>13.832090228293914</v>
      </c>
      <c r="AC639" s="18">
        <v>41.223547723106272</v>
      </c>
      <c r="AD639" s="18">
        <v>55.71483146002808</v>
      </c>
      <c r="AE639" s="18">
        <v>22.946719760241951</v>
      </c>
      <c r="AF639" s="18">
        <v>45.163063388908512</v>
      </c>
      <c r="AG639" s="15"/>
      <c r="AH639" s="15"/>
      <c r="AI639" s="15"/>
      <c r="AJ639" s="15"/>
      <c r="AK639" s="15"/>
      <c r="AM639" s="19">
        <f t="shared" si="96"/>
        <v>210.19762047841971</v>
      </c>
      <c r="AN639" s="19">
        <f t="shared" si="88"/>
        <v>142.08783732926923</v>
      </c>
      <c r="AO639" s="19">
        <f t="shared" si="97"/>
        <v>0</v>
      </c>
      <c r="AP639" s="19" t="str">
        <f t="shared" si="98"/>
        <v>GD1</v>
      </c>
      <c r="AQ639" s="19">
        <f t="shared" si="99"/>
        <v>198.39736155543596</v>
      </c>
      <c r="AR639" s="19">
        <f t="shared" si="100"/>
        <v>134.61082335848721</v>
      </c>
      <c r="AS639" s="19">
        <f>IF(AS$3=$AP639,SUMPRODUCT($Y639:$AF639,Inp_RPEs!$S$9:$Z$9),0)</f>
        <v>0</v>
      </c>
      <c r="AT639" s="19">
        <f>IF(AT$3=$AP639,SUMPRODUCT($Y639:$AD639,Inp_RPEs!$S$9:$X$9),0)</f>
        <v>0</v>
      </c>
      <c r="AU639" s="19">
        <f>IF(AU$3=$AP639,SUMPRODUCT($Y639:$AF639,Inp_RPEs!$S$10:$Z$10),0)</f>
        <v>0</v>
      </c>
      <c r="AV639" s="19">
        <f>IF(AV$3=$AP639,SUMPRODUCT($Y639:$AD639,Inp_RPEs!$S$10:$X$10),0)</f>
        <v>0</v>
      </c>
      <c r="AW639" s="19">
        <f>IF(AW$3=$AP639,SUMPRODUCT($Y639:$AF639,Inp_RPEs!$S$11:$Z$11),0)</f>
        <v>198.39736155543596</v>
      </c>
      <c r="AX639" s="19">
        <f>IF(AX$3=$AP639,SUMPRODUCT($Y639:$AD639,Inp_RPEs!$S$11:$X$11),0)</f>
        <v>134.61082335848721</v>
      </c>
      <c r="AY639" s="19">
        <f>IF(AY$3=$AP639,SUMPRODUCT($Y639:$AF639,Inp_RPEs!$S$12:$Z$12),0)</f>
        <v>0</v>
      </c>
      <c r="AZ639" s="19">
        <f>IF(AZ$3=$AP639,SUMPRODUCT($Y639:$AB639,Inp_RPEs!$S$12:$V$12),0)</f>
        <v>0</v>
      </c>
      <c r="BA639" s="15"/>
    </row>
    <row r="640" spans="5:53">
      <c r="E640" s="3" t="s">
        <v>21</v>
      </c>
      <c r="F640" s="3" t="s">
        <v>197</v>
      </c>
      <c r="G640" s="3" t="s">
        <v>168</v>
      </c>
      <c r="H640" s="3" t="s">
        <v>166</v>
      </c>
      <c r="I640" s="3" t="s">
        <v>169</v>
      </c>
      <c r="L640" s="3" t="s">
        <v>186</v>
      </c>
      <c r="M640" s="3" t="str">
        <f t="shared" si="95"/>
        <v>WWUDebt performance (notional)Debt performance - at notional gearing</v>
      </c>
      <c r="R640" s="15"/>
      <c r="T640" s="15"/>
      <c r="U640" s="15"/>
      <c r="V640" s="15"/>
      <c r="W640" s="15"/>
      <c r="X640" s="15"/>
      <c r="Y640" s="18">
        <v>-14.665019242814179</v>
      </c>
      <c r="Z640" s="18">
        <v>-19.694853036038619</v>
      </c>
      <c r="AA640" s="18">
        <v>-14.626240788388671</v>
      </c>
      <c r="AB640" s="18">
        <v>-18.046425030130798</v>
      </c>
      <c r="AC640" s="18">
        <v>-18.679565101536625</v>
      </c>
      <c r="AD640" s="18">
        <v>-33.320694134665189</v>
      </c>
      <c r="AE640" s="18">
        <v>-16.157123581939853</v>
      </c>
      <c r="AF640" s="18">
        <v>-35.66680252235723</v>
      </c>
      <c r="AG640" s="15"/>
      <c r="AH640" s="15"/>
      <c r="AI640" s="15"/>
      <c r="AJ640" s="15"/>
      <c r="AK640" s="15"/>
      <c r="AM640" s="19">
        <f t="shared" si="96"/>
        <v>-170.85672343787115</v>
      </c>
      <c r="AN640" s="19">
        <f t="shared" si="88"/>
        <v>-119.03279733357408</v>
      </c>
      <c r="AO640" s="19">
        <f t="shared" si="97"/>
        <v>0</v>
      </c>
      <c r="AP640" s="19" t="str">
        <f t="shared" si="98"/>
        <v>GD1</v>
      </c>
      <c r="AQ640" s="19">
        <f t="shared" si="99"/>
        <v>-161.77255150166073</v>
      </c>
      <c r="AR640" s="19">
        <f t="shared" si="100"/>
        <v>-113.2381312007083</v>
      </c>
      <c r="AS640" s="19">
        <f>IF(AS$3=$AP640,SUMPRODUCT($Y640:$AF640,Inp_RPEs!$S$9:$Z$9),0)</f>
        <v>0</v>
      </c>
      <c r="AT640" s="19">
        <f>IF(AT$3=$AP640,SUMPRODUCT($Y640:$AD640,Inp_RPEs!$S$9:$X$9),0)</f>
        <v>0</v>
      </c>
      <c r="AU640" s="19">
        <f>IF(AU$3=$AP640,SUMPRODUCT($Y640:$AF640,Inp_RPEs!$S$10:$Z$10),0)</f>
        <v>0</v>
      </c>
      <c r="AV640" s="19">
        <f>IF(AV$3=$AP640,SUMPRODUCT($Y640:$AD640,Inp_RPEs!$S$10:$X$10),0)</f>
        <v>0</v>
      </c>
      <c r="AW640" s="19">
        <f>IF(AW$3=$AP640,SUMPRODUCT($Y640:$AF640,Inp_RPEs!$S$11:$Z$11),0)</f>
        <v>-161.77255150166073</v>
      </c>
      <c r="AX640" s="19">
        <f>IF(AX$3=$AP640,SUMPRODUCT($Y640:$AD640,Inp_RPEs!$S$11:$X$11),0)</f>
        <v>-113.2381312007083</v>
      </c>
      <c r="AY640" s="19">
        <f>IF(AY$3=$AP640,SUMPRODUCT($Y640:$AF640,Inp_RPEs!$S$12:$Z$12),0)</f>
        <v>0</v>
      </c>
      <c r="AZ640" s="19">
        <f>IF(AZ$3=$AP640,SUMPRODUCT($Y640:$AB640,Inp_RPEs!$S$12:$V$12),0)</f>
        <v>0</v>
      </c>
      <c r="BA640" s="15"/>
    </row>
    <row r="641" spans="5:53">
      <c r="E641" s="3" t="s">
        <v>21</v>
      </c>
      <c r="F641" s="3" t="s">
        <v>197</v>
      </c>
      <c r="G641" s="3" t="s">
        <v>170</v>
      </c>
      <c r="H641" s="3" t="s">
        <v>166</v>
      </c>
      <c r="I641" s="3" t="s">
        <v>171</v>
      </c>
      <c r="L641" s="3" t="s">
        <v>186</v>
      </c>
      <c r="M641" s="3" t="str">
        <f t="shared" si="95"/>
        <v>WWUDebt performance impact (actual)Debt performance - impact of actual gearing</v>
      </c>
      <c r="R641" s="15"/>
      <c r="T641" s="15"/>
      <c r="U641" s="15"/>
      <c r="V641" s="15"/>
      <c r="W641" s="15"/>
      <c r="X641" s="15"/>
      <c r="Y641" s="18">
        <v>-5.3935305756487111</v>
      </c>
      <c r="Z641" s="18">
        <v>-3.8043732069047103</v>
      </c>
      <c r="AA641" s="18">
        <v>-3.2243718495672411</v>
      </c>
      <c r="AB641" s="18">
        <v>-3.6631219031095696</v>
      </c>
      <c r="AC641" s="18">
        <v>-2.5256137952805275</v>
      </c>
      <c r="AD641" s="18">
        <v>-3.3044676049061366</v>
      </c>
      <c r="AE641" s="18">
        <v>-2.0251531077290466</v>
      </c>
      <c r="AF641" s="18">
        <v>-1.3255779689608573</v>
      </c>
      <c r="AG641" s="15"/>
      <c r="AH641" s="15"/>
      <c r="AI641" s="15"/>
      <c r="AJ641" s="15"/>
      <c r="AK641" s="15"/>
      <c r="AM641" s="19">
        <f t="shared" si="96"/>
        <v>-25.2662100121068</v>
      </c>
      <c r="AN641" s="19">
        <f t="shared" si="88"/>
        <v>-21.915478935416896</v>
      </c>
      <c r="AO641" s="19">
        <f t="shared" si="97"/>
        <v>0</v>
      </c>
      <c r="AP641" s="19" t="str">
        <f t="shared" si="98"/>
        <v>GD1</v>
      </c>
      <c r="AQ641" s="19">
        <f t="shared" si="99"/>
        <v>-24.133182958859738</v>
      </c>
      <c r="AR641" s="19">
        <f t="shared" si="100"/>
        <v>-20.995138379523127</v>
      </c>
      <c r="AS641" s="19">
        <f>IF(AS$3=$AP641,SUMPRODUCT($Y641:$AF641,Inp_RPEs!$S$9:$Z$9),0)</f>
        <v>0</v>
      </c>
      <c r="AT641" s="19">
        <f>IF(AT$3=$AP641,SUMPRODUCT($Y641:$AD641,Inp_RPEs!$S$9:$X$9),0)</f>
        <v>0</v>
      </c>
      <c r="AU641" s="19">
        <f>IF(AU$3=$AP641,SUMPRODUCT($Y641:$AF641,Inp_RPEs!$S$10:$Z$10),0)</f>
        <v>0</v>
      </c>
      <c r="AV641" s="19">
        <f>IF(AV$3=$AP641,SUMPRODUCT($Y641:$AD641,Inp_RPEs!$S$10:$X$10),0)</f>
        <v>0</v>
      </c>
      <c r="AW641" s="19">
        <f>IF(AW$3=$AP641,SUMPRODUCT($Y641:$AF641,Inp_RPEs!$S$11:$Z$11),0)</f>
        <v>-24.133182958859738</v>
      </c>
      <c r="AX641" s="19">
        <f>IF(AX$3=$AP641,SUMPRODUCT($Y641:$AD641,Inp_RPEs!$S$11:$X$11),0)</f>
        <v>-20.995138379523127</v>
      </c>
      <c r="AY641" s="19">
        <f>IF(AY$3=$AP641,SUMPRODUCT($Y641:$AF641,Inp_RPEs!$S$12:$Z$12),0)</f>
        <v>0</v>
      </c>
      <c r="AZ641" s="19">
        <f>IF(AZ$3=$AP641,SUMPRODUCT($Y641:$AB641,Inp_RPEs!$S$12:$V$12),0)</f>
        <v>0</v>
      </c>
      <c r="BA641" s="15"/>
    </row>
    <row r="642" spans="5:53">
      <c r="E642" s="3" t="s">
        <v>21</v>
      </c>
      <c r="F642" s="3" t="s">
        <v>197</v>
      </c>
      <c r="G642" s="3" t="s">
        <v>172</v>
      </c>
      <c r="H642" s="3" t="s">
        <v>166</v>
      </c>
      <c r="I642" s="3" t="s">
        <v>173</v>
      </c>
      <c r="L642" s="3" t="s">
        <v>186</v>
      </c>
      <c r="M642" s="3" t="str">
        <f t="shared" si="95"/>
        <v>WWUTax performance (notional)Tax performance - at notional gearing</v>
      </c>
      <c r="R642" s="15"/>
      <c r="T642" s="15"/>
      <c r="U642" s="15"/>
      <c r="V642" s="15"/>
      <c r="W642" s="15"/>
      <c r="X642" s="15"/>
      <c r="Y642" s="18">
        <v>0</v>
      </c>
      <c r="Z642" s="18">
        <v>0</v>
      </c>
      <c r="AA642" s="18">
        <v>0</v>
      </c>
      <c r="AB642" s="18">
        <v>13.427555277326174</v>
      </c>
      <c r="AC642" s="18">
        <v>23.828539903143508</v>
      </c>
      <c r="AD642" s="18">
        <v>23.311122348525874</v>
      </c>
      <c r="AE642" s="18">
        <v>13.754979904744891</v>
      </c>
      <c r="AF642" s="18">
        <v>10.671133384895919</v>
      </c>
      <c r="AG642" s="15"/>
      <c r="AH642" s="15"/>
      <c r="AI642" s="15"/>
      <c r="AJ642" s="15"/>
      <c r="AK642" s="15"/>
      <c r="AM642" s="19">
        <f t="shared" si="96"/>
        <v>84.993330818636366</v>
      </c>
      <c r="AN642" s="19">
        <f t="shared" si="88"/>
        <v>60.567217528995556</v>
      </c>
      <c r="AO642" s="19">
        <f t="shared" si="97"/>
        <v>0</v>
      </c>
      <c r="AP642" s="19" t="str">
        <f t="shared" si="98"/>
        <v>GD1</v>
      </c>
      <c r="AQ642" s="19">
        <f t="shared" si="99"/>
        <v>79.792300120576073</v>
      </c>
      <c r="AR642" s="19">
        <f t="shared" si="100"/>
        <v>56.916625932321004</v>
      </c>
      <c r="AS642" s="19">
        <f>IF(AS$3=$AP642,SUMPRODUCT($Y642:$AF642,Inp_RPEs!$S$9:$Z$9),0)</f>
        <v>0</v>
      </c>
      <c r="AT642" s="19">
        <f>IF(AT$3=$AP642,SUMPRODUCT($Y642:$AD642,Inp_RPEs!$S$9:$X$9),0)</f>
        <v>0</v>
      </c>
      <c r="AU642" s="19">
        <f>IF(AU$3=$AP642,SUMPRODUCT($Y642:$AF642,Inp_RPEs!$S$10:$Z$10),0)</f>
        <v>0</v>
      </c>
      <c r="AV642" s="19">
        <f>IF(AV$3=$AP642,SUMPRODUCT($Y642:$AD642,Inp_RPEs!$S$10:$X$10),0)</f>
        <v>0</v>
      </c>
      <c r="AW642" s="19">
        <f>IF(AW$3=$AP642,SUMPRODUCT($Y642:$AF642,Inp_RPEs!$S$11:$Z$11),0)</f>
        <v>79.792300120576073</v>
      </c>
      <c r="AX642" s="19">
        <f>IF(AX$3=$AP642,SUMPRODUCT($Y642:$AD642,Inp_RPEs!$S$11:$X$11),0)</f>
        <v>56.916625932321004</v>
      </c>
      <c r="AY642" s="19">
        <f>IF(AY$3=$AP642,SUMPRODUCT($Y642:$AF642,Inp_RPEs!$S$12:$Z$12),0)</f>
        <v>0</v>
      </c>
      <c r="AZ642" s="19">
        <f>IF(AZ$3=$AP642,SUMPRODUCT($Y642:$AB642,Inp_RPEs!$S$12:$V$12),0)</f>
        <v>0</v>
      </c>
      <c r="BA642" s="15"/>
    </row>
    <row r="643" spans="5:53">
      <c r="E643" s="3" t="s">
        <v>21</v>
      </c>
      <c r="F643" s="3" t="s">
        <v>197</v>
      </c>
      <c r="G643" s="3" t="s">
        <v>174</v>
      </c>
      <c r="H643" s="3" t="s">
        <v>166</v>
      </c>
      <c r="I643" s="3" t="s">
        <v>175</v>
      </c>
      <c r="L643" s="3" t="s">
        <v>186</v>
      </c>
      <c r="M643" s="3" t="str">
        <f t="shared" si="95"/>
        <v>WWUTax performance impact (actual)Tax performance - impact of actual gearing</v>
      </c>
      <c r="R643" s="15"/>
      <c r="T643" s="15"/>
      <c r="U643" s="15"/>
      <c r="V643" s="15"/>
      <c r="W643" s="15"/>
      <c r="X643" s="15"/>
      <c r="Y643" s="18">
        <v>0</v>
      </c>
      <c r="Z643" s="18">
        <v>0</v>
      </c>
      <c r="AA643" s="18">
        <v>0</v>
      </c>
      <c r="AB643" s="18">
        <v>-4.7432837985707224</v>
      </c>
      <c r="AC643" s="18">
        <v>-10.469891528488791</v>
      </c>
      <c r="AD643" s="18">
        <v>-2.7300429389584977</v>
      </c>
      <c r="AE643" s="18">
        <v>-3.5630325357627495</v>
      </c>
      <c r="AF643" s="18">
        <v>-4.640783002337117</v>
      </c>
      <c r="AG643" s="15"/>
      <c r="AH643" s="15"/>
      <c r="AI643" s="15"/>
      <c r="AJ643" s="15"/>
      <c r="AK643" s="15"/>
      <c r="AM643" s="19">
        <f t="shared" si="96"/>
        <v>-26.147033804117875</v>
      </c>
      <c r="AN643" s="19">
        <f t="shared" si="88"/>
        <v>-17.943218266018011</v>
      </c>
      <c r="AO643" s="19">
        <f t="shared" si="97"/>
        <v>0</v>
      </c>
      <c r="AP643" s="19" t="str">
        <f t="shared" si="98"/>
        <v>GD1</v>
      </c>
      <c r="AQ643" s="19">
        <f t="shared" si="99"/>
        <v>-24.555852077034416</v>
      </c>
      <c r="AR643" s="19">
        <f t="shared" si="100"/>
        <v>-16.872770895645335</v>
      </c>
      <c r="AS643" s="19">
        <f>IF(AS$3=$AP643,SUMPRODUCT($Y643:$AF643,Inp_RPEs!$S$9:$Z$9),0)</f>
        <v>0</v>
      </c>
      <c r="AT643" s="19">
        <f>IF(AT$3=$AP643,SUMPRODUCT($Y643:$AD643,Inp_RPEs!$S$9:$X$9),0)</f>
        <v>0</v>
      </c>
      <c r="AU643" s="19">
        <f>IF(AU$3=$AP643,SUMPRODUCT($Y643:$AF643,Inp_RPEs!$S$10:$Z$10),0)</f>
        <v>0</v>
      </c>
      <c r="AV643" s="19">
        <f>IF(AV$3=$AP643,SUMPRODUCT($Y643:$AD643,Inp_RPEs!$S$10:$X$10),0)</f>
        <v>0</v>
      </c>
      <c r="AW643" s="19">
        <f>IF(AW$3=$AP643,SUMPRODUCT($Y643:$AF643,Inp_RPEs!$S$11:$Z$11),0)</f>
        <v>-24.555852077034416</v>
      </c>
      <c r="AX643" s="19">
        <f>IF(AX$3=$AP643,SUMPRODUCT($Y643:$AD643,Inp_RPEs!$S$11:$X$11),0)</f>
        <v>-16.872770895645335</v>
      </c>
      <c r="AY643" s="19">
        <f>IF(AY$3=$AP643,SUMPRODUCT($Y643:$AF643,Inp_RPEs!$S$12:$Z$12),0)</f>
        <v>0</v>
      </c>
      <c r="AZ643" s="19">
        <f>IF(AZ$3=$AP643,SUMPRODUCT($Y643:$AB643,Inp_RPEs!$S$12:$V$12),0)</f>
        <v>0</v>
      </c>
      <c r="BA643" s="15"/>
    </row>
    <row r="644" spans="5:53">
      <c r="E644" s="3" t="s">
        <v>21</v>
      </c>
      <c r="F644" s="3" t="s">
        <v>197</v>
      </c>
      <c r="G644" s="3" t="s">
        <v>176</v>
      </c>
      <c r="H644" s="3" t="s">
        <v>176</v>
      </c>
      <c r="I644" s="3" t="s">
        <v>177</v>
      </c>
      <c r="L644" s="3" t="s">
        <v>186</v>
      </c>
      <c r="M644" s="3" t="str">
        <f t="shared" si="95"/>
        <v>WWURAVNPV-neutral RAV return base</v>
      </c>
      <c r="R644" s="15"/>
      <c r="T644" s="15"/>
      <c r="U644" s="15"/>
      <c r="V644" s="15"/>
      <c r="W644" s="15"/>
      <c r="X644" s="15"/>
      <c r="Y644" s="89">
        <v>1580.6993972755672</v>
      </c>
      <c r="Z644" s="89">
        <v>1587.2841379234505</v>
      </c>
      <c r="AA644" s="89">
        <v>1593.4902783510752</v>
      </c>
      <c r="AB644" s="89">
        <v>1601.9808386490974</v>
      </c>
      <c r="AC644" s="89">
        <v>1612.6740965592098</v>
      </c>
      <c r="AD644" s="89">
        <v>1625.9658370924722</v>
      </c>
      <c r="AE644" s="89">
        <v>1644.441169591262</v>
      </c>
      <c r="AF644" s="89">
        <v>1666.6348507434864</v>
      </c>
      <c r="AG644" s="15"/>
      <c r="AH644" s="15"/>
      <c r="AI644" s="15"/>
      <c r="AJ644" s="15"/>
      <c r="AK644" s="15"/>
      <c r="AM644" s="19">
        <f t="shared" si="96"/>
        <v>12913.170606185622</v>
      </c>
      <c r="AN644" s="19">
        <f t="shared" si="88"/>
        <v>9602.094585850873</v>
      </c>
      <c r="AO644" s="19">
        <f t="shared" si="97"/>
        <v>0</v>
      </c>
      <c r="AP644" s="19" t="str">
        <f t="shared" si="98"/>
        <v>GD1</v>
      </c>
      <c r="AQ644" s="19">
        <f t="shared" si="99"/>
        <v>12264.290236505982</v>
      </c>
      <c r="AR644" s="19">
        <f t="shared" si="100"/>
        <v>9163.3836225239356</v>
      </c>
      <c r="AS644" s="19">
        <f>IF(AS$3=$AP644,SUMPRODUCT($Y644:$AF644,Inp_RPEs!$S$9:$Z$9),0)</f>
        <v>0</v>
      </c>
      <c r="AT644" s="19">
        <f>IF(AT$3=$AP644,SUMPRODUCT($Y644:$AD644,Inp_RPEs!$S$9:$X$9),0)</f>
        <v>0</v>
      </c>
      <c r="AU644" s="19">
        <f>IF(AU$3=$AP644,SUMPRODUCT($Y644:$AF644,Inp_RPEs!$S$10:$Z$10),0)</f>
        <v>0</v>
      </c>
      <c r="AV644" s="19">
        <f>IF(AV$3=$AP644,SUMPRODUCT($Y644:$AD644,Inp_RPEs!$S$10:$X$10),0)</f>
        <v>0</v>
      </c>
      <c r="AW644" s="19">
        <f>IF(AW$3=$AP644,SUMPRODUCT($Y644:$AF644,Inp_RPEs!$S$11:$Z$11),0)</f>
        <v>12264.290236505982</v>
      </c>
      <c r="AX644" s="19">
        <f>IF(AX$3=$AP644,SUMPRODUCT($Y644:$AD644,Inp_RPEs!$S$11:$X$11),0)</f>
        <v>9163.3836225239356</v>
      </c>
      <c r="AY644" s="19">
        <f>IF(AY$3=$AP644,SUMPRODUCT($Y644:$AF644,Inp_RPEs!$S$12:$Z$12),0)</f>
        <v>0</v>
      </c>
      <c r="AZ644" s="19">
        <f>IF(AZ$3=$AP644,SUMPRODUCT($Y644:$AB644,Inp_RPEs!$S$12:$V$12),0)</f>
        <v>0</v>
      </c>
      <c r="BA644" s="15"/>
    </row>
    <row r="645" spans="5:53">
      <c r="E645" s="3" t="s">
        <v>21</v>
      </c>
      <c r="F645" s="3" t="s">
        <v>197</v>
      </c>
      <c r="G645" s="3" t="s">
        <v>178</v>
      </c>
      <c r="H645" s="3" t="s">
        <v>176</v>
      </c>
      <c r="I645" s="3" t="s">
        <v>179</v>
      </c>
      <c r="L645" s="3" t="s">
        <v>186</v>
      </c>
      <c r="M645" s="3" t="str">
        <f t="shared" si="95"/>
        <v>WWUDepreciationTotal Depreciation</v>
      </c>
      <c r="R645" s="15"/>
      <c r="T645" s="15"/>
      <c r="U645" s="15"/>
      <c r="V645" s="15"/>
      <c r="W645" s="15"/>
      <c r="X645" s="15"/>
      <c r="Y645" s="18">
        <v>-79.687860968422854</v>
      </c>
      <c r="Z645" s="18">
        <v>-81.777025388543549</v>
      </c>
      <c r="AA645" s="18">
        <v>-83.866770576743463</v>
      </c>
      <c r="AB645" s="18">
        <v>-86.072809578633894</v>
      </c>
      <c r="AC645" s="18">
        <v>-88.373048973339095</v>
      </c>
      <c r="AD645" s="18">
        <v>-90.39491521496619</v>
      </c>
      <c r="AE645" s="18">
        <v>-92.903298347296825</v>
      </c>
      <c r="AF645" s="18">
        <v>-95.559114000124552</v>
      </c>
      <c r="AG645" s="15"/>
      <c r="AH645" s="15"/>
      <c r="AI645" s="15"/>
      <c r="AJ645" s="15"/>
      <c r="AK645" s="15"/>
      <c r="AM645" s="19">
        <f t="shared" si="96"/>
        <v>-698.63484304807048</v>
      </c>
      <c r="AN645" s="19">
        <f t="shared" si="88"/>
        <v>-510.1724307006491</v>
      </c>
      <c r="AO645" s="19">
        <f t="shared" si="97"/>
        <v>0</v>
      </c>
      <c r="AP645" s="19" t="str">
        <f t="shared" si="98"/>
        <v>GD1</v>
      </c>
      <c r="AQ645" s="19">
        <f t="shared" si="99"/>
        <v>-663.09072598965167</v>
      </c>
      <c r="AR645" s="19">
        <f t="shared" si="100"/>
        <v>-486.59090014873135</v>
      </c>
      <c r="AS645" s="19">
        <f>IF(AS$3=$AP645,SUMPRODUCT($Y645:$AF645,Inp_RPEs!$S$9:$Z$9),0)</f>
        <v>0</v>
      </c>
      <c r="AT645" s="19">
        <f>IF(AT$3=$AP645,SUMPRODUCT($Y645:$AD645,Inp_RPEs!$S$9:$X$9),0)</f>
        <v>0</v>
      </c>
      <c r="AU645" s="19">
        <f>IF(AU$3=$AP645,SUMPRODUCT($Y645:$AF645,Inp_RPEs!$S$10:$Z$10),0)</f>
        <v>0</v>
      </c>
      <c r="AV645" s="19">
        <f>IF(AV$3=$AP645,SUMPRODUCT($Y645:$AD645,Inp_RPEs!$S$10:$X$10),0)</f>
        <v>0</v>
      </c>
      <c r="AW645" s="19">
        <f>IF(AW$3=$AP645,SUMPRODUCT($Y645:$AF645,Inp_RPEs!$S$11:$Z$11),0)</f>
        <v>-663.09072598965167</v>
      </c>
      <c r="AX645" s="19">
        <f>IF(AX$3=$AP645,SUMPRODUCT($Y645:$AD645,Inp_RPEs!$S$11:$X$11),0)</f>
        <v>-486.59090014873135</v>
      </c>
      <c r="AY645" s="19">
        <f>IF(AY$3=$AP645,SUMPRODUCT($Y645:$AF645,Inp_RPEs!$S$12:$Z$12),0)</f>
        <v>0</v>
      </c>
      <c r="AZ645" s="19">
        <f>IF(AZ$3=$AP645,SUMPRODUCT($Y645:$AB645,Inp_RPEs!$S$12:$V$12),0)</f>
        <v>0</v>
      </c>
      <c r="BA645" s="15"/>
    </row>
    <row r="646" spans="5:53">
      <c r="E646" s="3" t="s">
        <v>21</v>
      </c>
      <c r="F646" s="3" t="s">
        <v>197</v>
      </c>
      <c r="G646" s="3" t="s">
        <v>180</v>
      </c>
      <c r="H646" s="3" t="s">
        <v>176</v>
      </c>
      <c r="I646" s="3" t="s">
        <v>181</v>
      </c>
      <c r="L646" s="3" t="s">
        <v>138</v>
      </c>
      <c r="M646" s="3" t="str">
        <f t="shared" ref="M646:M709" si="101">E646&amp;G646&amp;I646</f>
        <v>WWUNotional GearingNotional gearing</v>
      </c>
      <c r="R646" s="15"/>
      <c r="T646" s="15"/>
      <c r="U646" s="15"/>
      <c r="V646" s="15"/>
      <c r="W646" s="15"/>
      <c r="X646" s="15"/>
      <c r="Y646" s="18">
        <v>0.65</v>
      </c>
      <c r="Z646" s="18">
        <v>0.65</v>
      </c>
      <c r="AA646" s="18">
        <v>0.65</v>
      </c>
      <c r="AB646" s="18">
        <v>0.65</v>
      </c>
      <c r="AC646" s="18">
        <v>0.65</v>
      </c>
      <c r="AD646" s="18">
        <v>0.65</v>
      </c>
      <c r="AE646" s="18">
        <v>0.65</v>
      </c>
      <c r="AF646" s="18">
        <v>0.65</v>
      </c>
      <c r="AG646" s="15"/>
      <c r="AH646" s="15"/>
      <c r="AI646" s="15"/>
      <c r="AJ646" s="15"/>
      <c r="AK646" s="15"/>
      <c r="AM646" s="19">
        <f t="shared" ref="AM646:AM709" si="102">IF(OR($L646="%", $L646="annual real %"),AVERAGE($Y646:$AF646),SUM($Y646:$AF646))</f>
        <v>0.65</v>
      </c>
      <c r="AN646" s="19">
        <f t="shared" si="88"/>
        <v>0.65</v>
      </c>
      <c r="AO646" s="19">
        <f t="shared" si="97"/>
        <v>0</v>
      </c>
      <c r="AP646" s="19" t="str">
        <f t="shared" si="98"/>
        <v>GD1</v>
      </c>
      <c r="AQ646" s="19">
        <f t="shared" si="99"/>
        <v>4.9398572931853693</v>
      </c>
      <c r="AR646" s="19">
        <f t="shared" si="100"/>
        <v>3.7223743440113086</v>
      </c>
      <c r="AS646" s="19">
        <f>IF(AS$3=$AP646,SUMPRODUCT($Y646:$AF646,Inp_RPEs!$S$9:$Z$9),0)</f>
        <v>0</v>
      </c>
      <c r="AT646" s="19">
        <f>IF(AT$3=$AP646,SUMPRODUCT($Y646:$AD646,Inp_RPEs!$S$9:$X$9),0)</f>
        <v>0</v>
      </c>
      <c r="AU646" s="19">
        <f>IF(AU$3=$AP646,SUMPRODUCT($Y646:$AF646,Inp_RPEs!$S$10:$Z$10),0)</f>
        <v>0</v>
      </c>
      <c r="AV646" s="19">
        <f>IF(AV$3=$AP646,SUMPRODUCT($Y646:$AD646,Inp_RPEs!$S$10:$X$10),0)</f>
        <v>0</v>
      </c>
      <c r="AW646" s="19">
        <f>IF(AW$3=$AP646,SUMPRODUCT($Y646:$AF646,Inp_RPEs!$S$11:$Z$11),0)</f>
        <v>4.9398572931853693</v>
      </c>
      <c r="AX646" s="19">
        <f>IF(AX$3=$AP646,SUMPRODUCT($Y646:$AD646,Inp_RPEs!$S$11:$X$11),0)</f>
        <v>3.7223743440113086</v>
      </c>
      <c r="AY646" s="19">
        <f>IF(AY$3=$AP646,SUMPRODUCT($Y646:$AF646,Inp_RPEs!$S$12:$Z$12),0)</f>
        <v>0</v>
      </c>
      <c r="AZ646" s="19">
        <f>IF(AZ$3=$AP646,SUMPRODUCT($Y646:$AB646,Inp_RPEs!$S$12:$V$12),0)</f>
        <v>0</v>
      </c>
      <c r="BA646" s="15"/>
    </row>
    <row r="647" spans="5:53">
      <c r="E647" s="3" t="s">
        <v>21</v>
      </c>
      <c r="F647" s="3" t="s">
        <v>197</v>
      </c>
      <c r="G647" s="3" t="s">
        <v>182</v>
      </c>
      <c r="H647" s="3" t="s">
        <v>176</v>
      </c>
      <c r="I647" s="3" t="s">
        <v>182</v>
      </c>
      <c r="L647" s="3" t="s">
        <v>183</v>
      </c>
      <c r="M647" s="3" t="str">
        <f t="shared" si="101"/>
        <v>WWUCost of debtCost of debt</v>
      </c>
      <c r="R647" s="15"/>
      <c r="T647" s="15"/>
      <c r="U647" s="15"/>
      <c r="V647" s="15"/>
      <c r="W647" s="15"/>
      <c r="X647" s="15"/>
      <c r="Y647" s="18">
        <v>2.92E-2</v>
      </c>
      <c r="Z647" s="18">
        <v>2.7199999999999998E-2</v>
      </c>
      <c r="AA647" s="18">
        <v>2.5499999999999998E-2</v>
      </c>
      <c r="AB647" s="18">
        <v>2.3800000000000002E-2</v>
      </c>
      <c r="AC647" s="18">
        <v>2.2200000000000001E-2</v>
      </c>
      <c r="AD647" s="18">
        <v>1.9099999999999999E-2</v>
      </c>
      <c r="AE647" s="18">
        <v>1.5800000000000002E-2</v>
      </c>
      <c r="AF647" s="18">
        <v>1.1399999999999999E-2</v>
      </c>
      <c r="AG647" s="15"/>
      <c r="AH647" s="15"/>
      <c r="AI647" s="15"/>
      <c r="AJ647" s="15"/>
      <c r="AK647" s="15"/>
      <c r="AM647" s="19">
        <f t="shared" si="102"/>
        <v>2.1775000000000003E-2</v>
      </c>
      <c r="AN647" s="19">
        <f t="shared" si="88"/>
        <v>2.4500000000000004E-2</v>
      </c>
      <c r="AO647" s="19">
        <f t="shared" ref="AO647:AO710" si="103">IF(G647="Totex allowance",1,0)</f>
        <v>0</v>
      </c>
      <c r="AP647" s="19" t="str">
        <f t="shared" ref="AP647:AP710" si="104">F647</f>
        <v>GD1</v>
      </c>
      <c r="AQ647" s="19">
        <f t="shared" ref="AQ647:AQ710" si="105">SUM(AS647,AU647,AW647,AY647)</f>
        <v>0.16608097596768839</v>
      </c>
      <c r="AR647" s="19">
        <f t="shared" ref="AR647:AR710" si="106">SUM(AT647,AV647,AX647,AZ647)</f>
        <v>0.14060748656958499</v>
      </c>
      <c r="AS647" s="19">
        <f>IF(AS$3=$AP647,SUMPRODUCT($Y647:$AF647,Inp_RPEs!$S$9:$Z$9),0)</f>
        <v>0</v>
      </c>
      <c r="AT647" s="19">
        <f>IF(AT$3=$AP647,SUMPRODUCT($Y647:$AD647,Inp_RPEs!$S$9:$X$9),0)</f>
        <v>0</v>
      </c>
      <c r="AU647" s="19">
        <f>IF(AU$3=$AP647,SUMPRODUCT($Y647:$AF647,Inp_RPEs!$S$10:$Z$10),0)</f>
        <v>0</v>
      </c>
      <c r="AV647" s="19">
        <f>IF(AV$3=$AP647,SUMPRODUCT($Y647:$AD647,Inp_RPEs!$S$10:$X$10),0)</f>
        <v>0</v>
      </c>
      <c r="AW647" s="19">
        <f>IF(AW$3=$AP647,SUMPRODUCT($Y647:$AF647,Inp_RPEs!$S$11:$Z$11),0)</f>
        <v>0.16608097596768839</v>
      </c>
      <c r="AX647" s="19">
        <f>IF(AX$3=$AP647,SUMPRODUCT($Y647:$AD647,Inp_RPEs!$S$11:$X$11),0)</f>
        <v>0.14060748656958499</v>
      </c>
      <c r="AY647" s="19">
        <f>IF(AY$3=$AP647,SUMPRODUCT($Y647:$AF647,Inp_RPEs!$S$12:$Z$12),0)</f>
        <v>0</v>
      </c>
      <c r="AZ647" s="19">
        <f>IF(AZ$3=$AP647,SUMPRODUCT($Y647:$AB647,Inp_RPEs!$S$12:$V$12),0)</f>
        <v>0</v>
      </c>
      <c r="BA647" s="15"/>
    </row>
    <row r="648" spans="5:53">
      <c r="E648" s="3" t="s">
        <v>21</v>
      </c>
      <c r="F648" s="3" t="s">
        <v>197</v>
      </c>
      <c r="G648" s="3" t="s">
        <v>184</v>
      </c>
      <c r="H648" s="3" t="s">
        <v>176</v>
      </c>
      <c r="I648" s="3" t="s">
        <v>184</v>
      </c>
      <c r="L648" s="3" t="s">
        <v>183</v>
      </c>
      <c r="M648" s="3" t="str">
        <f t="shared" si="101"/>
        <v>WWUCost of equityCost of equity</v>
      </c>
      <c r="R648" s="15"/>
      <c r="T648" s="15"/>
      <c r="U648" s="15"/>
      <c r="V648" s="15"/>
      <c r="W648" s="15"/>
      <c r="X648" s="15"/>
      <c r="Y648" s="18">
        <v>6.7000000000000004E-2</v>
      </c>
      <c r="Z648" s="18">
        <v>6.7000000000000004E-2</v>
      </c>
      <c r="AA648" s="18">
        <v>6.7000000000000004E-2</v>
      </c>
      <c r="AB648" s="18">
        <v>6.7000000000000004E-2</v>
      </c>
      <c r="AC648" s="18">
        <v>6.7000000000000004E-2</v>
      </c>
      <c r="AD648" s="18">
        <v>6.7000000000000004E-2</v>
      </c>
      <c r="AE648" s="18">
        <v>6.7000000000000004E-2</v>
      </c>
      <c r="AF648" s="18">
        <v>6.7000000000000004E-2</v>
      </c>
      <c r="AG648" s="15"/>
      <c r="AH648" s="15"/>
      <c r="AI648" s="15"/>
      <c r="AJ648" s="15"/>
      <c r="AK648" s="15"/>
      <c r="AM648" s="19">
        <f t="shared" si="102"/>
        <v>6.7000000000000004E-2</v>
      </c>
      <c r="AN648" s="19">
        <f t="shared" si="88"/>
        <v>6.7000000000000004E-2</v>
      </c>
      <c r="AO648" s="19">
        <f t="shared" si="103"/>
        <v>0</v>
      </c>
      <c r="AP648" s="19" t="str">
        <f t="shared" si="104"/>
        <v>GD1</v>
      </c>
      <c r="AQ648" s="19">
        <f t="shared" si="105"/>
        <v>0.50918529022064551</v>
      </c>
      <c r="AR648" s="19">
        <f t="shared" si="106"/>
        <v>0.38369089392116551</v>
      </c>
      <c r="AS648" s="19">
        <f>IF(AS$3=$AP648,SUMPRODUCT($Y648:$AF648,Inp_RPEs!$S$9:$Z$9),0)</f>
        <v>0</v>
      </c>
      <c r="AT648" s="19">
        <f>IF(AT$3=$AP648,SUMPRODUCT($Y648:$AD648,Inp_RPEs!$S$9:$X$9),0)</f>
        <v>0</v>
      </c>
      <c r="AU648" s="19">
        <f>IF(AU$3=$AP648,SUMPRODUCT($Y648:$AF648,Inp_RPEs!$S$10:$Z$10),0)</f>
        <v>0</v>
      </c>
      <c r="AV648" s="19">
        <f>IF(AV$3=$AP648,SUMPRODUCT($Y648:$AD648,Inp_RPEs!$S$10:$X$10),0)</f>
        <v>0</v>
      </c>
      <c r="AW648" s="19">
        <f>IF(AW$3=$AP648,SUMPRODUCT($Y648:$AF648,Inp_RPEs!$S$11:$Z$11),0)</f>
        <v>0.50918529022064551</v>
      </c>
      <c r="AX648" s="19">
        <f>IF(AX$3=$AP648,SUMPRODUCT($Y648:$AD648,Inp_RPEs!$S$11:$X$11),0)</f>
        <v>0.38369089392116551</v>
      </c>
      <c r="AY648" s="19">
        <f>IF(AY$3=$AP648,SUMPRODUCT($Y648:$AF648,Inp_RPEs!$S$12:$Z$12),0)</f>
        <v>0</v>
      </c>
      <c r="AZ648" s="19">
        <f>IF(AZ$3=$AP648,SUMPRODUCT($Y648:$AB648,Inp_RPEs!$S$12:$V$12),0)</f>
        <v>0</v>
      </c>
      <c r="BA648" s="15"/>
    </row>
    <row r="649" spans="5:53">
      <c r="E649" s="3" t="s">
        <v>126</v>
      </c>
      <c r="F649" s="3" t="s">
        <v>212</v>
      </c>
      <c r="G649" s="3" t="s">
        <v>213</v>
      </c>
      <c r="H649" s="3" t="s">
        <v>130</v>
      </c>
      <c r="I649" s="3" t="s">
        <v>131</v>
      </c>
      <c r="L649" s="3" t="s">
        <v>186</v>
      </c>
      <c r="M649" s="3" t="str">
        <f t="shared" si="101"/>
        <v>NGGT (SO)Totex (non-uncertainty) actualLatest Totex actuals/forecast</v>
      </c>
      <c r="R649" s="15"/>
      <c r="T649" s="15"/>
      <c r="U649" s="15"/>
      <c r="V649" s="15"/>
      <c r="W649" s="15"/>
      <c r="X649" s="15"/>
      <c r="Y649" s="18">
        <v>59.389595670402528</v>
      </c>
      <c r="Z649" s="18">
        <v>72.551987892612502</v>
      </c>
      <c r="AA649" s="18">
        <v>80.83584579109791</v>
      </c>
      <c r="AB649" s="18">
        <v>71.328889601768651</v>
      </c>
      <c r="AC649" s="18">
        <v>59.972868660057514</v>
      </c>
      <c r="AD649" s="18">
        <v>60.214674151905669</v>
      </c>
      <c r="AE649" s="18">
        <v>73.363504860990844</v>
      </c>
      <c r="AF649" s="18">
        <v>60.161855486910461</v>
      </c>
      <c r="AG649" s="15"/>
      <c r="AH649" s="15"/>
      <c r="AI649" s="15"/>
      <c r="AJ649" s="15"/>
      <c r="AK649" s="15"/>
      <c r="AM649" s="19">
        <f t="shared" si="102"/>
        <v>537.81922211574602</v>
      </c>
      <c r="AN649" s="19">
        <f t="shared" si="88"/>
        <v>404.29386176784476</v>
      </c>
      <c r="AO649" s="19">
        <f t="shared" si="103"/>
        <v>0</v>
      </c>
      <c r="AP649" s="19" t="str">
        <f t="shared" si="104"/>
        <v>GT1</v>
      </c>
      <c r="AQ649" s="19">
        <f t="shared" si="105"/>
        <v>489.63108961241261</v>
      </c>
      <c r="AR649" s="19">
        <f t="shared" si="106"/>
        <v>369.36419475225557</v>
      </c>
      <c r="AS649" s="19">
        <f>IF(AS$3=$AP649,SUMPRODUCT($Y649:$AF649,Inp_RPEs!$S$9:$Z$9),0)</f>
        <v>0</v>
      </c>
      <c r="AT649" s="19">
        <f>IF(AT$3=$AP649,SUMPRODUCT($Y649:$AD649,Inp_RPEs!$S$9:$X$9),0)</f>
        <v>0</v>
      </c>
      <c r="AU649" s="19">
        <f>IF(AU$3=$AP649,SUMPRODUCT($Y649:$AF649,Inp_RPEs!$S$10:$Z$10),0)</f>
        <v>489.63108961241261</v>
      </c>
      <c r="AV649" s="19">
        <f>IF(AV$3=$AP649,SUMPRODUCT($Y649:$AD649,Inp_RPEs!$S$10:$X$10),0)</f>
        <v>369.36419475225557</v>
      </c>
      <c r="AW649" s="19">
        <f>IF(AW$3=$AP649,SUMPRODUCT($Y649:$AF649,Inp_RPEs!$S$11:$Z$11),0)</f>
        <v>0</v>
      </c>
      <c r="AX649" s="19">
        <f>IF(AX$3=$AP649,SUMPRODUCT($Y649:$AD649,Inp_RPEs!$S$11:$X$11),0)</f>
        <v>0</v>
      </c>
      <c r="AY649" s="19">
        <f>IF(AY$3=$AP649,SUMPRODUCT($Y649:$AF649,Inp_RPEs!$S$12:$Z$12),0)</f>
        <v>0</v>
      </c>
      <c r="AZ649" s="19">
        <f>IF(AZ$3=$AP649,SUMPRODUCT($Y649:$AB649,Inp_RPEs!$S$12:$V$12),0)</f>
        <v>0</v>
      </c>
      <c r="BA649" s="15"/>
    </row>
    <row r="650" spans="5:53">
      <c r="E650" s="3" t="s">
        <v>126</v>
      </c>
      <c r="F650" s="3" t="s">
        <v>212</v>
      </c>
      <c r="G650" s="3" t="s">
        <v>214</v>
      </c>
      <c r="H650" s="3" t="s">
        <v>130</v>
      </c>
      <c r="I650" s="3" t="s">
        <v>134</v>
      </c>
      <c r="L650" s="3" t="s">
        <v>186</v>
      </c>
      <c r="M650" s="3" t="str">
        <f t="shared" si="101"/>
        <v>NGGT (SO)Totex (non-uncertainty) allowanceTotex allowance 
   including allowed adjustments and uncertainty mechanisms</v>
      </c>
      <c r="R650" s="15"/>
      <c r="T650" s="15"/>
      <c r="U650" s="15"/>
      <c r="V650" s="15"/>
      <c r="W650" s="15"/>
      <c r="X650" s="15"/>
      <c r="Y650" s="18">
        <v>84.986973200482893</v>
      </c>
      <c r="Z650" s="18">
        <v>78.621263202047004</v>
      </c>
      <c r="AA650" s="18">
        <v>75.819016958669991</v>
      </c>
      <c r="AB650" s="18">
        <v>76.853402422440553</v>
      </c>
      <c r="AC650" s="18">
        <v>67.69404152519121</v>
      </c>
      <c r="AD650" s="18">
        <v>68.754524977456782</v>
      </c>
      <c r="AE650" s="18">
        <v>71.604024240255868</v>
      </c>
      <c r="AF650" s="18">
        <v>67.488959827645999</v>
      </c>
      <c r="AG650" s="15"/>
      <c r="AH650" s="15"/>
      <c r="AI650" s="15"/>
      <c r="AJ650" s="15"/>
      <c r="AK650" s="15"/>
      <c r="AM650" s="19">
        <f t="shared" si="102"/>
        <v>591.82220635419026</v>
      </c>
      <c r="AN650" s="19">
        <f t="shared" si="88"/>
        <v>452.7292222862884</v>
      </c>
      <c r="AO650" s="19">
        <f t="shared" si="103"/>
        <v>0</v>
      </c>
      <c r="AP650" s="19" t="str">
        <f t="shared" si="104"/>
        <v>GT1</v>
      </c>
      <c r="AQ650" s="19">
        <f t="shared" si="105"/>
        <v>540.22876086569647</v>
      </c>
      <c r="AR650" s="19">
        <f t="shared" si="106"/>
        <v>414.94708218612436</v>
      </c>
      <c r="AS650" s="19">
        <f>IF(AS$3=$AP650,SUMPRODUCT($Y650:$AF650,Inp_RPEs!$S$9:$Z$9),0)</f>
        <v>0</v>
      </c>
      <c r="AT650" s="19">
        <f>IF(AT$3=$AP650,SUMPRODUCT($Y650:$AD650,Inp_RPEs!$S$9:$X$9),0)</f>
        <v>0</v>
      </c>
      <c r="AU650" s="19">
        <f>IF(AU$3=$AP650,SUMPRODUCT($Y650:$AF650,Inp_RPEs!$S$10:$Z$10),0)</f>
        <v>540.22876086569647</v>
      </c>
      <c r="AV650" s="19">
        <f>IF(AV$3=$AP650,SUMPRODUCT($Y650:$AD650,Inp_RPEs!$S$10:$X$10),0)</f>
        <v>414.94708218612436</v>
      </c>
      <c r="AW650" s="19">
        <f>IF(AW$3=$AP650,SUMPRODUCT($Y650:$AF650,Inp_RPEs!$S$11:$Z$11),0)</f>
        <v>0</v>
      </c>
      <c r="AX650" s="19">
        <f>IF(AX$3=$AP650,SUMPRODUCT($Y650:$AD650,Inp_RPEs!$S$11:$X$11),0)</f>
        <v>0</v>
      </c>
      <c r="AY650" s="19">
        <f>IF(AY$3=$AP650,SUMPRODUCT($Y650:$AF650,Inp_RPEs!$S$12:$Z$12),0)</f>
        <v>0</v>
      </c>
      <c r="AZ650" s="19">
        <f>IF(AZ$3=$AP650,SUMPRODUCT($Y650:$AB650,Inp_RPEs!$S$12:$V$12),0)</f>
        <v>0</v>
      </c>
      <c r="BA650" s="15"/>
    </row>
    <row r="651" spans="5:53">
      <c r="E651" s="3" t="s">
        <v>126</v>
      </c>
      <c r="F651" s="3" t="s">
        <v>212</v>
      </c>
      <c r="G651" s="3" t="s">
        <v>214</v>
      </c>
      <c r="H651" s="3" t="s">
        <v>130</v>
      </c>
      <c r="I651" s="3" t="s">
        <v>135</v>
      </c>
      <c r="L651" s="3" t="s">
        <v>186</v>
      </c>
      <c r="M651" s="3" t="str">
        <f t="shared" si="101"/>
        <v>NGGT (SO)Totex (non-uncertainty) allowanceTotal enduring value adjustments</v>
      </c>
      <c r="R651" s="15"/>
      <c r="T651" s="15"/>
      <c r="U651" s="15"/>
      <c r="V651" s="15"/>
      <c r="W651" s="15"/>
      <c r="X651" s="15"/>
      <c r="Y651" s="18">
        <v>-28.37788060444035</v>
      </c>
      <c r="Z651" s="18">
        <v>6.5208428609409985</v>
      </c>
      <c r="AA651" s="18">
        <v>23.721396178227749</v>
      </c>
      <c r="AB651" s="18">
        <v>10.515542863684319</v>
      </c>
      <c r="AC651" s="18">
        <v>2.0219915685615382</v>
      </c>
      <c r="AD651" s="18">
        <v>-12.864561547758209</v>
      </c>
      <c r="AE651" s="18">
        <v>1.0000934037898688</v>
      </c>
      <c r="AF651" s="18">
        <v>-2.5374247230059108</v>
      </c>
      <c r="AG651" s="15"/>
      <c r="AH651" s="15"/>
      <c r="AI651" s="15"/>
      <c r="AJ651" s="15"/>
      <c r="AK651" s="15"/>
      <c r="AM651" s="19">
        <f t="shared" si="102"/>
        <v>3.5527136788005009E-15</v>
      </c>
      <c r="AN651" s="19">
        <f t="shared" si="88"/>
        <v>1.5373313192160456</v>
      </c>
      <c r="AO651" s="19">
        <f t="shared" si="103"/>
        <v>0</v>
      </c>
      <c r="AP651" s="19" t="str">
        <f t="shared" si="104"/>
        <v>GT1</v>
      </c>
      <c r="AQ651" s="19">
        <f t="shared" si="105"/>
        <v>-2.0088012320100486</v>
      </c>
      <c r="AR651" s="19">
        <f t="shared" si="106"/>
        <v>-0.62411997257251706</v>
      </c>
      <c r="AS651" s="19">
        <f>IF(AS$3=$AP651,SUMPRODUCT($Y651:$AF651,Inp_RPEs!$S$9:$Z$9),0)</f>
        <v>0</v>
      </c>
      <c r="AT651" s="19">
        <f>IF(AT$3=$AP651,SUMPRODUCT($Y651:$AD651,Inp_RPEs!$S$9:$X$9),0)</f>
        <v>0</v>
      </c>
      <c r="AU651" s="19">
        <f>IF(AU$3=$AP651,SUMPRODUCT($Y651:$AF651,Inp_RPEs!$S$10:$Z$10),0)</f>
        <v>-2.0088012320100486</v>
      </c>
      <c r="AV651" s="19">
        <f>IF(AV$3=$AP651,SUMPRODUCT($Y651:$AD651,Inp_RPEs!$S$10:$X$10),0)</f>
        <v>-0.62411997257251706</v>
      </c>
      <c r="AW651" s="19">
        <f>IF(AW$3=$AP651,SUMPRODUCT($Y651:$AF651,Inp_RPEs!$S$11:$Z$11),0)</f>
        <v>0</v>
      </c>
      <c r="AX651" s="19">
        <f>IF(AX$3=$AP651,SUMPRODUCT($Y651:$AD651,Inp_RPEs!$S$11:$X$11),0)</f>
        <v>0</v>
      </c>
      <c r="AY651" s="19">
        <f>IF(AY$3=$AP651,SUMPRODUCT($Y651:$AF651,Inp_RPEs!$S$12:$Z$12),0)</f>
        <v>0</v>
      </c>
      <c r="AZ651" s="19">
        <f>IF(AZ$3=$AP651,SUMPRODUCT($Y651:$AB651,Inp_RPEs!$S$12:$V$12),0)</f>
        <v>0</v>
      </c>
      <c r="BA651" s="15"/>
    </row>
    <row r="652" spans="5:53">
      <c r="E652" s="3" t="s">
        <v>126</v>
      </c>
      <c r="F652" s="3" t="s">
        <v>212</v>
      </c>
      <c r="G652" s="3" t="s">
        <v>215</v>
      </c>
      <c r="H652" s="3" t="s">
        <v>130</v>
      </c>
      <c r="I652" s="3" t="s">
        <v>131</v>
      </c>
      <c r="L652" s="3" t="s">
        <v>186</v>
      </c>
      <c r="M652" s="3" t="str">
        <f t="shared" si="101"/>
        <v>NGGT (SO)Totex (uncertainty) actualLatest Totex actuals/forecast</v>
      </c>
      <c r="R652" s="15"/>
      <c r="T652" s="15"/>
      <c r="U652" s="15"/>
      <c r="V652" s="15"/>
      <c r="W652" s="15"/>
      <c r="X652" s="15"/>
      <c r="Y652" s="18">
        <v>1.8477326700533023E-2</v>
      </c>
      <c r="Z652" s="18">
        <v>1.2452442379859112</v>
      </c>
      <c r="AA652" s="18">
        <v>2.556136204330131</v>
      </c>
      <c r="AB652" s="18">
        <v>3.4876259226200843</v>
      </c>
      <c r="AC652" s="18">
        <v>7.8624485055448705</v>
      </c>
      <c r="AD652" s="18">
        <v>11.615069946095524</v>
      </c>
      <c r="AE652" s="18">
        <v>12.802346283386935</v>
      </c>
      <c r="AF652" s="18">
        <v>12.032903453588794</v>
      </c>
      <c r="AG652" s="15"/>
      <c r="AH652" s="15"/>
      <c r="AI652" s="15"/>
      <c r="AJ652" s="15"/>
      <c r="AK652" s="15"/>
      <c r="AM652" s="19">
        <f t="shared" si="102"/>
        <v>51.620251880252788</v>
      </c>
      <c r="AN652" s="19">
        <f t="shared" si="88"/>
        <v>26.785002143277055</v>
      </c>
      <c r="AO652" s="19">
        <f t="shared" si="103"/>
        <v>0</v>
      </c>
      <c r="AP652" s="19" t="str">
        <f t="shared" si="104"/>
        <v>GT1</v>
      </c>
      <c r="AQ652" s="19">
        <f t="shared" si="105"/>
        <v>46.4903869221368</v>
      </c>
      <c r="AR652" s="19">
        <f t="shared" si="106"/>
        <v>24.121165366319083</v>
      </c>
      <c r="AS652" s="19">
        <f>IF(AS$3=$AP652,SUMPRODUCT($Y652:$AF652,Inp_RPEs!$S$9:$Z$9),0)</f>
        <v>0</v>
      </c>
      <c r="AT652" s="19">
        <f>IF(AT$3=$AP652,SUMPRODUCT($Y652:$AD652,Inp_RPEs!$S$9:$X$9),0)</f>
        <v>0</v>
      </c>
      <c r="AU652" s="19">
        <f>IF(AU$3=$AP652,SUMPRODUCT($Y652:$AF652,Inp_RPEs!$S$10:$Z$10),0)</f>
        <v>46.4903869221368</v>
      </c>
      <c r="AV652" s="19">
        <f>IF(AV$3=$AP652,SUMPRODUCT($Y652:$AD652,Inp_RPEs!$S$10:$X$10),0)</f>
        <v>24.121165366319083</v>
      </c>
      <c r="AW652" s="19">
        <f>IF(AW$3=$AP652,SUMPRODUCT($Y652:$AF652,Inp_RPEs!$S$11:$Z$11),0)</f>
        <v>0</v>
      </c>
      <c r="AX652" s="19">
        <f>IF(AX$3=$AP652,SUMPRODUCT($Y652:$AD652,Inp_RPEs!$S$11:$X$11),0)</f>
        <v>0</v>
      </c>
      <c r="AY652" s="19">
        <f>IF(AY$3=$AP652,SUMPRODUCT($Y652:$AF652,Inp_RPEs!$S$12:$Z$12),0)</f>
        <v>0</v>
      </c>
      <c r="AZ652" s="19">
        <f>IF(AZ$3=$AP652,SUMPRODUCT($Y652:$AB652,Inp_RPEs!$S$12:$V$12),0)</f>
        <v>0</v>
      </c>
      <c r="BA652" s="15"/>
    </row>
    <row r="653" spans="5:53">
      <c r="E653" s="3" t="s">
        <v>126</v>
      </c>
      <c r="F653" s="3" t="s">
        <v>212</v>
      </c>
      <c r="G653" s="3" t="s">
        <v>216</v>
      </c>
      <c r="H653" s="3" t="s">
        <v>130</v>
      </c>
      <c r="I653" s="3" t="s">
        <v>134</v>
      </c>
      <c r="L653" s="3" t="s">
        <v>186</v>
      </c>
      <c r="M653" s="3" t="str">
        <f t="shared" si="101"/>
        <v>NGGT (SO)Totex (uncertainty) allowanceTotex allowance 
   including allowed adjustments and uncertainty mechanisms</v>
      </c>
      <c r="R653" s="15"/>
      <c r="T653" s="15"/>
      <c r="U653" s="15"/>
      <c r="V653" s="15"/>
      <c r="W653" s="15"/>
      <c r="X653" s="15"/>
      <c r="Y653" s="18">
        <v>12.6</v>
      </c>
      <c r="Z653" s="18">
        <v>0</v>
      </c>
      <c r="AA653" s="18">
        <v>2.3434256010840908</v>
      </c>
      <c r="AB653" s="18">
        <v>3.1406937512374808</v>
      </c>
      <c r="AC653" s="18">
        <v>7.4953230378119411</v>
      </c>
      <c r="AD653" s="18">
        <v>13.681071703584699</v>
      </c>
      <c r="AE653" s="18">
        <v>11.769885298566791</v>
      </c>
      <c r="AF653" s="18">
        <v>9.8709367469627551</v>
      </c>
      <c r="AG653" s="15"/>
      <c r="AH653" s="15"/>
      <c r="AI653" s="15"/>
      <c r="AJ653" s="15"/>
      <c r="AK653" s="15"/>
      <c r="AM653" s="19">
        <f t="shared" si="102"/>
        <v>60.901336139247761</v>
      </c>
      <c r="AN653" s="19">
        <f t="shared" si="88"/>
        <v>39.260514093718214</v>
      </c>
      <c r="AO653" s="19">
        <f t="shared" si="103"/>
        <v>0</v>
      </c>
      <c r="AP653" s="19" t="str">
        <f t="shared" si="104"/>
        <v>GT1</v>
      </c>
      <c r="AQ653" s="19">
        <f t="shared" si="105"/>
        <v>55.664034688227474</v>
      </c>
      <c r="AR653" s="19">
        <f t="shared" si="106"/>
        <v>36.172048575209075</v>
      </c>
      <c r="AS653" s="19">
        <f>IF(AS$3=$AP653,SUMPRODUCT($Y653:$AF653,Inp_RPEs!$S$9:$Z$9),0)</f>
        <v>0</v>
      </c>
      <c r="AT653" s="19">
        <f>IF(AT$3=$AP653,SUMPRODUCT($Y653:$AD653,Inp_RPEs!$S$9:$X$9),0)</f>
        <v>0</v>
      </c>
      <c r="AU653" s="19">
        <f>IF(AU$3=$AP653,SUMPRODUCT($Y653:$AF653,Inp_RPEs!$S$10:$Z$10),0)</f>
        <v>55.664034688227474</v>
      </c>
      <c r="AV653" s="19">
        <f>IF(AV$3=$AP653,SUMPRODUCT($Y653:$AD653,Inp_RPEs!$S$10:$X$10),0)</f>
        <v>36.172048575209075</v>
      </c>
      <c r="AW653" s="19">
        <f>IF(AW$3=$AP653,SUMPRODUCT($Y653:$AF653,Inp_RPEs!$S$11:$Z$11),0)</f>
        <v>0</v>
      </c>
      <c r="AX653" s="19">
        <f>IF(AX$3=$AP653,SUMPRODUCT($Y653:$AD653,Inp_RPEs!$S$11:$X$11),0)</f>
        <v>0</v>
      </c>
      <c r="AY653" s="19">
        <f>IF(AY$3=$AP653,SUMPRODUCT($Y653:$AF653,Inp_RPEs!$S$12:$Z$12),0)</f>
        <v>0</v>
      </c>
      <c r="AZ653" s="19">
        <f>IF(AZ$3=$AP653,SUMPRODUCT($Y653:$AB653,Inp_RPEs!$S$12:$V$12),0)</f>
        <v>0</v>
      </c>
      <c r="BA653" s="15"/>
    </row>
    <row r="654" spans="5:53">
      <c r="E654" s="3" t="s">
        <v>126</v>
      </c>
      <c r="F654" s="3" t="s">
        <v>212</v>
      </c>
      <c r="G654" s="3" t="s">
        <v>216</v>
      </c>
      <c r="H654" s="3" t="s">
        <v>130</v>
      </c>
      <c r="I654" s="3" t="s">
        <v>135</v>
      </c>
      <c r="L654" s="3" t="s">
        <v>186</v>
      </c>
      <c r="M654" s="3" t="str">
        <f t="shared" si="101"/>
        <v>NGGT (SO)Totex (uncertainty) allowanceTotal enduring value adjustments</v>
      </c>
      <c r="R654" s="15"/>
      <c r="T654" s="15"/>
      <c r="U654" s="15"/>
      <c r="V654" s="15"/>
      <c r="W654" s="15"/>
      <c r="X654" s="15"/>
      <c r="Y654" s="18">
        <v>0</v>
      </c>
      <c r="Z654" s="18">
        <v>0</v>
      </c>
      <c r="AA654" s="18">
        <v>0</v>
      </c>
      <c r="AB654" s="18">
        <v>0</v>
      </c>
      <c r="AC654" s="18">
        <v>0</v>
      </c>
      <c r="AD654" s="18">
        <v>0</v>
      </c>
      <c r="AE654" s="18">
        <v>0</v>
      </c>
      <c r="AF654" s="18">
        <v>0</v>
      </c>
      <c r="AG654" s="15"/>
      <c r="AH654" s="15"/>
      <c r="AI654" s="15"/>
      <c r="AJ654" s="15"/>
      <c r="AK654" s="15"/>
      <c r="AM654" s="19">
        <f t="shared" si="102"/>
        <v>0</v>
      </c>
      <c r="AN654" s="19">
        <f t="shared" si="88"/>
        <v>0</v>
      </c>
      <c r="AO654" s="19">
        <f t="shared" si="103"/>
        <v>0</v>
      </c>
      <c r="AP654" s="19" t="str">
        <f t="shared" si="104"/>
        <v>GT1</v>
      </c>
      <c r="AQ654" s="19">
        <f t="shared" si="105"/>
        <v>0</v>
      </c>
      <c r="AR654" s="19">
        <f t="shared" si="106"/>
        <v>0</v>
      </c>
      <c r="AS654" s="19">
        <f>IF(AS$3=$AP654,SUMPRODUCT($Y654:$AF654,Inp_RPEs!$S$9:$Z$9),0)</f>
        <v>0</v>
      </c>
      <c r="AT654" s="19">
        <f>IF(AT$3=$AP654,SUMPRODUCT($Y654:$AD654,Inp_RPEs!$S$9:$X$9),0)</f>
        <v>0</v>
      </c>
      <c r="AU654" s="19">
        <f>IF(AU$3=$AP654,SUMPRODUCT($Y654:$AF654,Inp_RPEs!$S$10:$Z$10),0)</f>
        <v>0</v>
      </c>
      <c r="AV654" s="19">
        <f>IF(AV$3=$AP654,SUMPRODUCT($Y654:$AD654,Inp_RPEs!$S$10:$X$10),0)</f>
        <v>0</v>
      </c>
      <c r="AW654" s="19">
        <f>IF(AW$3=$AP654,SUMPRODUCT($Y654:$AF654,Inp_RPEs!$S$11:$Z$11),0)</f>
        <v>0</v>
      </c>
      <c r="AX654" s="19">
        <f>IF(AX$3=$AP654,SUMPRODUCT($Y654:$AD654,Inp_RPEs!$S$11:$X$11),0)</f>
        <v>0</v>
      </c>
      <c r="AY654" s="19">
        <f>IF(AY$3=$AP654,SUMPRODUCT($Y654:$AF654,Inp_RPEs!$S$12:$Z$12),0)</f>
        <v>0</v>
      </c>
      <c r="AZ654" s="19">
        <f>IF(AZ$3=$AP654,SUMPRODUCT($Y654:$AB654,Inp_RPEs!$S$12:$V$12),0)</f>
        <v>0</v>
      </c>
      <c r="BA654" s="15"/>
    </row>
    <row r="655" spans="5:53">
      <c r="E655" s="3" t="s">
        <v>126</v>
      </c>
      <c r="F655" s="3" t="s">
        <v>212</v>
      </c>
      <c r="G655" s="3" t="s">
        <v>136</v>
      </c>
      <c r="H655" s="3" t="s">
        <v>130</v>
      </c>
      <c r="I655" s="3" t="s">
        <v>137</v>
      </c>
      <c r="L655" s="3" t="s">
        <v>138</v>
      </c>
      <c r="M655" s="3" t="str">
        <f t="shared" si="101"/>
        <v>NGGT (SO)Sharing factorFunding Adjustment Rate (often referred to as 'sharing factor')</v>
      </c>
      <c r="R655" s="15"/>
      <c r="T655" s="15"/>
      <c r="U655" s="15"/>
      <c r="V655" s="15"/>
      <c r="W655" s="15"/>
      <c r="X655" s="15"/>
      <c r="Y655" s="18">
        <v>0.55640000000000001</v>
      </c>
      <c r="Z655" s="18">
        <v>0.55640000000000001</v>
      </c>
      <c r="AA655" s="18">
        <v>0.55640000000000001</v>
      </c>
      <c r="AB655" s="18">
        <v>0.55640000000000001</v>
      </c>
      <c r="AC655" s="18">
        <v>0.55640000000000001</v>
      </c>
      <c r="AD655" s="18">
        <v>0.55640000000000001</v>
      </c>
      <c r="AE655" s="18">
        <v>0.55640000000000001</v>
      </c>
      <c r="AF655" s="18">
        <v>0.55640000000000001</v>
      </c>
      <c r="AG655" s="15"/>
      <c r="AH655" s="15"/>
      <c r="AI655" s="15"/>
      <c r="AJ655" s="15"/>
      <c r="AK655" s="15"/>
      <c r="AM655" s="19">
        <f t="shared" si="102"/>
        <v>0.55640000000000001</v>
      </c>
      <c r="AN655" s="19">
        <f t="shared" si="88"/>
        <v>0.55640000000000001</v>
      </c>
      <c r="AO655" s="19">
        <f t="shared" si="103"/>
        <v>0</v>
      </c>
      <c r="AP655" s="19" t="str">
        <f t="shared" si="104"/>
        <v>GT1</v>
      </c>
      <c r="AQ655" s="19">
        <f t="shared" si="105"/>
        <v>4.056639213942991</v>
      </c>
      <c r="AR655" s="19">
        <f t="shared" si="106"/>
        <v>3.0543352302527031</v>
      </c>
      <c r="AS655" s="19">
        <f>IF(AS$3=$AP655,SUMPRODUCT($Y655:$AF655,Inp_RPEs!$S$9:$Z$9),0)</f>
        <v>0</v>
      </c>
      <c r="AT655" s="19">
        <f>IF(AT$3=$AP655,SUMPRODUCT($Y655:$AD655,Inp_RPEs!$S$9:$X$9),0)</f>
        <v>0</v>
      </c>
      <c r="AU655" s="19">
        <f>IF(AU$3=$AP655,SUMPRODUCT($Y655:$AF655,Inp_RPEs!$S$10:$Z$10),0)</f>
        <v>4.056639213942991</v>
      </c>
      <c r="AV655" s="19">
        <f>IF(AV$3=$AP655,SUMPRODUCT($Y655:$AD655,Inp_RPEs!$S$10:$X$10),0)</f>
        <v>3.0543352302527031</v>
      </c>
      <c r="AW655" s="19">
        <f>IF(AW$3=$AP655,SUMPRODUCT($Y655:$AF655,Inp_RPEs!$S$11:$Z$11),0)</f>
        <v>0</v>
      </c>
      <c r="AX655" s="19">
        <f>IF(AX$3=$AP655,SUMPRODUCT($Y655:$AD655,Inp_RPEs!$S$11:$X$11),0)</f>
        <v>0</v>
      </c>
      <c r="AY655" s="19">
        <f>IF(AY$3=$AP655,SUMPRODUCT($Y655:$AF655,Inp_RPEs!$S$12:$Z$12),0)</f>
        <v>0</v>
      </c>
      <c r="AZ655" s="19">
        <f>IF(AZ$3=$AP655,SUMPRODUCT($Y655:$AB655,Inp_RPEs!$S$12:$V$12),0)</f>
        <v>0</v>
      </c>
      <c r="BA655" s="15"/>
    </row>
    <row r="656" spans="5:53">
      <c r="E656" s="3" t="s">
        <v>126</v>
      </c>
      <c r="F656" s="3" t="s">
        <v>212</v>
      </c>
      <c r="G656" s="3" t="s">
        <v>139</v>
      </c>
      <c r="H656" s="3" t="s">
        <v>140</v>
      </c>
      <c r="I656" s="3" t="s">
        <v>141</v>
      </c>
      <c r="L656" s="3" t="s">
        <v>186</v>
      </c>
      <c r="M656" s="3" t="str">
        <f t="shared" si="101"/>
        <v>NGGT (SO)IQIPost tax</v>
      </c>
      <c r="R656" s="15"/>
      <c r="T656" s="15"/>
      <c r="U656" s="15"/>
      <c r="V656" s="15"/>
      <c r="W656" s="15"/>
      <c r="X656" s="15"/>
      <c r="Y656" s="18">
        <v>-0.33249489340179023</v>
      </c>
      <c r="Z656" s="18">
        <v>-0.3155828483708174</v>
      </c>
      <c r="AA656" s="18">
        <v>-0.27787453634878417</v>
      </c>
      <c r="AB656" s="18">
        <v>-0.25545652199243779</v>
      </c>
      <c r="AC656" s="18">
        <v>-0.25325157774664114</v>
      </c>
      <c r="AD656" s="18">
        <v>-0.2494749775864239</v>
      </c>
      <c r="AE656" s="18">
        <v>-0.26382447566075862</v>
      </c>
      <c r="AF656" s="18">
        <v>-0.26188181763340651</v>
      </c>
      <c r="AG656" s="15"/>
      <c r="AH656" s="15"/>
      <c r="AI656" s="15"/>
      <c r="AJ656" s="15"/>
      <c r="AK656" s="15"/>
      <c r="AM656" s="19">
        <f t="shared" si="102"/>
        <v>-2.2098416487410595</v>
      </c>
      <c r="AN656" s="19">
        <f t="shared" si="88"/>
        <v>-1.6841353554468945</v>
      </c>
      <c r="AO656" s="19">
        <f t="shared" si="103"/>
        <v>0</v>
      </c>
      <c r="AP656" s="19" t="str">
        <f t="shared" si="104"/>
        <v>GT1</v>
      </c>
      <c r="AQ656" s="19">
        <f t="shared" si="105"/>
        <v>-2.0192147877138953</v>
      </c>
      <c r="AR656" s="19">
        <f t="shared" si="106"/>
        <v>-1.5457087560641858</v>
      </c>
      <c r="AS656" s="19">
        <f>IF(AS$3=$AP656,SUMPRODUCT($Y656:$AF656,Inp_RPEs!$S$9:$Z$9),0)</f>
        <v>0</v>
      </c>
      <c r="AT656" s="19">
        <f>IF(AT$3=$AP656,SUMPRODUCT($Y656:$AD656,Inp_RPEs!$S$9:$X$9),0)</f>
        <v>0</v>
      </c>
      <c r="AU656" s="19">
        <f>IF(AU$3=$AP656,SUMPRODUCT($Y656:$AF656,Inp_RPEs!$S$10:$Z$10),0)</f>
        <v>-2.0192147877138953</v>
      </c>
      <c r="AV656" s="19">
        <f>IF(AV$3=$AP656,SUMPRODUCT($Y656:$AD656,Inp_RPEs!$S$10:$X$10),0)</f>
        <v>-1.5457087560641858</v>
      </c>
      <c r="AW656" s="19">
        <f>IF(AW$3=$AP656,SUMPRODUCT($Y656:$AF656,Inp_RPEs!$S$11:$Z$11),0)</f>
        <v>0</v>
      </c>
      <c r="AX656" s="19">
        <f>IF(AX$3=$AP656,SUMPRODUCT($Y656:$AD656,Inp_RPEs!$S$11:$X$11),0)</f>
        <v>0</v>
      </c>
      <c r="AY656" s="19">
        <f>IF(AY$3=$AP656,SUMPRODUCT($Y656:$AF656,Inp_RPEs!$S$12:$Z$12),0)</f>
        <v>0</v>
      </c>
      <c r="AZ656" s="19">
        <f>IF(AZ$3=$AP656,SUMPRODUCT($Y656:$AB656,Inp_RPEs!$S$12:$V$12),0)</f>
        <v>0</v>
      </c>
      <c r="BA656" s="15"/>
    </row>
    <row r="657" spans="5:53">
      <c r="E657" s="3" t="s">
        <v>126</v>
      </c>
      <c r="F657" s="3" t="s">
        <v>212</v>
      </c>
      <c r="G657" s="3" t="s">
        <v>152</v>
      </c>
      <c r="H657" s="3" t="s">
        <v>153</v>
      </c>
      <c r="I657" s="3" t="s">
        <v>154</v>
      </c>
      <c r="L657" s="3" t="s">
        <v>155</v>
      </c>
      <c r="M657" s="3" t="str">
        <f t="shared" si="101"/>
        <v>NGGT (SO)Network Innovation AllowanceEligible NIA expenditure and Bid Preparation costs</v>
      </c>
      <c r="R657" s="15"/>
      <c r="T657" s="15"/>
      <c r="U657" s="15"/>
      <c r="V657" s="15"/>
      <c r="W657" s="15"/>
      <c r="X657" s="15"/>
      <c r="Y657" s="90"/>
      <c r="Z657" s="90"/>
      <c r="AA657" s="90"/>
      <c r="AB657" s="90"/>
      <c r="AC657" s="90"/>
      <c r="AD657" s="90"/>
      <c r="AE657" s="90"/>
      <c r="AF657" s="90"/>
      <c r="AG657" s="15"/>
      <c r="AH657" s="15"/>
      <c r="AI657" s="15"/>
      <c r="AJ657" s="15"/>
      <c r="AK657" s="15"/>
      <c r="AM657" s="19">
        <f t="shared" si="102"/>
        <v>0</v>
      </c>
      <c r="AN657" s="19">
        <f t="shared" si="88"/>
        <v>0</v>
      </c>
      <c r="AO657" s="19">
        <f t="shared" si="103"/>
        <v>0</v>
      </c>
      <c r="AP657" s="19" t="str">
        <f t="shared" si="104"/>
        <v>GT1</v>
      </c>
      <c r="AQ657" s="19">
        <f t="shared" si="105"/>
        <v>0</v>
      </c>
      <c r="AR657" s="19">
        <f t="shared" si="106"/>
        <v>0</v>
      </c>
      <c r="AS657" s="19">
        <f>IF(AS$3=$AP657,SUMPRODUCT($Y657:$AF657,Inp_RPEs!$S$9:$Z$9),0)</f>
        <v>0</v>
      </c>
      <c r="AT657" s="19">
        <f>IF(AT$3=$AP657,SUMPRODUCT($Y657:$AD657,Inp_RPEs!$S$9:$X$9),0)</f>
        <v>0</v>
      </c>
      <c r="AU657" s="19">
        <f>IF(AU$3=$AP657,SUMPRODUCT($Y657:$AF657,Inp_RPEs!$S$10:$Z$10),0)</f>
        <v>0</v>
      </c>
      <c r="AV657" s="19">
        <f>IF(AV$3=$AP657,SUMPRODUCT($Y657:$AD657,Inp_RPEs!$S$10:$X$10),0)</f>
        <v>0</v>
      </c>
      <c r="AW657" s="19">
        <f>IF(AW$3=$AP657,SUMPRODUCT($Y657:$AF657,Inp_RPEs!$S$11:$Z$11),0)</f>
        <v>0</v>
      </c>
      <c r="AX657" s="19">
        <f>IF(AX$3=$AP657,SUMPRODUCT($Y657:$AD657,Inp_RPEs!$S$11:$X$11),0)</f>
        <v>0</v>
      </c>
      <c r="AY657" s="19">
        <f>IF(AY$3=$AP657,SUMPRODUCT($Y657:$AF657,Inp_RPEs!$S$12:$Z$12),0)</f>
        <v>0</v>
      </c>
      <c r="AZ657" s="19">
        <f>IF(AZ$3=$AP657,SUMPRODUCT($Y657:$AB657,Inp_RPEs!$S$12:$V$12),0)</f>
        <v>0</v>
      </c>
      <c r="BA657" s="15"/>
    </row>
    <row r="658" spans="5:53">
      <c r="E658" s="3" t="s">
        <v>126</v>
      </c>
      <c r="F658" s="3" t="s">
        <v>212</v>
      </c>
      <c r="G658" s="3" t="s">
        <v>156</v>
      </c>
      <c r="H658" s="3" t="s">
        <v>153</v>
      </c>
      <c r="I658" s="3" t="s">
        <v>157</v>
      </c>
      <c r="L658" s="3" t="s">
        <v>155</v>
      </c>
      <c r="M658" s="3" t="str">
        <f t="shared" si="101"/>
        <v>NGGT (SO)Low Carbon Networks FundLow Carbon Networks Fund revenue adjustment</v>
      </c>
      <c r="R658" s="15"/>
      <c r="T658" s="15"/>
      <c r="U658" s="15"/>
      <c r="V658" s="15"/>
      <c r="W658" s="15"/>
      <c r="X658" s="15"/>
      <c r="Y658" s="18">
        <v>0</v>
      </c>
      <c r="Z658" s="18">
        <v>0</v>
      </c>
      <c r="AA658" s="18">
        <v>0</v>
      </c>
      <c r="AB658" s="18">
        <v>0</v>
      </c>
      <c r="AC658" s="18">
        <v>0</v>
      </c>
      <c r="AD658" s="18">
        <v>0</v>
      </c>
      <c r="AE658" s="18">
        <v>0</v>
      </c>
      <c r="AF658" s="18">
        <v>0</v>
      </c>
      <c r="AG658" s="15"/>
      <c r="AH658" s="15"/>
      <c r="AI658" s="15"/>
      <c r="AJ658" s="15"/>
      <c r="AK658" s="15"/>
      <c r="AM658" s="19">
        <f t="shared" si="102"/>
        <v>0</v>
      </c>
      <c r="AN658" s="19">
        <f t="shared" si="88"/>
        <v>0</v>
      </c>
      <c r="AO658" s="19">
        <f t="shared" si="103"/>
        <v>0</v>
      </c>
      <c r="AP658" s="19" t="str">
        <f t="shared" si="104"/>
        <v>GT1</v>
      </c>
      <c r="AQ658" s="19">
        <f t="shared" si="105"/>
        <v>0</v>
      </c>
      <c r="AR658" s="19">
        <f t="shared" si="106"/>
        <v>0</v>
      </c>
      <c r="AS658" s="19">
        <f>IF(AS$3=$AP658,SUMPRODUCT($Y658:$AF658,Inp_RPEs!$S$9:$Z$9),0)</f>
        <v>0</v>
      </c>
      <c r="AT658" s="19">
        <f>IF(AT$3=$AP658,SUMPRODUCT($Y658:$AD658,Inp_RPEs!$S$9:$X$9),0)</f>
        <v>0</v>
      </c>
      <c r="AU658" s="19">
        <f>IF(AU$3=$AP658,SUMPRODUCT($Y658:$AF658,Inp_RPEs!$S$10:$Z$10),0)</f>
        <v>0</v>
      </c>
      <c r="AV658" s="19">
        <f>IF(AV$3=$AP658,SUMPRODUCT($Y658:$AD658,Inp_RPEs!$S$10:$X$10),0)</f>
        <v>0</v>
      </c>
      <c r="AW658" s="19">
        <f>IF(AW$3=$AP658,SUMPRODUCT($Y658:$AF658,Inp_RPEs!$S$11:$Z$11),0)</f>
        <v>0</v>
      </c>
      <c r="AX658" s="19">
        <f>IF(AX$3=$AP658,SUMPRODUCT($Y658:$AD658,Inp_RPEs!$S$11:$X$11),0)</f>
        <v>0</v>
      </c>
      <c r="AY658" s="19">
        <f>IF(AY$3=$AP658,SUMPRODUCT($Y658:$AF658,Inp_RPEs!$S$12:$Z$12),0)</f>
        <v>0</v>
      </c>
      <c r="AZ658" s="19">
        <f>IF(AZ$3=$AP658,SUMPRODUCT($Y658:$AB658,Inp_RPEs!$S$12:$V$12),0)</f>
        <v>0</v>
      </c>
      <c r="BA658" s="15"/>
    </row>
    <row r="659" spans="5:53">
      <c r="E659" s="3" t="s">
        <v>126</v>
      </c>
      <c r="F659" s="3" t="s">
        <v>212</v>
      </c>
      <c r="G659" s="3" t="s">
        <v>158</v>
      </c>
      <c r="H659" s="3" t="s">
        <v>153</v>
      </c>
      <c r="I659" s="3" t="s">
        <v>159</v>
      </c>
      <c r="L659" s="3" t="s">
        <v>155</v>
      </c>
      <c r="M659" s="3" t="str">
        <f t="shared" si="101"/>
        <v>NGGT (SO)NIC AwardAwarded NIC funding actually spent or forecast to be spent</v>
      </c>
      <c r="R659" s="15"/>
      <c r="T659" s="15"/>
      <c r="U659" s="15"/>
      <c r="V659" s="15"/>
      <c r="W659" s="15"/>
      <c r="X659" s="15"/>
      <c r="Y659" s="18"/>
      <c r="Z659" s="18"/>
      <c r="AA659" s="18"/>
      <c r="AB659" s="18"/>
      <c r="AC659" s="18"/>
      <c r="AD659" s="18"/>
      <c r="AE659" s="18"/>
      <c r="AF659" s="18"/>
      <c r="AG659" s="15"/>
      <c r="AH659" s="15"/>
      <c r="AI659" s="15"/>
      <c r="AJ659" s="15"/>
      <c r="AK659" s="15"/>
      <c r="AM659" s="19">
        <f t="shared" si="102"/>
        <v>0</v>
      </c>
      <c r="AN659" s="19">
        <f t="shared" si="88"/>
        <v>0</v>
      </c>
      <c r="AO659" s="19">
        <f t="shared" si="103"/>
        <v>0</v>
      </c>
      <c r="AP659" s="19" t="str">
        <f t="shared" si="104"/>
        <v>GT1</v>
      </c>
      <c r="AQ659" s="19">
        <f t="shared" si="105"/>
        <v>0</v>
      </c>
      <c r="AR659" s="19">
        <f t="shared" si="106"/>
        <v>0</v>
      </c>
      <c r="AS659" s="19">
        <f>IF(AS$3=$AP659,SUMPRODUCT($Y659:$AF659,Inp_RPEs!$S$9:$Z$9),0)</f>
        <v>0</v>
      </c>
      <c r="AT659" s="19">
        <f>IF(AT$3=$AP659,SUMPRODUCT($Y659:$AD659,Inp_RPEs!$S$9:$X$9),0)</f>
        <v>0</v>
      </c>
      <c r="AU659" s="19">
        <f>IF(AU$3=$AP659,SUMPRODUCT($Y659:$AF659,Inp_RPEs!$S$10:$Z$10),0)</f>
        <v>0</v>
      </c>
      <c r="AV659" s="19">
        <f>IF(AV$3=$AP659,SUMPRODUCT($Y659:$AD659,Inp_RPEs!$S$10:$X$10),0)</f>
        <v>0</v>
      </c>
      <c r="AW659" s="19">
        <f>IF(AW$3=$AP659,SUMPRODUCT($Y659:$AF659,Inp_RPEs!$S$11:$Z$11),0)</f>
        <v>0</v>
      </c>
      <c r="AX659" s="19">
        <f>IF(AX$3=$AP659,SUMPRODUCT($Y659:$AD659,Inp_RPEs!$S$11:$X$11),0)</f>
        <v>0</v>
      </c>
      <c r="AY659" s="19">
        <f>IF(AY$3=$AP659,SUMPRODUCT($Y659:$AF659,Inp_RPEs!$S$12:$Z$12),0)</f>
        <v>0</v>
      </c>
      <c r="AZ659" s="19">
        <f>IF(AZ$3=$AP659,SUMPRODUCT($Y659:$AB659,Inp_RPEs!$S$12:$V$12),0)</f>
        <v>0</v>
      </c>
      <c r="BA659" s="15"/>
    </row>
    <row r="660" spans="5:53">
      <c r="E660" s="3" t="s">
        <v>126</v>
      </c>
      <c r="F660" s="3" t="s">
        <v>212</v>
      </c>
      <c r="G660" s="3" t="s">
        <v>160</v>
      </c>
      <c r="H660" s="3" t="s">
        <v>153</v>
      </c>
      <c r="I660" s="3" t="s">
        <v>161</v>
      </c>
      <c r="L660" s="3" t="s">
        <v>186</v>
      </c>
      <c r="M660" s="3" t="str">
        <f t="shared" si="101"/>
        <v>NGGT (SO)Innovation RORE deductionNetwork innovation</v>
      </c>
      <c r="R660" s="15"/>
      <c r="T660" s="15"/>
      <c r="U660" s="15"/>
      <c r="V660" s="15"/>
      <c r="W660" s="15"/>
      <c r="X660" s="15"/>
      <c r="Y660" s="18">
        <v>0</v>
      </c>
      <c r="Z660" s="18">
        <v>0</v>
      </c>
      <c r="AA660" s="18">
        <v>0</v>
      </c>
      <c r="AB660" s="18">
        <v>0</v>
      </c>
      <c r="AC660" s="18">
        <v>0</v>
      </c>
      <c r="AD660" s="18">
        <v>0</v>
      </c>
      <c r="AE660" s="18">
        <v>0</v>
      </c>
      <c r="AF660" s="18">
        <v>0</v>
      </c>
      <c r="AG660" s="15"/>
      <c r="AH660" s="15"/>
      <c r="AI660" s="15"/>
      <c r="AJ660" s="15"/>
      <c r="AK660" s="15"/>
      <c r="AM660" s="19">
        <f t="shared" si="102"/>
        <v>0</v>
      </c>
      <c r="AN660" s="19">
        <f t="shared" si="88"/>
        <v>0</v>
      </c>
      <c r="AO660" s="19">
        <f t="shared" si="103"/>
        <v>0</v>
      </c>
      <c r="AP660" s="19" t="str">
        <f t="shared" si="104"/>
        <v>GT1</v>
      </c>
      <c r="AQ660" s="19">
        <f t="shared" si="105"/>
        <v>0</v>
      </c>
      <c r="AR660" s="19">
        <f t="shared" si="106"/>
        <v>0</v>
      </c>
      <c r="AS660" s="19">
        <f>IF(AS$3=$AP660,SUMPRODUCT($Y660:$AF660,Inp_RPEs!$S$9:$Z$9),0)</f>
        <v>0</v>
      </c>
      <c r="AT660" s="19">
        <f>IF(AT$3=$AP660,SUMPRODUCT($Y660:$AD660,Inp_RPEs!$S$9:$X$9),0)</f>
        <v>0</v>
      </c>
      <c r="AU660" s="19">
        <f>IF(AU$3=$AP660,SUMPRODUCT($Y660:$AF660,Inp_RPEs!$S$10:$Z$10),0)</f>
        <v>0</v>
      </c>
      <c r="AV660" s="19">
        <f>IF(AV$3=$AP660,SUMPRODUCT($Y660:$AD660,Inp_RPEs!$S$10:$X$10),0)</f>
        <v>0</v>
      </c>
      <c r="AW660" s="19">
        <f>IF(AW$3=$AP660,SUMPRODUCT($Y660:$AF660,Inp_RPEs!$S$11:$Z$11),0)</f>
        <v>0</v>
      </c>
      <c r="AX660" s="19">
        <f>IF(AX$3=$AP660,SUMPRODUCT($Y660:$AD660,Inp_RPEs!$S$11:$X$11),0)</f>
        <v>0</v>
      </c>
      <c r="AY660" s="19">
        <f>IF(AY$3=$AP660,SUMPRODUCT($Y660:$AF660,Inp_RPEs!$S$12:$Z$12),0)</f>
        <v>0</v>
      </c>
      <c r="AZ660" s="19">
        <f>IF(AZ$3=$AP660,SUMPRODUCT($Y660:$AB660,Inp_RPEs!$S$12:$V$12),0)</f>
        <v>0</v>
      </c>
      <c r="BA660" s="15"/>
    </row>
    <row r="661" spans="5:53">
      <c r="E661" s="3" t="s">
        <v>126</v>
      </c>
      <c r="F661" s="3" t="s">
        <v>212</v>
      </c>
      <c r="G661" s="3" t="s">
        <v>162</v>
      </c>
      <c r="H661" s="3" t="s">
        <v>163</v>
      </c>
      <c r="I661" s="3" t="s">
        <v>164</v>
      </c>
      <c r="L661" s="3" t="s">
        <v>186</v>
      </c>
      <c r="M661" s="3" t="str">
        <f t="shared" si="101"/>
        <v>NGGT (SO)Fines and PenaltiesPost-tax total fines and penalties (including GS payments)</v>
      </c>
      <c r="R661" s="15"/>
      <c r="T661" s="15"/>
      <c r="U661" s="15"/>
      <c r="V661" s="15"/>
      <c r="W661" s="15"/>
      <c r="X661" s="15"/>
      <c r="Y661" s="18">
        <v>0</v>
      </c>
      <c r="Z661" s="18">
        <v>0</v>
      </c>
      <c r="AA661" s="18">
        <v>0</v>
      </c>
      <c r="AB661" s="18">
        <v>0</v>
      </c>
      <c r="AC661" s="18">
        <v>0</v>
      </c>
      <c r="AD661" s="18">
        <v>0</v>
      </c>
      <c r="AE661" s="18">
        <v>0</v>
      </c>
      <c r="AF661" s="18">
        <v>0</v>
      </c>
      <c r="AG661" s="15"/>
      <c r="AH661" s="15"/>
      <c r="AI661" s="15"/>
      <c r="AJ661" s="15"/>
      <c r="AK661" s="15"/>
      <c r="AM661" s="19">
        <f t="shared" si="102"/>
        <v>0</v>
      </c>
      <c r="AN661" s="19">
        <f t="shared" si="88"/>
        <v>0</v>
      </c>
      <c r="AO661" s="19">
        <f t="shared" si="103"/>
        <v>0</v>
      </c>
      <c r="AP661" s="19" t="str">
        <f t="shared" si="104"/>
        <v>GT1</v>
      </c>
      <c r="AQ661" s="19">
        <f t="shared" si="105"/>
        <v>0</v>
      </c>
      <c r="AR661" s="19">
        <f t="shared" si="106"/>
        <v>0</v>
      </c>
      <c r="AS661" s="19">
        <f>IF(AS$3=$AP661,SUMPRODUCT($Y661:$AF661,Inp_RPEs!$S$9:$Z$9),0)</f>
        <v>0</v>
      </c>
      <c r="AT661" s="19">
        <f>IF(AT$3=$AP661,SUMPRODUCT($Y661:$AD661,Inp_RPEs!$S$9:$X$9),0)</f>
        <v>0</v>
      </c>
      <c r="AU661" s="19">
        <f>IF(AU$3=$AP661,SUMPRODUCT($Y661:$AF661,Inp_RPEs!$S$10:$Z$10),0)</f>
        <v>0</v>
      </c>
      <c r="AV661" s="19">
        <f>IF(AV$3=$AP661,SUMPRODUCT($Y661:$AD661,Inp_RPEs!$S$10:$X$10),0)</f>
        <v>0</v>
      </c>
      <c r="AW661" s="19">
        <f>IF(AW$3=$AP661,SUMPRODUCT($Y661:$AF661,Inp_RPEs!$S$11:$Z$11),0)</f>
        <v>0</v>
      </c>
      <c r="AX661" s="19">
        <f>IF(AX$3=$AP661,SUMPRODUCT($Y661:$AD661,Inp_RPEs!$S$11:$X$11),0)</f>
        <v>0</v>
      </c>
      <c r="AY661" s="19">
        <f>IF(AY$3=$AP661,SUMPRODUCT($Y661:$AF661,Inp_RPEs!$S$12:$Z$12),0)</f>
        <v>0</v>
      </c>
      <c r="AZ661" s="19">
        <f>IF(AZ$3=$AP661,SUMPRODUCT($Y661:$AB661,Inp_RPEs!$S$12:$V$12),0)</f>
        <v>0</v>
      </c>
      <c r="BA661" s="15"/>
    </row>
    <row r="662" spans="5:53">
      <c r="E662" s="3" t="s">
        <v>126</v>
      </c>
      <c r="F662" s="3" t="s">
        <v>212</v>
      </c>
      <c r="G662" s="3" t="s">
        <v>165</v>
      </c>
      <c r="H662" s="3" t="s">
        <v>166</v>
      </c>
      <c r="I662" s="3" t="s">
        <v>167</v>
      </c>
      <c r="L662" s="3" t="s">
        <v>155</v>
      </c>
      <c r="M662" s="3" t="str">
        <f t="shared" si="101"/>
        <v>NGGT (SO)Actual GearingTotal Adjustments to be applied for performance assessment (at actual gearing)</v>
      </c>
      <c r="R662" s="15"/>
      <c r="T662" s="15"/>
      <c r="U662" s="15"/>
      <c r="V662" s="15"/>
      <c r="W662" s="15"/>
      <c r="X662" s="15"/>
      <c r="Y662" s="18">
        <v>0</v>
      </c>
      <c r="Z662" s="18">
        <v>0</v>
      </c>
      <c r="AA662" s="18">
        <v>0</v>
      </c>
      <c r="AB662" s="18">
        <v>0</v>
      </c>
      <c r="AC662" s="18">
        <v>0</v>
      </c>
      <c r="AD662" s="18">
        <v>0</v>
      </c>
      <c r="AE662" s="18">
        <v>0</v>
      </c>
      <c r="AF662" s="18">
        <v>0</v>
      </c>
      <c r="AG662" s="15"/>
      <c r="AH662" s="15"/>
      <c r="AI662" s="15"/>
      <c r="AJ662" s="15"/>
      <c r="AK662" s="15"/>
      <c r="AM662" s="19">
        <f t="shared" si="102"/>
        <v>0</v>
      </c>
      <c r="AN662" s="19">
        <f t="shared" si="88"/>
        <v>0</v>
      </c>
      <c r="AO662" s="19">
        <f t="shared" si="103"/>
        <v>0</v>
      </c>
      <c r="AP662" s="19" t="str">
        <f t="shared" si="104"/>
        <v>GT1</v>
      </c>
      <c r="AQ662" s="19">
        <f t="shared" si="105"/>
        <v>0</v>
      </c>
      <c r="AR662" s="19">
        <f t="shared" si="106"/>
        <v>0</v>
      </c>
      <c r="AS662" s="19">
        <f>IF(AS$3=$AP662,SUMPRODUCT($Y662:$AF662,Inp_RPEs!$S$9:$Z$9),0)</f>
        <v>0</v>
      </c>
      <c r="AT662" s="19">
        <f>IF(AT$3=$AP662,SUMPRODUCT($Y662:$AD662,Inp_RPEs!$S$9:$X$9),0)</f>
        <v>0</v>
      </c>
      <c r="AU662" s="19">
        <f>IF(AU$3=$AP662,SUMPRODUCT($Y662:$AF662,Inp_RPEs!$S$10:$Z$10),0)</f>
        <v>0</v>
      </c>
      <c r="AV662" s="19">
        <f>IF(AV$3=$AP662,SUMPRODUCT($Y662:$AD662,Inp_RPEs!$S$10:$X$10),0)</f>
        <v>0</v>
      </c>
      <c r="AW662" s="19">
        <f>IF(AW$3=$AP662,SUMPRODUCT($Y662:$AF662,Inp_RPEs!$S$11:$Z$11),0)</f>
        <v>0</v>
      </c>
      <c r="AX662" s="19">
        <f>IF(AX$3=$AP662,SUMPRODUCT($Y662:$AD662,Inp_RPEs!$S$11:$X$11),0)</f>
        <v>0</v>
      </c>
      <c r="AY662" s="19">
        <f>IF(AY$3=$AP662,SUMPRODUCT($Y662:$AF662,Inp_RPEs!$S$12:$Z$12),0)</f>
        <v>0</v>
      </c>
      <c r="AZ662" s="19">
        <f>IF(AZ$3=$AP662,SUMPRODUCT($Y662:$AB662,Inp_RPEs!$S$12:$V$12),0)</f>
        <v>0</v>
      </c>
      <c r="BA662" s="15"/>
    </row>
    <row r="663" spans="5:53">
      <c r="E663" s="3" t="s">
        <v>126</v>
      </c>
      <c r="F663" s="3" t="s">
        <v>212</v>
      </c>
      <c r="G663" s="3" t="s">
        <v>168</v>
      </c>
      <c r="H663" s="3" t="s">
        <v>166</v>
      </c>
      <c r="I663" s="3" t="s">
        <v>169</v>
      </c>
      <c r="L663" s="3" t="s">
        <v>186</v>
      </c>
      <c r="M663" s="3" t="str">
        <f t="shared" si="101"/>
        <v>NGGT (SO)Debt performance (notional)Debt performance - at notional gearing</v>
      </c>
      <c r="R663" s="15"/>
      <c r="T663" s="15"/>
      <c r="U663" s="15"/>
      <c r="V663" s="15"/>
      <c r="W663" s="15"/>
      <c r="X663" s="15"/>
      <c r="Y663" s="18"/>
      <c r="Z663" s="18"/>
      <c r="AA663" s="18"/>
      <c r="AB663" s="18"/>
      <c r="AC663" s="18"/>
      <c r="AD663" s="18"/>
      <c r="AE663" s="18"/>
      <c r="AF663" s="18"/>
      <c r="AG663" s="15"/>
      <c r="AH663" s="15"/>
      <c r="AI663" s="15"/>
      <c r="AJ663" s="15"/>
      <c r="AK663" s="15"/>
      <c r="AM663" s="19">
        <f t="shared" si="102"/>
        <v>0</v>
      </c>
      <c r="AN663" s="19">
        <f t="shared" si="88"/>
        <v>0</v>
      </c>
      <c r="AO663" s="19">
        <f t="shared" si="103"/>
        <v>0</v>
      </c>
      <c r="AP663" s="19" t="str">
        <f t="shared" si="104"/>
        <v>GT1</v>
      </c>
      <c r="AQ663" s="19">
        <f t="shared" si="105"/>
        <v>0</v>
      </c>
      <c r="AR663" s="19">
        <f t="shared" si="106"/>
        <v>0</v>
      </c>
      <c r="AS663" s="19">
        <f>IF(AS$3=$AP663,SUMPRODUCT($Y663:$AF663,Inp_RPEs!$S$9:$Z$9),0)</f>
        <v>0</v>
      </c>
      <c r="AT663" s="19">
        <f>IF(AT$3=$AP663,SUMPRODUCT($Y663:$AD663,Inp_RPEs!$S$9:$X$9),0)</f>
        <v>0</v>
      </c>
      <c r="AU663" s="19">
        <f>IF(AU$3=$AP663,SUMPRODUCT($Y663:$AF663,Inp_RPEs!$S$10:$Z$10),0)</f>
        <v>0</v>
      </c>
      <c r="AV663" s="19">
        <f>IF(AV$3=$AP663,SUMPRODUCT($Y663:$AD663,Inp_RPEs!$S$10:$X$10),0)</f>
        <v>0</v>
      </c>
      <c r="AW663" s="19">
        <f>IF(AW$3=$AP663,SUMPRODUCT($Y663:$AF663,Inp_RPEs!$S$11:$Z$11),0)</f>
        <v>0</v>
      </c>
      <c r="AX663" s="19">
        <f>IF(AX$3=$AP663,SUMPRODUCT($Y663:$AD663,Inp_RPEs!$S$11:$X$11),0)</f>
        <v>0</v>
      </c>
      <c r="AY663" s="19">
        <f>IF(AY$3=$AP663,SUMPRODUCT($Y663:$AF663,Inp_RPEs!$S$12:$Z$12),0)</f>
        <v>0</v>
      </c>
      <c r="AZ663" s="19">
        <f>IF(AZ$3=$AP663,SUMPRODUCT($Y663:$AB663,Inp_RPEs!$S$12:$V$12),0)</f>
        <v>0</v>
      </c>
      <c r="BA663" s="15"/>
    </row>
    <row r="664" spans="5:53">
      <c r="E664" s="3" t="s">
        <v>126</v>
      </c>
      <c r="F664" s="3" t="s">
        <v>212</v>
      </c>
      <c r="G664" s="3" t="s">
        <v>170</v>
      </c>
      <c r="H664" s="3" t="s">
        <v>166</v>
      </c>
      <c r="I664" s="3" t="s">
        <v>171</v>
      </c>
      <c r="L664" s="3" t="s">
        <v>186</v>
      </c>
      <c r="M664" s="3" t="str">
        <f t="shared" si="101"/>
        <v>NGGT (SO)Debt performance impact (actual)Debt performance - impact of actual gearing</v>
      </c>
      <c r="R664" s="15"/>
      <c r="T664" s="15"/>
      <c r="U664" s="15"/>
      <c r="V664" s="15"/>
      <c r="W664" s="15"/>
      <c r="X664" s="15"/>
      <c r="Y664" s="18"/>
      <c r="Z664" s="18"/>
      <c r="AA664" s="18"/>
      <c r="AB664" s="18"/>
      <c r="AC664" s="18"/>
      <c r="AD664" s="18"/>
      <c r="AE664" s="18"/>
      <c r="AF664" s="18"/>
      <c r="AG664" s="15"/>
      <c r="AH664" s="15"/>
      <c r="AI664" s="15"/>
      <c r="AJ664" s="15"/>
      <c r="AK664" s="15"/>
      <c r="AM664" s="19">
        <f t="shared" si="102"/>
        <v>0</v>
      </c>
      <c r="AN664" s="19">
        <f t="shared" si="88"/>
        <v>0</v>
      </c>
      <c r="AO664" s="19">
        <f t="shared" si="103"/>
        <v>0</v>
      </c>
      <c r="AP664" s="19" t="str">
        <f t="shared" si="104"/>
        <v>GT1</v>
      </c>
      <c r="AQ664" s="19">
        <f t="shared" si="105"/>
        <v>0</v>
      </c>
      <c r="AR664" s="19">
        <f t="shared" si="106"/>
        <v>0</v>
      </c>
      <c r="AS664" s="19">
        <f>IF(AS$3=$AP664,SUMPRODUCT($Y664:$AF664,Inp_RPEs!$S$9:$Z$9),0)</f>
        <v>0</v>
      </c>
      <c r="AT664" s="19">
        <f>IF(AT$3=$AP664,SUMPRODUCT($Y664:$AD664,Inp_RPEs!$S$9:$X$9),0)</f>
        <v>0</v>
      </c>
      <c r="AU664" s="19">
        <f>IF(AU$3=$AP664,SUMPRODUCT($Y664:$AF664,Inp_RPEs!$S$10:$Z$10),0)</f>
        <v>0</v>
      </c>
      <c r="AV664" s="19">
        <f>IF(AV$3=$AP664,SUMPRODUCT($Y664:$AD664,Inp_RPEs!$S$10:$X$10),0)</f>
        <v>0</v>
      </c>
      <c r="AW664" s="19">
        <f>IF(AW$3=$AP664,SUMPRODUCT($Y664:$AF664,Inp_RPEs!$S$11:$Z$11),0)</f>
        <v>0</v>
      </c>
      <c r="AX664" s="19">
        <f>IF(AX$3=$AP664,SUMPRODUCT($Y664:$AD664,Inp_RPEs!$S$11:$X$11),0)</f>
        <v>0</v>
      </c>
      <c r="AY664" s="19">
        <f>IF(AY$3=$AP664,SUMPRODUCT($Y664:$AF664,Inp_RPEs!$S$12:$Z$12),0)</f>
        <v>0</v>
      </c>
      <c r="AZ664" s="19">
        <f>IF(AZ$3=$AP664,SUMPRODUCT($Y664:$AB664,Inp_RPEs!$S$12:$V$12),0)</f>
        <v>0</v>
      </c>
      <c r="BA664" s="15"/>
    </row>
    <row r="665" spans="5:53">
      <c r="E665" s="3" t="s">
        <v>126</v>
      </c>
      <c r="F665" s="3" t="s">
        <v>212</v>
      </c>
      <c r="G665" s="3" t="s">
        <v>172</v>
      </c>
      <c r="H665" s="3" t="s">
        <v>166</v>
      </c>
      <c r="I665" s="3" t="s">
        <v>173</v>
      </c>
      <c r="L665" s="3" t="s">
        <v>186</v>
      </c>
      <c r="M665" s="3" t="str">
        <f t="shared" si="101"/>
        <v>NGGT (SO)Tax performance (notional)Tax performance - at notional gearing</v>
      </c>
      <c r="R665" s="15"/>
      <c r="T665" s="15"/>
      <c r="U665" s="15"/>
      <c r="V665" s="15"/>
      <c r="W665" s="15"/>
      <c r="X665" s="15"/>
      <c r="Y665" s="18"/>
      <c r="Z665" s="18"/>
      <c r="AA665" s="18"/>
      <c r="AB665" s="18"/>
      <c r="AC665" s="18"/>
      <c r="AD665" s="18"/>
      <c r="AE665" s="18"/>
      <c r="AF665" s="18"/>
      <c r="AG665" s="15"/>
      <c r="AH665" s="15"/>
      <c r="AI665" s="15"/>
      <c r="AJ665" s="15"/>
      <c r="AK665" s="15"/>
      <c r="AM665" s="19">
        <f t="shared" si="102"/>
        <v>0</v>
      </c>
      <c r="AN665" s="19">
        <f t="shared" si="88"/>
        <v>0</v>
      </c>
      <c r="AO665" s="19">
        <f t="shared" si="103"/>
        <v>0</v>
      </c>
      <c r="AP665" s="19" t="str">
        <f t="shared" si="104"/>
        <v>GT1</v>
      </c>
      <c r="AQ665" s="19">
        <f t="shared" si="105"/>
        <v>0</v>
      </c>
      <c r="AR665" s="19">
        <f t="shared" si="106"/>
        <v>0</v>
      </c>
      <c r="AS665" s="19">
        <f>IF(AS$3=$AP665,SUMPRODUCT($Y665:$AF665,Inp_RPEs!$S$9:$Z$9),0)</f>
        <v>0</v>
      </c>
      <c r="AT665" s="19">
        <f>IF(AT$3=$AP665,SUMPRODUCT($Y665:$AD665,Inp_RPEs!$S$9:$X$9),0)</f>
        <v>0</v>
      </c>
      <c r="AU665" s="19">
        <f>IF(AU$3=$AP665,SUMPRODUCT($Y665:$AF665,Inp_RPEs!$S$10:$Z$10),0)</f>
        <v>0</v>
      </c>
      <c r="AV665" s="19">
        <f>IF(AV$3=$AP665,SUMPRODUCT($Y665:$AD665,Inp_RPEs!$S$10:$X$10),0)</f>
        <v>0</v>
      </c>
      <c r="AW665" s="19">
        <f>IF(AW$3=$AP665,SUMPRODUCT($Y665:$AF665,Inp_RPEs!$S$11:$Z$11),0)</f>
        <v>0</v>
      </c>
      <c r="AX665" s="19">
        <f>IF(AX$3=$AP665,SUMPRODUCT($Y665:$AD665,Inp_RPEs!$S$11:$X$11),0)</f>
        <v>0</v>
      </c>
      <c r="AY665" s="19">
        <f>IF(AY$3=$AP665,SUMPRODUCT($Y665:$AF665,Inp_RPEs!$S$12:$Z$12),0)</f>
        <v>0</v>
      </c>
      <c r="AZ665" s="19">
        <f>IF(AZ$3=$AP665,SUMPRODUCT($Y665:$AB665,Inp_RPEs!$S$12:$V$12),0)</f>
        <v>0</v>
      </c>
      <c r="BA665" s="15"/>
    </row>
    <row r="666" spans="5:53">
      <c r="E666" s="3" t="s">
        <v>126</v>
      </c>
      <c r="F666" s="3" t="s">
        <v>212</v>
      </c>
      <c r="G666" s="3" t="s">
        <v>174</v>
      </c>
      <c r="H666" s="3" t="s">
        <v>166</v>
      </c>
      <c r="I666" s="3" t="s">
        <v>175</v>
      </c>
      <c r="L666" s="3" t="s">
        <v>186</v>
      </c>
      <c r="M666" s="3" t="str">
        <f t="shared" si="101"/>
        <v>NGGT (SO)Tax performance impact (actual)Tax performance - impact of actual gearing</v>
      </c>
      <c r="R666" s="15"/>
      <c r="T666" s="15"/>
      <c r="U666" s="15"/>
      <c r="V666" s="15"/>
      <c r="W666" s="15"/>
      <c r="X666" s="15"/>
      <c r="Y666" s="89"/>
      <c r="Z666" s="89"/>
      <c r="AA666" s="89"/>
      <c r="AB666" s="89"/>
      <c r="AC666" s="89"/>
      <c r="AD666" s="89"/>
      <c r="AE666" s="89"/>
      <c r="AF666" s="89"/>
      <c r="AG666" s="15"/>
      <c r="AH666" s="15"/>
      <c r="AI666" s="15"/>
      <c r="AJ666" s="15"/>
      <c r="AK666" s="15"/>
      <c r="AM666" s="19">
        <f t="shared" si="102"/>
        <v>0</v>
      </c>
      <c r="AN666" s="19">
        <f t="shared" si="88"/>
        <v>0</v>
      </c>
      <c r="AO666" s="19">
        <f t="shared" si="103"/>
        <v>0</v>
      </c>
      <c r="AP666" s="19" t="str">
        <f t="shared" si="104"/>
        <v>GT1</v>
      </c>
      <c r="AQ666" s="19">
        <f t="shared" si="105"/>
        <v>0</v>
      </c>
      <c r="AR666" s="19">
        <f t="shared" si="106"/>
        <v>0</v>
      </c>
      <c r="AS666" s="19">
        <f>IF(AS$3=$AP666,SUMPRODUCT($Y666:$AF666,Inp_RPEs!$S$9:$Z$9),0)</f>
        <v>0</v>
      </c>
      <c r="AT666" s="19">
        <f>IF(AT$3=$AP666,SUMPRODUCT($Y666:$AD666,Inp_RPEs!$S$9:$X$9),0)</f>
        <v>0</v>
      </c>
      <c r="AU666" s="19">
        <f>IF(AU$3=$AP666,SUMPRODUCT($Y666:$AF666,Inp_RPEs!$S$10:$Z$10),0)</f>
        <v>0</v>
      </c>
      <c r="AV666" s="19">
        <f>IF(AV$3=$AP666,SUMPRODUCT($Y666:$AD666,Inp_RPEs!$S$10:$X$10),0)</f>
        <v>0</v>
      </c>
      <c r="AW666" s="19">
        <f>IF(AW$3=$AP666,SUMPRODUCT($Y666:$AF666,Inp_RPEs!$S$11:$Z$11),0)</f>
        <v>0</v>
      </c>
      <c r="AX666" s="19">
        <f>IF(AX$3=$AP666,SUMPRODUCT($Y666:$AD666,Inp_RPEs!$S$11:$X$11),0)</f>
        <v>0</v>
      </c>
      <c r="AY666" s="19">
        <f>IF(AY$3=$AP666,SUMPRODUCT($Y666:$AF666,Inp_RPEs!$S$12:$Z$12),0)</f>
        <v>0</v>
      </c>
      <c r="AZ666" s="19">
        <f>IF(AZ$3=$AP666,SUMPRODUCT($Y666:$AB666,Inp_RPEs!$S$12:$V$12),0)</f>
        <v>0</v>
      </c>
      <c r="BA666" s="15"/>
    </row>
    <row r="667" spans="5:53">
      <c r="E667" s="3" t="s">
        <v>126</v>
      </c>
      <c r="F667" s="3" t="s">
        <v>212</v>
      </c>
      <c r="G667" s="3" t="s">
        <v>176</v>
      </c>
      <c r="H667" s="3" t="s">
        <v>176</v>
      </c>
      <c r="I667" s="3" t="s">
        <v>177</v>
      </c>
      <c r="L667" s="3" t="s">
        <v>186</v>
      </c>
      <c r="M667" s="3" t="str">
        <f t="shared" si="101"/>
        <v>NGGT (SO)RAVNPV-neutral RAV return base</v>
      </c>
      <c r="R667" s="15"/>
      <c r="T667" s="15"/>
      <c r="U667" s="15"/>
      <c r="V667" s="15"/>
      <c r="W667" s="15"/>
      <c r="X667" s="15"/>
      <c r="Y667" s="18">
        <v>57.793809778475435</v>
      </c>
      <c r="Z667" s="18">
        <v>71.340780396426851</v>
      </c>
      <c r="AA667" s="18">
        <v>87.477685974248914</v>
      </c>
      <c r="AB667" s="18">
        <v>100.88939273617794</v>
      </c>
      <c r="AC667" s="18">
        <v>107.47040714994972</v>
      </c>
      <c r="AD667" s="18">
        <v>109.36594847822752</v>
      </c>
      <c r="AE667" s="18">
        <v>110.19971466312636</v>
      </c>
      <c r="AF667" s="18">
        <v>109.74751223504279</v>
      </c>
      <c r="AG667" s="15"/>
      <c r="AH667" s="15"/>
      <c r="AI667" s="15"/>
      <c r="AJ667" s="15"/>
      <c r="AK667" s="15"/>
      <c r="AM667" s="19">
        <f t="shared" si="102"/>
        <v>754.28525141167552</v>
      </c>
      <c r="AN667" s="19">
        <f t="shared" si="88"/>
        <v>534.33802451350641</v>
      </c>
      <c r="AO667" s="19">
        <f t="shared" si="103"/>
        <v>0</v>
      </c>
      <c r="AP667" s="19" t="str">
        <f t="shared" si="104"/>
        <v>GT1</v>
      </c>
      <c r="AQ667" s="19">
        <f t="shared" si="105"/>
        <v>684.2036666635895</v>
      </c>
      <c r="AR667" s="19">
        <f t="shared" si="106"/>
        <v>486.09620645360872</v>
      </c>
      <c r="AS667" s="19">
        <f>IF(AS$3=$AP667,SUMPRODUCT($Y667:$AF667,Inp_RPEs!$S$9:$Z$9),0)</f>
        <v>0</v>
      </c>
      <c r="AT667" s="19">
        <f>IF(AT$3=$AP667,SUMPRODUCT($Y667:$AD667,Inp_RPEs!$S$9:$X$9),0)</f>
        <v>0</v>
      </c>
      <c r="AU667" s="19">
        <f>IF(AU$3=$AP667,SUMPRODUCT($Y667:$AF667,Inp_RPEs!$S$10:$Z$10),0)</f>
        <v>684.2036666635895</v>
      </c>
      <c r="AV667" s="19">
        <f>IF(AV$3=$AP667,SUMPRODUCT($Y667:$AD667,Inp_RPEs!$S$10:$X$10),0)</f>
        <v>486.09620645360872</v>
      </c>
      <c r="AW667" s="19">
        <f>IF(AW$3=$AP667,SUMPRODUCT($Y667:$AF667,Inp_RPEs!$S$11:$Z$11),0)</f>
        <v>0</v>
      </c>
      <c r="AX667" s="19">
        <f>IF(AX$3=$AP667,SUMPRODUCT($Y667:$AD667,Inp_RPEs!$S$11:$X$11),0)</f>
        <v>0</v>
      </c>
      <c r="AY667" s="19">
        <f>IF(AY$3=$AP667,SUMPRODUCT($Y667:$AF667,Inp_RPEs!$S$12:$Z$12),0)</f>
        <v>0</v>
      </c>
      <c r="AZ667" s="19">
        <f>IF(AZ$3=$AP667,SUMPRODUCT($Y667:$AB667,Inp_RPEs!$S$12:$V$12),0)</f>
        <v>0</v>
      </c>
      <c r="BA667" s="15"/>
    </row>
    <row r="668" spans="5:53">
      <c r="E668" s="3" t="s">
        <v>126</v>
      </c>
      <c r="F668" s="3" t="s">
        <v>212</v>
      </c>
      <c r="G668" s="3" t="s">
        <v>178</v>
      </c>
      <c r="H668" s="3" t="s">
        <v>176</v>
      </c>
      <c r="I668" s="3" t="s">
        <v>179</v>
      </c>
      <c r="L668" s="3" t="s">
        <v>186</v>
      </c>
      <c r="M668" s="3" t="str">
        <f t="shared" si="101"/>
        <v>NGGT (SO)DepreciationTotal Depreciation</v>
      </c>
      <c r="R668" s="15"/>
      <c r="T668" s="15"/>
      <c r="U668" s="15"/>
      <c r="V668" s="15"/>
      <c r="W668" s="15"/>
      <c r="X668" s="15"/>
      <c r="Y668" s="18">
        <v>-10.545034490842841</v>
      </c>
      <c r="Z668" s="18">
        <v>-13.812138515504994</v>
      </c>
      <c r="AA668" s="18">
        <v>-16.404802604614577</v>
      </c>
      <c r="AB668" s="18">
        <v>-20.172463534617087</v>
      </c>
      <c r="AC668" s="18">
        <v>-22.967544335066165</v>
      </c>
      <c r="AD668" s="18">
        <v>-25.45955461019684</v>
      </c>
      <c r="AE668" s="18">
        <v>-27.430066904109289</v>
      </c>
      <c r="AF668" s="18">
        <v>-28.102973933872072</v>
      </c>
      <c r="AG668" s="15"/>
      <c r="AH668" s="15"/>
      <c r="AI668" s="15"/>
      <c r="AJ668" s="15"/>
      <c r="AK668" s="15"/>
      <c r="AM668" s="19">
        <f t="shared" si="102"/>
        <v>-164.89457892882388</v>
      </c>
      <c r="AN668" s="19">
        <f t="shared" si="88"/>
        <v>-109.36153809084252</v>
      </c>
      <c r="AO668" s="19">
        <f t="shared" si="103"/>
        <v>0</v>
      </c>
      <c r="AP668" s="19" t="str">
        <f t="shared" si="104"/>
        <v>GT1</v>
      </c>
      <c r="AQ668" s="19">
        <f t="shared" si="105"/>
        <v>-149.4115006992366</v>
      </c>
      <c r="AR668" s="19">
        <f t="shared" si="106"/>
        <v>-99.392640114815165</v>
      </c>
      <c r="AS668" s="19">
        <f>IF(AS$3=$AP668,SUMPRODUCT($Y668:$AF668,Inp_RPEs!$S$9:$Z$9),0)</f>
        <v>0</v>
      </c>
      <c r="AT668" s="19">
        <f>IF(AT$3=$AP668,SUMPRODUCT($Y668:$AD668,Inp_RPEs!$S$9:$X$9),0)</f>
        <v>0</v>
      </c>
      <c r="AU668" s="19">
        <f>IF(AU$3=$AP668,SUMPRODUCT($Y668:$AF668,Inp_RPEs!$S$10:$Z$10),0)</f>
        <v>-149.4115006992366</v>
      </c>
      <c r="AV668" s="19">
        <f>IF(AV$3=$AP668,SUMPRODUCT($Y668:$AD668,Inp_RPEs!$S$10:$X$10),0)</f>
        <v>-99.392640114815165</v>
      </c>
      <c r="AW668" s="19">
        <f>IF(AW$3=$AP668,SUMPRODUCT($Y668:$AF668,Inp_RPEs!$S$11:$Z$11),0)</f>
        <v>0</v>
      </c>
      <c r="AX668" s="19">
        <f>IF(AX$3=$AP668,SUMPRODUCT($Y668:$AD668,Inp_RPEs!$S$11:$X$11),0)</f>
        <v>0</v>
      </c>
      <c r="AY668" s="19">
        <f>IF(AY$3=$AP668,SUMPRODUCT($Y668:$AF668,Inp_RPEs!$S$12:$Z$12),0)</f>
        <v>0</v>
      </c>
      <c r="AZ668" s="19">
        <f>IF(AZ$3=$AP668,SUMPRODUCT($Y668:$AB668,Inp_RPEs!$S$12:$V$12),0)</f>
        <v>0</v>
      </c>
      <c r="BA668" s="15"/>
    </row>
    <row r="669" spans="5:53">
      <c r="E669" s="3" t="s">
        <v>126</v>
      </c>
      <c r="F669" s="3" t="s">
        <v>212</v>
      </c>
      <c r="G669" s="3" t="s">
        <v>180</v>
      </c>
      <c r="H669" s="3" t="s">
        <v>176</v>
      </c>
      <c r="I669" s="3" t="s">
        <v>181</v>
      </c>
      <c r="L669" s="3" t="s">
        <v>138</v>
      </c>
      <c r="M669" s="3" t="str">
        <f t="shared" si="101"/>
        <v>NGGT (SO)Notional GearingNotional gearing</v>
      </c>
      <c r="R669" s="15"/>
      <c r="T669" s="15"/>
      <c r="U669" s="15"/>
      <c r="V669" s="15"/>
      <c r="W669" s="15"/>
      <c r="X669" s="15"/>
      <c r="Y669" s="18">
        <v>0.625</v>
      </c>
      <c r="Z669" s="18">
        <v>0.625</v>
      </c>
      <c r="AA669" s="18">
        <v>0.625</v>
      </c>
      <c r="AB669" s="18">
        <v>0.625</v>
      </c>
      <c r="AC669" s="18">
        <v>0.625</v>
      </c>
      <c r="AD669" s="18">
        <v>0.625</v>
      </c>
      <c r="AE669" s="18">
        <v>0.625</v>
      </c>
      <c r="AF669" s="18">
        <v>0.625</v>
      </c>
      <c r="AG669" s="15"/>
      <c r="AH669" s="15"/>
      <c r="AI669" s="15"/>
      <c r="AJ669" s="15"/>
      <c r="AK669" s="15"/>
      <c r="AM669" s="19">
        <f t="shared" si="102"/>
        <v>0.625</v>
      </c>
      <c r="AN669" s="19">
        <f t="shared" si="88"/>
        <v>0.625</v>
      </c>
      <c r="AO669" s="19">
        <f t="shared" si="103"/>
        <v>0</v>
      </c>
      <c r="AP669" s="19" t="str">
        <f t="shared" si="104"/>
        <v>GT1</v>
      </c>
      <c r="AQ669" s="19">
        <f t="shared" si="105"/>
        <v>4.556792790644085</v>
      </c>
      <c r="AR669" s="19">
        <f t="shared" si="106"/>
        <v>3.430912147569984</v>
      </c>
      <c r="AS669" s="19">
        <f>IF(AS$3=$AP669,SUMPRODUCT($Y669:$AF669,Inp_RPEs!$S$9:$Z$9),0)</f>
        <v>0</v>
      </c>
      <c r="AT669" s="19">
        <f>IF(AT$3=$AP669,SUMPRODUCT($Y669:$AD669,Inp_RPEs!$S$9:$X$9),0)</f>
        <v>0</v>
      </c>
      <c r="AU669" s="19">
        <f>IF(AU$3=$AP669,SUMPRODUCT($Y669:$AF669,Inp_RPEs!$S$10:$Z$10),0)</f>
        <v>4.556792790644085</v>
      </c>
      <c r="AV669" s="19">
        <f>IF(AV$3=$AP669,SUMPRODUCT($Y669:$AD669,Inp_RPEs!$S$10:$X$10),0)</f>
        <v>3.430912147569984</v>
      </c>
      <c r="AW669" s="19">
        <f>IF(AW$3=$AP669,SUMPRODUCT($Y669:$AF669,Inp_RPEs!$S$11:$Z$11),0)</f>
        <v>0</v>
      </c>
      <c r="AX669" s="19">
        <f>IF(AX$3=$AP669,SUMPRODUCT($Y669:$AD669,Inp_RPEs!$S$11:$X$11),0)</f>
        <v>0</v>
      </c>
      <c r="AY669" s="19">
        <f>IF(AY$3=$AP669,SUMPRODUCT($Y669:$AF669,Inp_RPEs!$S$12:$Z$12),0)</f>
        <v>0</v>
      </c>
      <c r="AZ669" s="19">
        <f>IF(AZ$3=$AP669,SUMPRODUCT($Y669:$AB669,Inp_RPEs!$S$12:$V$12),0)</f>
        <v>0</v>
      </c>
      <c r="BA669" s="15"/>
    </row>
    <row r="670" spans="5:53">
      <c r="E670" s="3" t="s">
        <v>126</v>
      </c>
      <c r="F670" s="3" t="s">
        <v>212</v>
      </c>
      <c r="G670" s="3" t="s">
        <v>182</v>
      </c>
      <c r="H670" s="3" t="s">
        <v>176</v>
      </c>
      <c r="I670" s="3" t="s">
        <v>182</v>
      </c>
      <c r="L670" s="3" t="s">
        <v>183</v>
      </c>
      <c r="M670" s="3" t="str">
        <f t="shared" si="101"/>
        <v>NGGT (SO)Cost of debtCost of debt</v>
      </c>
      <c r="R670" s="15"/>
      <c r="T670" s="15"/>
      <c r="U670" s="15"/>
      <c r="V670" s="15"/>
      <c r="W670" s="15"/>
      <c r="X670" s="15"/>
      <c r="Y670" s="18">
        <v>2.92E-2</v>
      </c>
      <c r="Z670" s="18">
        <v>2.7199999999999998E-2</v>
      </c>
      <c r="AA670" s="18">
        <v>2.5499999999999998E-2</v>
      </c>
      <c r="AB670" s="18">
        <v>2.3800000000000002E-2</v>
      </c>
      <c r="AC670" s="18">
        <v>2.2200000000000001E-2</v>
      </c>
      <c r="AD670" s="18">
        <v>1.9099999999999999E-2</v>
      </c>
      <c r="AE670" s="18">
        <v>1.5800000000000002E-2</v>
      </c>
      <c r="AF670" s="18">
        <v>1.1399999999999999E-2</v>
      </c>
      <c r="AG670" s="15"/>
      <c r="AH670" s="15"/>
      <c r="AI670" s="15"/>
      <c r="AJ670" s="15"/>
      <c r="AK670" s="15"/>
      <c r="AM670" s="19">
        <f t="shared" si="102"/>
        <v>2.1775000000000003E-2</v>
      </c>
      <c r="AN670" s="19">
        <f t="shared" si="88"/>
        <v>2.4500000000000004E-2</v>
      </c>
      <c r="AO670" s="19">
        <f t="shared" si="103"/>
        <v>0</v>
      </c>
      <c r="AP670" s="19" t="str">
        <f t="shared" si="104"/>
        <v>GT1</v>
      </c>
      <c r="AQ670" s="19">
        <f t="shared" si="105"/>
        <v>0.15939487590582074</v>
      </c>
      <c r="AR670" s="19">
        <f t="shared" si="106"/>
        <v>0.13489571311252829</v>
      </c>
      <c r="AS670" s="19">
        <f>IF(AS$3=$AP670,SUMPRODUCT($Y670:$AF670,Inp_RPEs!$S$9:$Z$9),0)</f>
        <v>0</v>
      </c>
      <c r="AT670" s="19">
        <f>IF(AT$3=$AP670,SUMPRODUCT($Y670:$AD670,Inp_RPEs!$S$9:$X$9),0)</f>
        <v>0</v>
      </c>
      <c r="AU670" s="19">
        <f>IF(AU$3=$AP670,SUMPRODUCT($Y670:$AF670,Inp_RPEs!$S$10:$Z$10),0)</f>
        <v>0.15939487590582074</v>
      </c>
      <c r="AV670" s="19">
        <f>IF(AV$3=$AP670,SUMPRODUCT($Y670:$AD670,Inp_RPEs!$S$10:$X$10),0)</f>
        <v>0.13489571311252829</v>
      </c>
      <c r="AW670" s="19">
        <f>IF(AW$3=$AP670,SUMPRODUCT($Y670:$AF670,Inp_RPEs!$S$11:$Z$11),0)</f>
        <v>0</v>
      </c>
      <c r="AX670" s="19">
        <f>IF(AX$3=$AP670,SUMPRODUCT($Y670:$AD670,Inp_RPEs!$S$11:$X$11),0)</f>
        <v>0</v>
      </c>
      <c r="AY670" s="19">
        <f>IF(AY$3=$AP670,SUMPRODUCT($Y670:$AF670,Inp_RPEs!$S$12:$Z$12),0)</f>
        <v>0</v>
      </c>
      <c r="AZ670" s="19">
        <f>IF(AZ$3=$AP670,SUMPRODUCT($Y670:$AB670,Inp_RPEs!$S$12:$V$12),0)</f>
        <v>0</v>
      </c>
      <c r="BA670" s="15"/>
    </row>
    <row r="671" spans="5:53">
      <c r="E671" s="3" t="s">
        <v>126</v>
      </c>
      <c r="F671" s="3" t="s">
        <v>212</v>
      </c>
      <c r="G671" s="3" t="s">
        <v>184</v>
      </c>
      <c r="H671" s="3" t="s">
        <v>176</v>
      </c>
      <c r="I671" s="3" t="s">
        <v>184</v>
      </c>
      <c r="L671" s="3" t="s">
        <v>183</v>
      </c>
      <c r="M671" s="3" t="str">
        <f t="shared" si="101"/>
        <v>NGGT (SO)Cost of equityCost of equity</v>
      </c>
      <c r="R671" s="15"/>
      <c r="T671" s="15"/>
      <c r="U671" s="15"/>
      <c r="V671" s="15"/>
      <c r="W671" s="15"/>
      <c r="X671" s="15"/>
      <c r="Y671" s="18">
        <v>6.8000000000000005E-2</v>
      </c>
      <c r="Z671" s="18">
        <v>6.8000000000000005E-2</v>
      </c>
      <c r="AA671" s="18">
        <v>6.8000000000000005E-2</v>
      </c>
      <c r="AB671" s="18">
        <v>6.8000000000000005E-2</v>
      </c>
      <c r="AC671" s="18">
        <v>6.8000000000000005E-2</v>
      </c>
      <c r="AD671" s="18">
        <v>6.8000000000000005E-2</v>
      </c>
      <c r="AE671" s="18">
        <v>6.8000000000000005E-2</v>
      </c>
      <c r="AF671" s="18">
        <v>6.8000000000000005E-2</v>
      </c>
      <c r="AG671" s="15"/>
      <c r="AH671" s="15"/>
      <c r="AI671" s="15"/>
      <c r="AJ671" s="15"/>
      <c r="AK671" s="15"/>
      <c r="AM671" s="19">
        <f t="shared" si="102"/>
        <v>6.8000000000000005E-2</v>
      </c>
      <c r="AN671" s="19">
        <f t="shared" si="88"/>
        <v>6.8000000000000005E-2</v>
      </c>
      <c r="AO671" s="19">
        <f t="shared" si="103"/>
        <v>0</v>
      </c>
      <c r="AP671" s="19" t="str">
        <f t="shared" si="104"/>
        <v>GT1</v>
      </c>
      <c r="AQ671" s="19">
        <f t="shared" si="105"/>
        <v>0.49577905562207653</v>
      </c>
      <c r="AR671" s="19">
        <f t="shared" si="106"/>
        <v>0.37328324165561427</v>
      </c>
      <c r="AS671" s="19">
        <f>IF(AS$3=$AP671,SUMPRODUCT($Y671:$AF671,Inp_RPEs!$S$9:$Z$9),0)</f>
        <v>0</v>
      </c>
      <c r="AT671" s="19">
        <f>IF(AT$3=$AP671,SUMPRODUCT($Y671:$AD671,Inp_RPEs!$S$9:$X$9),0)</f>
        <v>0</v>
      </c>
      <c r="AU671" s="19">
        <f>IF(AU$3=$AP671,SUMPRODUCT($Y671:$AF671,Inp_RPEs!$S$10:$Z$10),0)</f>
        <v>0.49577905562207653</v>
      </c>
      <c r="AV671" s="19">
        <f>IF(AV$3=$AP671,SUMPRODUCT($Y671:$AD671,Inp_RPEs!$S$10:$X$10),0)</f>
        <v>0.37328324165561427</v>
      </c>
      <c r="AW671" s="19">
        <f>IF(AW$3=$AP671,SUMPRODUCT($Y671:$AF671,Inp_RPEs!$S$11:$Z$11),0)</f>
        <v>0</v>
      </c>
      <c r="AX671" s="19">
        <f>IF(AX$3=$AP671,SUMPRODUCT($Y671:$AD671,Inp_RPEs!$S$11:$X$11),0)</f>
        <v>0</v>
      </c>
      <c r="AY671" s="19">
        <f>IF(AY$3=$AP671,SUMPRODUCT($Y671:$AF671,Inp_RPEs!$S$12:$Z$12),0)</f>
        <v>0</v>
      </c>
      <c r="AZ671" s="19">
        <f>IF(AZ$3=$AP671,SUMPRODUCT($Y671:$AB671,Inp_RPEs!$S$12:$V$12),0)</f>
        <v>0</v>
      </c>
      <c r="BA671" s="15"/>
    </row>
    <row r="672" spans="5:53">
      <c r="E672" s="3" t="s">
        <v>127</v>
      </c>
      <c r="F672" s="3" t="s">
        <v>212</v>
      </c>
      <c r="G672" s="3" t="s">
        <v>213</v>
      </c>
      <c r="H672" s="3" t="s">
        <v>130</v>
      </c>
      <c r="I672" s="3" t="s">
        <v>131</v>
      </c>
      <c r="L672" s="3" t="s">
        <v>186</v>
      </c>
      <c r="M672" s="3" t="str">
        <f t="shared" si="101"/>
        <v>NGGT (TO)Totex (non-uncertainty) actualLatest Totex actuals/forecast</v>
      </c>
      <c r="R672" s="15"/>
      <c r="T672" s="15"/>
      <c r="U672" s="15"/>
      <c r="V672" s="15"/>
      <c r="W672" s="15"/>
      <c r="X672" s="15"/>
      <c r="Y672" s="89">
        <v>153.14135653254965</v>
      </c>
      <c r="Z672" s="89">
        <v>155.21332512166151</v>
      </c>
      <c r="AA672" s="89">
        <v>167.63607187356297</v>
      </c>
      <c r="AB672" s="89">
        <v>188.94519376565106</v>
      </c>
      <c r="AC672" s="89">
        <v>235.51683562651141</v>
      </c>
      <c r="AD672" s="89">
        <v>232.93304722552412</v>
      </c>
      <c r="AE672" s="89">
        <v>229.27837159571988</v>
      </c>
      <c r="AF672" s="89">
        <v>176.3477359436568</v>
      </c>
      <c r="AG672" s="15"/>
      <c r="AH672" s="15"/>
      <c r="AI672" s="15"/>
      <c r="AJ672" s="15"/>
      <c r="AK672" s="15"/>
      <c r="AM672" s="19">
        <f t="shared" si="102"/>
        <v>1539.0119376848374</v>
      </c>
      <c r="AN672" s="19">
        <f t="shared" si="88"/>
        <v>1133.3858301454609</v>
      </c>
      <c r="AO672" s="19">
        <f t="shared" si="103"/>
        <v>0</v>
      </c>
      <c r="AP672" s="19" t="str">
        <f t="shared" si="104"/>
        <v>GT1</v>
      </c>
      <c r="AQ672" s="19">
        <f t="shared" si="105"/>
        <v>1398.9486760274851</v>
      </c>
      <c r="AR672" s="19">
        <f t="shared" si="106"/>
        <v>1033.5994097842226</v>
      </c>
      <c r="AS672" s="19">
        <f>IF(AS$3=$AP672,SUMPRODUCT($Y672:$AF672,Inp_RPEs!$S$9:$Z$9),0)</f>
        <v>0</v>
      </c>
      <c r="AT672" s="19">
        <f>IF(AT$3=$AP672,SUMPRODUCT($Y672:$AD672,Inp_RPEs!$S$9:$X$9),0)</f>
        <v>0</v>
      </c>
      <c r="AU672" s="19">
        <f>IF(AU$3=$AP672,SUMPRODUCT($Y672:$AF672,Inp_RPEs!$S$10:$Z$10),0)</f>
        <v>1398.9486760274851</v>
      </c>
      <c r="AV672" s="19">
        <f>IF(AV$3=$AP672,SUMPRODUCT($Y672:$AD672,Inp_RPEs!$S$10:$X$10),0)</f>
        <v>1033.5994097842226</v>
      </c>
      <c r="AW672" s="19">
        <f>IF(AW$3=$AP672,SUMPRODUCT($Y672:$AF672,Inp_RPEs!$S$11:$Z$11),0)</f>
        <v>0</v>
      </c>
      <c r="AX672" s="19">
        <f>IF(AX$3=$AP672,SUMPRODUCT($Y672:$AD672,Inp_RPEs!$S$11:$X$11),0)</f>
        <v>0</v>
      </c>
      <c r="AY672" s="19">
        <f>IF(AY$3=$AP672,SUMPRODUCT($Y672:$AF672,Inp_RPEs!$S$12:$Z$12),0)</f>
        <v>0</v>
      </c>
      <c r="AZ672" s="19">
        <f>IF(AZ$3=$AP672,SUMPRODUCT($Y672:$AB672,Inp_RPEs!$S$12:$V$12),0)</f>
        <v>0</v>
      </c>
      <c r="BA672" s="15"/>
    </row>
    <row r="673" spans="5:53">
      <c r="E673" s="3" t="s">
        <v>127</v>
      </c>
      <c r="F673" s="3" t="s">
        <v>212</v>
      </c>
      <c r="G673" s="3" t="s">
        <v>214</v>
      </c>
      <c r="H673" s="3" t="s">
        <v>130</v>
      </c>
      <c r="I673" s="3" t="s">
        <v>134</v>
      </c>
      <c r="L673" s="3" t="s">
        <v>186</v>
      </c>
      <c r="M673" s="3" t="str">
        <f t="shared" si="101"/>
        <v>NGGT (TO)Totex (non-uncertainty) allowanceTotex allowance 
   including allowed adjustments and uncertainty mechanisms</v>
      </c>
      <c r="R673" s="15"/>
      <c r="T673" s="15"/>
      <c r="U673" s="15"/>
      <c r="V673" s="15"/>
      <c r="W673" s="15"/>
      <c r="X673" s="15"/>
      <c r="Y673" s="93">
        <v>176.73096774025197</v>
      </c>
      <c r="Z673" s="93">
        <v>181.27610494622525</v>
      </c>
      <c r="AA673" s="93">
        <v>186.43762034457427</v>
      </c>
      <c r="AB673" s="93">
        <v>204.39676491762455</v>
      </c>
      <c r="AC673" s="93">
        <v>228.54181947785838</v>
      </c>
      <c r="AD673" s="93">
        <v>207.20418722050874</v>
      </c>
      <c r="AE673" s="93">
        <v>182.83510368458903</v>
      </c>
      <c r="AF673" s="93">
        <v>168.64804592544846</v>
      </c>
      <c r="AG673" s="15"/>
      <c r="AH673" s="15"/>
      <c r="AI673" s="15"/>
      <c r="AJ673" s="15"/>
      <c r="AK673" s="15"/>
      <c r="AM673" s="19">
        <f t="shared" si="102"/>
        <v>1536.0706142570805</v>
      </c>
      <c r="AN673" s="19">
        <f t="shared" si="88"/>
        <v>1184.5874646470429</v>
      </c>
      <c r="AO673" s="19">
        <f t="shared" si="103"/>
        <v>0</v>
      </c>
      <c r="AP673" s="19" t="str">
        <f t="shared" si="104"/>
        <v>GT1</v>
      </c>
      <c r="AQ673" s="19">
        <f t="shared" si="105"/>
        <v>1398.4931736793897</v>
      </c>
      <c r="AR673" s="19">
        <f t="shared" si="106"/>
        <v>1081.910714069262</v>
      </c>
      <c r="AS673" s="19">
        <f>IF(AS$3=$AP673,SUMPRODUCT($Y673:$AF673,Inp_RPEs!$S$9:$Z$9),0)</f>
        <v>0</v>
      </c>
      <c r="AT673" s="19">
        <f>IF(AT$3=$AP673,SUMPRODUCT($Y673:$AD673,Inp_RPEs!$S$9:$X$9),0)</f>
        <v>0</v>
      </c>
      <c r="AU673" s="19">
        <f>IF(AU$3=$AP673,SUMPRODUCT($Y673:$AF673,Inp_RPEs!$S$10:$Z$10),0)</f>
        <v>1398.4931736793897</v>
      </c>
      <c r="AV673" s="19">
        <f>IF(AV$3=$AP673,SUMPRODUCT($Y673:$AD673,Inp_RPEs!$S$10:$X$10),0)</f>
        <v>1081.910714069262</v>
      </c>
      <c r="AW673" s="19">
        <f>IF(AW$3=$AP673,SUMPRODUCT($Y673:$AF673,Inp_RPEs!$S$11:$Z$11),0)</f>
        <v>0</v>
      </c>
      <c r="AX673" s="19">
        <f>IF(AX$3=$AP673,SUMPRODUCT($Y673:$AD673,Inp_RPEs!$S$11:$X$11),0)</f>
        <v>0</v>
      </c>
      <c r="AY673" s="19">
        <f>IF(AY$3=$AP673,SUMPRODUCT($Y673:$AF673,Inp_RPEs!$S$12:$Z$12),0)</f>
        <v>0</v>
      </c>
      <c r="AZ673" s="19">
        <f>IF(AZ$3=$AP673,SUMPRODUCT($Y673:$AB673,Inp_RPEs!$S$12:$V$12),0)</f>
        <v>0</v>
      </c>
      <c r="BA673" s="15"/>
    </row>
    <row r="674" spans="5:53">
      <c r="E674" s="3" t="s">
        <v>127</v>
      </c>
      <c r="F674" s="3" t="s">
        <v>212</v>
      </c>
      <c r="G674" s="3" t="s">
        <v>214</v>
      </c>
      <c r="H674" s="3" t="s">
        <v>130</v>
      </c>
      <c r="I674" s="3" t="s">
        <v>135</v>
      </c>
      <c r="L674" s="3" t="s">
        <v>186</v>
      </c>
      <c r="M674" s="3" t="str">
        <f t="shared" si="101"/>
        <v>NGGT (TO)Totex (non-uncertainty) allowanceTotal enduring value adjustments</v>
      </c>
      <c r="R674" s="15"/>
      <c r="T674" s="15"/>
      <c r="U674" s="15"/>
      <c r="V674" s="15"/>
      <c r="W674" s="15"/>
      <c r="X674" s="15"/>
      <c r="Y674" s="93">
        <v>17.292905229223528</v>
      </c>
      <c r="Z674" s="93">
        <v>9.1995875012575432</v>
      </c>
      <c r="AA674" s="93">
        <v>-14.287662084674526</v>
      </c>
      <c r="AB674" s="93">
        <v>-44.6006878658944</v>
      </c>
      <c r="AC674" s="93">
        <v>-27.07086452731378</v>
      </c>
      <c r="AD674" s="93">
        <v>-64.268105381357756</v>
      </c>
      <c r="AE674" s="93">
        <v>-60.288108306265272</v>
      </c>
      <c r="AF674" s="93">
        <v>-61.406261804064044</v>
      </c>
      <c r="AG674" s="15"/>
      <c r="AH674" s="15"/>
      <c r="AI674" s="15"/>
      <c r="AJ674" s="15"/>
      <c r="AK674" s="15"/>
      <c r="AM674" s="19">
        <f t="shared" si="102"/>
        <v>-245.42919723908869</v>
      </c>
      <c r="AN674" s="19">
        <f t="shared" si="88"/>
        <v>-123.73482712875939</v>
      </c>
      <c r="AO674" s="19">
        <f t="shared" si="103"/>
        <v>0</v>
      </c>
      <c r="AP674" s="19" t="str">
        <f t="shared" si="104"/>
        <v>GT1</v>
      </c>
      <c r="AQ674" s="19">
        <f t="shared" si="105"/>
        <v>-219.15465000869054</v>
      </c>
      <c r="AR674" s="19">
        <f t="shared" si="106"/>
        <v>-109.5439814660383</v>
      </c>
      <c r="AS674" s="19">
        <f>IF(AS$3=$AP674,SUMPRODUCT($Y674:$AF674,Inp_RPEs!$S$9:$Z$9),0)</f>
        <v>0</v>
      </c>
      <c r="AT674" s="19">
        <f>IF(AT$3=$AP674,SUMPRODUCT($Y674:$AD674,Inp_RPEs!$S$9:$X$9),0)</f>
        <v>0</v>
      </c>
      <c r="AU674" s="19">
        <f>IF(AU$3=$AP674,SUMPRODUCT($Y674:$AF674,Inp_RPEs!$S$10:$Z$10),0)</f>
        <v>-219.15465000869054</v>
      </c>
      <c r="AV674" s="19">
        <f>IF(AV$3=$AP674,SUMPRODUCT($Y674:$AD674,Inp_RPEs!$S$10:$X$10),0)</f>
        <v>-109.5439814660383</v>
      </c>
      <c r="AW674" s="19">
        <f>IF(AW$3=$AP674,SUMPRODUCT($Y674:$AF674,Inp_RPEs!$S$11:$Z$11),0)</f>
        <v>0</v>
      </c>
      <c r="AX674" s="19">
        <f>IF(AX$3=$AP674,SUMPRODUCT($Y674:$AD674,Inp_RPEs!$S$11:$X$11),0)</f>
        <v>0</v>
      </c>
      <c r="AY674" s="19">
        <f>IF(AY$3=$AP674,SUMPRODUCT($Y674:$AF674,Inp_RPEs!$S$12:$Z$12),0)</f>
        <v>0</v>
      </c>
      <c r="AZ674" s="19">
        <f>IF(AZ$3=$AP674,SUMPRODUCT($Y674:$AB674,Inp_RPEs!$S$12:$V$12),0)</f>
        <v>0</v>
      </c>
      <c r="BA674" s="15"/>
    </row>
    <row r="675" spans="5:53">
      <c r="E675" s="3" t="s">
        <v>127</v>
      </c>
      <c r="F675" s="3" t="s">
        <v>212</v>
      </c>
      <c r="G675" s="3" t="s">
        <v>215</v>
      </c>
      <c r="H675" s="3" t="s">
        <v>130</v>
      </c>
      <c r="I675" s="3" t="s">
        <v>131</v>
      </c>
      <c r="L675" s="3" t="s">
        <v>186</v>
      </c>
      <c r="M675" s="3" t="str">
        <f t="shared" si="101"/>
        <v>NGGT (TO)Totex (uncertainty) actualLatest Totex actuals/forecast</v>
      </c>
      <c r="R675" s="15"/>
      <c r="T675" s="15"/>
      <c r="U675" s="15"/>
      <c r="V675" s="15"/>
      <c r="W675" s="15"/>
      <c r="X675" s="15"/>
      <c r="Y675" s="18">
        <v>35.73590597714955</v>
      </c>
      <c r="Z675" s="18">
        <v>27.369733904124747</v>
      </c>
      <c r="AA675" s="18">
        <v>19.638957003172084</v>
      </c>
      <c r="AB675" s="18">
        <v>34.711178677807588</v>
      </c>
      <c r="AC675" s="18">
        <v>68.95666123173676</v>
      </c>
      <c r="AD675" s="18">
        <v>59.182942660625173</v>
      </c>
      <c r="AE675" s="18">
        <v>48.690430892394907</v>
      </c>
      <c r="AF675" s="18">
        <v>23.183153077812428</v>
      </c>
      <c r="AG675" s="15"/>
      <c r="AH675" s="15"/>
      <c r="AI675" s="15"/>
      <c r="AJ675" s="15"/>
      <c r="AK675" s="15"/>
      <c r="AM675" s="19">
        <f t="shared" si="102"/>
        <v>317.46896342482324</v>
      </c>
      <c r="AN675" s="19">
        <f t="shared" si="88"/>
        <v>245.59537945461588</v>
      </c>
      <c r="AO675" s="19">
        <f t="shared" si="103"/>
        <v>0</v>
      </c>
      <c r="AP675" s="19" t="str">
        <f t="shared" si="104"/>
        <v>GT1</v>
      </c>
      <c r="AQ675" s="19">
        <f t="shared" si="105"/>
        <v>288.87923642840178</v>
      </c>
      <c r="AR675" s="19">
        <f t="shared" si="106"/>
        <v>224.14237487606781</v>
      </c>
      <c r="AS675" s="19">
        <f>IF(AS$3=$AP675,SUMPRODUCT($Y675:$AF675,Inp_RPEs!$S$9:$Z$9),0)</f>
        <v>0</v>
      </c>
      <c r="AT675" s="19">
        <f>IF(AT$3=$AP675,SUMPRODUCT($Y675:$AD675,Inp_RPEs!$S$9:$X$9),0)</f>
        <v>0</v>
      </c>
      <c r="AU675" s="19">
        <f>IF(AU$3=$AP675,SUMPRODUCT($Y675:$AF675,Inp_RPEs!$S$10:$Z$10),0)</f>
        <v>288.87923642840178</v>
      </c>
      <c r="AV675" s="19">
        <f>IF(AV$3=$AP675,SUMPRODUCT($Y675:$AD675,Inp_RPEs!$S$10:$X$10),0)</f>
        <v>224.14237487606781</v>
      </c>
      <c r="AW675" s="19">
        <f>IF(AW$3=$AP675,SUMPRODUCT($Y675:$AF675,Inp_RPEs!$S$11:$Z$11),0)</f>
        <v>0</v>
      </c>
      <c r="AX675" s="19">
        <f>IF(AX$3=$AP675,SUMPRODUCT($Y675:$AD675,Inp_RPEs!$S$11:$X$11),0)</f>
        <v>0</v>
      </c>
      <c r="AY675" s="19">
        <f>IF(AY$3=$AP675,SUMPRODUCT($Y675:$AF675,Inp_RPEs!$S$12:$Z$12),0)</f>
        <v>0</v>
      </c>
      <c r="AZ675" s="19">
        <f>IF(AZ$3=$AP675,SUMPRODUCT($Y675:$AB675,Inp_RPEs!$S$12:$V$12),0)</f>
        <v>0</v>
      </c>
      <c r="BA675" s="15"/>
    </row>
    <row r="676" spans="5:53">
      <c r="E676" s="3" t="s">
        <v>127</v>
      </c>
      <c r="F676" s="3" t="s">
        <v>212</v>
      </c>
      <c r="G676" s="3" t="s">
        <v>216</v>
      </c>
      <c r="H676" s="3" t="s">
        <v>130</v>
      </c>
      <c r="I676" s="3" t="s">
        <v>134</v>
      </c>
      <c r="L676" s="3" t="s">
        <v>186</v>
      </c>
      <c r="M676" s="3" t="str">
        <f t="shared" si="101"/>
        <v>NGGT (TO)Totex (uncertainty) allowanceTotex allowance 
   including allowed adjustments and uncertainty mechanisms</v>
      </c>
      <c r="R676" s="15"/>
      <c r="T676" s="15"/>
      <c r="U676" s="15"/>
      <c r="V676" s="15"/>
      <c r="W676" s="15"/>
      <c r="X676" s="15"/>
      <c r="Y676" s="93">
        <v>30.42204464906883</v>
      </c>
      <c r="Z676" s="93">
        <v>21.509949672305048</v>
      </c>
      <c r="AA676" s="93">
        <v>-1.7979858759423122</v>
      </c>
      <c r="AB676" s="93">
        <v>-12.94853713675862</v>
      </c>
      <c r="AC676" s="93">
        <v>7.7830222155331938</v>
      </c>
      <c r="AD676" s="93">
        <v>5.9249648579918155</v>
      </c>
      <c r="AE676" s="93">
        <v>-21.122647296975821</v>
      </c>
      <c r="AF676" s="93">
        <v>-26.735744923193959</v>
      </c>
      <c r="AG676" s="15"/>
      <c r="AH676" s="15"/>
      <c r="AI676" s="15"/>
      <c r="AJ676" s="15"/>
      <c r="AK676" s="15"/>
      <c r="AM676" s="19">
        <f t="shared" si="102"/>
        <v>3.0350661620281763</v>
      </c>
      <c r="AN676" s="19">
        <f t="shared" si="88"/>
        <v>50.893458382197956</v>
      </c>
      <c r="AO676" s="19">
        <f t="shared" si="103"/>
        <v>0</v>
      </c>
      <c r="AP676" s="19" t="str">
        <f t="shared" si="104"/>
        <v>GT1</v>
      </c>
      <c r="AQ676" s="19">
        <f t="shared" si="105"/>
        <v>5.6219868098163595</v>
      </c>
      <c r="AR676" s="19">
        <f t="shared" si="106"/>
        <v>48.728256737286223</v>
      </c>
      <c r="AS676" s="19">
        <f>IF(AS$3=$AP676,SUMPRODUCT($Y676:$AF676,Inp_RPEs!$S$9:$Z$9),0)</f>
        <v>0</v>
      </c>
      <c r="AT676" s="19">
        <f>IF(AT$3=$AP676,SUMPRODUCT($Y676:$AD676,Inp_RPEs!$S$9:$X$9),0)</f>
        <v>0</v>
      </c>
      <c r="AU676" s="19">
        <f>IF(AU$3=$AP676,SUMPRODUCT($Y676:$AF676,Inp_RPEs!$S$10:$Z$10),0)</f>
        <v>5.6219868098163595</v>
      </c>
      <c r="AV676" s="19">
        <f>IF(AV$3=$AP676,SUMPRODUCT($Y676:$AD676,Inp_RPEs!$S$10:$X$10),0)</f>
        <v>48.728256737286223</v>
      </c>
      <c r="AW676" s="19">
        <f>IF(AW$3=$AP676,SUMPRODUCT($Y676:$AF676,Inp_RPEs!$S$11:$Z$11),0)</f>
        <v>0</v>
      </c>
      <c r="AX676" s="19">
        <f>IF(AX$3=$AP676,SUMPRODUCT($Y676:$AD676,Inp_RPEs!$S$11:$X$11),0)</f>
        <v>0</v>
      </c>
      <c r="AY676" s="19">
        <f>IF(AY$3=$AP676,SUMPRODUCT($Y676:$AF676,Inp_RPEs!$S$12:$Z$12),0)</f>
        <v>0</v>
      </c>
      <c r="AZ676" s="19">
        <f>IF(AZ$3=$AP676,SUMPRODUCT($Y676:$AB676,Inp_RPEs!$S$12:$V$12),0)</f>
        <v>0</v>
      </c>
      <c r="BA676" s="15"/>
    </row>
    <row r="677" spans="5:53">
      <c r="E677" s="3" t="s">
        <v>127</v>
      </c>
      <c r="F677" s="3" t="s">
        <v>212</v>
      </c>
      <c r="G677" s="3" t="s">
        <v>216</v>
      </c>
      <c r="H677" s="3" t="s">
        <v>130</v>
      </c>
      <c r="I677" s="3" t="s">
        <v>135</v>
      </c>
      <c r="L677" s="3" t="s">
        <v>186</v>
      </c>
      <c r="M677" s="3" t="str">
        <f t="shared" si="101"/>
        <v>NGGT (TO)Totex (uncertainty) allowanceTotal enduring value adjustments</v>
      </c>
      <c r="R677" s="15"/>
      <c r="T677" s="15"/>
      <c r="U677" s="15"/>
      <c r="V677" s="15"/>
      <c r="W677" s="15"/>
      <c r="X677" s="15"/>
      <c r="Y677" s="93">
        <v>-18.843747355408073</v>
      </c>
      <c r="Z677" s="93">
        <v>-25.526941625645808</v>
      </c>
      <c r="AA677" s="93">
        <v>15.129190377350072</v>
      </c>
      <c r="AB677" s="93">
        <v>35.791541580569138</v>
      </c>
      <c r="AC677" s="93">
        <v>59.409148786778829</v>
      </c>
      <c r="AD677" s="93">
        <v>70.915359199882019</v>
      </c>
      <c r="AE677" s="93">
        <v>87.803522641666405</v>
      </c>
      <c r="AF677" s="93">
        <v>57.670654576796409</v>
      </c>
      <c r="AG677" s="15"/>
      <c r="AH677" s="15"/>
      <c r="AI677" s="15"/>
      <c r="AJ677" s="15"/>
      <c r="AK677" s="15"/>
      <c r="AM677" s="19">
        <f t="shared" si="102"/>
        <v>282.34872818198903</v>
      </c>
      <c r="AN677" s="19">
        <f t="shared" ref="AN677:AN721" si="107">IF(OR($L677="%", $L677="annual real %"),AVERAGE($Y677:$AD677),SUM($Y677:$AD677))</f>
        <v>136.87455096352619</v>
      </c>
      <c r="AO677" s="19">
        <f t="shared" si="103"/>
        <v>0</v>
      </c>
      <c r="AP677" s="19" t="str">
        <f t="shared" si="104"/>
        <v>GT1</v>
      </c>
      <c r="AQ677" s="19">
        <f t="shared" si="105"/>
        <v>251.79483943291478</v>
      </c>
      <c r="AR677" s="19">
        <f t="shared" si="106"/>
        <v>120.76559127499581</v>
      </c>
      <c r="AS677" s="19">
        <f>IF(AS$3=$AP677,SUMPRODUCT($Y677:$AF677,Inp_RPEs!$S$9:$Z$9),0)</f>
        <v>0</v>
      </c>
      <c r="AT677" s="19">
        <f>IF(AT$3=$AP677,SUMPRODUCT($Y677:$AD677,Inp_RPEs!$S$9:$X$9),0)</f>
        <v>0</v>
      </c>
      <c r="AU677" s="19">
        <f>IF(AU$3=$AP677,SUMPRODUCT($Y677:$AF677,Inp_RPEs!$S$10:$Z$10),0)</f>
        <v>251.79483943291478</v>
      </c>
      <c r="AV677" s="19">
        <f>IF(AV$3=$AP677,SUMPRODUCT($Y677:$AD677,Inp_RPEs!$S$10:$X$10),0)</f>
        <v>120.76559127499581</v>
      </c>
      <c r="AW677" s="19">
        <f>IF(AW$3=$AP677,SUMPRODUCT($Y677:$AF677,Inp_RPEs!$S$11:$Z$11),0)</f>
        <v>0</v>
      </c>
      <c r="AX677" s="19">
        <f>IF(AX$3=$AP677,SUMPRODUCT($Y677:$AD677,Inp_RPEs!$S$11:$X$11),0)</f>
        <v>0</v>
      </c>
      <c r="AY677" s="19">
        <f>IF(AY$3=$AP677,SUMPRODUCT($Y677:$AF677,Inp_RPEs!$S$12:$Z$12),0)</f>
        <v>0</v>
      </c>
      <c r="AZ677" s="19">
        <f>IF(AZ$3=$AP677,SUMPRODUCT($Y677:$AB677,Inp_RPEs!$S$12:$V$12),0)</f>
        <v>0</v>
      </c>
      <c r="BA677" s="15"/>
    </row>
    <row r="678" spans="5:53">
      <c r="E678" s="3" t="s">
        <v>127</v>
      </c>
      <c r="F678" s="3" t="s">
        <v>212</v>
      </c>
      <c r="G678" s="3" t="s">
        <v>136</v>
      </c>
      <c r="H678" s="3" t="s">
        <v>130</v>
      </c>
      <c r="I678" s="3" t="s">
        <v>137</v>
      </c>
      <c r="L678" s="3" t="s">
        <v>138</v>
      </c>
      <c r="M678" s="3" t="str">
        <f t="shared" si="101"/>
        <v>NGGT (TO)Sharing factorFunding Adjustment Rate (often referred to as 'sharing factor')</v>
      </c>
      <c r="R678" s="15"/>
      <c r="T678" s="15"/>
      <c r="U678" s="15"/>
      <c r="V678" s="15"/>
      <c r="W678" s="15"/>
      <c r="X678" s="15"/>
      <c r="Y678" s="18">
        <v>0.55640000000000001</v>
      </c>
      <c r="Z678" s="18">
        <v>0.55640000000000001</v>
      </c>
      <c r="AA678" s="18">
        <v>0.55640000000000001</v>
      </c>
      <c r="AB678" s="18">
        <v>0.55640000000000001</v>
      </c>
      <c r="AC678" s="18">
        <v>0.55640000000000001</v>
      </c>
      <c r="AD678" s="18">
        <v>0.55640000000000001</v>
      </c>
      <c r="AE678" s="18">
        <v>0.55640000000000001</v>
      </c>
      <c r="AF678" s="18">
        <v>0.55640000000000001</v>
      </c>
      <c r="AG678" s="15"/>
      <c r="AH678" s="15"/>
      <c r="AI678" s="15"/>
      <c r="AJ678" s="15"/>
      <c r="AK678" s="15"/>
      <c r="AM678" s="19">
        <f t="shared" si="102"/>
        <v>0.55640000000000001</v>
      </c>
      <c r="AN678" s="19">
        <f t="shared" si="107"/>
        <v>0.55640000000000001</v>
      </c>
      <c r="AO678" s="19">
        <f t="shared" si="103"/>
        <v>0</v>
      </c>
      <c r="AP678" s="19" t="str">
        <f t="shared" si="104"/>
        <v>GT1</v>
      </c>
      <c r="AQ678" s="19">
        <f t="shared" si="105"/>
        <v>4.056639213942991</v>
      </c>
      <c r="AR678" s="19">
        <f t="shared" si="106"/>
        <v>3.0543352302527031</v>
      </c>
      <c r="AS678" s="19">
        <f>IF(AS$3=$AP678,SUMPRODUCT($Y678:$AF678,Inp_RPEs!$S$9:$Z$9),0)</f>
        <v>0</v>
      </c>
      <c r="AT678" s="19">
        <f>IF(AT$3=$AP678,SUMPRODUCT($Y678:$AD678,Inp_RPEs!$S$9:$X$9),0)</f>
        <v>0</v>
      </c>
      <c r="AU678" s="19">
        <f>IF(AU$3=$AP678,SUMPRODUCT($Y678:$AF678,Inp_RPEs!$S$10:$Z$10),0)</f>
        <v>4.056639213942991</v>
      </c>
      <c r="AV678" s="19">
        <f>IF(AV$3=$AP678,SUMPRODUCT($Y678:$AD678,Inp_RPEs!$S$10:$X$10),0)</f>
        <v>3.0543352302527031</v>
      </c>
      <c r="AW678" s="19">
        <f>IF(AW$3=$AP678,SUMPRODUCT($Y678:$AF678,Inp_RPEs!$S$11:$Z$11),0)</f>
        <v>0</v>
      </c>
      <c r="AX678" s="19">
        <f>IF(AX$3=$AP678,SUMPRODUCT($Y678:$AD678,Inp_RPEs!$S$11:$X$11),0)</f>
        <v>0</v>
      </c>
      <c r="AY678" s="19">
        <f>IF(AY$3=$AP678,SUMPRODUCT($Y678:$AF678,Inp_RPEs!$S$12:$Z$12),0)</f>
        <v>0</v>
      </c>
      <c r="AZ678" s="19">
        <f>IF(AZ$3=$AP678,SUMPRODUCT($Y678:$AB678,Inp_RPEs!$S$12:$V$12),0)</f>
        <v>0</v>
      </c>
      <c r="BA678" s="15"/>
    </row>
    <row r="679" spans="5:53">
      <c r="E679" s="3" t="s">
        <v>127</v>
      </c>
      <c r="F679" s="3" t="s">
        <v>212</v>
      </c>
      <c r="G679" s="3" t="s">
        <v>139</v>
      </c>
      <c r="H679" s="3" t="s">
        <v>140</v>
      </c>
      <c r="I679" s="3" t="s">
        <v>141</v>
      </c>
      <c r="L679" s="3" t="s">
        <v>186</v>
      </c>
      <c r="M679" s="3" t="str">
        <f t="shared" si="101"/>
        <v>NGGT (TO)IQIPost tax</v>
      </c>
      <c r="R679" s="15"/>
      <c r="T679" s="15"/>
      <c r="U679" s="15"/>
      <c r="V679" s="15"/>
      <c r="W679" s="15"/>
      <c r="X679" s="15"/>
      <c r="Y679" s="18">
        <v>-0.86977030217407214</v>
      </c>
      <c r="Z679" s="18">
        <v>-0.90407657771335936</v>
      </c>
      <c r="AA679" s="18">
        <v>-0.94110538886006734</v>
      </c>
      <c r="AB679" s="18">
        <v>-1.2742045971166038</v>
      </c>
      <c r="AC679" s="18">
        <v>-1.5038190755163998</v>
      </c>
      <c r="AD679" s="18">
        <v>-1.0303537555488489</v>
      </c>
      <c r="AE679" s="18">
        <v>-0.89421893577370193</v>
      </c>
      <c r="AF679" s="18">
        <v>-0.84519840103465482</v>
      </c>
      <c r="AG679" s="15"/>
      <c r="AH679" s="15"/>
      <c r="AI679" s="15"/>
      <c r="AJ679" s="15"/>
      <c r="AK679" s="15"/>
      <c r="AM679" s="19">
        <f t="shared" si="102"/>
        <v>-8.2627470337377087</v>
      </c>
      <c r="AN679" s="19">
        <f t="shared" si="107"/>
        <v>-6.5233296969293519</v>
      </c>
      <c r="AO679" s="19">
        <f t="shared" si="103"/>
        <v>0</v>
      </c>
      <c r="AP679" s="19" t="str">
        <f t="shared" si="104"/>
        <v>GT1</v>
      </c>
      <c r="AQ679" s="19">
        <f t="shared" si="105"/>
        <v>-7.5143676782677717</v>
      </c>
      <c r="AR679" s="19">
        <f t="shared" si="106"/>
        <v>-5.9476666304757444</v>
      </c>
      <c r="AS679" s="19">
        <f>IF(AS$3=$AP679,SUMPRODUCT($Y679:$AF679,Inp_RPEs!$S$9:$Z$9),0)</f>
        <v>0</v>
      </c>
      <c r="AT679" s="19">
        <f>IF(AT$3=$AP679,SUMPRODUCT($Y679:$AD679,Inp_RPEs!$S$9:$X$9),0)</f>
        <v>0</v>
      </c>
      <c r="AU679" s="19">
        <f>IF(AU$3=$AP679,SUMPRODUCT($Y679:$AF679,Inp_RPEs!$S$10:$Z$10),0)</f>
        <v>-7.5143676782677717</v>
      </c>
      <c r="AV679" s="19">
        <f>IF(AV$3=$AP679,SUMPRODUCT($Y679:$AD679,Inp_RPEs!$S$10:$X$10),0)</f>
        <v>-5.9476666304757444</v>
      </c>
      <c r="AW679" s="19">
        <f>IF(AW$3=$AP679,SUMPRODUCT($Y679:$AF679,Inp_RPEs!$S$11:$Z$11),0)</f>
        <v>0</v>
      </c>
      <c r="AX679" s="19">
        <f>IF(AX$3=$AP679,SUMPRODUCT($Y679:$AD679,Inp_RPEs!$S$11:$X$11),0)</f>
        <v>0</v>
      </c>
      <c r="AY679" s="19">
        <f>IF(AY$3=$AP679,SUMPRODUCT($Y679:$AF679,Inp_RPEs!$S$12:$Z$12),0)</f>
        <v>0</v>
      </c>
      <c r="AZ679" s="19">
        <f>IF(AZ$3=$AP679,SUMPRODUCT($Y679:$AB679,Inp_RPEs!$S$12:$V$12),0)</f>
        <v>0</v>
      </c>
      <c r="BA679" s="15"/>
    </row>
    <row r="680" spans="5:53">
      <c r="E680" s="3" t="s">
        <v>127</v>
      </c>
      <c r="F680" s="3" t="s">
        <v>212</v>
      </c>
      <c r="G680" s="3" t="s">
        <v>189</v>
      </c>
      <c r="H680" s="3" t="s">
        <v>140</v>
      </c>
      <c r="I680" s="3" t="s">
        <v>190</v>
      </c>
      <c r="L680" s="3" t="s">
        <v>186</v>
      </c>
      <c r="M680" s="3" t="str">
        <f t="shared" si="101"/>
        <v>NGGT (TO)SSOStakeholder Satisfaction Output</v>
      </c>
      <c r="R680" s="15"/>
      <c r="T680" s="15"/>
      <c r="U680" s="15"/>
      <c r="V680" s="15"/>
      <c r="W680" s="15"/>
      <c r="X680" s="15"/>
      <c r="Y680" s="18">
        <v>1.2268650877689025</v>
      </c>
      <c r="Z680" s="18">
        <v>2.3534210013491763</v>
      </c>
      <c r="AA680" s="18">
        <v>2.3176521940564365</v>
      </c>
      <c r="AB680" s="18">
        <v>4.8416749524986695</v>
      </c>
      <c r="AC680" s="18">
        <v>3.2204111674910463</v>
      </c>
      <c r="AD680" s="18">
        <v>2.9810751517646827</v>
      </c>
      <c r="AE680" s="18">
        <v>2.8886083530309272</v>
      </c>
      <c r="AF680" s="18">
        <v>2.8886083530309272</v>
      </c>
      <c r="AG680" s="15"/>
      <c r="AH680" s="15"/>
      <c r="AI680" s="15"/>
      <c r="AJ680" s="15"/>
      <c r="AK680" s="15"/>
      <c r="AM680" s="19">
        <f t="shared" si="102"/>
        <v>22.718316260990768</v>
      </c>
      <c r="AN680" s="19">
        <f t="shared" si="107"/>
        <v>16.941099554928911</v>
      </c>
      <c r="AO680" s="19">
        <f t="shared" si="103"/>
        <v>0</v>
      </c>
      <c r="AP680" s="19" t="str">
        <f t="shared" si="104"/>
        <v>GT1</v>
      </c>
      <c r="AQ680" s="19">
        <f t="shared" si="105"/>
        <v>20.571828876098955</v>
      </c>
      <c r="AR680" s="19">
        <f t="shared" si="106"/>
        <v>15.368263707939464</v>
      </c>
      <c r="AS680" s="19">
        <f>IF(AS$3=$AP680,SUMPRODUCT($Y680:$AF680,Inp_RPEs!$S$9:$Z$9),0)</f>
        <v>0</v>
      </c>
      <c r="AT680" s="19">
        <f>IF(AT$3=$AP680,SUMPRODUCT($Y680:$AD680,Inp_RPEs!$S$9:$X$9),0)</f>
        <v>0</v>
      </c>
      <c r="AU680" s="19">
        <f>IF(AU$3=$AP680,SUMPRODUCT($Y680:$AF680,Inp_RPEs!$S$10:$Z$10),0)</f>
        <v>20.571828876098955</v>
      </c>
      <c r="AV680" s="19">
        <f>IF(AV$3=$AP680,SUMPRODUCT($Y680:$AD680,Inp_RPEs!$S$10:$X$10),0)</f>
        <v>15.368263707939464</v>
      </c>
      <c r="AW680" s="19">
        <f>IF(AW$3=$AP680,SUMPRODUCT($Y680:$AF680,Inp_RPEs!$S$11:$Z$11),0)</f>
        <v>0</v>
      </c>
      <c r="AX680" s="19">
        <f>IF(AX$3=$AP680,SUMPRODUCT($Y680:$AD680,Inp_RPEs!$S$11:$X$11),0)</f>
        <v>0</v>
      </c>
      <c r="AY680" s="19">
        <f>IF(AY$3=$AP680,SUMPRODUCT($Y680:$AF680,Inp_RPEs!$S$12:$Z$12),0)</f>
        <v>0</v>
      </c>
      <c r="AZ680" s="19">
        <f>IF(AZ$3=$AP680,SUMPRODUCT($Y680:$AB680,Inp_RPEs!$S$12:$V$12),0)</f>
        <v>0</v>
      </c>
      <c r="BA680" s="15"/>
    </row>
    <row r="681" spans="5:53">
      <c r="E681" s="3" t="s">
        <v>127</v>
      </c>
      <c r="F681" s="3" t="s">
        <v>212</v>
      </c>
      <c r="G681" s="3" t="s">
        <v>191</v>
      </c>
      <c r="H681" s="3" t="s">
        <v>140</v>
      </c>
      <c r="I681" s="3" t="s">
        <v>217</v>
      </c>
      <c r="L681" s="3" t="s">
        <v>186</v>
      </c>
      <c r="M681" s="3" t="str">
        <f t="shared" si="101"/>
        <v>NGGT (TO)SF6Permits revenue adjustment</v>
      </c>
      <c r="R681" s="15"/>
      <c r="T681" s="15"/>
      <c r="U681" s="15"/>
      <c r="V681" s="15"/>
      <c r="W681" s="15"/>
      <c r="X681" s="15"/>
      <c r="Y681" s="18">
        <v>0</v>
      </c>
      <c r="Z681" s="18">
        <v>19.88278831218236</v>
      </c>
      <c r="AA681" s="18">
        <v>0</v>
      </c>
      <c r="AB681" s="18">
        <v>0</v>
      </c>
      <c r="AC681" s="18">
        <v>0</v>
      </c>
      <c r="AD681" s="18">
        <v>0</v>
      </c>
      <c r="AE681" s="18">
        <v>0</v>
      </c>
      <c r="AF681" s="18">
        <v>0</v>
      </c>
      <c r="AG681" s="15"/>
      <c r="AH681" s="15"/>
      <c r="AI681" s="15"/>
      <c r="AJ681" s="15"/>
      <c r="AK681" s="15"/>
      <c r="AM681" s="19">
        <f t="shared" si="102"/>
        <v>19.88278831218236</v>
      </c>
      <c r="AN681" s="19">
        <f t="shared" si="107"/>
        <v>19.88278831218236</v>
      </c>
      <c r="AO681" s="19">
        <f t="shared" si="103"/>
        <v>0</v>
      </c>
      <c r="AP681" s="19" t="str">
        <f t="shared" si="104"/>
        <v>GT1</v>
      </c>
      <c r="AQ681" s="19">
        <f t="shared" si="105"/>
        <v>18.583127429605472</v>
      </c>
      <c r="AR681" s="19">
        <f t="shared" si="106"/>
        <v>18.583127429605472</v>
      </c>
      <c r="AS681" s="19">
        <f>IF(AS$3=$AP681,SUMPRODUCT($Y681:$AF681,Inp_RPEs!$S$9:$Z$9),0)</f>
        <v>0</v>
      </c>
      <c r="AT681" s="19">
        <f>IF(AT$3=$AP681,SUMPRODUCT($Y681:$AD681,Inp_RPEs!$S$9:$X$9),0)</f>
        <v>0</v>
      </c>
      <c r="AU681" s="19">
        <f>IF(AU$3=$AP681,SUMPRODUCT($Y681:$AF681,Inp_RPEs!$S$10:$Z$10),0)</f>
        <v>18.583127429605472</v>
      </c>
      <c r="AV681" s="19">
        <f>IF(AV$3=$AP681,SUMPRODUCT($Y681:$AD681,Inp_RPEs!$S$10:$X$10),0)</f>
        <v>18.583127429605472</v>
      </c>
      <c r="AW681" s="19">
        <f>IF(AW$3=$AP681,SUMPRODUCT($Y681:$AF681,Inp_RPEs!$S$11:$Z$11),0)</f>
        <v>0</v>
      </c>
      <c r="AX681" s="19">
        <f>IF(AX$3=$AP681,SUMPRODUCT($Y681:$AD681,Inp_RPEs!$S$11:$X$11),0)</f>
        <v>0</v>
      </c>
      <c r="AY681" s="19">
        <f>IF(AY$3=$AP681,SUMPRODUCT($Y681:$AF681,Inp_RPEs!$S$12:$Z$12),0)</f>
        <v>0</v>
      </c>
      <c r="AZ681" s="19">
        <f>IF(AZ$3=$AP681,SUMPRODUCT($Y681:$AB681,Inp_RPEs!$S$12:$V$12),0)</f>
        <v>0</v>
      </c>
      <c r="BA681" s="15"/>
    </row>
    <row r="682" spans="5:53">
      <c r="E682" s="3" t="s">
        <v>127</v>
      </c>
      <c r="F682" s="3" t="s">
        <v>212</v>
      </c>
      <c r="G682" s="3" t="s">
        <v>152</v>
      </c>
      <c r="H682" s="3" t="s">
        <v>153</v>
      </c>
      <c r="I682" s="3" t="s">
        <v>154</v>
      </c>
      <c r="L682" s="3" t="s">
        <v>155</v>
      </c>
      <c r="M682" s="3" t="str">
        <f t="shared" si="101"/>
        <v>NGGT (TO)Network Innovation AllowanceEligible NIA expenditure and Bid Preparation costs</v>
      </c>
      <c r="R682" s="15"/>
      <c r="T682" s="15"/>
      <c r="U682" s="15"/>
      <c r="V682" s="15"/>
      <c r="W682" s="15"/>
      <c r="X682" s="15"/>
      <c r="Y682" s="18">
        <v>3.0009999999999999</v>
      </c>
      <c r="Z682" s="18">
        <v>3.9925809496623601</v>
      </c>
      <c r="AA682" s="18">
        <v>3.4446798900000002</v>
      </c>
      <c r="AB682" s="18">
        <v>3.8750765745059401</v>
      </c>
      <c r="AC682" s="18">
        <v>4.2245248999999996</v>
      </c>
      <c r="AD682" s="18">
        <v>4.6686110000000003</v>
      </c>
      <c r="AE682" s="18">
        <v>4.8648068079611466</v>
      </c>
      <c r="AF682" s="18">
        <v>5.1721118281408458</v>
      </c>
      <c r="AG682" s="15"/>
      <c r="AH682" s="15"/>
      <c r="AI682" s="15"/>
      <c r="AJ682" s="15"/>
      <c r="AK682" s="15"/>
      <c r="AM682" s="19">
        <f t="shared" si="102"/>
        <v>33.243391950270293</v>
      </c>
      <c r="AN682" s="19">
        <f t="shared" si="107"/>
        <v>23.206473314168299</v>
      </c>
      <c r="AO682" s="19">
        <f t="shared" si="103"/>
        <v>0</v>
      </c>
      <c r="AP682" s="19" t="str">
        <f t="shared" si="104"/>
        <v>GT1</v>
      </c>
      <c r="AQ682" s="19">
        <f t="shared" si="105"/>
        <v>30.221963564650729</v>
      </c>
      <c r="AR682" s="19">
        <f t="shared" si="106"/>
        <v>21.181665637853175</v>
      </c>
      <c r="AS682" s="19">
        <f>IF(AS$3=$AP682,SUMPRODUCT($Y682:$AF682,Inp_RPEs!$S$9:$Z$9),0)</f>
        <v>0</v>
      </c>
      <c r="AT682" s="19">
        <f>IF(AT$3=$AP682,SUMPRODUCT($Y682:$AD682,Inp_RPEs!$S$9:$X$9),0)</f>
        <v>0</v>
      </c>
      <c r="AU682" s="19">
        <f>IF(AU$3=$AP682,SUMPRODUCT($Y682:$AF682,Inp_RPEs!$S$10:$Z$10),0)</f>
        <v>30.221963564650729</v>
      </c>
      <c r="AV682" s="19">
        <f>IF(AV$3=$AP682,SUMPRODUCT($Y682:$AD682,Inp_RPEs!$S$10:$X$10),0)</f>
        <v>21.181665637853175</v>
      </c>
      <c r="AW682" s="19">
        <f>IF(AW$3=$AP682,SUMPRODUCT($Y682:$AF682,Inp_RPEs!$S$11:$Z$11),0)</f>
        <v>0</v>
      </c>
      <c r="AX682" s="19">
        <f>IF(AX$3=$AP682,SUMPRODUCT($Y682:$AD682,Inp_RPEs!$S$11:$X$11),0)</f>
        <v>0</v>
      </c>
      <c r="AY682" s="19">
        <f>IF(AY$3=$AP682,SUMPRODUCT($Y682:$AF682,Inp_RPEs!$S$12:$Z$12),0)</f>
        <v>0</v>
      </c>
      <c r="AZ682" s="19">
        <f>IF(AZ$3=$AP682,SUMPRODUCT($Y682:$AB682,Inp_RPEs!$S$12:$V$12),0)</f>
        <v>0</v>
      </c>
      <c r="BA682" s="15"/>
    </row>
    <row r="683" spans="5:53">
      <c r="E683" s="3" t="s">
        <v>127</v>
      </c>
      <c r="F683" s="3" t="s">
        <v>212</v>
      </c>
      <c r="G683" s="3" t="s">
        <v>156</v>
      </c>
      <c r="H683" s="3" t="s">
        <v>153</v>
      </c>
      <c r="I683" s="3" t="s">
        <v>157</v>
      </c>
      <c r="L683" s="3" t="s">
        <v>155</v>
      </c>
      <c r="M683" s="3" t="str">
        <f t="shared" si="101"/>
        <v>NGGT (TO)Low Carbon Networks FundLow Carbon Networks Fund revenue adjustment</v>
      </c>
      <c r="R683" s="15"/>
      <c r="T683" s="15"/>
      <c r="U683" s="15"/>
      <c r="V683" s="15"/>
      <c r="W683" s="15"/>
      <c r="X683" s="15"/>
      <c r="Y683" s="18">
        <v>0</v>
      </c>
      <c r="Z683" s="18">
        <v>0</v>
      </c>
      <c r="AA683" s="18">
        <v>0</v>
      </c>
      <c r="AB683" s="18">
        <v>0</v>
      </c>
      <c r="AC683" s="18">
        <v>0</v>
      </c>
      <c r="AD683" s="18">
        <v>0</v>
      </c>
      <c r="AE683" s="18">
        <v>0</v>
      </c>
      <c r="AF683" s="18">
        <v>0</v>
      </c>
      <c r="AG683" s="15"/>
      <c r="AH683" s="15"/>
      <c r="AI683" s="15"/>
      <c r="AJ683" s="15"/>
      <c r="AK683" s="15"/>
      <c r="AM683" s="19">
        <f t="shared" si="102"/>
        <v>0</v>
      </c>
      <c r="AN683" s="19">
        <f t="shared" si="107"/>
        <v>0</v>
      </c>
      <c r="AO683" s="19">
        <f t="shared" si="103"/>
        <v>0</v>
      </c>
      <c r="AP683" s="19" t="str">
        <f t="shared" si="104"/>
        <v>GT1</v>
      </c>
      <c r="AQ683" s="19">
        <f t="shared" si="105"/>
        <v>0</v>
      </c>
      <c r="AR683" s="19">
        <f t="shared" si="106"/>
        <v>0</v>
      </c>
      <c r="AS683" s="19">
        <f>IF(AS$3=$AP683,SUMPRODUCT($Y683:$AF683,Inp_RPEs!$S$9:$Z$9),0)</f>
        <v>0</v>
      </c>
      <c r="AT683" s="19">
        <f>IF(AT$3=$AP683,SUMPRODUCT($Y683:$AD683,Inp_RPEs!$S$9:$X$9),0)</f>
        <v>0</v>
      </c>
      <c r="AU683" s="19">
        <f>IF(AU$3=$AP683,SUMPRODUCT($Y683:$AF683,Inp_RPEs!$S$10:$Z$10),0)</f>
        <v>0</v>
      </c>
      <c r="AV683" s="19">
        <f>IF(AV$3=$AP683,SUMPRODUCT($Y683:$AD683,Inp_RPEs!$S$10:$X$10),0)</f>
        <v>0</v>
      </c>
      <c r="AW683" s="19">
        <f>IF(AW$3=$AP683,SUMPRODUCT($Y683:$AF683,Inp_RPEs!$S$11:$Z$11),0)</f>
        <v>0</v>
      </c>
      <c r="AX683" s="19">
        <f>IF(AX$3=$AP683,SUMPRODUCT($Y683:$AD683,Inp_RPEs!$S$11:$X$11),0)</f>
        <v>0</v>
      </c>
      <c r="AY683" s="19">
        <f>IF(AY$3=$AP683,SUMPRODUCT($Y683:$AF683,Inp_RPEs!$S$12:$Z$12),0)</f>
        <v>0</v>
      </c>
      <c r="AZ683" s="19">
        <f>IF(AZ$3=$AP683,SUMPRODUCT($Y683:$AB683,Inp_RPEs!$S$12:$V$12),0)</f>
        <v>0</v>
      </c>
      <c r="BA683" s="15"/>
    </row>
    <row r="684" spans="5:53">
      <c r="E684" s="3" t="s">
        <v>127</v>
      </c>
      <c r="F684" s="3" t="s">
        <v>212</v>
      </c>
      <c r="G684" s="3" t="s">
        <v>158</v>
      </c>
      <c r="H684" s="3" t="s">
        <v>153</v>
      </c>
      <c r="I684" s="3" t="s">
        <v>159</v>
      </c>
      <c r="L684" s="3" t="s">
        <v>155</v>
      </c>
      <c r="M684" s="3" t="str">
        <f t="shared" si="101"/>
        <v>NGGT (TO)NIC AwardAwarded NIC funding actually spent or forecast to be spent</v>
      </c>
      <c r="R684" s="15"/>
      <c r="T684" s="15"/>
      <c r="U684" s="15"/>
      <c r="V684" s="15"/>
      <c r="W684" s="15"/>
      <c r="X684" s="15"/>
      <c r="Y684" s="18">
        <v>0</v>
      </c>
      <c r="Z684" s="18">
        <v>0.30950443184686877</v>
      </c>
      <c r="AA684" s="18">
        <v>1.8056527149930592</v>
      </c>
      <c r="AB684" s="18">
        <v>2.2623446688181632</v>
      </c>
      <c r="AC684" s="18">
        <v>2.7044623237890515</v>
      </c>
      <c r="AD684" s="18">
        <v>2.5703708886667798</v>
      </c>
      <c r="AE684" s="18">
        <v>0</v>
      </c>
      <c r="AF684" s="18">
        <v>0</v>
      </c>
      <c r="AG684" s="15"/>
      <c r="AH684" s="15"/>
      <c r="AI684" s="15"/>
      <c r="AJ684" s="15"/>
      <c r="AK684" s="15"/>
      <c r="AM684" s="19">
        <f t="shared" si="102"/>
        <v>9.6523350281139226</v>
      </c>
      <c r="AN684" s="19">
        <f t="shared" si="107"/>
        <v>9.6523350281139226</v>
      </c>
      <c r="AO684" s="19">
        <f t="shared" si="103"/>
        <v>0</v>
      </c>
      <c r="AP684" s="19" t="str">
        <f t="shared" si="104"/>
        <v>GT1</v>
      </c>
      <c r="AQ684" s="19">
        <f t="shared" si="105"/>
        <v>8.6719412406480316</v>
      </c>
      <c r="AR684" s="19">
        <f t="shared" si="106"/>
        <v>8.6719412406480316</v>
      </c>
      <c r="AS684" s="19">
        <f>IF(AS$3=$AP684,SUMPRODUCT($Y684:$AF684,Inp_RPEs!$S$9:$Z$9),0)</f>
        <v>0</v>
      </c>
      <c r="AT684" s="19">
        <f>IF(AT$3=$AP684,SUMPRODUCT($Y684:$AD684,Inp_RPEs!$S$9:$X$9),0)</f>
        <v>0</v>
      </c>
      <c r="AU684" s="19">
        <f>IF(AU$3=$AP684,SUMPRODUCT($Y684:$AF684,Inp_RPEs!$S$10:$Z$10),0)</f>
        <v>8.6719412406480316</v>
      </c>
      <c r="AV684" s="19">
        <f>IF(AV$3=$AP684,SUMPRODUCT($Y684:$AD684,Inp_RPEs!$S$10:$X$10),0)</f>
        <v>8.6719412406480316</v>
      </c>
      <c r="AW684" s="19">
        <f>IF(AW$3=$AP684,SUMPRODUCT($Y684:$AF684,Inp_RPEs!$S$11:$Z$11),0)</f>
        <v>0</v>
      </c>
      <c r="AX684" s="19">
        <f>IF(AX$3=$AP684,SUMPRODUCT($Y684:$AD684,Inp_RPEs!$S$11:$X$11),0)</f>
        <v>0</v>
      </c>
      <c r="AY684" s="19">
        <f>IF(AY$3=$AP684,SUMPRODUCT($Y684:$AF684,Inp_RPEs!$S$12:$Z$12),0)</f>
        <v>0</v>
      </c>
      <c r="AZ684" s="19">
        <f>IF(AZ$3=$AP684,SUMPRODUCT($Y684:$AB684,Inp_RPEs!$S$12:$V$12),0)</f>
        <v>0</v>
      </c>
      <c r="BA684" s="15"/>
    </row>
    <row r="685" spans="5:53">
      <c r="E685" s="3" t="s">
        <v>127</v>
      </c>
      <c r="F685" s="3" t="s">
        <v>212</v>
      </c>
      <c r="G685" s="3" t="s">
        <v>160</v>
      </c>
      <c r="H685" s="3" t="s">
        <v>153</v>
      </c>
      <c r="I685" s="3" t="s">
        <v>161</v>
      </c>
      <c r="L685" s="3" t="s">
        <v>186</v>
      </c>
      <c r="M685" s="3" t="str">
        <f t="shared" si="101"/>
        <v>NGGT (TO)Innovation RORE deductionNetwork innovation</v>
      </c>
      <c r="R685" s="15"/>
      <c r="T685" s="15"/>
      <c r="U685" s="15"/>
      <c r="V685" s="15"/>
      <c r="W685" s="15"/>
      <c r="X685" s="15"/>
      <c r="Y685" s="18">
        <v>0.25722363257896264</v>
      </c>
      <c r="Z685" s="18">
        <v>0.36886178751980775</v>
      </c>
      <c r="AA685" s="18">
        <v>0.47745454173195229</v>
      </c>
      <c r="AB685" s="18">
        <v>0.54285425799217635</v>
      </c>
      <c r="AC685" s="18">
        <v>0.59167607009232448</v>
      </c>
      <c r="AD685" s="18">
        <v>0.60633219352886203</v>
      </c>
      <c r="AE685" s="18">
        <v>0.36102611093103426</v>
      </c>
      <c r="AF685" s="18">
        <v>0.37346803427032316</v>
      </c>
      <c r="AG685" s="15"/>
      <c r="AH685" s="15"/>
      <c r="AI685" s="15"/>
      <c r="AJ685" s="15"/>
      <c r="AK685" s="15"/>
      <c r="AM685" s="19">
        <f t="shared" si="102"/>
        <v>3.5788966286454427</v>
      </c>
      <c r="AN685" s="19">
        <f t="shared" si="107"/>
        <v>2.8444024834440853</v>
      </c>
      <c r="AO685" s="19">
        <f t="shared" si="103"/>
        <v>0</v>
      </c>
      <c r="AP685" s="19" t="str">
        <f t="shared" si="104"/>
        <v>GT1</v>
      </c>
      <c r="AQ685" s="19">
        <f t="shared" si="105"/>
        <v>3.2452209371456444</v>
      </c>
      <c r="AR685" s="19">
        <f t="shared" si="106"/>
        <v>2.5836587447188712</v>
      </c>
      <c r="AS685" s="19">
        <f>IF(AS$3=$AP685,SUMPRODUCT($Y685:$AF685,Inp_RPEs!$S$9:$Z$9),0)</f>
        <v>0</v>
      </c>
      <c r="AT685" s="19">
        <f>IF(AT$3=$AP685,SUMPRODUCT($Y685:$AD685,Inp_RPEs!$S$9:$X$9),0)</f>
        <v>0</v>
      </c>
      <c r="AU685" s="19">
        <f>IF(AU$3=$AP685,SUMPRODUCT($Y685:$AF685,Inp_RPEs!$S$10:$Z$10),0)</f>
        <v>3.2452209371456444</v>
      </c>
      <c r="AV685" s="19">
        <f>IF(AV$3=$AP685,SUMPRODUCT($Y685:$AD685,Inp_RPEs!$S$10:$X$10),0)</f>
        <v>2.5836587447188712</v>
      </c>
      <c r="AW685" s="19">
        <f>IF(AW$3=$AP685,SUMPRODUCT($Y685:$AF685,Inp_RPEs!$S$11:$Z$11),0)</f>
        <v>0</v>
      </c>
      <c r="AX685" s="19">
        <f>IF(AX$3=$AP685,SUMPRODUCT($Y685:$AD685,Inp_RPEs!$S$11:$X$11),0)</f>
        <v>0</v>
      </c>
      <c r="AY685" s="19">
        <f>IF(AY$3=$AP685,SUMPRODUCT($Y685:$AF685,Inp_RPEs!$S$12:$Z$12),0)</f>
        <v>0</v>
      </c>
      <c r="AZ685" s="19">
        <f>IF(AZ$3=$AP685,SUMPRODUCT($Y685:$AB685,Inp_RPEs!$S$12:$V$12),0)</f>
        <v>0</v>
      </c>
      <c r="BA685" s="15"/>
    </row>
    <row r="686" spans="5:53">
      <c r="E686" s="3" t="s">
        <v>127</v>
      </c>
      <c r="F686" s="3" t="s">
        <v>212</v>
      </c>
      <c r="G686" s="3" t="s">
        <v>162</v>
      </c>
      <c r="H686" s="3" t="s">
        <v>163</v>
      </c>
      <c r="I686" s="3" t="s">
        <v>164</v>
      </c>
      <c r="L686" s="3" t="s">
        <v>186</v>
      </c>
      <c r="M686" s="3" t="str">
        <f t="shared" si="101"/>
        <v>NGGT (TO)Fines and PenaltiesPost-tax total fines and penalties (including GS payments)</v>
      </c>
      <c r="R686" s="15"/>
      <c r="T686" s="15"/>
      <c r="U686" s="15"/>
      <c r="V686" s="15"/>
      <c r="W686" s="15"/>
      <c r="X686" s="15"/>
      <c r="Y686" s="18">
        <v>0</v>
      </c>
      <c r="Z686" s="18">
        <v>0</v>
      </c>
      <c r="AA686" s="18">
        <v>0</v>
      </c>
      <c r="AB686" s="18">
        <v>0</v>
      </c>
      <c r="AC686" s="18">
        <v>0</v>
      </c>
      <c r="AD686" s="18">
        <v>0</v>
      </c>
      <c r="AE686" s="18">
        <v>0</v>
      </c>
      <c r="AF686" s="18">
        <v>0</v>
      </c>
      <c r="AG686" s="15"/>
      <c r="AH686" s="15"/>
      <c r="AI686" s="15"/>
      <c r="AJ686" s="15"/>
      <c r="AK686" s="15"/>
      <c r="AM686" s="19">
        <f t="shared" si="102"/>
        <v>0</v>
      </c>
      <c r="AN686" s="19">
        <f t="shared" si="107"/>
        <v>0</v>
      </c>
      <c r="AO686" s="19">
        <f t="shared" si="103"/>
        <v>0</v>
      </c>
      <c r="AP686" s="19" t="str">
        <f t="shared" si="104"/>
        <v>GT1</v>
      </c>
      <c r="AQ686" s="19">
        <f t="shared" si="105"/>
        <v>0</v>
      </c>
      <c r="AR686" s="19">
        <f t="shared" si="106"/>
        <v>0</v>
      </c>
      <c r="AS686" s="19">
        <f>IF(AS$3=$AP686,SUMPRODUCT($Y686:$AF686,Inp_RPEs!$S$9:$Z$9),0)</f>
        <v>0</v>
      </c>
      <c r="AT686" s="19">
        <f>IF(AT$3=$AP686,SUMPRODUCT($Y686:$AD686,Inp_RPEs!$S$9:$X$9),0)</f>
        <v>0</v>
      </c>
      <c r="AU686" s="19">
        <f>IF(AU$3=$AP686,SUMPRODUCT($Y686:$AF686,Inp_RPEs!$S$10:$Z$10),0)</f>
        <v>0</v>
      </c>
      <c r="AV686" s="19">
        <f>IF(AV$3=$AP686,SUMPRODUCT($Y686:$AD686,Inp_RPEs!$S$10:$X$10),0)</f>
        <v>0</v>
      </c>
      <c r="AW686" s="19">
        <f>IF(AW$3=$AP686,SUMPRODUCT($Y686:$AF686,Inp_RPEs!$S$11:$Z$11),0)</f>
        <v>0</v>
      </c>
      <c r="AX686" s="19">
        <f>IF(AX$3=$AP686,SUMPRODUCT($Y686:$AD686,Inp_RPEs!$S$11:$X$11),0)</f>
        <v>0</v>
      </c>
      <c r="AY686" s="19">
        <f>IF(AY$3=$AP686,SUMPRODUCT($Y686:$AF686,Inp_RPEs!$S$12:$Z$12),0)</f>
        <v>0</v>
      </c>
      <c r="AZ686" s="19">
        <f>IF(AZ$3=$AP686,SUMPRODUCT($Y686:$AB686,Inp_RPEs!$S$12:$V$12),0)</f>
        <v>0</v>
      </c>
      <c r="BA686" s="15"/>
    </row>
    <row r="687" spans="5:53">
      <c r="E687" s="3" t="s">
        <v>127</v>
      </c>
      <c r="F687" s="3" t="s">
        <v>212</v>
      </c>
      <c r="G687" s="3" t="s">
        <v>165</v>
      </c>
      <c r="H687" s="3" t="s">
        <v>166</v>
      </c>
      <c r="I687" s="3" t="s">
        <v>167</v>
      </c>
      <c r="L687" s="3" t="s">
        <v>155</v>
      </c>
      <c r="M687" s="3" t="str">
        <f t="shared" si="101"/>
        <v>NGGT (TO)Actual GearingTotal Adjustments to be applied for performance assessment (at actual gearing)</v>
      </c>
      <c r="R687" s="15"/>
      <c r="T687" s="15"/>
      <c r="U687" s="15"/>
      <c r="V687" s="15"/>
      <c r="W687" s="15"/>
      <c r="X687" s="15"/>
      <c r="Y687" s="18">
        <v>0</v>
      </c>
      <c r="Z687" s="18">
        <v>11.35</v>
      </c>
      <c r="AA687" s="18">
        <v>0</v>
      </c>
      <c r="AB687" s="18">
        <v>0</v>
      </c>
      <c r="AC687" s="18">
        <v>0</v>
      </c>
      <c r="AD687" s="18">
        <v>0</v>
      </c>
      <c r="AE687" s="18">
        <v>0</v>
      </c>
      <c r="AF687" s="18">
        <v>0</v>
      </c>
      <c r="AG687" s="15"/>
      <c r="AH687" s="15"/>
      <c r="AI687" s="15"/>
      <c r="AJ687" s="15"/>
      <c r="AK687" s="15"/>
      <c r="AM687" s="19">
        <f t="shared" si="102"/>
        <v>11.35</v>
      </c>
      <c r="AN687" s="19">
        <f t="shared" si="107"/>
        <v>11.35</v>
      </c>
      <c r="AO687" s="19">
        <f t="shared" si="103"/>
        <v>0</v>
      </c>
      <c r="AP687" s="19" t="str">
        <f t="shared" si="104"/>
        <v>GT1</v>
      </c>
      <c r="AQ687" s="19">
        <f t="shared" si="105"/>
        <v>10.608094449046186</v>
      </c>
      <c r="AR687" s="19">
        <f t="shared" si="106"/>
        <v>10.608094449046186</v>
      </c>
      <c r="AS687" s="19">
        <f>IF(AS$3=$AP687,SUMPRODUCT($Y687:$AF687,Inp_RPEs!$S$9:$Z$9),0)</f>
        <v>0</v>
      </c>
      <c r="AT687" s="19">
        <f>IF(AT$3=$AP687,SUMPRODUCT($Y687:$AD687,Inp_RPEs!$S$9:$X$9),0)</f>
        <v>0</v>
      </c>
      <c r="AU687" s="19">
        <f>IF(AU$3=$AP687,SUMPRODUCT($Y687:$AF687,Inp_RPEs!$S$10:$Z$10),0)</f>
        <v>10.608094449046186</v>
      </c>
      <c r="AV687" s="19">
        <f>IF(AV$3=$AP687,SUMPRODUCT($Y687:$AD687,Inp_RPEs!$S$10:$X$10),0)</f>
        <v>10.608094449046186</v>
      </c>
      <c r="AW687" s="19">
        <f>IF(AW$3=$AP687,SUMPRODUCT($Y687:$AF687,Inp_RPEs!$S$11:$Z$11),0)</f>
        <v>0</v>
      </c>
      <c r="AX687" s="19">
        <f>IF(AX$3=$AP687,SUMPRODUCT($Y687:$AD687,Inp_RPEs!$S$11:$X$11),0)</f>
        <v>0</v>
      </c>
      <c r="AY687" s="19">
        <f>IF(AY$3=$AP687,SUMPRODUCT($Y687:$AF687,Inp_RPEs!$S$12:$Z$12),0)</f>
        <v>0</v>
      </c>
      <c r="AZ687" s="19">
        <f>IF(AZ$3=$AP687,SUMPRODUCT($Y687:$AB687,Inp_RPEs!$S$12:$V$12),0)</f>
        <v>0</v>
      </c>
      <c r="BA687" s="15"/>
    </row>
    <row r="688" spans="5:53">
      <c r="E688" s="3" t="s">
        <v>127</v>
      </c>
      <c r="F688" s="3" t="s">
        <v>212</v>
      </c>
      <c r="G688" s="3" t="s">
        <v>168</v>
      </c>
      <c r="H688" s="3" t="s">
        <v>166</v>
      </c>
      <c r="I688" s="3" t="s">
        <v>169</v>
      </c>
      <c r="L688" s="3" t="s">
        <v>186</v>
      </c>
      <c r="M688" s="3" t="str">
        <f t="shared" si="101"/>
        <v>NGGT (TO)Debt performance (notional)Debt performance - at notional gearing</v>
      </c>
      <c r="R688" s="15"/>
      <c r="T688" s="15"/>
      <c r="U688" s="15"/>
      <c r="V688" s="15"/>
      <c r="W688" s="15"/>
      <c r="X688" s="15"/>
      <c r="Y688" s="18">
        <v>75.19172359322522</v>
      </c>
      <c r="Z688" s="18">
        <v>40.098627849704471</v>
      </c>
      <c r="AA688" s="18">
        <v>28.477008578596092</v>
      </c>
      <c r="AB688" s="18">
        <v>9.1550631145414112</v>
      </c>
      <c r="AC688" s="18">
        <v>25.81428067978554</v>
      </c>
      <c r="AD688" s="18">
        <v>-29.333427109441175</v>
      </c>
      <c r="AE688" s="18">
        <v>-38.92244003720679</v>
      </c>
      <c r="AF688" s="18">
        <v>-21.383943600794503</v>
      </c>
      <c r="AG688" s="15"/>
      <c r="AH688" s="15"/>
      <c r="AI688" s="15"/>
      <c r="AJ688" s="15"/>
      <c r="AK688" s="15"/>
      <c r="AM688" s="19">
        <f t="shared" si="102"/>
        <v>89.096893068410225</v>
      </c>
      <c r="AN688" s="19">
        <f t="shared" si="107"/>
        <v>149.40327670641153</v>
      </c>
      <c r="AO688" s="19">
        <f t="shared" si="103"/>
        <v>0</v>
      </c>
      <c r="AP688" s="19" t="str">
        <f t="shared" si="104"/>
        <v>GT1</v>
      </c>
      <c r="AQ688" s="19">
        <f t="shared" si="105"/>
        <v>86.354108619168898</v>
      </c>
      <c r="AR688" s="19">
        <f t="shared" si="106"/>
        <v>140.67234061262999</v>
      </c>
      <c r="AS688" s="19">
        <f>IF(AS$3=$AP688,SUMPRODUCT($Y688:$AF688,Inp_RPEs!$S$9:$Z$9),0)</f>
        <v>0</v>
      </c>
      <c r="AT688" s="19">
        <f>IF(AT$3=$AP688,SUMPRODUCT($Y688:$AD688,Inp_RPEs!$S$9:$X$9),0)</f>
        <v>0</v>
      </c>
      <c r="AU688" s="19">
        <f>IF(AU$3=$AP688,SUMPRODUCT($Y688:$AF688,Inp_RPEs!$S$10:$Z$10),0)</f>
        <v>86.354108619168898</v>
      </c>
      <c r="AV688" s="19">
        <f>IF(AV$3=$AP688,SUMPRODUCT($Y688:$AD688,Inp_RPEs!$S$10:$X$10),0)</f>
        <v>140.67234061262999</v>
      </c>
      <c r="AW688" s="19">
        <f>IF(AW$3=$AP688,SUMPRODUCT($Y688:$AF688,Inp_RPEs!$S$11:$Z$11),0)</f>
        <v>0</v>
      </c>
      <c r="AX688" s="19">
        <f>IF(AX$3=$AP688,SUMPRODUCT($Y688:$AD688,Inp_RPEs!$S$11:$X$11),0)</f>
        <v>0</v>
      </c>
      <c r="AY688" s="19">
        <f>IF(AY$3=$AP688,SUMPRODUCT($Y688:$AF688,Inp_RPEs!$S$12:$Z$12),0)</f>
        <v>0</v>
      </c>
      <c r="AZ688" s="19">
        <f>IF(AZ$3=$AP688,SUMPRODUCT($Y688:$AB688,Inp_RPEs!$S$12:$V$12),0)</f>
        <v>0</v>
      </c>
      <c r="BA688" s="15"/>
    </row>
    <row r="689" spans="5:53">
      <c r="E689" s="3" t="s">
        <v>127</v>
      </c>
      <c r="F689" s="3" t="s">
        <v>212</v>
      </c>
      <c r="G689" s="3" t="s">
        <v>170</v>
      </c>
      <c r="H689" s="3" t="s">
        <v>166</v>
      </c>
      <c r="I689" s="3" t="s">
        <v>171</v>
      </c>
      <c r="L689" s="3" t="s">
        <v>186</v>
      </c>
      <c r="M689" s="3" t="str">
        <f t="shared" si="101"/>
        <v>NGGT (TO)Debt performance impact (actual)Debt performance - impact of actual gearing</v>
      </c>
      <c r="R689" s="15"/>
      <c r="T689" s="15"/>
      <c r="U689" s="15"/>
      <c r="V689" s="15"/>
      <c r="W689" s="15"/>
      <c r="X689" s="15"/>
      <c r="Y689" s="18">
        <v>1.1375978457118396</v>
      </c>
      <c r="Z689" s="18">
        <v>1.0519310027239435</v>
      </c>
      <c r="AA689" s="18">
        <v>1.7678986256301217</v>
      </c>
      <c r="AB689" s="18">
        <v>6.7182588755471695</v>
      </c>
      <c r="AC689" s="18">
        <v>10.48447523716175</v>
      </c>
      <c r="AD689" s="18">
        <v>24.440047413397835</v>
      </c>
      <c r="AE689" s="18">
        <v>11.621021606168604</v>
      </c>
      <c r="AF689" s="18">
        <v>0.74408436584042636</v>
      </c>
      <c r="AG689" s="15"/>
      <c r="AH689" s="15"/>
      <c r="AI689" s="15"/>
      <c r="AJ689" s="15"/>
      <c r="AK689" s="15"/>
      <c r="AM689" s="19">
        <f t="shared" si="102"/>
        <v>57.965314972181687</v>
      </c>
      <c r="AN689" s="19">
        <f t="shared" si="107"/>
        <v>45.600209000172654</v>
      </c>
      <c r="AO689" s="19">
        <f t="shared" si="103"/>
        <v>0</v>
      </c>
      <c r="AP689" s="19" t="str">
        <f t="shared" si="104"/>
        <v>GT1</v>
      </c>
      <c r="AQ689" s="19">
        <f t="shared" si="105"/>
        <v>52.262842435203254</v>
      </c>
      <c r="AR689" s="19">
        <f t="shared" si="106"/>
        <v>41.125535664447305</v>
      </c>
      <c r="AS689" s="19">
        <f>IF(AS$3=$AP689,SUMPRODUCT($Y689:$AF689,Inp_RPEs!$S$9:$Z$9),0)</f>
        <v>0</v>
      </c>
      <c r="AT689" s="19">
        <f>IF(AT$3=$AP689,SUMPRODUCT($Y689:$AD689,Inp_RPEs!$S$9:$X$9),0)</f>
        <v>0</v>
      </c>
      <c r="AU689" s="19">
        <f>IF(AU$3=$AP689,SUMPRODUCT($Y689:$AF689,Inp_RPEs!$S$10:$Z$10),0)</f>
        <v>52.262842435203254</v>
      </c>
      <c r="AV689" s="19">
        <f>IF(AV$3=$AP689,SUMPRODUCT($Y689:$AD689,Inp_RPEs!$S$10:$X$10),0)</f>
        <v>41.125535664447305</v>
      </c>
      <c r="AW689" s="19">
        <f>IF(AW$3=$AP689,SUMPRODUCT($Y689:$AF689,Inp_RPEs!$S$11:$Z$11),0)</f>
        <v>0</v>
      </c>
      <c r="AX689" s="19">
        <f>IF(AX$3=$AP689,SUMPRODUCT($Y689:$AD689,Inp_RPEs!$S$11:$X$11),0)</f>
        <v>0</v>
      </c>
      <c r="AY689" s="19">
        <f>IF(AY$3=$AP689,SUMPRODUCT($Y689:$AF689,Inp_RPEs!$S$12:$Z$12),0)</f>
        <v>0</v>
      </c>
      <c r="AZ689" s="19">
        <f>IF(AZ$3=$AP689,SUMPRODUCT($Y689:$AB689,Inp_RPEs!$S$12:$V$12),0)</f>
        <v>0</v>
      </c>
      <c r="BA689" s="15"/>
    </row>
    <row r="690" spans="5:53">
      <c r="E690" s="3" t="s">
        <v>127</v>
      </c>
      <c r="F690" s="3" t="s">
        <v>212</v>
      </c>
      <c r="G690" s="3" t="s">
        <v>172</v>
      </c>
      <c r="H690" s="3" t="s">
        <v>166</v>
      </c>
      <c r="I690" s="3" t="s">
        <v>173</v>
      </c>
      <c r="L690" s="3" t="s">
        <v>186</v>
      </c>
      <c r="M690" s="3" t="str">
        <f t="shared" si="101"/>
        <v>NGGT (TO)Tax performance (notional)Tax performance - at notional gearing</v>
      </c>
      <c r="R690" s="15"/>
      <c r="T690" s="15"/>
      <c r="U690" s="15"/>
      <c r="V690" s="15"/>
      <c r="W690" s="15"/>
      <c r="X690" s="15"/>
      <c r="Y690" s="18">
        <v>0.55459715242132823</v>
      </c>
      <c r="Z690" s="18">
        <v>8.1045600622156897</v>
      </c>
      <c r="AA690" s="18">
        <v>-1.5991910363689561</v>
      </c>
      <c r="AB690" s="18">
        <v>15.431834767326722</v>
      </c>
      <c r="AC690" s="18">
        <v>-0.66197288144800659</v>
      </c>
      <c r="AD690" s="18">
        <v>10.194825727849487</v>
      </c>
      <c r="AE690" s="18">
        <v>12.94088180121647</v>
      </c>
      <c r="AF690" s="18">
        <v>6.6298512084417371</v>
      </c>
      <c r="AG690" s="15"/>
      <c r="AH690" s="15"/>
      <c r="AI690" s="15"/>
      <c r="AJ690" s="15"/>
      <c r="AK690" s="15"/>
      <c r="AM690" s="19">
        <f t="shared" si="102"/>
        <v>51.595386801654463</v>
      </c>
      <c r="AN690" s="19">
        <f t="shared" si="107"/>
        <v>32.024653791996258</v>
      </c>
      <c r="AO690" s="19">
        <f t="shared" si="103"/>
        <v>0</v>
      </c>
      <c r="AP690" s="19" t="str">
        <f t="shared" si="104"/>
        <v>GT1</v>
      </c>
      <c r="AQ690" s="19">
        <f t="shared" si="105"/>
        <v>46.706129557326584</v>
      </c>
      <c r="AR690" s="19">
        <f t="shared" si="106"/>
        <v>29.07868198425016</v>
      </c>
      <c r="AS690" s="19">
        <f>IF(AS$3=$AP690,SUMPRODUCT($Y690:$AF690,Inp_RPEs!$S$9:$Z$9),0)</f>
        <v>0</v>
      </c>
      <c r="AT690" s="19">
        <f>IF(AT$3=$AP690,SUMPRODUCT($Y690:$AD690,Inp_RPEs!$S$9:$X$9),0)</f>
        <v>0</v>
      </c>
      <c r="AU690" s="19">
        <f>IF(AU$3=$AP690,SUMPRODUCT($Y690:$AF690,Inp_RPEs!$S$10:$Z$10),0)</f>
        <v>46.706129557326584</v>
      </c>
      <c r="AV690" s="19">
        <f>IF(AV$3=$AP690,SUMPRODUCT($Y690:$AD690,Inp_RPEs!$S$10:$X$10),0)</f>
        <v>29.07868198425016</v>
      </c>
      <c r="AW690" s="19">
        <f>IF(AW$3=$AP690,SUMPRODUCT($Y690:$AF690,Inp_RPEs!$S$11:$Z$11),0)</f>
        <v>0</v>
      </c>
      <c r="AX690" s="19">
        <f>IF(AX$3=$AP690,SUMPRODUCT($Y690:$AD690,Inp_RPEs!$S$11:$X$11),0)</f>
        <v>0</v>
      </c>
      <c r="AY690" s="19">
        <f>IF(AY$3=$AP690,SUMPRODUCT($Y690:$AF690,Inp_RPEs!$S$12:$Z$12),0)</f>
        <v>0</v>
      </c>
      <c r="AZ690" s="19">
        <f>IF(AZ$3=$AP690,SUMPRODUCT($Y690:$AB690,Inp_RPEs!$S$12:$V$12),0)</f>
        <v>0</v>
      </c>
      <c r="BA690" s="15"/>
    </row>
    <row r="691" spans="5:53">
      <c r="E691" s="3" t="s">
        <v>127</v>
      </c>
      <c r="F691" s="3" t="s">
        <v>212</v>
      </c>
      <c r="G691" s="3" t="s">
        <v>174</v>
      </c>
      <c r="H691" s="3" t="s">
        <v>166</v>
      </c>
      <c r="I691" s="3" t="s">
        <v>175</v>
      </c>
      <c r="L691" s="3" t="s">
        <v>186</v>
      </c>
      <c r="M691" s="3" t="str">
        <f t="shared" si="101"/>
        <v>NGGT (TO)Tax performance impact (actual)Tax performance - impact of actual gearing</v>
      </c>
      <c r="R691" s="15"/>
      <c r="T691" s="15"/>
      <c r="U691" s="15"/>
      <c r="V691" s="15"/>
      <c r="W691" s="15"/>
      <c r="X691" s="15"/>
      <c r="Y691" s="18">
        <v>-0.42544309677028203</v>
      </c>
      <c r="Z691" s="18">
        <v>-0.31791879093742104</v>
      </c>
      <c r="AA691" s="18">
        <v>-0.58929954187670663</v>
      </c>
      <c r="AB691" s="18">
        <v>-2.2394196251823915</v>
      </c>
      <c r="AC691" s="18">
        <v>-3.3479836891777026</v>
      </c>
      <c r="AD691" s="18">
        <v>-7.8043848883119136</v>
      </c>
      <c r="AE691" s="18">
        <v>-3.7109144624740082</v>
      </c>
      <c r="AF691" s="18">
        <v>-0.21622964477414275</v>
      </c>
      <c r="AG691" s="15"/>
      <c r="AH691" s="15"/>
      <c r="AI691" s="15"/>
      <c r="AJ691" s="15"/>
      <c r="AK691" s="15"/>
      <c r="AM691" s="19">
        <f t="shared" si="102"/>
        <v>-18.651593739504566</v>
      </c>
      <c r="AN691" s="19">
        <f t="shared" si="107"/>
        <v>-14.724449632256418</v>
      </c>
      <c r="AO691" s="19">
        <f t="shared" si="103"/>
        <v>0</v>
      </c>
      <c r="AP691" s="19" t="str">
        <f t="shared" si="104"/>
        <v>GT1</v>
      </c>
      <c r="AQ691" s="19">
        <f t="shared" si="105"/>
        <v>-16.819336659657754</v>
      </c>
      <c r="AR691" s="19">
        <f t="shared" si="106"/>
        <v>-13.28214023332718</v>
      </c>
      <c r="AS691" s="19">
        <f>IF(AS$3=$AP691,SUMPRODUCT($Y691:$AF691,Inp_RPEs!$S$9:$Z$9),0)</f>
        <v>0</v>
      </c>
      <c r="AT691" s="19">
        <f>IF(AT$3=$AP691,SUMPRODUCT($Y691:$AD691,Inp_RPEs!$S$9:$X$9),0)</f>
        <v>0</v>
      </c>
      <c r="AU691" s="19">
        <f>IF(AU$3=$AP691,SUMPRODUCT($Y691:$AF691,Inp_RPEs!$S$10:$Z$10),0)</f>
        <v>-16.819336659657754</v>
      </c>
      <c r="AV691" s="19">
        <f>IF(AV$3=$AP691,SUMPRODUCT($Y691:$AD691,Inp_RPEs!$S$10:$X$10),0)</f>
        <v>-13.28214023332718</v>
      </c>
      <c r="AW691" s="19">
        <f>IF(AW$3=$AP691,SUMPRODUCT($Y691:$AF691,Inp_RPEs!$S$11:$Z$11),0)</f>
        <v>0</v>
      </c>
      <c r="AX691" s="19">
        <f>IF(AX$3=$AP691,SUMPRODUCT($Y691:$AD691,Inp_RPEs!$S$11:$X$11),0)</f>
        <v>0</v>
      </c>
      <c r="AY691" s="19">
        <f>IF(AY$3=$AP691,SUMPRODUCT($Y691:$AF691,Inp_RPEs!$S$12:$Z$12),0)</f>
        <v>0</v>
      </c>
      <c r="AZ691" s="19">
        <f>IF(AZ$3=$AP691,SUMPRODUCT($Y691:$AB691,Inp_RPEs!$S$12:$V$12),0)</f>
        <v>0</v>
      </c>
      <c r="BA691" s="15"/>
    </row>
    <row r="692" spans="5:53">
      <c r="E692" s="3" t="s">
        <v>127</v>
      </c>
      <c r="F692" s="3" t="s">
        <v>212</v>
      </c>
      <c r="G692" s="3" t="s">
        <v>176</v>
      </c>
      <c r="H692" s="3" t="s">
        <v>176</v>
      </c>
      <c r="I692" s="3" t="s">
        <v>177</v>
      </c>
      <c r="L692" s="3" t="s">
        <v>186</v>
      </c>
      <c r="M692" s="3" t="str">
        <f t="shared" si="101"/>
        <v>NGGT (TO)RAVNPV-neutral RAV return base</v>
      </c>
      <c r="R692" s="15"/>
      <c r="T692" s="15"/>
      <c r="U692" s="15"/>
      <c r="V692" s="15"/>
      <c r="W692" s="15"/>
      <c r="X692" s="91"/>
      <c r="Y692" s="18">
        <v>4051.4117789830925</v>
      </c>
      <c r="Z692" s="18">
        <v>4170.7629720766381</v>
      </c>
      <c r="AA692" s="18">
        <v>4155.1468214207107</v>
      </c>
      <c r="AB692" s="18">
        <v>4154.4839970888297</v>
      </c>
      <c r="AC692" s="18">
        <v>4307.858953855819</v>
      </c>
      <c r="AD692" s="18">
        <v>4479.8329801887521</v>
      </c>
      <c r="AE692" s="18">
        <v>4514.6673874868902</v>
      </c>
      <c r="AF692" s="18">
        <v>4516.4823591899967</v>
      </c>
      <c r="AG692" s="15"/>
      <c r="AH692" s="15"/>
      <c r="AI692" s="15"/>
      <c r="AJ692" s="15"/>
      <c r="AK692" s="15"/>
      <c r="AM692" s="19">
        <f t="shared" si="102"/>
        <v>34350.647250290727</v>
      </c>
      <c r="AN692" s="19">
        <f t="shared" si="107"/>
        <v>25319.497503613842</v>
      </c>
      <c r="AO692" s="19">
        <f t="shared" si="103"/>
        <v>0</v>
      </c>
      <c r="AP692" s="19" t="str">
        <f t="shared" si="104"/>
        <v>GT1</v>
      </c>
      <c r="AQ692" s="19">
        <f t="shared" si="105"/>
        <v>31287.444609138372</v>
      </c>
      <c r="AR692" s="19">
        <f t="shared" si="106"/>
        <v>23153.047261548705</v>
      </c>
      <c r="AS692" s="19">
        <f>IF(AS$3=$AP692,SUMPRODUCT($Y692:$AF692,Inp_RPEs!$S$9:$Z$9),0)</f>
        <v>0</v>
      </c>
      <c r="AT692" s="19">
        <f>IF(AT$3=$AP692,SUMPRODUCT($Y692:$AD692,Inp_RPEs!$S$9:$X$9),0)</f>
        <v>0</v>
      </c>
      <c r="AU692" s="19">
        <f>IF(AU$3=$AP692,SUMPRODUCT($Y692:$AF692,Inp_RPEs!$S$10:$Z$10),0)</f>
        <v>31287.444609138372</v>
      </c>
      <c r="AV692" s="19">
        <f>IF(AV$3=$AP692,SUMPRODUCT($Y692:$AD692,Inp_RPEs!$S$10:$X$10),0)</f>
        <v>23153.047261548705</v>
      </c>
      <c r="AW692" s="19">
        <f>IF(AW$3=$AP692,SUMPRODUCT($Y692:$AF692,Inp_RPEs!$S$11:$Z$11),0)</f>
        <v>0</v>
      </c>
      <c r="AX692" s="19">
        <f>IF(AX$3=$AP692,SUMPRODUCT($Y692:$AD692,Inp_RPEs!$S$11:$X$11),0)</f>
        <v>0</v>
      </c>
      <c r="AY692" s="19">
        <f>IF(AY$3=$AP692,SUMPRODUCT($Y692:$AF692,Inp_RPEs!$S$12:$Z$12),0)</f>
        <v>0</v>
      </c>
      <c r="AZ692" s="19">
        <f>IF(AZ$3=$AP692,SUMPRODUCT($Y692:$AB692,Inp_RPEs!$S$12:$V$12),0)</f>
        <v>0</v>
      </c>
      <c r="BA692" s="15"/>
    </row>
    <row r="693" spans="5:53">
      <c r="E693" s="3" t="s">
        <v>127</v>
      </c>
      <c r="F693" s="3" t="s">
        <v>212</v>
      </c>
      <c r="G693" s="3" t="s">
        <v>178</v>
      </c>
      <c r="H693" s="3" t="s">
        <v>176</v>
      </c>
      <c r="I693" s="3" t="s">
        <v>179</v>
      </c>
      <c r="L693" s="3" t="s">
        <v>186</v>
      </c>
      <c r="M693" s="3" t="str">
        <f t="shared" si="101"/>
        <v>NGGT (TO)DepreciationTotal Depreciation</v>
      </c>
      <c r="R693" s="15"/>
      <c r="T693" s="91"/>
      <c r="U693" s="91"/>
      <c r="V693" s="91"/>
      <c r="W693" s="91"/>
      <c r="X693" s="91"/>
      <c r="Y693" s="89">
        <v>-138.77857182022461</v>
      </c>
      <c r="Z693" s="89">
        <v>-140.53592738439772</v>
      </c>
      <c r="AA693" s="89">
        <v>-141.55158595296245</v>
      </c>
      <c r="AB693" s="89">
        <v>-142.98026046048335</v>
      </c>
      <c r="AC693" s="89">
        <v>-151.3641048493381</v>
      </c>
      <c r="AD693" s="89">
        <v>-154.32012568778001</v>
      </c>
      <c r="AE693" s="89">
        <v>-156.92802247955166</v>
      </c>
      <c r="AF693" s="89">
        <v>-158.97379801735769</v>
      </c>
      <c r="AG693" s="15"/>
      <c r="AH693" s="15"/>
      <c r="AI693" s="15"/>
      <c r="AJ693" s="15"/>
      <c r="AK693" s="15"/>
      <c r="AM693" s="19">
        <f t="shared" si="102"/>
        <v>-1185.4323966520956</v>
      </c>
      <c r="AN693" s="19">
        <f t="shared" si="107"/>
        <v>-869.53057615518628</v>
      </c>
      <c r="AO693" s="19">
        <f t="shared" si="103"/>
        <v>0</v>
      </c>
      <c r="AP693" s="19" t="str">
        <f t="shared" si="104"/>
        <v>GT1</v>
      </c>
      <c r="AQ693" s="19">
        <f t="shared" si="105"/>
        <v>-1079.5580295615109</v>
      </c>
      <c r="AR693" s="19">
        <f t="shared" si="106"/>
        <v>-795.02383371403914</v>
      </c>
      <c r="AS693" s="19">
        <f>IF(AS$3=$AP693,SUMPRODUCT($Y693:$AF693,Inp_RPEs!$S$9:$Z$9),0)</f>
        <v>0</v>
      </c>
      <c r="AT693" s="19">
        <f>IF(AT$3=$AP693,SUMPRODUCT($Y693:$AD693,Inp_RPEs!$S$9:$X$9),0)</f>
        <v>0</v>
      </c>
      <c r="AU693" s="19">
        <f>IF(AU$3=$AP693,SUMPRODUCT($Y693:$AF693,Inp_RPEs!$S$10:$Z$10),0)</f>
        <v>-1079.5580295615109</v>
      </c>
      <c r="AV693" s="19">
        <f>IF(AV$3=$AP693,SUMPRODUCT($Y693:$AD693,Inp_RPEs!$S$10:$X$10),0)</f>
        <v>-795.02383371403914</v>
      </c>
      <c r="AW693" s="19">
        <f>IF(AW$3=$AP693,SUMPRODUCT($Y693:$AF693,Inp_RPEs!$S$11:$Z$11),0)</f>
        <v>0</v>
      </c>
      <c r="AX693" s="19">
        <f>IF(AX$3=$AP693,SUMPRODUCT($Y693:$AD693,Inp_RPEs!$S$11:$X$11),0)</f>
        <v>0</v>
      </c>
      <c r="AY693" s="19">
        <f>IF(AY$3=$AP693,SUMPRODUCT($Y693:$AF693,Inp_RPEs!$S$12:$Z$12),0)</f>
        <v>0</v>
      </c>
      <c r="AZ693" s="19">
        <f>IF(AZ$3=$AP693,SUMPRODUCT($Y693:$AB693,Inp_RPEs!$S$12:$V$12),0)</f>
        <v>0</v>
      </c>
      <c r="BA693" s="15"/>
    </row>
    <row r="694" spans="5:53">
      <c r="E694" s="3" t="s">
        <v>127</v>
      </c>
      <c r="F694" s="3" t="s">
        <v>212</v>
      </c>
      <c r="G694" s="3" t="s">
        <v>180</v>
      </c>
      <c r="H694" s="3" t="s">
        <v>176</v>
      </c>
      <c r="I694" s="3" t="s">
        <v>181</v>
      </c>
      <c r="L694" s="3" t="s">
        <v>138</v>
      </c>
      <c r="M694" s="3" t="str">
        <f t="shared" si="101"/>
        <v>NGGT (TO)Notional GearingNotional gearing</v>
      </c>
      <c r="R694" s="15"/>
      <c r="T694" s="15"/>
      <c r="U694" s="15"/>
      <c r="V694" s="15"/>
      <c r="W694" s="15"/>
      <c r="X694" s="15"/>
      <c r="Y694" s="18">
        <v>0.625</v>
      </c>
      <c r="Z694" s="18">
        <v>0.625</v>
      </c>
      <c r="AA694" s="18">
        <v>0.625</v>
      </c>
      <c r="AB694" s="18">
        <v>0.625</v>
      </c>
      <c r="AC694" s="18">
        <v>0.625</v>
      </c>
      <c r="AD694" s="18">
        <v>0.625</v>
      </c>
      <c r="AE694" s="18">
        <v>0.625</v>
      </c>
      <c r="AF694" s="18">
        <v>0.625</v>
      </c>
      <c r="AG694" s="15"/>
      <c r="AH694" s="15"/>
      <c r="AI694" s="15"/>
      <c r="AJ694" s="15"/>
      <c r="AK694" s="15"/>
      <c r="AM694" s="19">
        <f t="shared" si="102"/>
        <v>0.625</v>
      </c>
      <c r="AN694" s="19">
        <f t="shared" si="107"/>
        <v>0.625</v>
      </c>
      <c r="AO694" s="19">
        <f t="shared" si="103"/>
        <v>0</v>
      </c>
      <c r="AP694" s="19" t="str">
        <f t="shared" si="104"/>
        <v>GT1</v>
      </c>
      <c r="AQ694" s="19">
        <f t="shared" si="105"/>
        <v>4.556792790644085</v>
      </c>
      <c r="AR694" s="19">
        <f t="shared" si="106"/>
        <v>3.430912147569984</v>
      </c>
      <c r="AS694" s="19">
        <f>IF(AS$3=$AP694,SUMPRODUCT($Y694:$AF694,Inp_RPEs!$S$9:$Z$9),0)</f>
        <v>0</v>
      </c>
      <c r="AT694" s="19">
        <f>IF(AT$3=$AP694,SUMPRODUCT($Y694:$AD694,Inp_RPEs!$S$9:$X$9),0)</f>
        <v>0</v>
      </c>
      <c r="AU694" s="19">
        <f>IF(AU$3=$AP694,SUMPRODUCT($Y694:$AF694,Inp_RPEs!$S$10:$Z$10),0)</f>
        <v>4.556792790644085</v>
      </c>
      <c r="AV694" s="19">
        <f>IF(AV$3=$AP694,SUMPRODUCT($Y694:$AD694,Inp_RPEs!$S$10:$X$10),0)</f>
        <v>3.430912147569984</v>
      </c>
      <c r="AW694" s="19">
        <f>IF(AW$3=$AP694,SUMPRODUCT($Y694:$AF694,Inp_RPEs!$S$11:$Z$11),0)</f>
        <v>0</v>
      </c>
      <c r="AX694" s="19">
        <f>IF(AX$3=$AP694,SUMPRODUCT($Y694:$AD694,Inp_RPEs!$S$11:$X$11),0)</f>
        <v>0</v>
      </c>
      <c r="AY694" s="19">
        <f>IF(AY$3=$AP694,SUMPRODUCT($Y694:$AF694,Inp_RPEs!$S$12:$Z$12),0)</f>
        <v>0</v>
      </c>
      <c r="AZ694" s="19">
        <f>IF(AZ$3=$AP694,SUMPRODUCT($Y694:$AB694,Inp_RPEs!$S$12:$V$12),0)</f>
        <v>0</v>
      </c>
      <c r="BA694" s="15"/>
    </row>
    <row r="695" spans="5:53">
      <c r="E695" s="3" t="s">
        <v>127</v>
      </c>
      <c r="F695" s="3" t="s">
        <v>212</v>
      </c>
      <c r="G695" s="3" t="s">
        <v>182</v>
      </c>
      <c r="H695" s="3" t="s">
        <v>176</v>
      </c>
      <c r="I695" s="3" t="s">
        <v>182</v>
      </c>
      <c r="L695" s="3" t="s">
        <v>183</v>
      </c>
      <c r="M695" s="3" t="str">
        <f t="shared" si="101"/>
        <v>NGGT (TO)Cost of debtCost of debt</v>
      </c>
      <c r="R695" s="15"/>
      <c r="T695" s="15"/>
      <c r="U695" s="15"/>
      <c r="V695" s="15"/>
      <c r="W695" s="15"/>
      <c r="X695" s="15"/>
      <c r="Y695" s="18">
        <v>2.92E-2</v>
      </c>
      <c r="Z695" s="18">
        <v>2.7199999999999998E-2</v>
      </c>
      <c r="AA695" s="18">
        <v>2.5499999999999998E-2</v>
      </c>
      <c r="AB695" s="18">
        <v>2.3800000000000002E-2</v>
      </c>
      <c r="AC695" s="18">
        <v>2.2200000000000001E-2</v>
      </c>
      <c r="AD695" s="18">
        <v>1.9099999999999999E-2</v>
      </c>
      <c r="AE695" s="18">
        <v>1.5800000000000002E-2</v>
      </c>
      <c r="AF695" s="18">
        <v>1.1399999999999999E-2</v>
      </c>
      <c r="AG695" s="15"/>
      <c r="AH695" s="15"/>
      <c r="AI695" s="15"/>
      <c r="AJ695" s="15"/>
      <c r="AK695" s="15"/>
      <c r="AM695" s="19">
        <f t="shared" si="102"/>
        <v>2.1775000000000003E-2</v>
      </c>
      <c r="AN695" s="19">
        <f t="shared" si="107"/>
        <v>2.4500000000000004E-2</v>
      </c>
      <c r="AO695" s="19">
        <f t="shared" si="103"/>
        <v>0</v>
      </c>
      <c r="AP695" s="19" t="str">
        <f t="shared" si="104"/>
        <v>GT1</v>
      </c>
      <c r="AQ695" s="19">
        <f t="shared" si="105"/>
        <v>0.15939487590582074</v>
      </c>
      <c r="AR695" s="19">
        <f t="shared" si="106"/>
        <v>0.13489571311252829</v>
      </c>
      <c r="AS695" s="19">
        <f>IF(AS$3=$AP695,SUMPRODUCT($Y695:$AF695,Inp_RPEs!$S$9:$Z$9),0)</f>
        <v>0</v>
      </c>
      <c r="AT695" s="19">
        <f>IF(AT$3=$AP695,SUMPRODUCT($Y695:$AD695,Inp_RPEs!$S$9:$X$9),0)</f>
        <v>0</v>
      </c>
      <c r="AU695" s="19">
        <f>IF(AU$3=$AP695,SUMPRODUCT($Y695:$AF695,Inp_RPEs!$S$10:$Z$10),0)</f>
        <v>0.15939487590582074</v>
      </c>
      <c r="AV695" s="19">
        <f>IF(AV$3=$AP695,SUMPRODUCT($Y695:$AD695,Inp_RPEs!$S$10:$X$10),0)</f>
        <v>0.13489571311252829</v>
      </c>
      <c r="AW695" s="19">
        <f>IF(AW$3=$AP695,SUMPRODUCT($Y695:$AF695,Inp_RPEs!$S$11:$Z$11),0)</f>
        <v>0</v>
      </c>
      <c r="AX695" s="19">
        <f>IF(AX$3=$AP695,SUMPRODUCT($Y695:$AD695,Inp_RPEs!$S$11:$X$11),0)</f>
        <v>0</v>
      </c>
      <c r="AY695" s="19">
        <f>IF(AY$3=$AP695,SUMPRODUCT($Y695:$AF695,Inp_RPEs!$S$12:$Z$12),0)</f>
        <v>0</v>
      </c>
      <c r="AZ695" s="19">
        <f>IF(AZ$3=$AP695,SUMPRODUCT($Y695:$AB695,Inp_RPEs!$S$12:$V$12),0)</f>
        <v>0</v>
      </c>
      <c r="BA695" s="15"/>
    </row>
    <row r="696" spans="5:53">
      <c r="E696" s="3" t="s">
        <v>127</v>
      </c>
      <c r="F696" s="3" t="s">
        <v>212</v>
      </c>
      <c r="G696" s="3" t="s">
        <v>184</v>
      </c>
      <c r="H696" s="3" t="s">
        <v>176</v>
      </c>
      <c r="I696" s="3" t="s">
        <v>184</v>
      </c>
      <c r="L696" s="3" t="s">
        <v>183</v>
      </c>
      <c r="M696" s="3" t="str">
        <f t="shared" si="101"/>
        <v>NGGT (TO)Cost of equityCost of equity</v>
      </c>
      <c r="R696" s="15"/>
      <c r="T696" s="15"/>
      <c r="U696" s="15"/>
      <c r="V696" s="15"/>
      <c r="W696" s="15"/>
      <c r="X696" s="15"/>
      <c r="Y696" s="18">
        <v>6.8000000000000005E-2</v>
      </c>
      <c r="Z696" s="18">
        <v>6.8000000000000005E-2</v>
      </c>
      <c r="AA696" s="18">
        <v>6.8000000000000005E-2</v>
      </c>
      <c r="AB696" s="18">
        <v>6.8000000000000005E-2</v>
      </c>
      <c r="AC696" s="18">
        <v>6.8000000000000005E-2</v>
      </c>
      <c r="AD696" s="18">
        <v>6.8000000000000005E-2</v>
      </c>
      <c r="AE696" s="18">
        <v>6.8000000000000005E-2</v>
      </c>
      <c r="AF696" s="18">
        <v>6.8000000000000005E-2</v>
      </c>
      <c r="AG696" s="15"/>
      <c r="AH696" s="15"/>
      <c r="AI696" s="15"/>
      <c r="AJ696" s="15"/>
      <c r="AK696" s="15"/>
      <c r="AM696" s="19">
        <f t="shared" si="102"/>
        <v>6.8000000000000005E-2</v>
      </c>
      <c r="AN696" s="19">
        <f t="shared" si="107"/>
        <v>6.8000000000000005E-2</v>
      </c>
      <c r="AO696" s="19">
        <f t="shared" si="103"/>
        <v>0</v>
      </c>
      <c r="AP696" s="19" t="str">
        <f t="shared" si="104"/>
        <v>GT1</v>
      </c>
      <c r="AQ696" s="19">
        <f t="shared" si="105"/>
        <v>0.49577905562207653</v>
      </c>
      <c r="AR696" s="19">
        <f t="shared" si="106"/>
        <v>0.37328324165561427</v>
      </c>
      <c r="AS696" s="19">
        <f>IF(AS$3=$AP696,SUMPRODUCT($Y696:$AF696,Inp_RPEs!$S$9:$Z$9),0)</f>
        <v>0</v>
      </c>
      <c r="AT696" s="19">
        <f>IF(AT$3=$AP696,SUMPRODUCT($Y696:$AD696,Inp_RPEs!$S$9:$X$9),0)</f>
        <v>0</v>
      </c>
      <c r="AU696" s="19">
        <f>IF(AU$3=$AP696,SUMPRODUCT($Y696:$AF696,Inp_RPEs!$S$10:$Z$10),0)</f>
        <v>0.49577905562207653</v>
      </c>
      <c r="AV696" s="19">
        <f>IF(AV$3=$AP696,SUMPRODUCT($Y696:$AD696,Inp_RPEs!$S$10:$X$10),0)</f>
        <v>0.37328324165561427</v>
      </c>
      <c r="AW696" s="19">
        <f>IF(AW$3=$AP696,SUMPRODUCT($Y696:$AF696,Inp_RPEs!$S$11:$Z$11),0)</f>
        <v>0</v>
      </c>
      <c r="AX696" s="19">
        <f>IF(AX$3=$AP696,SUMPRODUCT($Y696:$AD696,Inp_RPEs!$S$11:$X$11),0)</f>
        <v>0</v>
      </c>
      <c r="AY696" s="19">
        <f>IF(AY$3=$AP696,SUMPRODUCT($Y696:$AF696,Inp_RPEs!$S$12:$Z$12),0)</f>
        <v>0</v>
      </c>
      <c r="AZ696" s="19">
        <f>IF(AZ$3=$AP696,SUMPRODUCT($Y696:$AB696,Inp_RPEs!$S$12:$V$12),0)</f>
        <v>0</v>
      </c>
      <c r="BA696" s="15"/>
    </row>
    <row r="697" spans="5:53">
      <c r="E697" s="3" t="s">
        <v>11</v>
      </c>
      <c r="F697" s="3" t="s">
        <v>185</v>
      </c>
      <c r="G697" s="3" t="s">
        <v>129</v>
      </c>
      <c r="H697" s="3" t="s">
        <v>130</v>
      </c>
      <c r="I697" s="3" t="s">
        <v>131</v>
      </c>
      <c r="L697" s="3" t="s">
        <v>186</v>
      </c>
      <c r="M697" s="3" t="str">
        <f t="shared" si="101"/>
        <v>SPTTotex actualLatest Totex actuals/forecast</v>
      </c>
      <c r="R697" s="15"/>
      <c r="T697" s="15"/>
      <c r="U697" s="15"/>
      <c r="V697" s="15"/>
      <c r="W697" s="15"/>
      <c r="X697" s="15"/>
      <c r="Y697" s="89">
        <v>205.35222053050737</v>
      </c>
      <c r="Z697" s="89">
        <v>235.22657593529229</v>
      </c>
      <c r="AA697" s="89">
        <v>295.74548305062029</v>
      </c>
      <c r="AB697" s="89">
        <v>281.43956007419393</v>
      </c>
      <c r="AC697" s="89">
        <v>187.42471031937222</v>
      </c>
      <c r="AD697" s="89">
        <v>142.94224633737724</v>
      </c>
      <c r="AE697" s="89">
        <v>190.24261310428045</v>
      </c>
      <c r="AF697" s="89">
        <v>202.78652428606384</v>
      </c>
      <c r="AG697" s="15"/>
      <c r="AH697" s="15"/>
      <c r="AI697" s="15"/>
      <c r="AJ697" s="15"/>
      <c r="AK697" s="15"/>
      <c r="AM697" s="19">
        <f t="shared" si="102"/>
        <v>1741.1599336377078</v>
      </c>
      <c r="AN697" s="19">
        <f t="shared" si="107"/>
        <v>1348.1307962473634</v>
      </c>
      <c r="AO697" s="19">
        <f t="shared" si="103"/>
        <v>0</v>
      </c>
      <c r="AP697" s="19" t="str">
        <f t="shared" si="104"/>
        <v>ET1</v>
      </c>
      <c r="AQ697" s="19">
        <f t="shared" si="105"/>
        <v>1625.0339265541838</v>
      </c>
      <c r="AR697" s="19">
        <f t="shared" si="106"/>
        <v>1260.5716031505099</v>
      </c>
      <c r="AS697" s="19">
        <f>IF(AS$3=$AP697,SUMPRODUCT($Y697:$AF697,Inp_RPEs!$S$9:$Z$9),0)</f>
        <v>1625.0339265541838</v>
      </c>
      <c r="AT697" s="19">
        <f>IF(AT$3=$AP697,SUMPRODUCT($Y697:$AD697,Inp_RPEs!$S$9:$X$9),0)</f>
        <v>1260.5716031505099</v>
      </c>
      <c r="AU697" s="19">
        <f>IF(AU$3=$AP697,SUMPRODUCT($Y697:$AF697,Inp_RPEs!$S$10:$Z$10),0)</f>
        <v>0</v>
      </c>
      <c r="AV697" s="19">
        <f>IF(AV$3=$AP697,SUMPRODUCT($Y697:$AD697,Inp_RPEs!$S$10:$X$10),0)</f>
        <v>0</v>
      </c>
      <c r="AW697" s="19">
        <f>IF(AW$3=$AP697,SUMPRODUCT($Y697:$AF697,Inp_RPEs!$S$11:$Z$11),0)</f>
        <v>0</v>
      </c>
      <c r="AX697" s="19">
        <f>IF(AX$3=$AP697,SUMPRODUCT($Y697:$AD697,Inp_RPEs!$S$11:$X$11),0)</f>
        <v>0</v>
      </c>
      <c r="AY697" s="19">
        <f>IF(AY$3=$AP697,SUMPRODUCT($Y697:$AF697,Inp_RPEs!$S$12:$Z$12),0)</f>
        <v>0</v>
      </c>
      <c r="AZ697" s="19">
        <f>IF(AZ$3=$AP697,SUMPRODUCT($Y697:$AB697,Inp_RPEs!$S$12:$V$12),0)</f>
        <v>0</v>
      </c>
      <c r="BA697" s="15"/>
    </row>
    <row r="698" spans="5:53">
      <c r="E698" s="3" t="s">
        <v>11</v>
      </c>
      <c r="F698" s="3" t="s">
        <v>185</v>
      </c>
      <c r="G698" s="3" t="s">
        <v>133</v>
      </c>
      <c r="H698" s="3" t="s">
        <v>130</v>
      </c>
      <c r="I698" s="3" t="s">
        <v>134</v>
      </c>
      <c r="L698" s="3" t="s">
        <v>186</v>
      </c>
      <c r="M698" s="3" t="str">
        <f t="shared" si="101"/>
        <v>SPTTotex allowanceTotex allowance 
   including allowed adjustments and uncertainty mechanisms</v>
      </c>
      <c r="R698" s="15"/>
      <c r="T698" s="15"/>
      <c r="U698" s="15"/>
      <c r="V698" s="15"/>
      <c r="W698" s="15"/>
      <c r="X698" s="15"/>
      <c r="Y698" s="89">
        <v>312.34545607660476</v>
      </c>
      <c r="Z698" s="89">
        <v>391.51171203566685</v>
      </c>
      <c r="AA698" s="89">
        <v>294.51880822061969</v>
      </c>
      <c r="AB698" s="89">
        <v>147.41754109602664</v>
      </c>
      <c r="AC698" s="89">
        <v>193.15526846736498</v>
      </c>
      <c r="AD698" s="89">
        <v>209.94175520748794</v>
      </c>
      <c r="AE698" s="89">
        <v>175.91628794609224</v>
      </c>
      <c r="AF698" s="89">
        <v>74.29310458784434</v>
      </c>
      <c r="AG698" s="15"/>
      <c r="AH698" s="15"/>
      <c r="AI698" s="15"/>
      <c r="AJ698" s="15"/>
      <c r="AK698" s="15"/>
      <c r="AM698" s="19">
        <f t="shared" si="102"/>
        <v>1799.0999336377074</v>
      </c>
      <c r="AN698" s="19">
        <f t="shared" si="107"/>
        <v>1548.8905411037708</v>
      </c>
      <c r="AO698" s="19">
        <f t="shared" si="103"/>
        <v>1</v>
      </c>
      <c r="AP698" s="19" t="str">
        <f t="shared" si="104"/>
        <v>ET1</v>
      </c>
      <c r="AQ698" s="19">
        <f t="shared" si="105"/>
        <v>1687.2504971302208</v>
      </c>
      <c r="AR698" s="19">
        <f t="shared" si="106"/>
        <v>1455.2272503403233</v>
      </c>
      <c r="AS698" s="19">
        <f>IF(AS$3=$AP698,SUMPRODUCT($Y698:$AF698,Inp_RPEs!$S$9:$Z$9),0)</f>
        <v>1687.2504971302208</v>
      </c>
      <c r="AT698" s="19">
        <f>IF(AT$3=$AP698,SUMPRODUCT($Y698:$AD698,Inp_RPEs!$S$9:$X$9),0)</f>
        <v>1455.2272503403233</v>
      </c>
      <c r="AU698" s="19">
        <f>IF(AU$3=$AP698,SUMPRODUCT($Y698:$AF698,Inp_RPEs!$S$10:$Z$10),0)</f>
        <v>0</v>
      </c>
      <c r="AV698" s="19">
        <f>IF(AV$3=$AP698,SUMPRODUCT($Y698:$AD698,Inp_RPEs!$S$10:$X$10),0)</f>
        <v>0</v>
      </c>
      <c r="AW698" s="19">
        <f>IF(AW$3=$AP698,SUMPRODUCT($Y698:$AF698,Inp_RPEs!$S$11:$Z$11),0)</f>
        <v>0</v>
      </c>
      <c r="AX698" s="19">
        <f>IF(AX$3=$AP698,SUMPRODUCT($Y698:$AD698,Inp_RPEs!$S$11:$X$11),0)</f>
        <v>0</v>
      </c>
      <c r="AY698" s="19">
        <f>IF(AY$3=$AP698,SUMPRODUCT($Y698:$AF698,Inp_RPEs!$S$12:$Z$12),0)</f>
        <v>0</v>
      </c>
      <c r="AZ698" s="19">
        <f>IF(AZ$3=$AP698,SUMPRODUCT($Y698:$AB698,Inp_RPEs!$S$12:$V$12),0)</f>
        <v>0</v>
      </c>
      <c r="BA698" s="15"/>
    </row>
    <row r="699" spans="5:53">
      <c r="E699" s="3" t="s">
        <v>11</v>
      </c>
      <c r="F699" s="3" t="s">
        <v>185</v>
      </c>
      <c r="G699" s="3" t="s">
        <v>133</v>
      </c>
      <c r="H699" s="3" t="s">
        <v>130</v>
      </c>
      <c r="I699" s="3" t="s">
        <v>135</v>
      </c>
      <c r="L699" s="3" t="s">
        <v>186</v>
      </c>
      <c r="M699" s="3" t="str">
        <f t="shared" si="101"/>
        <v>SPTTotex allowanceTotal enduring value adjustments</v>
      </c>
      <c r="R699" s="15"/>
      <c r="T699" s="15"/>
      <c r="U699" s="15"/>
      <c r="V699" s="15"/>
      <c r="W699" s="15"/>
      <c r="X699" s="15"/>
      <c r="Y699" s="18">
        <v>-83.847848854216224</v>
      </c>
      <c r="Z699" s="18">
        <v>-127.04112164438904</v>
      </c>
      <c r="AA699" s="18">
        <v>7.752505908890841</v>
      </c>
      <c r="AB699" s="18">
        <v>135.68679373364444</v>
      </c>
      <c r="AC699" s="18">
        <v>-6.2362710378752677</v>
      </c>
      <c r="AD699" s="18">
        <v>-66.917854697536455</v>
      </c>
      <c r="AE699" s="18">
        <v>14.408206950901437</v>
      </c>
      <c r="AF699" s="18">
        <v>124.28232544856104</v>
      </c>
      <c r="AG699" s="15"/>
      <c r="AH699" s="15"/>
      <c r="AI699" s="15"/>
      <c r="AJ699" s="15"/>
      <c r="AK699" s="15"/>
      <c r="AM699" s="19">
        <f t="shared" si="102"/>
        <v>-1.913264192019227</v>
      </c>
      <c r="AN699" s="19">
        <f t="shared" si="107"/>
        <v>-140.60379659148171</v>
      </c>
      <c r="AO699" s="19">
        <f t="shared" si="103"/>
        <v>1</v>
      </c>
      <c r="AP699" s="19" t="str">
        <f t="shared" si="104"/>
        <v>ET1</v>
      </c>
      <c r="AQ699" s="19">
        <f t="shared" si="105"/>
        <v>-8.7230035925320664</v>
      </c>
      <c r="AR699" s="19">
        <f t="shared" si="106"/>
        <v>-137.33299421060278</v>
      </c>
      <c r="AS699" s="19">
        <f>IF(AS$3=$AP699,SUMPRODUCT($Y699:$AF699,Inp_RPEs!$S$9:$Z$9),0)</f>
        <v>-8.7230035925320664</v>
      </c>
      <c r="AT699" s="19">
        <f>IF(AT$3=$AP699,SUMPRODUCT($Y699:$AD699,Inp_RPEs!$S$9:$X$9),0)</f>
        <v>-137.33299421060278</v>
      </c>
      <c r="AU699" s="19">
        <f>IF(AU$3=$AP699,SUMPRODUCT($Y699:$AF699,Inp_RPEs!$S$10:$Z$10),0)</f>
        <v>0</v>
      </c>
      <c r="AV699" s="19">
        <f>IF(AV$3=$AP699,SUMPRODUCT($Y699:$AD699,Inp_RPEs!$S$10:$X$10),0)</f>
        <v>0</v>
      </c>
      <c r="AW699" s="19">
        <f>IF(AW$3=$AP699,SUMPRODUCT($Y699:$AF699,Inp_RPEs!$S$11:$Z$11),0)</f>
        <v>0</v>
      </c>
      <c r="AX699" s="19">
        <f>IF(AX$3=$AP699,SUMPRODUCT($Y699:$AD699,Inp_RPEs!$S$11:$X$11),0)</f>
        <v>0</v>
      </c>
      <c r="AY699" s="19">
        <f>IF(AY$3=$AP699,SUMPRODUCT($Y699:$AF699,Inp_RPEs!$S$12:$Z$12),0)</f>
        <v>0</v>
      </c>
      <c r="AZ699" s="19">
        <f>IF(AZ$3=$AP699,SUMPRODUCT($Y699:$AB699,Inp_RPEs!$S$12:$V$12),0)</f>
        <v>0</v>
      </c>
      <c r="BA699" s="15"/>
    </row>
    <row r="700" spans="5:53">
      <c r="E700" s="3" t="s">
        <v>11</v>
      </c>
      <c r="F700" s="3" t="s">
        <v>185</v>
      </c>
      <c r="G700" s="3" t="s">
        <v>136</v>
      </c>
      <c r="H700" s="3" t="s">
        <v>130</v>
      </c>
      <c r="I700" s="3" t="s">
        <v>137</v>
      </c>
      <c r="L700" s="3" t="s">
        <v>138</v>
      </c>
      <c r="M700" s="3" t="str">
        <f t="shared" si="101"/>
        <v>SPTSharing factorFunding Adjustment Rate (often referred to as 'sharing factor')</v>
      </c>
      <c r="R700" s="15"/>
      <c r="T700" s="15"/>
      <c r="U700" s="15"/>
      <c r="V700" s="15"/>
      <c r="W700" s="15"/>
      <c r="X700" s="15"/>
      <c r="Y700" s="18">
        <v>0.5</v>
      </c>
      <c r="Z700" s="18">
        <v>0.5</v>
      </c>
      <c r="AA700" s="18">
        <v>0.5</v>
      </c>
      <c r="AB700" s="18">
        <v>0.5</v>
      </c>
      <c r="AC700" s="18">
        <v>0.5</v>
      </c>
      <c r="AD700" s="18">
        <v>0.5</v>
      </c>
      <c r="AE700" s="18">
        <v>0.5</v>
      </c>
      <c r="AF700" s="18">
        <v>0.5</v>
      </c>
      <c r="AG700" s="15"/>
      <c r="AH700" s="15"/>
      <c r="AI700" s="15"/>
      <c r="AJ700" s="15"/>
      <c r="AK700" s="15"/>
      <c r="AM700" s="19">
        <f t="shared" si="102"/>
        <v>0.5</v>
      </c>
      <c r="AN700" s="19">
        <f t="shared" si="107"/>
        <v>0.5</v>
      </c>
      <c r="AO700" s="19">
        <f t="shared" si="103"/>
        <v>0</v>
      </c>
      <c r="AP700" s="19" t="str">
        <f t="shared" si="104"/>
        <v>ET1</v>
      </c>
      <c r="AQ700" s="19">
        <f t="shared" si="105"/>
        <v>3.7354702396214265</v>
      </c>
      <c r="AR700" s="19">
        <f t="shared" si="106"/>
        <v>2.8081539448966892</v>
      </c>
      <c r="AS700" s="19">
        <f>IF(AS$3=$AP700,SUMPRODUCT($Y700:$AF700,Inp_RPEs!$S$9:$Z$9),0)</f>
        <v>3.7354702396214265</v>
      </c>
      <c r="AT700" s="19">
        <f>IF(AT$3=$AP700,SUMPRODUCT($Y700:$AD700,Inp_RPEs!$S$9:$X$9),0)</f>
        <v>2.8081539448966892</v>
      </c>
      <c r="AU700" s="19">
        <f>IF(AU$3=$AP700,SUMPRODUCT($Y700:$AF700,Inp_RPEs!$S$10:$Z$10),0)</f>
        <v>0</v>
      </c>
      <c r="AV700" s="19">
        <f>IF(AV$3=$AP700,SUMPRODUCT($Y700:$AD700,Inp_RPEs!$S$10:$X$10),0)</f>
        <v>0</v>
      </c>
      <c r="AW700" s="19">
        <f>IF(AW$3=$AP700,SUMPRODUCT($Y700:$AF700,Inp_RPEs!$S$11:$Z$11),0)</f>
        <v>0</v>
      </c>
      <c r="AX700" s="19">
        <f>IF(AX$3=$AP700,SUMPRODUCT($Y700:$AD700,Inp_RPEs!$S$11:$X$11),0)</f>
        <v>0</v>
      </c>
      <c r="AY700" s="19">
        <f>IF(AY$3=$AP700,SUMPRODUCT($Y700:$AF700,Inp_RPEs!$S$12:$Z$12),0)</f>
        <v>0</v>
      </c>
      <c r="AZ700" s="19">
        <f>IF(AZ$3=$AP700,SUMPRODUCT($Y700:$AB700,Inp_RPEs!$S$12:$V$12),0)</f>
        <v>0</v>
      </c>
      <c r="BA700" s="15"/>
    </row>
    <row r="701" spans="5:53">
      <c r="E701" s="3" t="s">
        <v>11</v>
      </c>
      <c r="F701" s="3" t="s">
        <v>185</v>
      </c>
      <c r="G701" s="3" t="s">
        <v>139</v>
      </c>
      <c r="H701" s="3" t="s">
        <v>140</v>
      </c>
      <c r="I701" s="3" t="s">
        <v>141</v>
      </c>
      <c r="L701" s="3" t="s">
        <v>186</v>
      </c>
      <c r="M701" s="3" t="str">
        <f t="shared" si="101"/>
        <v>SPTIQIPost tax</v>
      </c>
      <c r="R701" s="15"/>
      <c r="T701" s="15"/>
      <c r="U701" s="15"/>
      <c r="V701" s="15"/>
      <c r="W701" s="15"/>
      <c r="X701" s="15"/>
      <c r="Y701" s="18">
        <v>8.4336183423106252</v>
      </c>
      <c r="Z701" s="18">
        <v>1.059602004567598</v>
      </c>
      <c r="AA701" s="18">
        <v>17.752143531535417</v>
      </c>
      <c r="AB701" s="18">
        <v>5.6390786603157661</v>
      </c>
      <c r="AC701" s="18">
        <v>5.5906763511320721</v>
      </c>
      <c r="AD701" s="18">
        <v>5.6234442849319883</v>
      </c>
      <c r="AE701" s="18">
        <v>5.733590652324108</v>
      </c>
      <c r="AF701" s="18">
        <v>4.3731475335242287</v>
      </c>
      <c r="AG701" s="15"/>
      <c r="AH701" s="15"/>
      <c r="AI701" s="15"/>
      <c r="AJ701" s="15"/>
      <c r="AK701" s="15"/>
      <c r="AM701" s="19">
        <f t="shared" si="102"/>
        <v>54.205301360641812</v>
      </c>
      <c r="AN701" s="19">
        <f t="shared" si="107"/>
        <v>44.098563174793469</v>
      </c>
      <c r="AO701" s="19">
        <f t="shared" si="103"/>
        <v>0</v>
      </c>
      <c r="AP701" s="19" t="str">
        <f t="shared" si="104"/>
        <v>ET1</v>
      </c>
      <c r="AQ701" s="19">
        <f t="shared" si="105"/>
        <v>50.533160223336459</v>
      </c>
      <c r="AR701" s="19">
        <f t="shared" si="106"/>
        <v>41.161017217082566</v>
      </c>
      <c r="AS701" s="19">
        <f>IF(AS$3=$AP701,SUMPRODUCT($Y701:$AF701,Inp_RPEs!$S$9:$Z$9),0)</f>
        <v>50.533160223336459</v>
      </c>
      <c r="AT701" s="19">
        <f>IF(AT$3=$AP701,SUMPRODUCT($Y701:$AD701,Inp_RPEs!$S$9:$X$9),0)</f>
        <v>41.161017217082566</v>
      </c>
      <c r="AU701" s="19">
        <f>IF(AU$3=$AP701,SUMPRODUCT($Y701:$AF701,Inp_RPEs!$S$10:$Z$10),0)</f>
        <v>0</v>
      </c>
      <c r="AV701" s="19">
        <f>IF(AV$3=$AP701,SUMPRODUCT($Y701:$AD701,Inp_RPEs!$S$10:$X$10),0)</f>
        <v>0</v>
      </c>
      <c r="AW701" s="19">
        <f>IF(AW$3=$AP701,SUMPRODUCT($Y701:$AF701,Inp_RPEs!$S$11:$Z$11),0)</f>
        <v>0</v>
      </c>
      <c r="AX701" s="19">
        <f>IF(AX$3=$AP701,SUMPRODUCT($Y701:$AD701,Inp_RPEs!$S$11:$X$11),0)</f>
        <v>0</v>
      </c>
      <c r="AY701" s="19">
        <f>IF(AY$3=$AP701,SUMPRODUCT($Y701:$AF701,Inp_RPEs!$S$12:$Z$12),0)</f>
        <v>0</v>
      </c>
      <c r="AZ701" s="19">
        <f>IF(AZ$3=$AP701,SUMPRODUCT($Y701:$AB701,Inp_RPEs!$S$12:$V$12),0)</f>
        <v>0</v>
      </c>
      <c r="BA701" s="15"/>
    </row>
    <row r="702" spans="5:53">
      <c r="E702" s="3" t="s">
        <v>11</v>
      </c>
      <c r="F702" s="3" t="s">
        <v>185</v>
      </c>
      <c r="G702" s="3" t="s">
        <v>187</v>
      </c>
      <c r="H702" s="3" t="s">
        <v>140</v>
      </c>
      <c r="I702" s="3" t="s">
        <v>188</v>
      </c>
      <c r="L702" s="3" t="s">
        <v>186</v>
      </c>
      <c r="M702" s="3" t="str">
        <f t="shared" si="101"/>
        <v>SPTNRINetwork Reliability Incentive</v>
      </c>
      <c r="R702" s="15"/>
      <c r="T702" s="15"/>
      <c r="U702" s="15"/>
      <c r="V702" s="15"/>
      <c r="W702" s="15"/>
      <c r="X702" s="15"/>
      <c r="Y702" s="18">
        <v>1.5199584415584417</v>
      </c>
      <c r="Z702" s="18">
        <v>1.8001012658227844</v>
      </c>
      <c r="AA702" s="18">
        <v>1.7100720000000003</v>
      </c>
      <c r="AB702" s="18">
        <v>1.7389428839999996</v>
      </c>
      <c r="AC702" s="18">
        <v>1.7756800000000001</v>
      </c>
      <c r="AD702" s="18">
        <v>1.5211314361947688</v>
      </c>
      <c r="AE702" s="18">
        <v>0.83</v>
      </c>
      <c r="AF702" s="18">
        <v>0.83</v>
      </c>
      <c r="AG702" s="15"/>
      <c r="AH702" s="15"/>
      <c r="AI702" s="15"/>
      <c r="AJ702" s="15"/>
      <c r="AK702" s="15"/>
      <c r="AM702" s="19">
        <f t="shared" si="102"/>
        <v>11.725886027575996</v>
      </c>
      <c r="AN702" s="19">
        <f t="shared" si="107"/>
        <v>10.065886027575996</v>
      </c>
      <c r="AO702" s="19">
        <f t="shared" si="103"/>
        <v>0</v>
      </c>
      <c r="AP702" s="19" t="str">
        <f t="shared" si="104"/>
        <v>ET1</v>
      </c>
      <c r="AQ702" s="19">
        <f t="shared" si="105"/>
        <v>10.956389644276014</v>
      </c>
      <c r="AR702" s="19">
        <f t="shared" si="106"/>
        <v>9.4170445950329498</v>
      </c>
      <c r="AS702" s="19">
        <f>IF(AS$3=$AP702,SUMPRODUCT($Y702:$AF702,Inp_RPEs!$S$9:$Z$9),0)</f>
        <v>10.956389644276014</v>
      </c>
      <c r="AT702" s="19">
        <f>IF(AT$3=$AP702,SUMPRODUCT($Y702:$AD702,Inp_RPEs!$S$9:$X$9),0)</f>
        <v>9.4170445950329498</v>
      </c>
      <c r="AU702" s="19">
        <f>IF(AU$3=$AP702,SUMPRODUCT($Y702:$AF702,Inp_RPEs!$S$10:$Z$10),0)</f>
        <v>0</v>
      </c>
      <c r="AV702" s="19">
        <f>IF(AV$3=$AP702,SUMPRODUCT($Y702:$AD702,Inp_RPEs!$S$10:$X$10),0)</f>
        <v>0</v>
      </c>
      <c r="AW702" s="19">
        <f>IF(AW$3=$AP702,SUMPRODUCT($Y702:$AF702,Inp_RPEs!$S$11:$Z$11),0)</f>
        <v>0</v>
      </c>
      <c r="AX702" s="19">
        <f>IF(AX$3=$AP702,SUMPRODUCT($Y702:$AD702,Inp_RPEs!$S$11:$X$11),0)</f>
        <v>0</v>
      </c>
      <c r="AY702" s="19">
        <f>IF(AY$3=$AP702,SUMPRODUCT($Y702:$AF702,Inp_RPEs!$S$12:$Z$12),0)</f>
        <v>0</v>
      </c>
      <c r="AZ702" s="19">
        <f>IF(AZ$3=$AP702,SUMPRODUCT($Y702:$AB702,Inp_RPEs!$S$12:$V$12),0)</f>
        <v>0</v>
      </c>
      <c r="BA702" s="15"/>
    </row>
    <row r="703" spans="5:53">
      <c r="E703" s="3" t="s">
        <v>11</v>
      </c>
      <c r="F703" s="3" t="s">
        <v>185</v>
      </c>
      <c r="G703" s="3" t="s">
        <v>189</v>
      </c>
      <c r="H703" s="3" t="s">
        <v>140</v>
      </c>
      <c r="I703" s="3" t="s">
        <v>190</v>
      </c>
      <c r="L703" s="3" t="s">
        <v>186</v>
      </c>
      <c r="M703" s="3" t="str">
        <f t="shared" si="101"/>
        <v>SPTSSOStakeholder Satisfaction Output</v>
      </c>
      <c r="R703" s="15"/>
      <c r="T703" s="15"/>
      <c r="U703" s="15"/>
      <c r="V703" s="15"/>
      <c r="W703" s="15"/>
      <c r="X703" s="15"/>
      <c r="Y703" s="18">
        <v>0.27590971513519763</v>
      </c>
      <c r="Z703" s="18">
        <v>0.43413610460491664</v>
      </c>
      <c r="AA703" s="18">
        <v>0.61465527196124703</v>
      </c>
      <c r="AB703" s="18">
        <v>1.2996220224763186</v>
      </c>
      <c r="AC703" s="18">
        <v>1.7518322344130821</v>
      </c>
      <c r="AD703" s="18">
        <v>1.2368030793034726</v>
      </c>
      <c r="AE703" s="18">
        <v>0.83</v>
      </c>
      <c r="AF703" s="18">
        <v>0.83</v>
      </c>
      <c r="AG703" s="15"/>
      <c r="AH703" s="15"/>
      <c r="AI703" s="15"/>
      <c r="AJ703" s="15"/>
      <c r="AK703" s="15"/>
      <c r="AM703" s="19">
        <f t="shared" si="102"/>
        <v>7.2729584278942347</v>
      </c>
      <c r="AN703" s="19">
        <f t="shared" si="107"/>
        <v>5.6129584278942346</v>
      </c>
      <c r="AO703" s="19">
        <f t="shared" si="103"/>
        <v>0</v>
      </c>
      <c r="AP703" s="19" t="str">
        <f t="shared" si="104"/>
        <v>ET1</v>
      </c>
      <c r="AQ703" s="19">
        <f t="shared" si="105"/>
        <v>6.754233817774649</v>
      </c>
      <c r="AR703" s="19">
        <f t="shared" si="106"/>
        <v>5.2148887685315852</v>
      </c>
      <c r="AS703" s="19">
        <f>IF(AS$3=$AP703,SUMPRODUCT($Y703:$AF703,Inp_RPEs!$S$9:$Z$9),0)</f>
        <v>6.754233817774649</v>
      </c>
      <c r="AT703" s="19">
        <f>IF(AT$3=$AP703,SUMPRODUCT($Y703:$AD703,Inp_RPEs!$S$9:$X$9),0)</f>
        <v>5.2148887685315852</v>
      </c>
      <c r="AU703" s="19">
        <f>IF(AU$3=$AP703,SUMPRODUCT($Y703:$AF703,Inp_RPEs!$S$10:$Z$10),0)</f>
        <v>0</v>
      </c>
      <c r="AV703" s="19">
        <f>IF(AV$3=$AP703,SUMPRODUCT($Y703:$AD703,Inp_RPEs!$S$10:$X$10),0)</f>
        <v>0</v>
      </c>
      <c r="AW703" s="19">
        <f>IF(AW$3=$AP703,SUMPRODUCT($Y703:$AF703,Inp_RPEs!$S$11:$Z$11),0)</f>
        <v>0</v>
      </c>
      <c r="AX703" s="19">
        <f>IF(AX$3=$AP703,SUMPRODUCT($Y703:$AD703,Inp_RPEs!$S$11:$X$11),0)</f>
        <v>0</v>
      </c>
      <c r="AY703" s="19">
        <f>IF(AY$3=$AP703,SUMPRODUCT($Y703:$AF703,Inp_RPEs!$S$12:$Z$12),0)</f>
        <v>0</v>
      </c>
      <c r="AZ703" s="19">
        <f>IF(AZ$3=$AP703,SUMPRODUCT($Y703:$AB703,Inp_RPEs!$S$12:$V$12),0)</f>
        <v>0</v>
      </c>
      <c r="BA703" s="15"/>
    </row>
    <row r="704" spans="5:53">
      <c r="E704" s="3" t="s">
        <v>11</v>
      </c>
      <c r="F704" s="3" t="s">
        <v>185</v>
      </c>
      <c r="G704" s="3" t="s">
        <v>191</v>
      </c>
      <c r="H704" s="3" t="s">
        <v>140</v>
      </c>
      <c r="I704" s="3" t="s">
        <v>192</v>
      </c>
      <c r="L704" s="3" t="s">
        <v>186</v>
      </c>
      <c r="M704" s="3" t="str">
        <f t="shared" si="101"/>
        <v>SPTSF6SF6 Emissions</v>
      </c>
      <c r="R704" s="15"/>
      <c r="T704" s="15"/>
      <c r="U704" s="15"/>
      <c r="V704" s="15"/>
      <c r="W704" s="15"/>
      <c r="X704" s="15"/>
      <c r="Y704" s="18">
        <v>-9.6984958441558453E-2</v>
      </c>
      <c r="Z704" s="18">
        <v>5.9970497164556991E-2</v>
      </c>
      <c r="AA704" s="18">
        <v>0.11190876488999996</v>
      </c>
      <c r="AB704" s="18">
        <v>0.20483934883607816</v>
      </c>
      <c r="AC704" s="18">
        <v>0.20819507490000003</v>
      </c>
      <c r="AD704" s="18">
        <v>5.3889720737654363E-2</v>
      </c>
      <c r="AE704" s="18">
        <v>4.1500000000000002E-2</v>
      </c>
      <c r="AF704" s="18">
        <v>4.1500000000000002E-2</v>
      </c>
      <c r="AG704" s="15"/>
      <c r="AH704" s="15"/>
      <c r="AI704" s="15"/>
      <c r="AJ704" s="15"/>
      <c r="AK704" s="15"/>
      <c r="AM704" s="19">
        <f t="shared" si="102"/>
        <v>0.62481844808673104</v>
      </c>
      <c r="AN704" s="19">
        <f t="shared" si="107"/>
        <v>0.54181844808673107</v>
      </c>
      <c r="AO704" s="19">
        <f t="shared" si="103"/>
        <v>0</v>
      </c>
      <c r="AP704" s="19" t="str">
        <f t="shared" si="104"/>
        <v>ET1</v>
      </c>
      <c r="AQ704" s="19">
        <f t="shared" si="105"/>
        <v>0.57451670594083637</v>
      </c>
      <c r="AR704" s="19">
        <f t="shared" si="106"/>
        <v>0.49754945347868318</v>
      </c>
      <c r="AS704" s="19">
        <f>IF(AS$3=$AP704,SUMPRODUCT($Y704:$AF704,Inp_RPEs!$S$9:$Z$9),0)</f>
        <v>0.57451670594083637</v>
      </c>
      <c r="AT704" s="19">
        <f>IF(AT$3=$AP704,SUMPRODUCT($Y704:$AD704,Inp_RPEs!$S$9:$X$9),0)</f>
        <v>0.49754945347868318</v>
      </c>
      <c r="AU704" s="19">
        <f>IF(AU$3=$AP704,SUMPRODUCT($Y704:$AF704,Inp_RPEs!$S$10:$Z$10),0)</f>
        <v>0</v>
      </c>
      <c r="AV704" s="19">
        <f>IF(AV$3=$AP704,SUMPRODUCT($Y704:$AD704,Inp_RPEs!$S$10:$X$10),0)</f>
        <v>0</v>
      </c>
      <c r="AW704" s="19">
        <f>IF(AW$3=$AP704,SUMPRODUCT($Y704:$AF704,Inp_RPEs!$S$11:$Z$11),0)</f>
        <v>0</v>
      </c>
      <c r="AX704" s="19">
        <f>IF(AX$3=$AP704,SUMPRODUCT($Y704:$AD704,Inp_RPEs!$S$11:$X$11),0)</f>
        <v>0</v>
      </c>
      <c r="AY704" s="19">
        <f>IF(AY$3=$AP704,SUMPRODUCT($Y704:$AF704,Inp_RPEs!$S$12:$Z$12),0)</f>
        <v>0</v>
      </c>
      <c r="AZ704" s="19">
        <f>IF(AZ$3=$AP704,SUMPRODUCT($Y704:$AB704,Inp_RPEs!$S$12:$V$12),0)</f>
        <v>0</v>
      </c>
      <c r="BA704" s="15"/>
    </row>
    <row r="705" spans="5:53">
      <c r="E705" s="3" t="s">
        <v>11</v>
      </c>
      <c r="F705" s="3" t="s">
        <v>185</v>
      </c>
      <c r="G705" s="3" t="s">
        <v>193</v>
      </c>
      <c r="H705" s="3" t="s">
        <v>140</v>
      </c>
      <c r="I705" s="3" t="s">
        <v>194</v>
      </c>
      <c r="L705" s="3" t="s">
        <v>186</v>
      </c>
      <c r="M705" s="3" t="str">
        <f t="shared" si="101"/>
        <v>SPTEDREnvironmental Discretionary Reward</v>
      </c>
      <c r="R705" s="15"/>
      <c r="T705" s="15"/>
      <c r="U705" s="15"/>
      <c r="V705" s="15"/>
      <c r="W705" s="15"/>
      <c r="X705" s="15"/>
      <c r="Y705" s="18">
        <v>0</v>
      </c>
      <c r="Z705" s="18">
        <v>0</v>
      </c>
      <c r="AA705" s="18">
        <v>2.6946652122127874</v>
      </c>
      <c r="AB705" s="18">
        <v>2.6381365475184153</v>
      </c>
      <c r="AC705" s="18">
        <v>0</v>
      </c>
      <c r="AD705" s="18">
        <v>0</v>
      </c>
      <c r="AE705" s="18">
        <v>0.41499999999999998</v>
      </c>
      <c r="AF705" s="18">
        <v>0.41499999999999998</v>
      </c>
      <c r="AG705" s="15"/>
      <c r="AH705" s="15"/>
      <c r="AI705" s="15"/>
      <c r="AJ705" s="15"/>
      <c r="AK705" s="15"/>
      <c r="AM705" s="19">
        <f t="shared" si="102"/>
        <v>6.1628017597312024</v>
      </c>
      <c r="AN705" s="19">
        <f t="shared" si="107"/>
        <v>5.3328017597312023</v>
      </c>
      <c r="AO705" s="19">
        <f t="shared" si="103"/>
        <v>0</v>
      </c>
      <c r="AP705" s="19" t="str">
        <f t="shared" si="104"/>
        <v>ET1</v>
      </c>
      <c r="AQ705" s="19">
        <f t="shared" si="105"/>
        <v>5.6857381233346427</v>
      </c>
      <c r="AR705" s="19">
        <f t="shared" si="106"/>
        <v>4.9160655987131108</v>
      </c>
      <c r="AS705" s="19">
        <f>IF(AS$3=$AP705,SUMPRODUCT($Y705:$AF705,Inp_RPEs!$S$9:$Z$9),0)</f>
        <v>5.6857381233346427</v>
      </c>
      <c r="AT705" s="19">
        <f>IF(AT$3=$AP705,SUMPRODUCT($Y705:$AD705,Inp_RPEs!$S$9:$X$9),0)</f>
        <v>4.9160655987131108</v>
      </c>
      <c r="AU705" s="19">
        <f>IF(AU$3=$AP705,SUMPRODUCT($Y705:$AF705,Inp_RPEs!$S$10:$Z$10),0)</f>
        <v>0</v>
      </c>
      <c r="AV705" s="19">
        <f>IF(AV$3=$AP705,SUMPRODUCT($Y705:$AD705,Inp_RPEs!$S$10:$X$10),0)</f>
        <v>0</v>
      </c>
      <c r="AW705" s="19">
        <f>IF(AW$3=$AP705,SUMPRODUCT($Y705:$AF705,Inp_RPEs!$S$11:$Z$11),0)</f>
        <v>0</v>
      </c>
      <c r="AX705" s="19">
        <f>IF(AX$3=$AP705,SUMPRODUCT($Y705:$AD705,Inp_RPEs!$S$11:$X$11),0)</f>
        <v>0</v>
      </c>
      <c r="AY705" s="19">
        <f>IF(AY$3=$AP705,SUMPRODUCT($Y705:$AF705,Inp_RPEs!$S$12:$Z$12),0)</f>
        <v>0</v>
      </c>
      <c r="AZ705" s="19">
        <f>IF(AZ$3=$AP705,SUMPRODUCT($Y705:$AB705,Inp_RPEs!$S$12:$V$12),0)</f>
        <v>0</v>
      </c>
      <c r="BA705" s="15"/>
    </row>
    <row r="706" spans="5:53">
      <c r="E706" s="3" t="s">
        <v>11</v>
      </c>
      <c r="F706" s="3" t="s">
        <v>185</v>
      </c>
      <c r="G706" s="3" t="s">
        <v>195</v>
      </c>
      <c r="H706" s="3" t="s">
        <v>140</v>
      </c>
      <c r="I706" s="3" t="s">
        <v>196</v>
      </c>
      <c r="L706" s="3" t="s">
        <v>186</v>
      </c>
      <c r="M706" s="3" t="str">
        <f t="shared" si="101"/>
        <v xml:space="preserve">SPTTCIPerformance re offers of timely connection </v>
      </c>
      <c r="R706" s="15"/>
      <c r="T706" s="15"/>
      <c r="U706" s="15"/>
      <c r="V706" s="15"/>
      <c r="W706" s="15"/>
      <c r="X706" s="15"/>
      <c r="Y706" s="18">
        <v>-3.7549009222116486E-2</v>
      </c>
      <c r="Z706" s="18">
        <v>-2.5329906506849204E-2</v>
      </c>
      <c r="AA706" s="18">
        <v>0</v>
      </c>
      <c r="AB706" s="18">
        <v>0</v>
      </c>
      <c r="AC706" s="18">
        <v>-1.8870204946870851E-2</v>
      </c>
      <c r="AD706" s="18">
        <v>0</v>
      </c>
      <c r="AE706" s="18">
        <v>-4.1500000000000002E-2</v>
      </c>
      <c r="AF706" s="18">
        <v>-4.1500000000000002E-2</v>
      </c>
      <c r="AG706" s="15"/>
      <c r="AH706" s="15"/>
      <c r="AI706" s="15"/>
      <c r="AJ706" s="15"/>
      <c r="AK706" s="15"/>
      <c r="AM706" s="19">
        <f t="shared" si="102"/>
        <v>-0.16474912067583655</v>
      </c>
      <c r="AN706" s="19">
        <f t="shared" si="107"/>
        <v>-8.1749120675836534E-2</v>
      </c>
      <c r="AO706" s="19">
        <f t="shared" si="103"/>
        <v>0</v>
      </c>
      <c r="AP706" s="19" t="str">
        <f t="shared" si="104"/>
        <v>ET1</v>
      </c>
      <c r="AQ706" s="19">
        <f t="shared" si="105"/>
        <v>-0.15491885537683464</v>
      </c>
      <c r="AR706" s="19">
        <f t="shared" si="106"/>
        <v>-7.7951602914681437E-2</v>
      </c>
      <c r="AS706" s="19">
        <f>IF(AS$3=$AP706,SUMPRODUCT($Y706:$AF706,Inp_RPEs!$S$9:$Z$9),0)</f>
        <v>-0.15491885537683464</v>
      </c>
      <c r="AT706" s="19">
        <f>IF(AT$3=$AP706,SUMPRODUCT($Y706:$AD706,Inp_RPEs!$S$9:$X$9),0)</f>
        <v>-7.7951602914681437E-2</v>
      </c>
      <c r="AU706" s="19">
        <f>IF(AU$3=$AP706,SUMPRODUCT($Y706:$AF706,Inp_RPEs!$S$10:$Z$10),0)</f>
        <v>0</v>
      </c>
      <c r="AV706" s="19">
        <f>IF(AV$3=$AP706,SUMPRODUCT($Y706:$AD706,Inp_RPEs!$S$10:$X$10),0)</f>
        <v>0</v>
      </c>
      <c r="AW706" s="19">
        <f>IF(AW$3=$AP706,SUMPRODUCT($Y706:$AF706,Inp_RPEs!$S$11:$Z$11),0)</f>
        <v>0</v>
      </c>
      <c r="AX706" s="19">
        <f>IF(AX$3=$AP706,SUMPRODUCT($Y706:$AD706,Inp_RPEs!$S$11:$X$11),0)</f>
        <v>0</v>
      </c>
      <c r="AY706" s="19">
        <f>IF(AY$3=$AP706,SUMPRODUCT($Y706:$AF706,Inp_RPEs!$S$12:$Z$12),0)</f>
        <v>0</v>
      </c>
      <c r="AZ706" s="19">
        <f>IF(AZ$3=$AP706,SUMPRODUCT($Y706:$AB706,Inp_RPEs!$S$12:$V$12),0)</f>
        <v>0</v>
      </c>
      <c r="BA706" s="15"/>
    </row>
    <row r="707" spans="5:53">
      <c r="E707" s="3" t="s">
        <v>11</v>
      </c>
      <c r="F707" s="3" t="s">
        <v>185</v>
      </c>
      <c r="G707" s="3" t="s">
        <v>152</v>
      </c>
      <c r="H707" s="3" t="s">
        <v>153</v>
      </c>
      <c r="I707" s="3" t="s">
        <v>154</v>
      </c>
      <c r="L707" s="3" t="s">
        <v>155</v>
      </c>
      <c r="M707" s="3" t="str">
        <f t="shared" si="101"/>
        <v>SPTNetwork Innovation AllowanceEligible NIA expenditure and Bid Preparation costs</v>
      </c>
      <c r="R707" s="15"/>
      <c r="T707" s="15"/>
      <c r="U707" s="15"/>
      <c r="V707" s="15"/>
      <c r="W707" s="15"/>
      <c r="X707" s="15"/>
      <c r="Y707" s="18">
        <v>0.65500000000000003</v>
      </c>
      <c r="Z707" s="18">
        <v>0.8</v>
      </c>
      <c r="AA707" s="18">
        <v>0.91700000000000004</v>
      </c>
      <c r="AB707" s="18">
        <v>1.2010000000000001</v>
      </c>
      <c r="AC707" s="18">
        <v>1.3102153474998914</v>
      </c>
      <c r="AD707" s="18">
        <v>1.2957664374627189</v>
      </c>
      <c r="AE707" s="18">
        <v>1.2957664374627189</v>
      </c>
      <c r="AF707" s="18">
        <v>1.2957664374627189</v>
      </c>
      <c r="AG707" s="15"/>
      <c r="AH707" s="15"/>
      <c r="AI707" s="15"/>
      <c r="AJ707" s="15"/>
      <c r="AK707" s="15"/>
      <c r="AM707" s="19">
        <f t="shared" si="102"/>
        <v>8.7705146598880486</v>
      </c>
      <c r="AN707" s="19">
        <f t="shared" si="107"/>
        <v>6.1789817849626107</v>
      </c>
      <c r="AO707" s="19">
        <f t="shared" si="103"/>
        <v>0</v>
      </c>
      <c r="AP707" s="19" t="str">
        <f t="shared" si="104"/>
        <v>ET1</v>
      </c>
      <c r="AQ707" s="19">
        <f t="shared" si="105"/>
        <v>8.1656714103330685</v>
      </c>
      <c r="AR707" s="19">
        <f t="shared" si="106"/>
        <v>5.7625007470998639</v>
      </c>
      <c r="AS707" s="19">
        <f>IF(AS$3=$AP707,SUMPRODUCT($Y707:$AF707,Inp_RPEs!$S$9:$Z$9),0)</f>
        <v>8.1656714103330685</v>
      </c>
      <c r="AT707" s="19">
        <f>IF(AT$3=$AP707,SUMPRODUCT($Y707:$AD707,Inp_RPEs!$S$9:$X$9),0)</f>
        <v>5.7625007470998639</v>
      </c>
      <c r="AU707" s="19">
        <f>IF(AU$3=$AP707,SUMPRODUCT($Y707:$AF707,Inp_RPEs!$S$10:$Z$10),0)</f>
        <v>0</v>
      </c>
      <c r="AV707" s="19">
        <f>IF(AV$3=$AP707,SUMPRODUCT($Y707:$AD707,Inp_RPEs!$S$10:$X$10),0)</f>
        <v>0</v>
      </c>
      <c r="AW707" s="19">
        <f>IF(AW$3=$AP707,SUMPRODUCT($Y707:$AF707,Inp_RPEs!$S$11:$Z$11),0)</f>
        <v>0</v>
      </c>
      <c r="AX707" s="19">
        <f>IF(AX$3=$AP707,SUMPRODUCT($Y707:$AD707,Inp_RPEs!$S$11:$X$11),0)</f>
        <v>0</v>
      </c>
      <c r="AY707" s="19">
        <f>IF(AY$3=$AP707,SUMPRODUCT($Y707:$AF707,Inp_RPEs!$S$12:$Z$12),0)</f>
        <v>0</v>
      </c>
      <c r="AZ707" s="19">
        <f>IF(AZ$3=$AP707,SUMPRODUCT($Y707:$AB707,Inp_RPEs!$S$12:$V$12),0)</f>
        <v>0</v>
      </c>
      <c r="BA707" s="15"/>
    </row>
    <row r="708" spans="5:53">
      <c r="E708" s="3" t="s">
        <v>11</v>
      </c>
      <c r="F708" s="3" t="s">
        <v>185</v>
      </c>
      <c r="G708" s="3" t="s">
        <v>156</v>
      </c>
      <c r="H708" s="3" t="s">
        <v>153</v>
      </c>
      <c r="I708" s="3" t="s">
        <v>157</v>
      </c>
      <c r="L708" s="3" t="s">
        <v>155</v>
      </c>
      <c r="M708" s="3" t="str">
        <f t="shared" si="101"/>
        <v>SPTLow Carbon Networks FundLow Carbon Networks Fund revenue adjustment</v>
      </c>
      <c r="R708" s="15"/>
      <c r="T708" s="15"/>
      <c r="U708" s="15"/>
      <c r="V708" s="15"/>
      <c r="W708" s="15"/>
      <c r="X708" s="15"/>
      <c r="Y708" s="18">
        <v>0</v>
      </c>
      <c r="Z708" s="18">
        <v>0</v>
      </c>
      <c r="AA708" s="18">
        <v>0</v>
      </c>
      <c r="AB708" s="18">
        <v>0</v>
      </c>
      <c r="AC708" s="18">
        <v>0</v>
      </c>
      <c r="AD708" s="18">
        <v>0</v>
      </c>
      <c r="AE708" s="18">
        <v>0</v>
      </c>
      <c r="AF708" s="18">
        <v>0</v>
      </c>
      <c r="AG708" s="15"/>
      <c r="AH708" s="15"/>
      <c r="AI708" s="15"/>
      <c r="AJ708" s="15"/>
      <c r="AK708" s="15"/>
      <c r="AM708" s="19">
        <f t="shared" si="102"/>
        <v>0</v>
      </c>
      <c r="AN708" s="19">
        <f t="shared" si="107"/>
        <v>0</v>
      </c>
      <c r="AO708" s="19">
        <f t="shared" si="103"/>
        <v>0</v>
      </c>
      <c r="AP708" s="19" t="str">
        <f t="shared" si="104"/>
        <v>ET1</v>
      </c>
      <c r="AQ708" s="19">
        <f t="shared" si="105"/>
        <v>0</v>
      </c>
      <c r="AR708" s="19">
        <f t="shared" si="106"/>
        <v>0</v>
      </c>
      <c r="AS708" s="19">
        <f>IF(AS$3=$AP708,SUMPRODUCT($Y708:$AF708,Inp_RPEs!$S$9:$Z$9),0)</f>
        <v>0</v>
      </c>
      <c r="AT708" s="19">
        <f>IF(AT$3=$AP708,SUMPRODUCT($Y708:$AD708,Inp_RPEs!$S$9:$X$9),0)</f>
        <v>0</v>
      </c>
      <c r="AU708" s="19">
        <f>IF(AU$3=$AP708,SUMPRODUCT($Y708:$AF708,Inp_RPEs!$S$10:$Z$10),0)</f>
        <v>0</v>
      </c>
      <c r="AV708" s="19">
        <f>IF(AV$3=$AP708,SUMPRODUCT($Y708:$AD708,Inp_RPEs!$S$10:$X$10),0)</f>
        <v>0</v>
      </c>
      <c r="AW708" s="19">
        <f>IF(AW$3=$AP708,SUMPRODUCT($Y708:$AF708,Inp_RPEs!$S$11:$Z$11),0)</f>
        <v>0</v>
      </c>
      <c r="AX708" s="19">
        <f>IF(AX$3=$AP708,SUMPRODUCT($Y708:$AD708,Inp_RPEs!$S$11:$X$11),0)</f>
        <v>0</v>
      </c>
      <c r="AY708" s="19">
        <f>IF(AY$3=$AP708,SUMPRODUCT($Y708:$AF708,Inp_RPEs!$S$12:$Z$12),0)</f>
        <v>0</v>
      </c>
      <c r="AZ708" s="19">
        <f>IF(AZ$3=$AP708,SUMPRODUCT($Y708:$AB708,Inp_RPEs!$S$12:$V$12),0)</f>
        <v>0</v>
      </c>
      <c r="BA708" s="15"/>
    </row>
    <row r="709" spans="5:53">
      <c r="E709" s="3" t="s">
        <v>11</v>
      </c>
      <c r="F709" s="3" t="s">
        <v>185</v>
      </c>
      <c r="G709" s="3" t="s">
        <v>158</v>
      </c>
      <c r="H709" s="3" t="s">
        <v>153</v>
      </c>
      <c r="I709" s="3" t="s">
        <v>159</v>
      </c>
      <c r="L709" s="3" t="s">
        <v>155</v>
      </c>
      <c r="M709" s="3" t="str">
        <f t="shared" si="101"/>
        <v>SPTNIC AwardAwarded NIC funding actually spent or forecast to be spent</v>
      </c>
      <c r="R709" s="15"/>
      <c r="T709" s="15"/>
      <c r="U709" s="15"/>
      <c r="V709" s="15"/>
      <c r="W709" s="15"/>
      <c r="X709" s="15"/>
      <c r="Y709" s="18">
        <v>0</v>
      </c>
      <c r="Z709" s="18">
        <v>6.4921100000000003</v>
      </c>
      <c r="AA709" s="18">
        <v>8.3356092000000004</v>
      </c>
      <c r="AB709" s="18">
        <v>15.559482790000001</v>
      </c>
      <c r="AC709" s="18">
        <v>0</v>
      </c>
      <c r="AD709" s="18">
        <v>0</v>
      </c>
      <c r="AE709" s="18">
        <v>0</v>
      </c>
      <c r="AF709" s="18">
        <v>0</v>
      </c>
      <c r="AG709" s="15"/>
      <c r="AH709" s="15"/>
      <c r="AI709" s="15"/>
      <c r="AJ709" s="15"/>
      <c r="AK709" s="15"/>
      <c r="AM709" s="19">
        <f t="shared" si="102"/>
        <v>30.387201990000001</v>
      </c>
      <c r="AN709" s="19">
        <f t="shared" si="107"/>
        <v>30.387201990000001</v>
      </c>
      <c r="AO709" s="19">
        <f t="shared" si="103"/>
        <v>0</v>
      </c>
      <c r="AP709" s="19" t="str">
        <f t="shared" si="104"/>
        <v>ET1</v>
      </c>
      <c r="AQ709" s="19">
        <f t="shared" si="105"/>
        <v>28.170776586979596</v>
      </c>
      <c r="AR709" s="19">
        <f t="shared" si="106"/>
        <v>28.170776586979596</v>
      </c>
      <c r="AS709" s="19">
        <f>IF(AS$3=$AP709,SUMPRODUCT($Y709:$AF709,Inp_RPEs!$S$9:$Z$9),0)</f>
        <v>28.170776586979596</v>
      </c>
      <c r="AT709" s="19">
        <f>IF(AT$3=$AP709,SUMPRODUCT($Y709:$AD709,Inp_RPEs!$S$9:$X$9),0)</f>
        <v>28.170776586979596</v>
      </c>
      <c r="AU709" s="19">
        <f>IF(AU$3=$AP709,SUMPRODUCT($Y709:$AF709,Inp_RPEs!$S$10:$Z$10),0)</f>
        <v>0</v>
      </c>
      <c r="AV709" s="19">
        <f>IF(AV$3=$AP709,SUMPRODUCT($Y709:$AD709,Inp_RPEs!$S$10:$X$10),0)</f>
        <v>0</v>
      </c>
      <c r="AW709" s="19">
        <f>IF(AW$3=$AP709,SUMPRODUCT($Y709:$AF709,Inp_RPEs!$S$11:$Z$11),0)</f>
        <v>0</v>
      </c>
      <c r="AX709" s="19">
        <f>IF(AX$3=$AP709,SUMPRODUCT($Y709:$AD709,Inp_RPEs!$S$11:$X$11),0)</f>
        <v>0</v>
      </c>
      <c r="AY709" s="19">
        <f>IF(AY$3=$AP709,SUMPRODUCT($Y709:$AF709,Inp_RPEs!$S$12:$Z$12),0)</f>
        <v>0</v>
      </c>
      <c r="AZ709" s="19">
        <f>IF(AZ$3=$AP709,SUMPRODUCT($Y709:$AB709,Inp_RPEs!$S$12:$V$12),0)</f>
        <v>0</v>
      </c>
      <c r="BA709" s="15"/>
    </row>
    <row r="710" spans="5:53">
      <c r="E710" s="3" t="s">
        <v>11</v>
      </c>
      <c r="F710" s="3" t="s">
        <v>185</v>
      </c>
      <c r="G710" s="3" t="s">
        <v>160</v>
      </c>
      <c r="H710" s="3" t="s">
        <v>153</v>
      </c>
      <c r="I710" s="3" t="s">
        <v>161</v>
      </c>
      <c r="L710" s="3" t="s">
        <v>186</v>
      </c>
      <c r="M710" s="3" t="str">
        <f t="shared" ref="M710:M721" si="108">E710&amp;G710&amp;I710</f>
        <v>SPTInnovation RORE deductionNetwork innovation</v>
      </c>
      <c r="R710" s="15"/>
      <c r="T710" s="15"/>
      <c r="U710" s="15"/>
      <c r="V710" s="15"/>
      <c r="W710" s="15"/>
      <c r="X710" s="15"/>
      <c r="Y710" s="18">
        <v>5.6141779186677947E-2</v>
      </c>
      <c r="Z710" s="18">
        <v>0.68679555686551064</v>
      </c>
      <c r="AA710" s="18">
        <v>0.86248246754649571</v>
      </c>
      <c r="AB710" s="18">
        <v>1.5344147922485583</v>
      </c>
      <c r="AC710" s="18">
        <v>0.10283485198102957</v>
      </c>
      <c r="AD710" s="18">
        <v>-0.46261282882515914</v>
      </c>
      <c r="AE710" s="18">
        <v>9.6161170640234467E-2</v>
      </c>
      <c r="AF710" s="18">
        <v>9.356474885938651E-2</v>
      </c>
      <c r="AG710" s="15"/>
      <c r="AH710" s="15"/>
      <c r="AI710" s="15"/>
      <c r="AJ710" s="15"/>
      <c r="AK710" s="15"/>
      <c r="AM710" s="19">
        <f t="shared" ref="AM710:AM721" si="109">IF(OR($L710="%", $L710="annual real %"),AVERAGE($Y710:$AF710),SUM($Y710:$AF710))</f>
        <v>2.9697825385027339</v>
      </c>
      <c r="AN710" s="19">
        <f t="shared" si="107"/>
        <v>2.7800566190031128</v>
      </c>
      <c r="AO710" s="19">
        <f t="shared" si="103"/>
        <v>0</v>
      </c>
      <c r="AP710" s="19" t="str">
        <f t="shared" si="104"/>
        <v>ET1</v>
      </c>
      <c r="AQ710" s="19">
        <f t="shared" si="105"/>
        <v>2.7563215042846516</v>
      </c>
      <c r="AR710" s="19">
        <f t="shared" si="106"/>
        <v>2.5803855676010192</v>
      </c>
      <c r="AS710" s="19">
        <f>IF(AS$3=$AP710,SUMPRODUCT($Y710:$AF710,Inp_RPEs!$S$9:$Z$9),0)</f>
        <v>2.7563215042846516</v>
      </c>
      <c r="AT710" s="19">
        <f>IF(AT$3=$AP710,SUMPRODUCT($Y710:$AD710,Inp_RPEs!$S$9:$X$9),0)</f>
        <v>2.5803855676010192</v>
      </c>
      <c r="AU710" s="19">
        <f>IF(AU$3=$AP710,SUMPRODUCT($Y710:$AF710,Inp_RPEs!$S$10:$Z$10),0)</f>
        <v>0</v>
      </c>
      <c r="AV710" s="19">
        <f>IF(AV$3=$AP710,SUMPRODUCT($Y710:$AD710,Inp_RPEs!$S$10:$X$10),0)</f>
        <v>0</v>
      </c>
      <c r="AW710" s="19">
        <f>IF(AW$3=$AP710,SUMPRODUCT($Y710:$AF710,Inp_RPEs!$S$11:$Z$11),0)</f>
        <v>0</v>
      </c>
      <c r="AX710" s="19">
        <f>IF(AX$3=$AP710,SUMPRODUCT($Y710:$AD710,Inp_RPEs!$S$11:$X$11),0)</f>
        <v>0</v>
      </c>
      <c r="AY710" s="19">
        <f>IF(AY$3=$AP710,SUMPRODUCT($Y710:$AF710,Inp_RPEs!$S$12:$Z$12),0)</f>
        <v>0</v>
      </c>
      <c r="AZ710" s="19">
        <f>IF(AZ$3=$AP710,SUMPRODUCT($Y710:$AB710,Inp_RPEs!$S$12:$V$12),0)</f>
        <v>0</v>
      </c>
      <c r="BA710" s="15"/>
    </row>
    <row r="711" spans="5:53">
      <c r="E711" s="3" t="s">
        <v>11</v>
      </c>
      <c r="F711" s="3" t="s">
        <v>185</v>
      </c>
      <c r="G711" s="3" t="s">
        <v>162</v>
      </c>
      <c r="H711" s="3" t="s">
        <v>163</v>
      </c>
      <c r="I711" s="3" t="s">
        <v>164</v>
      </c>
      <c r="L711" s="3" t="s">
        <v>186</v>
      </c>
      <c r="M711" s="3" t="str">
        <f t="shared" si="108"/>
        <v>SPTFines and PenaltiesPost-tax total fines and penalties (including GS payments)</v>
      </c>
      <c r="R711" s="15"/>
      <c r="T711" s="15"/>
      <c r="U711" s="15"/>
      <c r="V711" s="15"/>
      <c r="W711" s="15"/>
      <c r="X711" s="15"/>
      <c r="Y711" s="18">
        <v>0</v>
      </c>
      <c r="Z711" s="18">
        <v>0</v>
      </c>
      <c r="AA711" s="18">
        <v>0</v>
      </c>
      <c r="AB711" s="18">
        <v>0</v>
      </c>
      <c r="AC711" s="18">
        <v>0</v>
      </c>
      <c r="AD711" s="18">
        <v>0</v>
      </c>
      <c r="AE711" s="18">
        <v>0</v>
      </c>
      <c r="AF711" s="18">
        <v>0</v>
      </c>
      <c r="AG711" s="15"/>
      <c r="AH711" s="15"/>
      <c r="AI711" s="15"/>
      <c r="AJ711" s="15"/>
      <c r="AK711" s="15"/>
      <c r="AM711" s="19">
        <f t="shared" si="109"/>
        <v>0</v>
      </c>
      <c r="AN711" s="19">
        <f t="shared" si="107"/>
        <v>0</v>
      </c>
      <c r="AO711" s="19">
        <f t="shared" ref="AO711:AO721" si="110">IF(G711="Totex allowance",1,0)</f>
        <v>0</v>
      </c>
      <c r="AP711" s="19" t="str">
        <f t="shared" ref="AP711:AP721" si="111">F711</f>
        <v>ET1</v>
      </c>
      <c r="AQ711" s="19">
        <f t="shared" ref="AQ711:AQ721" si="112">SUM(AS711,AU711,AW711,AY711)</f>
        <v>0</v>
      </c>
      <c r="AR711" s="19">
        <f t="shared" ref="AR711:AR721" si="113">SUM(AT711,AV711,AX711,AZ711)</f>
        <v>0</v>
      </c>
      <c r="AS711" s="19">
        <f>IF(AS$3=$AP711,SUMPRODUCT($Y711:$AF711,Inp_RPEs!$S$9:$Z$9),0)</f>
        <v>0</v>
      </c>
      <c r="AT711" s="19">
        <f>IF(AT$3=$AP711,SUMPRODUCT($Y711:$AD711,Inp_RPEs!$S$9:$X$9),0)</f>
        <v>0</v>
      </c>
      <c r="AU711" s="19">
        <f>IF(AU$3=$AP711,SUMPRODUCT($Y711:$AF711,Inp_RPEs!$S$10:$Z$10),0)</f>
        <v>0</v>
      </c>
      <c r="AV711" s="19">
        <f>IF(AV$3=$AP711,SUMPRODUCT($Y711:$AD711,Inp_RPEs!$S$10:$X$10),0)</f>
        <v>0</v>
      </c>
      <c r="AW711" s="19">
        <f>IF(AW$3=$AP711,SUMPRODUCT($Y711:$AF711,Inp_RPEs!$S$11:$Z$11),0)</f>
        <v>0</v>
      </c>
      <c r="AX711" s="19">
        <f>IF(AX$3=$AP711,SUMPRODUCT($Y711:$AD711,Inp_RPEs!$S$11:$X$11),0)</f>
        <v>0</v>
      </c>
      <c r="AY711" s="19">
        <f>IF(AY$3=$AP711,SUMPRODUCT($Y711:$AF711,Inp_RPEs!$S$12:$Z$12),0)</f>
        <v>0</v>
      </c>
      <c r="AZ711" s="19">
        <f>IF(AZ$3=$AP711,SUMPRODUCT($Y711:$AB711,Inp_RPEs!$S$12:$V$12),0)</f>
        <v>0</v>
      </c>
      <c r="BA711" s="15"/>
    </row>
    <row r="712" spans="5:53">
      <c r="E712" s="3" t="s">
        <v>11</v>
      </c>
      <c r="F712" s="3" t="s">
        <v>185</v>
      </c>
      <c r="G712" s="3" t="s">
        <v>165</v>
      </c>
      <c r="H712" s="3" t="s">
        <v>166</v>
      </c>
      <c r="I712" s="3" t="s">
        <v>167</v>
      </c>
      <c r="L712" s="3" t="s">
        <v>155</v>
      </c>
      <c r="M712" s="3" t="str">
        <f t="shared" si="108"/>
        <v>SPTActual GearingTotal Adjustments to be applied for performance assessment (at actual gearing)</v>
      </c>
      <c r="R712" s="15"/>
      <c r="T712" s="15"/>
      <c r="U712" s="15"/>
      <c r="V712" s="15"/>
      <c r="W712" s="15"/>
      <c r="X712" s="15"/>
      <c r="Y712" s="18">
        <v>0</v>
      </c>
      <c r="Z712" s="18">
        <v>0</v>
      </c>
      <c r="AA712" s="18">
        <v>0</v>
      </c>
      <c r="AB712" s="18">
        <v>0</v>
      </c>
      <c r="AC712" s="18">
        <v>0</v>
      </c>
      <c r="AD712" s="18">
        <v>0</v>
      </c>
      <c r="AE712" s="18">
        <v>0</v>
      </c>
      <c r="AF712" s="18">
        <v>0</v>
      </c>
      <c r="AG712" s="15"/>
      <c r="AH712" s="15"/>
      <c r="AI712" s="15"/>
      <c r="AJ712" s="15"/>
      <c r="AK712" s="15"/>
      <c r="AM712" s="19">
        <f t="shared" si="109"/>
        <v>0</v>
      </c>
      <c r="AN712" s="19">
        <f t="shared" si="107"/>
        <v>0</v>
      </c>
      <c r="AO712" s="19">
        <f t="shared" si="110"/>
        <v>0</v>
      </c>
      <c r="AP712" s="19" t="str">
        <f t="shared" si="111"/>
        <v>ET1</v>
      </c>
      <c r="AQ712" s="19">
        <f t="shared" si="112"/>
        <v>0</v>
      </c>
      <c r="AR712" s="19">
        <f t="shared" si="113"/>
        <v>0</v>
      </c>
      <c r="AS712" s="19">
        <f>IF(AS$3=$AP712,SUMPRODUCT($Y712:$AF712,Inp_RPEs!$S$9:$Z$9),0)</f>
        <v>0</v>
      </c>
      <c r="AT712" s="19">
        <f>IF(AT$3=$AP712,SUMPRODUCT($Y712:$AD712,Inp_RPEs!$S$9:$X$9),0)</f>
        <v>0</v>
      </c>
      <c r="AU712" s="19">
        <f>IF(AU$3=$AP712,SUMPRODUCT($Y712:$AF712,Inp_RPEs!$S$10:$Z$10),0)</f>
        <v>0</v>
      </c>
      <c r="AV712" s="19">
        <f>IF(AV$3=$AP712,SUMPRODUCT($Y712:$AD712,Inp_RPEs!$S$10:$X$10),0)</f>
        <v>0</v>
      </c>
      <c r="AW712" s="19">
        <f>IF(AW$3=$AP712,SUMPRODUCT($Y712:$AF712,Inp_RPEs!$S$11:$Z$11),0)</f>
        <v>0</v>
      </c>
      <c r="AX712" s="19">
        <f>IF(AX$3=$AP712,SUMPRODUCT($Y712:$AD712,Inp_RPEs!$S$11:$X$11),0)</f>
        <v>0</v>
      </c>
      <c r="AY712" s="19">
        <f>IF(AY$3=$AP712,SUMPRODUCT($Y712:$AF712,Inp_RPEs!$S$12:$Z$12),0)</f>
        <v>0</v>
      </c>
      <c r="AZ712" s="19">
        <f>IF(AZ$3=$AP712,SUMPRODUCT($Y712:$AB712,Inp_RPEs!$S$12:$V$12),0)</f>
        <v>0</v>
      </c>
      <c r="BA712" s="15"/>
    </row>
    <row r="713" spans="5:53">
      <c r="E713" s="3" t="s">
        <v>11</v>
      </c>
      <c r="F713" s="3" t="s">
        <v>185</v>
      </c>
      <c r="G713" s="3" t="s">
        <v>168</v>
      </c>
      <c r="H713" s="3" t="s">
        <v>166</v>
      </c>
      <c r="I713" s="3" t="s">
        <v>169</v>
      </c>
      <c r="L713" s="3" t="s">
        <v>186</v>
      </c>
      <c r="M713" s="3" t="str">
        <f t="shared" si="108"/>
        <v>SPTDebt performance (notional)Debt performance - at notional gearing</v>
      </c>
      <c r="R713" s="15"/>
      <c r="T713" s="15"/>
      <c r="U713" s="15"/>
      <c r="V713" s="15"/>
      <c r="W713" s="15"/>
      <c r="X713" s="15"/>
      <c r="Y713" s="130">
        <v>13.296369204119078</v>
      </c>
      <c r="Z713" s="130">
        <v>8.5403076300549223</v>
      </c>
      <c r="AA713" s="130">
        <v>1.9396676361686787</v>
      </c>
      <c r="AB713" s="130">
        <v>11.88880577613379</v>
      </c>
      <c r="AC713" s="130">
        <v>28.917186422550408</v>
      </c>
      <c r="AD713" s="130">
        <v>21.953180101666941</v>
      </c>
      <c r="AE713" s="130">
        <v>15.838051169503693</v>
      </c>
      <c r="AF713" s="130">
        <v>10.817357430112983</v>
      </c>
      <c r="AG713" s="15"/>
      <c r="AH713" s="15"/>
      <c r="AI713" s="15"/>
      <c r="AJ713" s="15"/>
      <c r="AK713" s="15"/>
      <c r="AM713" s="19">
        <f t="shared" si="109"/>
        <v>113.1909253703105</v>
      </c>
      <c r="AN713" s="19">
        <f t="shared" si="107"/>
        <v>86.535516770693832</v>
      </c>
      <c r="AO713" s="19">
        <f t="shared" si="110"/>
        <v>0</v>
      </c>
      <c r="AP713" s="19" t="str">
        <f t="shared" si="111"/>
        <v>ET1</v>
      </c>
      <c r="AQ713" s="19">
        <f t="shared" si="112"/>
        <v>105.6372217267228</v>
      </c>
      <c r="AR713" s="19">
        <f t="shared" si="113"/>
        <v>80.91922698975236</v>
      </c>
      <c r="AS713" s="19">
        <f>IF(AS$3=$AP713,SUMPRODUCT($Y713:$AF713,Inp_RPEs!$S$9:$Z$9),0)</f>
        <v>105.6372217267228</v>
      </c>
      <c r="AT713" s="19">
        <f>IF(AT$3=$AP713,SUMPRODUCT($Y713:$AD713,Inp_RPEs!$S$9:$X$9),0)</f>
        <v>80.91922698975236</v>
      </c>
      <c r="AU713" s="19">
        <f>IF(AU$3=$AP713,SUMPRODUCT($Y713:$AF713,Inp_RPEs!$S$10:$Z$10),0)</f>
        <v>0</v>
      </c>
      <c r="AV713" s="19">
        <f>IF(AV$3=$AP713,SUMPRODUCT($Y713:$AD713,Inp_RPEs!$S$10:$X$10),0)</f>
        <v>0</v>
      </c>
      <c r="AW713" s="19">
        <f>IF(AW$3=$AP713,SUMPRODUCT($Y713:$AF713,Inp_RPEs!$S$11:$Z$11),0)</f>
        <v>0</v>
      </c>
      <c r="AX713" s="19">
        <f>IF(AX$3=$AP713,SUMPRODUCT($Y713:$AD713,Inp_RPEs!$S$11:$X$11),0)</f>
        <v>0</v>
      </c>
      <c r="AY713" s="19">
        <f>IF(AY$3=$AP713,SUMPRODUCT($Y713:$AF713,Inp_RPEs!$S$12:$Z$12),0)</f>
        <v>0</v>
      </c>
      <c r="AZ713" s="19">
        <f>IF(AZ$3=$AP713,SUMPRODUCT($Y713:$AB713,Inp_RPEs!$S$12:$V$12),0)</f>
        <v>0</v>
      </c>
      <c r="BA713" s="15"/>
    </row>
    <row r="714" spans="5:53">
      <c r="E714" s="3" t="s">
        <v>11</v>
      </c>
      <c r="F714" s="3" t="s">
        <v>185</v>
      </c>
      <c r="G714" s="3" t="s">
        <v>170</v>
      </c>
      <c r="H714" s="3" t="s">
        <v>166</v>
      </c>
      <c r="I714" s="3" t="s">
        <v>171</v>
      </c>
      <c r="L714" s="3" t="s">
        <v>186</v>
      </c>
      <c r="M714" s="3" t="str">
        <f t="shared" si="108"/>
        <v>SPTDebt performance impact (actual)Debt performance - impact of actual gearing</v>
      </c>
      <c r="R714" s="15"/>
      <c r="T714" s="15"/>
      <c r="U714" s="15"/>
      <c r="V714" s="15"/>
      <c r="W714" s="15"/>
      <c r="X714" s="15"/>
      <c r="Y714" s="130">
        <v>0.62450954474277509</v>
      </c>
      <c r="Z714" s="130">
        <v>-0.85591225690389727</v>
      </c>
      <c r="AA714" s="130">
        <v>-3.4494458975513922</v>
      </c>
      <c r="AB714" s="130">
        <v>-0.81849954759810828</v>
      </c>
      <c r="AC714" s="130">
        <v>8.8487450958538716E-2</v>
      </c>
      <c r="AD714" s="130">
        <v>6.5964512930300145E-2</v>
      </c>
      <c r="AE714" s="130">
        <v>8.4057365196983369E-3</v>
      </c>
      <c r="AF714" s="130">
        <v>-1.4199667430871088E-2</v>
      </c>
      <c r="AG714" s="15"/>
      <c r="AH714" s="15"/>
      <c r="AI714" s="15"/>
      <c r="AJ714" s="15"/>
      <c r="AK714" s="15"/>
      <c r="AM714" s="19">
        <f t="shared" si="109"/>
        <v>-4.3506901243329565</v>
      </c>
      <c r="AN714" s="19">
        <f t="shared" si="107"/>
        <v>-4.3448961934217838</v>
      </c>
      <c r="AO714" s="19">
        <f t="shared" si="110"/>
        <v>0</v>
      </c>
      <c r="AP714" s="19" t="str">
        <f t="shared" si="111"/>
        <v>ET1</v>
      </c>
      <c r="AQ714" s="19">
        <f t="shared" si="112"/>
        <v>-4.0004945654985313</v>
      </c>
      <c r="AR714" s="19">
        <f t="shared" si="113"/>
        <v>-3.9951217589540917</v>
      </c>
      <c r="AS714" s="19">
        <f>IF(AS$3=$AP714,SUMPRODUCT($Y714:$AF714,Inp_RPEs!$S$9:$Z$9),0)</f>
        <v>-4.0004945654985313</v>
      </c>
      <c r="AT714" s="19">
        <f>IF(AT$3=$AP714,SUMPRODUCT($Y714:$AD714,Inp_RPEs!$S$9:$X$9),0)</f>
        <v>-3.9951217589540917</v>
      </c>
      <c r="AU714" s="19">
        <f>IF(AU$3=$AP714,SUMPRODUCT($Y714:$AF714,Inp_RPEs!$S$10:$Z$10),0)</f>
        <v>0</v>
      </c>
      <c r="AV714" s="19">
        <f>IF(AV$3=$AP714,SUMPRODUCT($Y714:$AD714,Inp_RPEs!$S$10:$X$10),0)</f>
        <v>0</v>
      </c>
      <c r="AW714" s="19">
        <f>IF(AW$3=$AP714,SUMPRODUCT($Y714:$AF714,Inp_RPEs!$S$11:$Z$11),0)</f>
        <v>0</v>
      </c>
      <c r="AX714" s="19">
        <f>IF(AX$3=$AP714,SUMPRODUCT($Y714:$AD714,Inp_RPEs!$S$11:$X$11),0)</f>
        <v>0</v>
      </c>
      <c r="AY714" s="19">
        <f>IF(AY$3=$AP714,SUMPRODUCT($Y714:$AF714,Inp_RPEs!$S$12:$Z$12),0)</f>
        <v>0</v>
      </c>
      <c r="AZ714" s="19">
        <f>IF(AZ$3=$AP714,SUMPRODUCT($Y714:$AB714,Inp_RPEs!$S$12:$V$12),0)</f>
        <v>0</v>
      </c>
      <c r="BA714" s="15"/>
    </row>
    <row r="715" spans="5:53">
      <c r="E715" s="3" t="s">
        <v>11</v>
      </c>
      <c r="F715" s="3" t="s">
        <v>185</v>
      </c>
      <c r="G715" s="3" t="s">
        <v>172</v>
      </c>
      <c r="H715" s="3" t="s">
        <v>166</v>
      </c>
      <c r="I715" s="3" t="s">
        <v>173</v>
      </c>
      <c r="L715" s="3" t="s">
        <v>186</v>
      </c>
      <c r="M715" s="3" t="str">
        <f t="shared" si="108"/>
        <v>SPTTax performance (notional)Tax performance - at notional gearing</v>
      </c>
      <c r="R715" s="15"/>
      <c r="T715" s="15"/>
      <c r="U715" s="15"/>
      <c r="V715" s="15"/>
      <c r="W715" s="15"/>
      <c r="X715" s="15"/>
      <c r="Y715" s="130">
        <v>-1.6556140413226927</v>
      </c>
      <c r="Z715" s="130">
        <v>1.9743548832013396</v>
      </c>
      <c r="AA715" s="130">
        <v>0.28952533725204255</v>
      </c>
      <c r="AB715" s="130">
        <v>-2.0520314022033057</v>
      </c>
      <c r="AC715" s="130">
        <v>-0.45623446330277151</v>
      </c>
      <c r="AD715" s="130">
        <v>-0.81611977987302708</v>
      </c>
      <c r="AE715" s="130">
        <v>-0.27533179546774811</v>
      </c>
      <c r="AF715" s="130">
        <v>-0.74016247193525686</v>
      </c>
      <c r="AG715" s="15"/>
      <c r="AH715" s="15"/>
      <c r="AI715" s="15"/>
      <c r="AJ715" s="15"/>
      <c r="AK715" s="15"/>
      <c r="AM715" s="19">
        <f t="shared" si="109"/>
        <v>-3.7316137336514199</v>
      </c>
      <c r="AN715" s="19">
        <f t="shared" si="107"/>
        <v>-2.7161194662484149</v>
      </c>
      <c r="AO715" s="19">
        <f t="shared" si="110"/>
        <v>0</v>
      </c>
      <c r="AP715" s="19" t="str">
        <f t="shared" si="111"/>
        <v>ET1</v>
      </c>
      <c r="AQ715" s="19">
        <f t="shared" si="112"/>
        <v>-3.4856106733464416</v>
      </c>
      <c r="AR715" s="19">
        <f t="shared" si="113"/>
        <v>-2.543926291984075</v>
      </c>
      <c r="AS715" s="19">
        <f>IF(AS$3=$AP715,SUMPRODUCT($Y715:$AF715,Inp_RPEs!$S$9:$Z$9),0)</f>
        <v>-3.4856106733464416</v>
      </c>
      <c r="AT715" s="19">
        <f>IF(AT$3=$AP715,SUMPRODUCT($Y715:$AD715,Inp_RPEs!$S$9:$X$9),0)</f>
        <v>-2.543926291984075</v>
      </c>
      <c r="AU715" s="19">
        <f>IF(AU$3=$AP715,SUMPRODUCT($Y715:$AF715,Inp_RPEs!$S$10:$Z$10),0)</f>
        <v>0</v>
      </c>
      <c r="AV715" s="19">
        <f>IF(AV$3=$AP715,SUMPRODUCT($Y715:$AD715,Inp_RPEs!$S$10:$X$10),0)</f>
        <v>0</v>
      </c>
      <c r="AW715" s="19">
        <f>IF(AW$3=$AP715,SUMPRODUCT($Y715:$AF715,Inp_RPEs!$S$11:$Z$11),0)</f>
        <v>0</v>
      </c>
      <c r="AX715" s="19">
        <f>IF(AX$3=$AP715,SUMPRODUCT($Y715:$AD715,Inp_RPEs!$S$11:$X$11),0)</f>
        <v>0</v>
      </c>
      <c r="AY715" s="19">
        <f>IF(AY$3=$AP715,SUMPRODUCT($Y715:$AF715,Inp_RPEs!$S$12:$Z$12),0)</f>
        <v>0</v>
      </c>
      <c r="AZ715" s="19">
        <f>IF(AZ$3=$AP715,SUMPRODUCT($Y715:$AB715,Inp_RPEs!$S$12:$V$12),0)</f>
        <v>0</v>
      </c>
      <c r="BA715" s="15"/>
    </row>
    <row r="716" spans="5:53">
      <c r="E716" s="3" t="s">
        <v>11</v>
      </c>
      <c r="F716" s="3" t="s">
        <v>185</v>
      </c>
      <c r="G716" s="3" t="s">
        <v>174</v>
      </c>
      <c r="H716" s="3" t="s">
        <v>166</v>
      </c>
      <c r="I716" s="3" t="s">
        <v>175</v>
      </c>
      <c r="L716" s="3" t="s">
        <v>186</v>
      </c>
      <c r="M716" s="3" t="str">
        <f t="shared" si="108"/>
        <v>SPTTax performance impact (actual)Tax performance - impact of actual gearing</v>
      </c>
      <c r="R716" s="15"/>
      <c r="T716" s="15"/>
      <c r="U716" s="15"/>
      <c r="V716" s="15"/>
      <c r="W716" s="15"/>
      <c r="X716" s="15"/>
      <c r="Y716" s="18">
        <v>-0.7180004690814048</v>
      </c>
      <c r="Z716" s="18">
        <v>0.42933654777494112</v>
      </c>
      <c r="AA716" s="18">
        <v>1.021979856168862</v>
      </c>
      <c r="AB716" s="18">
        <v>0.52580915377543036</v>
      </c>
      <c r="AC716" s="18">
        <v>5.6141165874029397E-2</v>
      </c>
      <c r="AD716" s="18">
        <v>9.0732819506955664E-2</v>
      </c>
      <c r="AE716" s="18">
        <v>0.16091240871593904</v>
      </c>
      <c r="AF716" s="18">
        <v>9.7251911713247097E-2</v>
      </c>
      <c r="AG716" s="15"/>
      <c r="AH716" s="15"/>
      <c r="AI716" s="15"/>
      <c r="AJ716" s="15"/>
      <c r="AK716" s="15"/>
      <c r="AM716" s="19">
        <f t="shared" si="109"/>
        <v>1.6641633944479999</v>
      </c>
      <c r="AN716" s="19">
        <f t="shared" si="107"/>
        <v>1.4059990740188137</v>
      </c>
      <c r="AO716" s="19">
        <f t="shared" si="110"/>
        <v>0</v>
      </c>
      <c r="AP716" s="19" t="str">
        <f t="shared" si="111"/>
        <v>ET1</v>
      </c>
      <c r="AQ716" s="19">
        <f t="shared" si="112"/>
        <v>1.5113474229478663</v>
      </c>
      <c r="AR716" s="19">
        <f t="shared" si="113"/>
        <v>1.2719474418973435</v>
      </c>
      <c r="AS716" s="19">
        <f>IF(AS$3=$AP716,SUMPRODUCT($Y716:$AF716,Inp_RPEs!$S$9:$Z$9),0)</f>
        <v>1.5113474229478663</v>
      </c>
      <c r="AT716" s="19">
        <f>IF(AT$3=$AP716,SUMPRODUCT($Y716:$AD716,Inp_RPEs!$S$9:$X$9),0)</f>
        <v>1.2719474418973435</v>
      </c>
      <c r="AU716" s="19">
        <f>IF(AU$3=$AP716,SUMPRODUCT($Y716:$AF716,Inp_RPEs!$S$10:$Z$10),0)</f>
        <v>0</v>
      </c>
      <c r="AV716" s="19">
        <f>IF(AV$3=$AP716,SUMPRODUCT($Y716:$AD716,Inp_RPEs!$S$10:$X$10),0)</f>
        <v>0</v>
      </c>
      <c r="AW716" s="19">
        <f>IF(AW$3=$AP716,SUMPRODUCT($Y716:$AF716,Inp_RPEs!$S$11:$Z$11),0)</f>
        <v>0</v>
      </c>
      <c r="AX716" s="19">
        <f>IF(AX$3=$AP716,SUMPRODUCT($Y716:$AD716,Inp_RPEs!$S$11:$X$11),0)</f>
        <v>0</v>
      </c>
      <c r="AY716" s="19">
        <f>IF(AY$3=$AP716,SUMPRODUCT($Y716:$AF716,Inp_RPEs!$S$12:$Z$12),0)</f>
        <v>0</v>
      </c>
      <c r="AZ716" s="19">
        <f>IF(AZ$3=$AP716,SUMPRODUCT($Y716:$AB716,Inp_RPEs!$S$12:$V$12),0)</f>
        <v>0</v>
      </c>
      <c r="BA716" s="15"/>
    </row>
    <row r="717" spans="5:53">
      <c r="E717" s="3" t="s">
        <v>11</v>
      </c>
      <c r="F717" s="3" t="s">
        <v>185</v>
      </c>
      <c r="G717" s="3" t="s">
        <v>176</v>
      </c>
      <c r="H717" s="3" t="s">
        <v>176</v>
      </c>
      <c r="I717" s="3" t="s">
        <v>177</v>
      </c>
      <c r="L717" s="3" t="s">
        <v>186</v>
      </c>
      <c r="M717" s="3" t="str">
        <f t="shared" si="108"/>
        <v>SPTRAVNPV-neutral RAV return base</v>
      </c>
      <c r="R717" s="15"/>
      <c r="T717" s="15"/>
      <c r="U717" s="15"/>
      <c r="V717" s="15"/>
      <c r="W717" s="15"/>
      <c r="X717" s="15"/>
      <c r="Y717" s="18">
        <v>1109.1679950175048</v>
      </c>
      <c r="Z717" s="18">
        <v>1217.0674894032888</v>
      </c>
      <c r="AA717" s="18">
        <v>1369.4863027976485</v>
      </c>
      <c r="AB717" s="18">
        <v>1560.3009763742693</v>
      </c>
      <c r="AC717" s="18">
        <v>1696.0340774495742</v>
      </c>
      <c r="AD717" s="18">
        <v>1744.5539833180233</v>
      </c>
      <c r="AE717" s="18">
        <v>1792.7316587624759</v>
      </c>
      <c r="AF717" s="18">
        <v>1841.2738710968306</v>
      </c>
      <c r="AG717" s="15"/>
      <c r="AH717" s="15"/>
      <c r="AI717" s="15"/>
      <c r="AJ717" s="15"/>
      <c r="AK717" s="15"/>
      <c r="AM717" s="19">
        <f t="shared" si="109"/>
        <v>12330.616354219615</v>
      </c>
      <c r="AN717" s="19">
        <f t="shared" si="107"/>
        <v>8696.6108243603085</v>
      </c>
      <c r="AO717" s="19">
        <f t="shared" si="110"/>
        <v>0</v>
      </c>
      <c r="AP717" s="19" t="str">
        <f t="shared" si="111"/>
        <v>ET1</v>
      </c>
      <c r="AQ717" s="19">
        <f t="shared" si="112"/>
        <v>11490.651490337605</v>
      </c>
      <c r="AR717" s="19">
        <f t="shared" si="113"/>
        <v>8120.7789473792654</v>
      </c>
      <c r="AS717" s="19">
        <f>IF(AS$3=$AP717,SUMPRODUCT($Y717:$AF717,Inp_RPEs!$S$9:$Z$9),0)</f>
        <v>11490.651490337605</v>
      </c>
      <c r="AT717" s="19">
        <f>IF(AT$3=$AP717,SUMPRODUCT($Y717:$AD717,Inp_RPEs!$S$9:$X$9),0)</f>
        <v>8120.7789473792654</v>
      </c>
      <c r="AU717" s="19">
        <f>IF(AU$3=$AP717,SUMPRODUCT($Y717:$AF717,Inp_RPEs!$S$10:$Z$10),0)</f>
        <v>0</v>
      </c>
      <c r="AV717" s="19">
        <f>IF(AV$3=$AP717,SUMPRODUCT($Y717:$AD717,Inp_RPEs!$S$10:$X$10),0)</f>
        <v>0</v>
      </c>
      <c r="AW717" s="19">
        <f>IF(AW$3=$AP717,SUMPRODUCT($Y717:$AF717,Inp_RPEs!$S$11:$Z$11),0)</f>
        <v>0</v>
      </c>
      <c r="AX717" s="19">
        <f>IF(AX$3=$AP717,SUMPRODUCT($Y717:$AD717,Inp_RPEs!$S$11:$X$11),0)</f>
        <v>0</v>
      </c>
      <c r="AY717" s="19">
        <f>IF(AY$3=$AP717,SUMPRODUCT($Y717:$AF717,Inp_RPEs!$S$12:$Z$12),0)</f>
        <v>0</v>
      </c>
      <c r="AZ717" s="19">
        <f>IF(AZ$3=$AP717,SUMPRODUCT($Y717:$AB717,Inp_RPEs!$S$12:$V$12),0)</f>
        <v>0</v>
      </c>
      <c r="BA717" s="15"/>
    </row>
    <row r="718" spans="5:53">
      <c r="E718" s="3" t="s">
        <v>11</v>
      </c>
      <c r="F718" s="3" t="s">
        <v>185</v>
      </c>
      <c r="G718" s="3" t="s">
        <v>178</v>
      </c>
      <c r="H718" s="3" t="s">
        <v>176</v>
      </c>
      <c r="I718" s="3" t="s">
        <v>179</v>
      </c>
      <c r="L718" s="3" t="s">
        <v>186</v>
      </c>
      <c r="M718" s="3" t="str">
        <f t="shared" si="108"/>
        <v>SPTDepreciationTotal Depreciation</v>
      </c>
      <c r="R718" s="15"/>
      <c r="T718" s="15"/>
      <c r="U718" s="15"/>
      <c r="V718" s="15"/>
      <c r="W718" s="15"/>
      <c r="X718" s="15"/>
      <c r="Y718" s="18">
        <v>-80.820559094161823</v>
      </c>
      <c r="Z718" s="18">
        <v>-86.217596211970459</v>
      </c>
      <c r="AA718" s="18">
        <v>-93.902657653381894</v>
      </c>
      <c r="AB718" s="18">
        <v>-106.68952311533035</v>
      </c>
      <c r="AC718" s="18">
        <v>-114.19608758237649</v>
      </c>
      <c r="AD718" s="18">
        <v>-117.45731301249471</v>
      </c>
      <c r="AE718" s="18">
        <v>-119.13306637089003</v>
      </c>
      <c r="AF718" s="18">
        <v>-122.11747142505138</v>
      </c>
      <c r="AG718" s="15"/>
      <c r="AH718" s="15"/>
      <c r="AI718" s="15"/>
      <c r="AJ718" s="15"/>
      <c r="AK718" s="15"/>
      <c r="AM718" s="19">
        <f t="shared" si="109"/>
        <v>-840.53427446565706</v>
      </c>
      <c r="AN718" s="19">
        <f t="shared" si="107"/>
        <v>-599.28373666971572</v>
      </c>
      <c r="AO718" s="19">
        <f t="shared" si="110"/>
        <v>0</v>
      </c>
      <c r="AP718" s="19" t="str">
        <f t="shared" si="111"/>
        <v>ET1</v>
      </c>
      <c r="AQ718" s="19">
        <f t="shared" si="112"/>
        <v>-783.56475666210576</v>
      </c>
      <c r="AR718" s="19">
        <f t="shared" si="113"/>
        <v>-559.84920185282317</v>
      </c>
      <c r="AS718" s="19">
        <f>IF(AS$3=$AP718,SUMPRODUCT($Y718:$AF718,Inp_RPEs!$S$9:$Z$9),0)</f>
        <v>-783.56475666210576</v>
      </c>
      <c r="AT718" s="19">
        <f>IF(AT$3=$AP718,SUMPRODUCT($Y718:$AD718,Inp_RPEs!$S$9:$X$9),0)</f>
        <v>-559.84920185282317</v>
      </c>
      <c r="AU718" s="19">
        <f>IF(AU$3=$AP718,SUMPRODUCT($Y718:$AF718,Inp_RPEs!$S$10:$Z$10),0)</f>
        <v>0</v>
      </c>
      <c r="AV718" s="19">
        <f>IF(AV$3=$AP718,SUMPRODUCT($Y718:$AD718,Inp_RPEs!$S$10:$X$10),0)</f>
        <v>0</v>
      </c>
      <c r="AW718" s="19">
        <f>IF(AW$3=$AP718,SUMPRODUCT($Y718:$AF718,Inp_RPEs!$S$11:$Z$11),0)</f>
        <v>0</v>
      </c>
      <c r="AX718" s="19">
        <f>IF(AX$3=$AP718,SUMPRODUCT($Y718:$AD718,Inp_RPEs!$S$11:$X$11),0)</f>
        <v>0</v>
      </c>
      <c r="AY718" s="19">
        <f>IF(AY$3=$AP718,SUMPRODUCT($Y718:$AF718,Inp_RPEs!$S$12:$Z$12),0)</f>
        <v>0</v>
      </c>
      <c r="AZ718" s="19">
        <f>IF(AZ$3=$AP718,SUMPRODUCT($Y718:$AB718,Inp_RPEs!$S$12:$V$12),0)</f>
        <v>0</v>
      </c>
      <c r="BA718" s="15"/>
    </row>
    <row r="719" spans="5:53">
      <c r="E719" s="3" t="s">
        <v>11</v>
      </c>
      <c r="F719" s="3" t="s">
        <v>185</v>
      </c>
      <c r="G719" s="3" t="s">
        <v>180</v>
      </c>
      <c r="H719" s="3" t="s">
        <v>176</v>
      </c>
      <c r="I719" s="3" t="s">
        <v>181</v>
      </c>
      <c r="L719" s="3" t="s">
        <v>138</v>
      </c>
      <c r="M719" s="3" t="str">
        <f t="shared" si="108"/>
        <v>SPTNotional GearingNotional gearing</v>
      </c>
      <c r="R719" s="15"/>
      <c r="T719" s="15"/>
      <c r="U719" s="15"/>
      <c r="V719" s="15"/>
      <c r="W719" s="15"/>
      <c r="X719" s="15"/>
      <c r="Y719" s="18">
        <v>0.55000000000000004</v>
      </c>
      <c r="Z719" s="18">
        <v>0.55000000000000004</v>
      </c>
      <c r="AA719" s="18">
        <v>0.55000000000000004</v>
      </c>
      <c r="AB719" s="18">
        <v>0.55000000000000004</v>
      </c>
      <c r="AC719" s="18">
        <v>0.55000000000000004</v>
      </c>
      <c r="AD719" s="18">
        <v>0.55000000000000004</v>
      </c>
      <c r="AE719" s="18">
        <v>0.55000000000000004</v>
      </c>
      <c r="AF719" s="18">
        <v>0.55000000000000004</v>
      </c>
      <c r="AG719" s="15"/>
      <c r="AH719" s="15"/>
      <c r="AI719" s="15"/>
      <c r="AJ719" s="15"/>
      <c r="AK719" s="15"/>
      <c r="AM719" s="19">
        <f t="shared" si="109"/>
        <v>0.54999999999999993</v>
      </c>
      <c r="AN719" s="19">
        <f t="shared" si="107"/>
        <v>0.54999999999999993</v>
      </c>
      <c r="AO719" s="19">
        <f t="shared" si="110"/>
        <v>0</v>
      </c>
      <c r="AP719" s="19" t="str">
        <f t="shared" si="111"/>
        <v>ET1</v>
      </c>
      <c r="AQ719" s="19">
        <f t="shared" si="112"/>
        <v>4.1090172635835698</v>
      </c>
      <c r="AR719" s="19">
        <f t="shared" si="113"/>
        <v>3.0889693393863586</v>
      </c>
      <c r="AS719" s="19">
        <f>IF(AS$3=$AP719,SUMPRODUCT($Y719:$AF719,Inp_RPEs!$S$9:$Z$9),0)</f>
        <v>4.1090172635835698</v>
      </c>
      <c r="AT719" s="19">
        <f>IF(AT$3=$AP719,SUMPRODUCT($Y719:$AD719,Inp_RPEs!$S$9:$X$9),0)</f>
        <v>3.0889693393863586</v>
      </c>
      <c r="AU719" s="19">
        <f>IF(AU$3=$AP719,SUMPRODUCT($Y719:$AF719,Inp_RPEs!$S$10:$Z$10),0)</f>
        <v>0</v>
      </c>
      <c r="AV719" s="19">
        <f>IF(AV$3=$AP719,SUMPRODUCT($Y719:$AD719,Inp_RPEs!$S$10:$X$10),0)</f>
        <v>0</v>
      </c>
      <c r="AW719" s="19">
        <f>IF(AW$3=$AP719,SUMPRODUCT($Y719:$AF719,Inp_RPEs!$S$11:$Z$11),0)</f>
        <v>0</v>
      </c>
      <c r="AX719" s="19">
        <f>IF(AX$3=$AP719,SUMPRODUCT($Y719:$AD719,Inp_RPEs!$S$11:$X$11),0)</f>
        <v>0</v>
      </c>
      <c r="AY719" s="19">
        <f>IF(AY$3=$AP719,SUMPRODUCT($Y719:$AF719,Inp_RPEs!$S$12:$Z$12),0)</f>
        <v>0</v>
      </c>
      <c r="AZ719" s="19">
        <f>IF(AZ$3=$AP719,SUMPRODUCT($Y719:$AB719,Inp_RPEs!$S$12:$V$12),0)</f>
        <v>0</v>
      </c>
      <c r="BA719" s="15"/>
    </row>
    <row r="720" spans="5:53">
      <c r="E720" s="3" t="s">
        <v>11</v>
      </c>
      <c r="F720" s="3" t="s">
        <v>185</v>
      </c>
      <c r="G720" s="3" t="s">
        <v>182</v>
      </c>
      <c r="H720" s="3" t="s">
        <v>176</v>
      </c>
      <c r="I720" s="3" t="s">
        <v>182</v>
      </c>
      <c r="L720" s="3" t="s">
        <v>183</v>
      </c>
      <c r="M720" s="3" t="str">
        <f t="shared" si="108"/>
        <v>SPTCost of debtCost of debt</v>
      </c>
      <c r="R720" s="15"/>
      <c r="T720" s="15"/>
      <c r="U720" s="15"/>
      <c r="V720" s="15"/>
      <c r="W720" s="15"/>
      <c r="X720" s="15"/>
      <c r="Y720" s="18">
        <v>2.92E-2</v>
      </c>
      <c r="Z720" s="18">
        <v>2.7199999999999998E-2</v>
      </c>
      <c r="AA720" s="18">
        <v>2.5499999999999998E-2</v>
      </c>
      <c r="AB720" s="18">
        <v>2.3800000000000002E-2</v>
      </c>
      <c r="AC720" s="18">
        <v>2.2200000000000001E-2</v>
      </c>
      <c r="AD720" s="18">
        <v>1.9099999999999999E-2</v>
      </c>
      <c r="AE720" s="18">
        <v>1.5800000000000002E-2</v>
      </c>
      <c r="AF720" s="18">
        <v>1.1399999999999999E-2</v>
      </c>
      <c r="AG720" s="15"/>
      <c r="AH720" s="15"/>
      <c r="AI720" s="15"/>
      <c r="AJ720" s="15"/>
      <c r="AK720" s="15"/>
      <c r="AM720" s="19">
        <f t="shared" si="109"/>
        <v>2.1775000000000003E-2</v>
      </c>
      <c r="AN720" s="19">
        <f t="shared" si="107"/>
        <v>2.4500000000000004E-2</v>
      </c>
      <c r="AO720" s="19">
        <f t="shared" si="110"/>
        <v>0</v>
      </c>
      <c r="AP720" s="19" t="str">
        <f t="shared" si="111"/>
        <v>ET1</v>
      </c>
      <c r="AQ720" s="19">
        <f t="shared" si="112"/>
        <v>0.16308065814032105</v>
      </c>
      <c r="AR720" s="19">
        <f t="shared" si="113"/>
        <v>0.13785765492380819</v>
      </c>
      <c r="AS720" s="19">
        <f>IF(AS$3=$AP720,SUMPRODUCT($Y720:$AF720,Inp_RPEs!$S$9:$Z$9),0)</f>
        <v>0.16308065814032105</v>
      </c>
      <c r="AT720" s="19">
        <f>IF(AT$3=$AP720,SUMPRODUCT($Y720:$AD720,Inp_RPEs!$S$9:$X$9),0)</f>
        <v>0.13785765492380819</v>
      </c>
      <c r="AU720" s="19">
        <f>IF(AU$3=$AP720,SUMPRODUCT($Y720:$AF720,Inp_RPEs!$S$10:$Z$10),0)</f>
        <v>0</v>
      </c>
      <c r="AV720" s="19">
        <f>IF(AV$3=$AP720,SUMPRODUCT($Y720:$AD720,Inp_RPEs!$S$10:$X$10),0)</f>
        <v>0</v>
      </c>
      <c r="AW720" s="19">
        <f>IF(AW$3=$AP720,SUMPRODUCT($Y720:$AF720,Inp_RPEs!$S$11:$Z$11),0)</f>
        <v>0</v>
      </c>
      <c r="AX720" s="19">
        <f>IF(AX$3=$AP720,SUMPRODUCT($Y720:$AD720,Inp_RPEs!$S$11:$X$11),0)</f>
        <v>0</v>
      </c>
      <c r="AY720" s="19">
        <f>IF(AY$3=$AP720,SUMPRODUCT($Y720:$AF720,Inp_RPEs!$S$12:$Z$12),0)</f>
        <v>0</v>
      </c>
      <c r="AZ720" s="19">
        <f>IF(AZ$3=$AP720,SUMPRODUCT($Y720:$AB720,Inp_RPEs!$S$12:$V$12),0)</f>
        <v>0</v>
      </c>
      <c r="BA720" s="15"/>
    </row>
    <row r="721" spans="2:69">
      <c r="E721" s="3" t="s">
        <v>11</v>
      </c>
      <c r="F721" s="3" t="s">
        <v>185</v>
      </c>
      <c r="G721" s="3" t="s">
        <v>184</v>
      </c>
      <c r="H721" s="3" t="s">
        <v>176</v>
      </c>
      <c r="I721" s="3" t="s">
        <v>184</v>
      </c>
      <c r="L721" s="3" t="s">
        <v>183</v>
      </c>
      <c r="M721" s="3" t="str">
        <f t="shared" si="108"/>
        <v>SPTCost of equityCost of equity</v>
      </c>
      <c r="R721" s="15"/>
      <c r="T721" s="15"/>
      <c r="U721" s="15"/>
      <c r="V721" s="15"/>
      <c r="W721" s="15"/>
      <c r="X721" s="15"/>
      <c r="Y721" s="18">
        <v>7.0000000000000007E-2</v>
      </c>
      <c r="Z721" s="18">
        <v>7.0000000000000007E-2</v>
      </c>
      <c r="AA721" s="18">
        <v>7.0000000000000007E-2</v>
      </c>
      <c r="AB721" s="18">
        <v>7.0000000000000007E-2</v>
      </c>
      <c r="AC721" s="18">
        <v>7.0000000000000007E-2</v>
      </c>
      <c r="AD721" s="18">
        <v>7.0000000000000007E-2</v>
      </c>
      <c r="AE721" s="18">
        <v>7.0000000000000007E-2</v>
      </c>
      <c r="AF721" s="18">
        <v>7.0000000000000007E-2</v>
      </c>
      <c r="AG721" s="15"/>
      <c r="AH721" s="15"/>
      <c r="AI721" s="15"/>
      <c r="AJ721" s="15"/>
      <c r="AK721" s="15"/>
      <c r="AM721" s="19">
        <f t="shared" si="109"/>
        <v>7.0000000000000007E-2</v>
      </c>
      <c r="AN721" s="19">
        <f t="shared" si="107"/>
        <v>7.0000000000000007E-2</v>
      </c>
      <c r="AO721" s="19">
        <f t="shared" si="110"/>
        <v>0</v>
      </c>
      <c r="AP721" s="19" t="str">
        <f t="shared" si="111"/>
        <v>ET1</v>
      </c>
      <c r="AQ721" s="19">
        <f t="shared" si="112"/>
        <v>0.52296583354699988</v>
      </c>
      <c r="AR721" s="19">
        <f t="shared" si="113"/>
        <v>0.3931415522855366</v>
      </c>
      <c r="AS721" s="19">
        <f>IF(AS$3=$AP721,SUMPRODUCT($Y721:$AF721,Inp_RPEs!$S$9:$Z$9),0)</f>
        <v>0.52296583354699988</v>
      </c>
      <c r="AT721" s="19">
        <f>IF(AT$3=$AP721,SUMPRODUCT($Y721:$AD721,Inp_RPEs!$S$9:$X$9),0)</f>
        <v>0.3931415522855366</v>
      </c>
      <c r="AU721" s="19">
        <f>IF(AU$3=$AP721,SUMPRODUCT($Y721:$AF721,Inp_RPEs!$S$10:$Z$10),0)</f>
        <v>0</v>
      </c>
      <c r="AV721" s="19">
        <f>IF(AV$3=$AP721,SUMPRODUCT($Y721:$AD721,Inp_RPEs!$S$10:$X$10),0)</f>
        <v>0</v>
      </c>
      <c r="AW721" s="19">
        <f>IF(AW$3=$AP721,SUMPRODUCT($Y721:$AF721,Inp_RPEs!$S$11:$Z$11),0)</f>
        <v>0</v>
      </c>
      <c r="AX721" s="19">
        <f>IF(AX$3=$AP721,SUMPRODUCT($Y721:$AD721,Inp_RPEs!$S$11:$X$11),0)</f>
        <v>0</v>
      </c>
      <c r="AY721" s="19">
        <f>IF(AY$3=$AP721,SUMPRODUCT($Y721:$AF721,Inp_RPEs!$S$12:$Z$12),0)</f>
        <v>0</v>
      </c>
      <c r="AZ721" s="19">
        <f>IF(AZ$3=$AP721,SUMPRODUCT($Y721:$AB721,Inp_RPEs!$S$12:$V$12),0)</f>
        <v>0</v>
      </c>
      <c r="BA721" s="15"/>
    </row>
    <row r="722" spans="2:69">
      <c r="Y722" s="92"/>
      <c r="Z722" s="92"/>
      <c r="AA722" s="92"/>
      <c r="AB722" s="92"/>
      <c r="AC722" s="92"/>
      <c r="AD722" s="92"/>
      <c r="AE722" s="92"/>
      <c r="AF722" s="92"/>
    </row>
    <row r="723" spans="2:69" ht="15">
      <c r="B723" s="10" t="s">
        <v>264</v>
      </c>
      <c r="C723" s="10"/>
      <c r="D723" s="10"/>
      <c r="E723" s="10"/>
      <c r="F723" s="10"/>
      <c r="G723" s="10"/>
      <c r="H723" s="10"/>
      <c r="I723" s="10"/>
      <c r="J723" s="10"/>
      <c r="K723" s="10"/>
      <c r="L723" s="10"/>
      <c r="M723" s="10"/>
      <c r="N723" s="10"/>
      <c r="O723" s="10"/>
      <c r="P723" s="10"/>
      <c r="Q723" s="10"/>
      <c r="R723" s="10"/>
      <c r="S723" s="10"/>
      <c r="T723" s="10"/>
      <c r="U723" s="10"/>
      <c r="V723" s="10"/>
      <c r="W723" s="10"/>
      <c r="X723" s="10"/>
      <c r="Y723" s="10"/>
      <c r="Z723" s="10"/>
      <c r="AA723" s="10"/>
      <c r="AB723" s="10"/>
      <c r="AC723" s="10"/>
      <c r="AD723" s="10"/>
      <c r="AE723" s="10"/>
      <c r="AF723" s="10"/>
      <c r="AG723" s="10"/>
      <c r="AH723" s="10"/>
      <c r="AI723" s="10"/>
      <c r="AJ723" s="10"/>
      <c r="AK723" s="10"/>
      <c r="AL723" s="10"/>
      <c r="AM723" s="10"/>
      <c r="AN723" s="10"/>
      <c r="AO723" s="10"/>
      <c r="AP723" s="10"/>
      <c r="AQ723" s="10"/>
      <c r="AR723" s="10"/>
      <c r="AS723" s="10"/>
      <c r="AT723" s="10"/>
      <c r="AU723" s="10"/>
      <c r="AV723" s="10"/>
      <c r="AW723" s="10"/>
      <c r="AX723" s="10"/>
      <c r="AY723" s="10"/>
      <c r="AZ723" s="10"/>
      <c r="BA723" s="10"/>
      <c r="BB723" s="10"/>
      <c r="BC723" s="10"/>
      <c r="BD723" s="36"/>
      <c r="BE723" s="10"/>
      <c r="BF723" s="10"/>
      <c r="BG723" s="10"/>
      <c r="BH723" s="10"/>
      <c r="BI723" s="10"/>
      <c r="BJ723" s="10"/>
      <c r="BK723" s="10"/>
      <c r="BL723" s="10"/>
      <c r="BM723" s="10"/>
      <c r="BN723" s="10"/>
      <c r="BO723" s="10"/>
      <c r="BP723" s="10"/>
      <c r="BQ723" s="10"/>
    </row>
    <row r="724" spans="2:69">
      <c r="C724" s="27"/>
    </row>
    <row r="726" spans="2:69">
      <c r="R726" s="26">
        <f>COUNTIF(T726:BA726, FALSE)</f>
        <v>0</v>
      </c>
      <c r="T726" s="26" t="b">
        <f>TRUE</f>
        <v>1</v>
      </c>
      <c r="U726" s="26" t="b">
        <f>TRUE</f>
        <v>1</v>
      </c>
      <c r="V726" s="26" t="b">
        <f>TRUE</f>
        <v>1</v>
      </c>
      <c r="W726" s="26" t="b">
        <f>TRUE</f>
        <v>1</v>
      </c>
      <c r="X726" s="26" t="b">
        <f>TRUE</f>
        <v>1</v>
      </c>
      <c r="Y726" s="26" t="b">
        <f>TRUE</f>
        <v>1</v>
      </c>
      <c r="Z726" s="26" t="b">
        <f>TRUE</f>
        <v>1</v>
      </c>
      <c r="AA726" s="26" t="b">
        <f>TRUE</f>
        <v>1</v>
      </c>
      <c r="AB726" s="26" t="b">
        <f>TRUE</f>
        <v>1</v>
      </c>
      <c r="AC726" s="26" t="b">
        <f>TRUE</f>
        <v>1</v>
      </c>
      <c r="AD726" s="26" t="b">
        <f>TRUE</f>
        <v>1</v>
      </c>
      <c r="AE726" s="26" t="b">
        <f>TRUE</f>
        <v>1</v>
      </c>
      <c r="AF726" s="26" t="b">
        <f>TRUE</f>
        <v>1</v>
      </c>
      <c r="AG726" s="26" t="b">
        <f>TRUE</f>
        <v>1</v>
      </c>
      <c r="AH726" s="26" t="b">
        <f>TRUE</f>
        <v>1</v>
      </c>
      <c r="AI726" s="26" t="b">
        <f>TRUE</f>
        <v>1</v>
      </c>
      <c r="AJ726" s="26" t="b">
        <f>TRUE</f>
        <v>1</v>
      </c>
      <c r="AK726" s="26" t="b">
        <f>TRUE</f>
        <v>1</v>
      </c>
      <c r="AL726"/>
      <c r="AM726" s="26" t="b">
        <f>TRUE</f>
        <v>1</v>
      </c>
      <c r="AN726" s="26" t="b">
        <f>TRUE</f>
        <v>1</v>
      </c>
      <c r="AO726" s="26" t="b">
        <f>TRUE</f>
        <v>1</v>
      </c>
      <c r="AP726" s="26"/>
      <c r="AQ726" s="26" t="b">
        <f>TRUE</f>
        <v>1</v>
      </c>
      <c r="AR726" s="26" t="b">
        <f>TRUE</f>
        <v>1</v>
      </c>
      <c r="AS726" s="26"/>
      <c r="AT726" s="26"/>
      <c r="AU726" s="26"/>
      <c r="AV726" s="26"/>
      <c r="AW726" s="26"/>
      <c r="AX726" s="26"/>
      <c r="AY726" s="26"/>
      <c r="AZ726" s="26"/>
      <c r="BA726" s="26" t="b">
        <f>TRUE</f>
        <v>1</v>
      </c>
    </row>
    <row r="727" spans="2:69">
      <c r="R727" s="26">
        <f>COUNTIF(T727:BA727, FALSE)</f>
        <v>0</v>
      </c>
      <c r="T727" s="26" t="b">
        <f>TRUE</f>
        <v>1</v>
      </c>
      <c r="U727" s="26" t="b">
        <f>TRUE</f>
        <v>1</v>
      </c>
      <c r="V727" s="26" t="b">
        <f>TRUE</f>
        <v>1</v>
      </c>
      <c r="W727" s="26" t="b">
        <f>TRUE</f>
        <v>1</v>
      </c>
      <c r="X727" s="26" t="b">
        <f>TRUE</f>
        <v>1</v>
      </c>
      <c r="Y727" s="26" t="b">
        <f>TRUE</f>
        <v>1</v>
      </c>
      <c r="Z727" s="26" t="b">
        <f>TRUE</f>
        <v>1</v>
      </c>
      <c r="AA727" s="26" t="b">
        <f>TRUE</f>
        <v>1</v>
      </c>
      <c r="AB727" s="26" t="b">
        <f>TRUE</f>
        <v>1</v>
      </c>
      <c r="AC727" s="26" t="b">
        <f>TRUE</f>
        <v>1</v>
      </c>
      <c r="AD727" s="26" t="b">
        <f>TRUE</f>
        <v>1</v>
      </c>
      <c r="AE727" s="26" t="b">
        <f>TRUE</f>
        <v>1</v>
      </c>
      <c r="AF727" s="26" t="b">
        <f>TRUE</f>
        <v>1</v>
      </c>
      <c r="AG727" s="26" t="b">
        <f>TRUE</f>
        <v>1</v>
      </c>
      <c r="AH727" s="26" t="b">
        <f>TRUE</f>
        <v>1</v>
      </c>
      <c r="AI727" s="26" t="b">
        <f>TRUE</f>
        <v>1</v>
      </c>
      <c r="AJ727" s="26" t="b">
        <f>TRUE</f>
        <v>1</v>
      </c>
      <c r="AK727" s="26" t="b">
        <f>TRUE</f>
        <v>1</v>
      </c>
      <c r="AL727"/>
      <c r="AM727" s="26" t="b">
        <f>TRUE</f>
        <v>1</v>
      </c>
      <c r="AN727" s="26" t="b">
        <f>TRUE</f>
        <v>1</v>
      </c>
      <c r="AO727" s="26" t="b">
        <f>TRUE</f>
        <v>1</v>
      </c>
      <c r="AP727" s="26"/>
      <c r="AQ727" s="26" t="b">
        <f>TRUE</f>
        <v>1</v>
      </c>
      <c r="AR727" s="26" t="b">
        <f>TRUE</f>
        <v>1</v>
      </c>
      <c r="AS727" s="26"/>
      <c r="AT727" s="26"/>
      <c r="AU727" s="26"/>
      <c r="AV727" s="26"/>
      <c r="AW727" s="26"/>
      <c r="AX727" s="26"/>
      <c r="AY727" s="26"/>
      <c r="AZ727" s="26"/>
      <c r="BA727" s="26" t="b">
        <f>TRUE</f>
        <v>1</v>
      </c>
    </row>
    <row r="729" spans="2:69">
      <c r="R729" s="26">
        <f>SUM(R726:R727)</f>
        <v>0</v>
      </c>
    </row>
  </sheetData>
  <conditionalFormatting sqref="R726:R727">
    <cfRule type="cellIs" dxfId="3" priority="5" operator="greaterThan">
      <formula>0</formula>
    </cfRule>
  </conditionalFormatting>
  <conditionalFormatting sqref="T726:AK727 AM726:AP727">
    <cfRule type="cellIs" dxfId="2" priority="4" operator="equal">
      <formula>FALSE</formula>
    </cfRule>
  </conditionalFormatting>
  <conditionalFormatting sqref="R729">
    <cfRule type="cellIs" dxfId="1" priority="3" operator="greaterThan">
      <formula>0</formula>
    </cfRule>
  </conditionalFormatting>
  <conditionalFormatting sqref="AQ726:BA727">
    <cfRule type="cellIs" dxfId="0" priority="1" operator="equal">
      <formula>FALSE</formula>
    </cfRule>
  </conditionalFormatting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tabColor theme="6"/>
  </sheetPr>
  <dimension ref="A1:BI14"/>
  <sheetViews>
    <sheetView zoomScale="80" zoomScaleNormal="80" workbookViewId="0">
      <pane ySplit="5" topLeftCell="A6" activePane="bottomLeft" state="frozen"/>
      <selection pane="bottomLeft" activeCell="X9" sqref="X9"/>
    </sheetView>
  </sheetViews>
  <sheetFormatPr defaultColWidth="0" defaultRowHeight="12.45"/>
  <cols>
    <col min="1" max="3" width="1.73046875" style="3" customWidth="1"/>
    <col min="4" max="4" width="2.59765625" style="3" customWidth="1"/>
    <col min="5" max="5" width="13.33203125" style="3" bestFit="1" customWidth="1"/>
    <col min="6" max="6" width="6.59765625" style="3" customWidth="1"/>
    <col min="7" max="7" width="33.796875" style="3" bestFit="1" customWidth="1"/>
    <col min="8" max="8" width="9.19921875" style="3" bestFit="1" customWidth="1"/>
    <col min="9" max="10" width="1.73046875" style="3" customWidth="1"/>
    <col min="11" max="11" width="11.796875" style="3" bestFit="1" customWidth="1"/>
    <col min="12" max="12" width="20.73046875" style="3" customWidth="1"/>
    <col min="13" max="13" width="1.73046875" style="3" customWidth="1"/>
    <col min="14" max="15" width="5.73046875" style="3" customWidth="1"/>
    <col min="16" max="16" width="1.73046875" style="3" customWidth="1"/>
    <col min="17" max="17" width="9.19921875" style="3" customWidth="1"/>
    <col min="18" max="18" width="1.73046875" style="3" customWidth="1"/>
    <col min="19" max="26" width="9.19921875" style="3" customWidth="1"/>
    <col min="27" max="27" width="1.59765625" style="3" customWidth="1"/>
    <col min="28" max="28" width="1.73046875" style="3" customWidth="1"/>
    <col min="29" max="29" width="9.19921875" style="3" customWidth="1"/>
    <col min="30" max="30" width="9.19921875" style="37" customWidth="1"/>
    <col min="31" max="31" width="60.796875" style="3" bestFit="1" customWidth="1"/>
    <col min="32" max="43" width="1.73046875" style="3" customWidth="1"/>
    <col min="44" max="61" width="0" style="3" hidden="1" customWidth="1"/>
    <col min="62" max="16384" width="9.19921875" style="3" hidden="1"/>
  </cols>
  <sheetData>
    <row r="1" spans="1:43" ht="22.75">
      <c r="A1" s="9" t="s">
        <v>251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9"/>
      <c r="AD1" s="35"/>
      <c r="AE1" s="9"/>
      <c r="AF1" s="9"/>
      <c r="AG1" s="9"/>
      <c r="AH1" s="9"/>
      <c r="AI1" s="9"/>
      <c r="AJ1" s="9"/>
      <c r="AK1" s="9"/>
      <c r="AL1" s="9"/>
      <c r="AM1" s="9"/>
      <c r="AN1" s="9"/>
      <c r="AO1" s="9"/>
      <c r="AP1" s="9"/>
      <c r="AQ1" s="9"/>
    </row>
    <row r="2" spans="1:43" ht="15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  <c r="AA2" s="10"/>
      <c r="AB2" s="10"/>
      <c r="AC2" s="10"/>
      <c r="AD2" s="36"/>
      <c r="AE2" s="10"/>
      <c r="AF2" s="10"/>
      <c r="AG2" s="10"/>
      <c r="AH2" s="10"/>
      <c r="AI2" s="10"/>
      <c r="AJ2" s="10"/>
      <c r="AK2" s="10"/>
      <c r="AL2" s="10"/>
      <c r="AM2" s="10"/>
      <c r="AN2" s="10"/>
      <c r="AO2" s="10"/>
      <c r="AP2" s="10"/>
      <c r="AQ2" s="10"/>
    </row>
    <row r="3" spans="1:43" ht="15">
      <c r="A3" s="10" t="s">
        <v>57</v>
      </c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36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</row>
    <row r="4" spans="1:43">
      <c r="S4" s="55" t="s">
        <v>85</v>
      </c>
      <c r="T4" s="56"/>
      <c r="U4" s="56"/>
      <c r="V4" s="56"/>
      <c r="W4" s="56"/>
      <c r="X4" s="56"/>
      <c r="Y4" s="56"/>
      <c r="Z4" s="57"/>
      <c r="AA4" s="43"/>
      <c r="AC4" s="58" t="s">
        <v>73</v>
      </c>
      <c r="AD4" s="58"/>
      <c r="AE4" s="58"/>
    </row>
    <row r="5" spans="1:43">
      <c r="A5" s="4"/>
      <c r="B5" s="4"/>
      <c r="C5" s="4"/>
      <c r="D5" s="4"/>
      <c r="E5" s="4" t="s">
        <v>120</v>
      </c>
      <c r="F5" s="4" t="s">
        <v>4</v>
      </c>
      <c r="G5" s="4" t="s">
        <v>121</v>
      </c>
      <c r="H5" s="4" t="s">
        <v>122</v>
      </c>
      <c r="I5" s="4"/>
      <c r="J5" s="4"/>
      <c r="K5" s="4" t="s">
        <v>63</v>
      </c>
      <c r="L5" s="4" t="s">
        <v>116</v>
      </c>
      <c r="M5" s="4"/>
      <c r="N5" s="4" t="s">
        <v>70</v>
      </c>
      <c r="O5" s="4" t="s">
        <v>75</v>
      </c>
      <c r="P5" s="4"/>
      <c r="Q5" s="4" t="s">
        <v>64</v>
      </c>
      <c r="R5" s="4"/>
      <c r="S5" s="44" t="s">
        <v>252</v>
      </c>
      <c r="T5" s="65" t="s">
        <v>253</v>
      </c>
      <c r="U5" s="65" t="s">
        <v>254</v>
      </c>
      <c r="V5" s="65" t="s">
        <v>255</v>
      </c>
      <c r="W5" s="65" t="s">
        <v>256</v>
      </c>
      <c r="X5" s="65" t="s">
        <v>257</v>
      </c>
      <c r="Y5" s="65" t="s">
        <v>258</v>
      </c>
      <c r="Z5" s="65" t="s">
        <v>259</v>
      </c>
      <c r="AA5" s="34"/>
      <c r="AB5" s="4"/>
      <c r="AC5" s="33" t="s">
        <v>7</v>
      </c>
      <c r="AD5" s="38" t="s">
        <v>6</v>
      </c>
      <c r="AE5" s="32" t="s">
        <v>71</v>
      </c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</row>
    <row r="7" spans="1:43" ht="15">
      <c r="B7" s="10" t="s">
        <v>261</v>
      </c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36"/>
      <c r="AE7" s="10"/>
      <c r="AF7" s="10"/>
      <c r="AG7" s="10"/>
      <c r="AH7" s="10"/>
      <c r="AI7" s="10"/>
      <c r="AJ7" s="10"/>
      <c r="AK7" s="10"/>
      <c r="AL7" s="10"/>
      <c r="AM7" s="10"/>
      <c r="AN7" s="10"/>
      <c r="AO7" s="10"/>
      <c r="AP7" s="10"/>
      <c r="AQ7" s="10"/>
    </row>
    <row r="9" spans="1:43">
      <c r="D9" s="98">
        <v>1</v>
      </c>
      <c r="E9" s="3" t="s">
        <v>185</v>
      </c>
      <c r="G9" s="3" t="s">
        <v>262</v>
      </c>
      <c r="K9" s="3" t="s">
        <v>260</v>
      </c>
      <c r="Q9" s="15"/>
      <c r="S9" s="93">
        <v>0.9715048674141501</v>
      </c>
      <c r="T9" s="93">
        <v>0.94646654737178881</v>
      </c>
      <c r="U9" s="93">
        <v>0.92206309317125756</v>
      </c>
      <c r="V9" s="93">
        <v>0.92164079238670749</v>
      </c>
      <c r="W9" s="93">
        <v>0.92731629472473753</v>
      </c>
      <c r="X9" s="94">
        <f>$W$9</f>
        <v>0.92731629472473753</v>
      </c>
      <c r="Y9" s="94">
        <f t="shared" ref="Y9:Z9" si="0">$W$9</f>
        <v>0.92731629472473753</v>
      </c>
      <c r="Z9" s="94">
        <f t="shared" si="0"/>
        <v>0.92731629472473753</v>
      </c>
    </row>
    <row r="10" spans="1:43">
      <c r="D10" s="98">
        <v>2</v>
      </c>
      <c r="E10" s="3" t="s">
        <v>212</v>
      </c>
      <c r="G10" s="3" t="s">
        <v>262</v>
      </c>
      <c r="K10" s="3" t="s">
        <v>260</v>
      </c>
      <c r="Q10" s="15"/>
      <c r="S10" s="93">
        <v>0.96842798071702807</v>
      </c>
      <c r="T10" s="93">
        <v>0.9346338721626597</v>
      </c>
      <c r="U10" s="93">
        <v>0.89044159584221716</v>
      </c>
      <c r="V10" s="93">
        <v>0.89454695847150745</v>
      </c>
      <c r="W10" s="93">
        <v>0.90070451445928124</v>
      </c>
      <c r="X10" s="94">
        <f>$W$10</f>
        <v>0.90070451445928124</v>
      </c>
      <c r="Y10" s="94">
        <f t="shared" ref="Y10:Z10" si="1">$W$10</f>
        <v>0.90070451445928124</v>
      </c>
      <c r="Z10" s="94">
        <f t="shared" si="1"/>
        <v>0.90070451445928124</v>
      </c>
    </row>
    <row r="11" spans="1:43">
      <c r="D11" s="98">
        <v>3</v>
      </c>
      <c r="E11" s="3" t="s">
        <v>197</v>
      </c>
      <c r="G11" s="3" t="s">
        <v>262</v>
      </c>
      <c r="K11" s="3" t="s">
        <v>260</v>
      </c>
      <c r="Q11" s="15"/>
      <c r="S11" s="93">
        <v>0.98352135417431386</v>
      </c>
      <c r="T11" s="93">
        <v>0.96340313398071176</v>
      </c>
      <c r="U11" s="93">
        <v>0.95578940580108263</v>
      </c>
      <c r="V11" s="93">
        <v>0.95096517502427258</v>
      </c>
      <c r="W11" s="93">
        <v>0.93652534551850775</v>
      </c>
      <c r="X11" s="94">
        <f>$W$11</f>
        <v>0.93652534551850775</v>
      </c>
      <c r="Y11" s="94">
        <f t="shared" ref="Y11:Z11" si="2">$W$11</f>
        <v>0.93652534551850775</v>
      </c>
      <c r="Z11" s="94">
        <f t="shared" si="2"/>
        <v>0.93652534551850775</v>
      </c>
    </row>
    <row r="12" spans="1:43">
      <c r="D12" s="98">
        <v>4</v>
      </c>
      <c r="E12" s="3" t="s">
        <v>128</v>
      </c>
      <c r="G12" s="3" t="s">
        <v>262</v>
      </c>
      <c r="K12" s="3" t="s">
        <v>260</v>
      </c>
      <c r="Q12" s="15"/>
      <c r="S12" s="93">
        <v>0.99979697843205817</v>
      </c>
      <c r="T12" s="93">
        <v>1.0032160747007768</v>
      </c>
      <c r="U12" s="93">
        <v>1.0035153951669891</v>
      </c>
      <c r="V12" s="94">
        <f>$U$12</f>
        <v>1.0035153951669891</v>
      </c>
      <c r="W12" s="94">
        <f t="shared" ref="W12:Z12" si="3">$U$12</f>
        <v>1.0035153951669891</v>
      </c>
      <c r="X12" s="94">
        <f t="shared" si="3"/>
        <v>1.0035153951669891</v>
      </c>
      <c r="Y12" s="94">
        <f t="shared" si="3"/>
        <v>1.0035153951669891</v>
      </c>
      <c r="Z12" s="94">
        <f t="shared" si="3"/>
        <v>1.0035153951669891</v>
      </c>
    </row>
    <row r="14" spans="1:43" ht="15">
      <c r="B14" s="10" t="s">
        <v>264</v>
      </c>
      <c r="C14" s="10"/>
      <c r="D14" s="10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36"/>
      <c r="AE14" s="10"/>
      <c r="AF14" s="10"/>
      <c r="AG14" s="10"/>
      <c r="AH14" s="10"/>
      <c r="AI14" s="10"/>
      <c r="AJ14" s="10"/>
      <c r="AK14" s="10"/>
      <c r="AL14" s="10"/>
      <c r="AM14" s="10"/>
      <c r="AN14" s="10"/>
      <c r="AO14" s="10"/>
      <c r="AP14" s="10"/>
      <c r="AQ14" s="10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tabColor theme="8"/>
  </sheetPr>
  <dimension ref="A1:CF83"/>
  <sheetViews>
    <sheetView zoomScale="80" zoomScaleNormal="80" workbookViewId="0">
      <pane xSplit="5" ySplit="6" topLeftCell="AA49" activePane="bottomRight" state="frozen"/>
      <selection pane="topRight" activeCell="F1" sqref="F1"/>
      <selection pane="bottomLeft" activeCell="A7" sqref="A7"/>
      <selection pane="bottomRight" activeCell="P53" sqref="P53:AQ53"/>
    </sheetView>
  </sheetViews>
  <sheetFormatPr defaultColWidth="0" defaultRowHeight="12.45"/>
  <cols>
    <col min="1" max="4" width="1.73046875" style="3" customWidth="1"/>
    <col min="5" max="5" width="34.73046875" style="3" customWidth="1"/>
    <col min="6" max="6" width="18.59765625" style="3" bestFit="1" customWidth="1"/>
    <col min="7" max="7" width="88.59765625" style="3" bestFit="1" customWidth="1"/>
    <col min="8" max="9" width="1.19921875" style="3" customWidth="1"/>
    <col min="10" max="10" width="13.33203125" style="3" bestFit="1" customWidth="1"/>
    <col min="11" max="12" width="1.46484375" style="3" customWidth="1"/>
    <col min="13" max="14" width="9.19921875" style="3" customWidth="1"/>
    <col min="15" max="15" width="1.73046875" style="3" customWidth="1"/>
    <col min="16" max="43" width="9.59765625" style="3" customWidth="1"/>
    <col min="44" max="44" width="2.796875" style="3" customWidth="1"/>
    <col min="45" max="56" width="12.46484375" style="68" customWidth="1"/>
    <col min="57" max="57" width="2.796875" style="3" customWidth="1"/>
    <col min="58" max="58" width="9.19921875" style="3" customWidth="1"/>
    <col min="59" max="59" width="9.19921875" style="37" customWidth="1"/>
    <col min="60" max="60" width="60.796875" style="3" bestFit="1" customWidth="1"/>
    <col min="61" max="72" width="1.73046875" style="3" customWidth="1"/>
    <col min="73" max="84" width="0" style="3" hidden="1" customWidth="1"/>
    <col min="85" max="16384" width="9.19921875" style="3" hidden="1"/>
  </cols>
  <sheetData>
    <row r="1" spans="1:72" ht="22.75">
      <c r="A1" s="9" t="s">
        <v>276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9"/>
      <c r="AD1" s="9"/>
      <c r="AE1" s="9"/>
      <c r="AF1" s="9"/>
      <c r="AG1" s="9"/>
      <c r="AH1" s="9"/>
      <c r="AI1" s="9"/>
      <c r="AJ1" s="9"/>
      <c r="AK1" s="9"/>
      <c r="AL1" s="9"/>
      <c r="AM1" s="9"/>
      <c r="AN1" s="9"/>
      <c r="AO1" s="9"/>
      <c r="AP1" s="9"/>
      <c r="AQ1" s="9"/>
      <c r="AR1" s="9"/>
      <c r="AS1" s="70"/>
      <c r="AT1" s="70"/>
      <c r="AU1" s="70"/>
      <c r="AV1" s="70"/>
      <c r="AW1" s="70"/>
      <c r="AX1" s="70"/>
      <c r="AY1" s="70"/>
      <c r="AZ1" s="70"/>
      <c r="BA1" s="70"/>
      <c r="BB1" s="70"/>
      <c r="BC1" s="70"/>
      <c r="BD1" s="70"/>
      <c r="BE1" s="9"/>
      <c r="BF1" s="9"/>
      <c r="BG1" s="35"/>
      <c r="BH1" s="9"/>
      <c r="BI1" s="9"/>
      <c r="BJ1" s="9"/>
      <c r="BK1" s="9"/>
      <c r="BL1" s="9"/>
      <c r="BM1" s="9"/>
      <c r="BN1" s="9"/>
      <c r="BO1" s="9"/>
      <c r="BP1" s="9"/>
      <c r="BQ1" s="9"/>
      <c r="BR1" s="9"/>
      <c r="BS1" s="9"/>
      <c r="BT1" s="9"/>
    </row>
    <row r="2" spans="1:72" ht="15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  <c r="AA2" s="10"/>
      <c r="AB2" s="10"/>
      <c r="AC2" s="10"/>
      <c r="AD2" s="10"/>
      <c r="AE2" s="10"/>
      <c r="AF2" s="10"/>
      <c r="AG2" s="10"/>
      <c r="AH2" s="10"/>
      <c r="AI2" s="10"/>
      <c r="AJ2" s="10"/>
      <c r="AK2" s="10"/>
      <c r="AL2" s="10"/>
      <c r="AM2" s="10"/>
      <c r="AN2" s="10"/>
      <c r="AO2" s="10"/>
      <c r="AP2" s="10"/>
      <c r="AQ2" s="10"/>
      <c r="AR2" s="10"/>
      <c r="AS2" s="71"/>
      <c r="AT2" s="71"/>
      <c r="AU2" s="71"/>
      <c r="AV2" s="71"/>
      <c r="AW2" s="71"/>
      <c r="AX2" s="71"/>
      <c r="AY2" s="71"/>
      <c r="AZ2" s="71"/>
      <c r="BA2" s="71"/>
      <c r="BB2" s="71"/>
      <c r="BC2" s="71"/>
      <c r="BD2" s="71"/>
      <c r="BE2" s="10"/>
      <c r="BF2" s="10"/>
      <c r="BG2" s="36"/>
      <c r="BH2" s="10"/>
      <c r="BI2" s="10"/>
      <c r="BJ2" s="10"/>
      <c r="BK2" s="10"/>
      <c r="BL2" s="10"/>
      <c r="BM2" s="10"/>
      <c r="BN2" s="10"/>
      <c r="BO2" s="10"/>
      <c r="BP2" s="10"/>
      <c r="BQ2" s="10"/>
      <c r="BR2" s="10"/>
      <c r="BS2" s="10"/>
      <c r="BT2" s="10"/>
    </row>
    <row r="3" spans="1:72" ht="15">
      <c r="A3" s="10" t="s">
        <v>244</v>
      </c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71"/>
      <c r="AT3" s="71"/>
      <c r="AU3" s="71"/>
      <c r="AV3" s="71"/>
      <c r="AW3" s="71"/>
      <c r="AX3" s="71"/>
      <c r="AY3" s="71"/>
      <c r="AZ3" s="71"/>
      <c r="BA3" s="71"/>
      <c r="BB3" s="71"/>
      <c r="BC3" s="71"/>
      <c r="BD3" s="71"/>
      <c r="BE3" s="10"/>
      <c r="BF3" s="10"/>
      <c r="BG3" s="36"/>
      <c r="BH3" s="10"/>
      <c r="BI3" s="10"/>
      <c r="BJ3" s="10"/>
      <c r="BK3" s="10"/>
      <c r="BL3" s="10"/>
      <c r="BM3" s="10"/>
      <c r="BN3" s="10"/>
      <c r="BO3" s="10"/>
      <c r="BP3" s="10"/>
      <c r="BQ3" s="10"/>
      <c r="BR3" s="10"/>
      <c r="BS3" s="10"/>
      <c r="BT3" s="10"/>
    </row>
    <row r="5" spans="1:72">
      <c r="A5" s="4"/>
      <c r="B5" s="4"/>
      <c r="C5" s="4"/>
      <c r="D5" s="4"/>
      <c r="E5" s="41" t="s">
        <v>121</v>
      </c>
      <c r="F5" s="41" t="s">
        <v>122</v>
      </c>
      <c r="G5" s="41" t="s">
        <v>123</v>
      </c>
      <c r="H5" s="4"/>
      <c r="I5" s="4"/>
      <c r="J5" s="41" t="s">
        <v>229</v>
      </c>
      <c r="M5" s="41" t="s">
        <v>64</v>
      </c>
      <c r="N5" s="41" t="s">
        <v>298</v>
      </c>
      <c r="O5" s="4"/>
      <c r="P5" s="77" t="s">
        <v>124</v>
      </c>
      <c r="Q5" s="78" t="s">
        <v>125</v>
      </c>
      <c r="R5" s="78" t="s">
        <v>10</v>
      </c>
      <c r="S5" s="79" t="s">
        <v>11</v>
      </c>
      <c r="T5" s="77" t="s">
        <v>126</v>
      </c>
      <c r="U5" s="79" t="s">
        <v>127</v>
      </c>
      <c r="V5" s="77" t="s">
        <v>13</v>
      </c>
      <c r="W5" s="78" t="s">
        <v>15</v>
      </c>
      <c r="X5" s="78" t="s">
        <v>16</v>
      </c>
      <c r="Y5" s="78" t="s">
        <v>17</v>
      </c>
      <c r="Z5" s="78" t="s">
        <v>18</v>
      </c>
      <c r="AA5" s="78" t="s">
        <v>19</v>
      </c>
      <c r="AB5" s="78" t="s">
        <v>20</v>
      </c>
      <c r="AC5" s="79" t="s">
        <v>21</v>
      </c>
      <c r="AD5" s="78" t="s">
        <v>22</v>
      </c>
      <c r="AE5" s="78" t="s">
        <v>24</v>
      </c>
      <c r="AF5" s="78" t="s">
        <v>25</v>
      </c>
      <c r="AG5" s="78" t="s">
        <v>26</v>
      </c>
      <c r="AH5" s="78" t="s">
        <v>27</v>
      </c>
      <c r="AI5" s="78" t="s">
        <v>28</v>
      </c>
      <c r="AJ5" s="78" t="s">
        <v>29</v>
      </c>
      <c r="AK5" s="78" t="s">
        <v>30</v>
      </c>
      <c r="AL5" s="78" t="s">
        <v>31</v>
      </c>
      <c r="AM5" s="78" t="s">
        <v>32</v>
      </c>
      <c r="AN5" s="78" t="s">
        <v>33</v>
      </c>
      <c r="AO5" s="78" t="s">
        <v>34</v>
      </c>
      <c r="AP5" s="78" t="s">
        <v>35</v>
      </c>
      <c r="AQ5" s="79" t="s">
        <v>36</v>
      </c>
      <c r="AR5" s="4"/>
      <c r="AS5" s="53" t="s">
        <v>185</v>
      </c>
      <c r="AT5" s="53" t="s">
        <v>185</v>
      </c>
      <c r="AU5" s="53" t="s">
        <v>185</v>
      </c>
      <c r="AV5" s="53" t="s">
        <v>212</v>
      </c>
      <c r="AW5" s="53" t="s">
        <v>212</v>
      </c>
      <c r="AX5" s="53" t="s">
        <v>212</v>
      </c>
      <c r="AY5" s="53" t="s">
        <v>197</v>
      </c>
      <c r="AZ5" s="53" t="s">
        <v>197</v>
      </c>
      <c r="BA5" s="53" t="s">
        <v>197</v>
      </c>
      <c r="BB5" s="53" t="s">
        <v>128</v>
      </c>
      <c r="BC5" s="53" t="s">
        <v>128</v>
      </c>
      <c r="BD5" s="46" t="s">
        <v>128</v>
      </c>
      <c r="BE5" s="4"/>
      <c r="BF5" s="62" t="s">
        <v>7</v>
      </c>
      <c r="BG5" s="60" t="s">
        <v>6</v>
      </c>
      <c r="BH5" s="61" t="s">
        <v>71</v>
      </c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</row>
    <row r="6" spans="1:72">
      <c r="P6" s="75" t="s">
        <v>295</v>
      </c>
      <c r="Q6" s="75" t="s">
        <v>185</v>
      </c>
      <c r="R6" s="75" t="s">
        <v>185</v>
      </c>
      <c r="S6" s="75" t="s">
        <v>185</v>
      </c>
      <c r="T6" s="75" t="s">
        <v>296</v>
      </c>
      <c r="U6" s="75" t="s">
        <v>212</v>
      </c>
      <c r="V6" s="75" t="s">
        <v>197</v>
      </c>
      <c r="W6" s="76" t="s">
        <v>197</v>
      </c>
      <c r="X6" s="76" t="s">
        <v>197</v>
      </c>
      <c r="Y6" s="76" t="s">
        <v>197</v>
      </c>
      <c r="Z6" s="76" t="s">
        <v>197</v>
      </c>
      <c r="AA6" s="76" t="s">
        <v>197</v>
      </c>
      <c r="AB6" s="76" t="s">
        <v>197</v>
      </c>
      <c r="AC6" s="76" t="s">
        <v>197</v>
      </c>
      <c r="AD6" s="76" t="s">
        <v>128</v>
      </c>
      <c r="AE6" s="76" t="s">
        <v>128</v>
      </c>
      <c r="AF6" s="76" t="s">
        <v>128</v>
      </c>
      <c r="AG6" s="76" t="s">
        <v>128</v>
      </c>
      <c r="AH6" s="76" t="s">
        <v>128</v>
      </c>
      <c r="AI6" s="76" t="s">
        <v>128</v>
      </c>
      <c r="AJ6" s="76" t="s">
        <v>128</v>
      </c>
      <c r="AK6" s="76" t="s">
        <v>128</v>
      </c>
      <c r="AL6" s="76" t="s">
        <v>128</v>
      </c>
      <c r="AM6" s="76" t="s">
        <v>128</v>
      </c>
      <c r="AN6" s="76" t="s">
        <v>128</v>
      </c>
      <c r="AO6" s="76" t="s">
        <v>128</v>
      </c>
      <c r="AP6" s="76" t="s">
        <v>128</v>
      </c>
      <c r="AQ6" s="76" t="s">
        <v>128</v>
      </c>
      <c r="AS6" s="72" t="s">
        <v>87</v>
      </c>
      <c r="AT6" s="72" t="s">
        <v>235</v>
      </c>
      <c r="AU6" s="72" t="s">
        <v>297</v>
      </c>
      <c r="AV6" s="72" t="s">
        <v>87</v>
      </c>
      <c r="AW6" s="72" t="s">
        <v>235</v>
      </c>
      <c r="AX6" s="72" t="s">
        <v>297</v>
      </c>
      <c r="AY6" s="72" t="s">
        <v>87</v>
      </c>
      <c r="AZ6" s="72" t="s">
        <v>235</v>
      </c>
      <c r="BA6" s="72" t="s">
        <v>297</v>
      </c>
      <c r="BB6" s="72" t="s">
        <v>87</v>
      </c>
      <c r="BC6" s="72" t="s">
        <v>235</v>
      </c>
      <c r="BD6" s="72" t="s">
        <v>297</v>
      </c>
    </row>
    <row r="8" spans="1:72">
      <c r="E8" s="69" t="s">
        <v>213</v>
      </c>
      <c r="F8" s="69" t="s">
        <v>130</v>
      </c>
      <c r="G8" s="69" t="s">
        <v>131</v>
      </c>
      <c r="H8" s="69"/>
      <c r="I8" s="69"/>
      <c r="J8" s="69" t="s">
        <v>65</v>
      </c>
      <c r="M8" s="63">
        <f>Control!$R$10</f>
        <v>0</v>
      </c>
      <c r="N8" s="63">
        <f>Inp_Exclusions!I8</f>
        <v>1</v>
      </c>
      <c r="P8" s="63" t="str">
        <f>IFERROR(IF($M8=0,INDEX('Inp_RIIO-1'!$AM:$AM,MATCH(P$5&amp;$E8&amp;$G8,'Inp_RIIO-1'!$M:$M,0)),IF($M8=1,INDEX('Inp_RIIO-1'!$AN:$AN,MATCH(P$5&amp;$E8&amp;$G8,'Inp_RIIO-1'!$M:$M,0)))),"")</f>
        <v/>
      </c>
      <c r="Q8" s="63" t="str">
        <f>IFERROR(IF($M8=0,INDEX('Inp_RIIO-1'!$AM:$AM,MATCH(Q$5&amp;$E8&amp;$G8,'Inp_RIIO-1'!$M:$M,0)),IF($M8=1,INDEX('Inp_RIIO-1'!$AN:$AN,MATCH(Q$5&amp;$E8&amp;$G8,'Inp_RIIO-1'!$M:$M,0)))),"")</f>
        <v/>
      </c>
      <c r="R8" s="63" t="str">
        <f>IFERROR(IF($M8=0,INDEX('Inp_RIIO-1'!$AM:$AM,MATCH(R$5&amp;$E8&amp;$G8,'Inp_RIIO-1'!$M:$M,0)),IF($M8=1,INDEX('Inp_RIIO-1'!$AN:$AN,MATCH(R$5&amp;$E8&amp;$G8,'Inp_RIIO-1'!$M:$M,0)))),"")</f>
        <v/>
      </c>
      <c r="S8" s="63" t="str">
        <f>IFERROR(IF($M8=0,INDEX('Inp_RIIO-1'!$AM:$AM,MATCH(S$5&amp;$E8&amp;$G8,'Inp_RIIO-1'!$M:$M,0)),IF($M8=1,INDEX('Inp_RIIO-1'!$AN:$AN,MATCH(S$5&amp;$E8&amp;$G8,'Inp_RIIO-1'!$M:$M,0)))),"")</f>
        <v/>
      </c>
      <c r="T8" s="63">
        <f>IFERROR(IF($M8=0,INDEX('Inp_RIIO-1'!$AM:$AM,MATCH(T$5&amp;$E8&amp;$G8,'Inp_RIIO-1'!$M:$M,0)),IF($M8=1,INDEX('Inp_RIIO-1'!$AN:$AN,MATCH(T$5&amp;$E8&amp;$G8,'Inp_RIIO-1'!$M:$M,0)))),"")</f>
        <v>537.81922211574602</v>
      </c>
      <c r="U8" s="63">
        <f>IFERROR(IF($M8=0,INDEX('Inp_RIIO-1'!$AM:$AM,MATCH(U$5&amp;$E8&amp;$G8,'Inp_RIIO-1'!$M:$M,0)),IF($M8=1,INDEX('Inp_RIIO-1'!$AN:$AN,MATCH(U$5&amp;$E8&amp;$G8,'Inp_RIIO-1'!$M:$M,0)))),"")</f>
        <v>1539.0119376848374</v>
      </c>
      <c r="V8" s="63" t="str">
        <f>IFERROR(IF($M8=0,INDEX('Inp_RIIO-1'!$AM:$AM,MATCH(V$5&amp;$E8&amp;$G8,'Inp_RIIO-1'!$M:$M,0)),IF($M8=1,INDEX('Inp_RIIO-1'!$AN:$AN,MATCH(V$5&amp;$E8&amp;$G8,'Inp_RIIO-1'!$M:$M,0)))),"")</f>
        <v/>
      </c>
      <c r="W8" s="63" t="str">
        <f>IFERROR(IF($M8=0,INDEX('Inp_RIIO-1'!$AM:$AM,MATCH(W$5&amp;$E8&amp;$G8,'Inp_RIIO-1'!$M:$M,0)),IF($M8=1,INDEX('Inp_RIIO-1'!$AN:$AN,MATCH(W$5&amp;$E8&amp;$G8,'Inp_RIIO-1'!$M:$M,0)))),"")</f>
        <v/>
      </c>
      <c r="X8" s="63" t="str">
        <f>IFERROR(IF($M8=0,INDEX('Inp_RIIO-1'!$AM:$AM,MATCH(X$5&amp;$E8&amp;$G8,'Inp_RIIO-1'!$M:$M,0)),IF($M8=1,INDEX('Inp_RIIO-1'!$AN:$AN,MATCH(X$5&amp;$E8&amp;$G8,'Inp_RIIO-1'!$M:$M,0)))),"")</f>
        <v/>
      </c>
      <c r="Y8" s="63" t="str">
        <f>IFERROR(IF($M8=0,INDEX('Inp_RIIO-1'!$AM:$AM,MATCH(Y$5&amp;$E8&amp;$G8,'Inp_RIIO-1'!$M:$M,0)),IF($M8=1,INDEX('Inp_RIIO-1'!$AN:$AN,MATCH(Y$5&amp;$E8&amp;$G8,'Inp_RIIO-1'!$M:$M,0)))),"")</f>
        <v/>
      </c>
      <c r="Z8" s="63" t="str">
        <f>IFERROR(IF($M8=0,INDEX('Inp_RIIO-1'!$AM:$AM,MATCH(Z$5&amp;$E8&amp;$G8,'Inp_RIIO-1'!$M:$M,0)),IF($M8=1,INDEX('Inp_RIIO-1'!$AN:$AN,MATCH(Z$5&amp;$E8&amp;$G8,'Inp_RIIO-1'!$M:$M,0)))),"")</f>
        <v/>
      </c>
      <c r="AA8" s="63" t="str">
        <f>IFERROR(IF($M8=0,INDEX('Inp_RIIO-1'!$AM:$AM,MATCH(AA$5&amp;$E8&amp;$G8,'Inp_RIIO-1'!$M:$M,0)),IF($M8=1,INDEX('Inp_RIIO-1'!$AN:$AN,MATCH(AA$5&amp;$E8&amp;$G8,'Inp_RIIO-1'!$M:$M,0)))),"")</f>
        <v/>
      </c>
      <c r="AB8" s="63" t="str">
        <f>IFERROR(IF($M8=0,INDEX('Inp_RIIO-1'!$AM:$AM,MATCH(AB$5&amp;$E8&amp;$G8,'Inp_RIIO-1'!$M:$M,0)),IF($M8=1,INDEX('Inp_RIIO-1'!$AN:$AN,MATCH(AB$5&amp;$E8&amp;$G8,'Inp_RIIO-1'!$M:$M,0)))),"")</f>
        <v/>
      </c>
      <c r="AC8" s="63" t="str">
        <f>IFERROR(IF($M8=0,INDEX('Inp_RIIO-1'!$AM:$AM,MATCH(AC$5&amp;$E8&amp;$G8,'Inp_RIIO-1'!$M:$M,0)),IF($M8=1,INDEX('Inp_RIIO-1'!$AN:$AN,MATCH(AC$5&amp;$E8&amp;$G8,'Inp_RIIO-1'!$M:$M,0)))),"")</f>
        <v/>
      </c>
      <c r="AD8" s="63" t="str">
        <f>IFERROR(IF($M8=0,INDEX('Inp_RIIO-1'!$AM:$AM,MATCH(AD$5&amp;$E8&amp;$G8,'Inp_RIIO-1'!$M:$M,0)),IF($M8=1,INDEX('Inp_RIIO-1'!$AN:$AN,MATCH(AD$5&amp;$E8&amp;$G8,'Inp_RIIO-1'!$M:$M,0)))),"")</f>
        <v/>
      </c>
      <c r="AE8" s="63" t="str">
        <f>IFERROR(IF($M8=0,INDEX('Inp_RIIO-1'!$AM:$AM,MATCH(AE$5&amp;$E8&amp;$G8,'Inp_RIIO-1'!$M:$M,0)),IF($M8=1,INDEX('Inp_RIIO-1'!$AN:$AN,MATCH(AE$5&amp;$E8&amp;$G8,'Inp_RIIO-1'!$M:$M,0)))),"")</f>
        <v/>
      </c>
      <c r="AF8" s="63" t="str">
        <f>IFERROR(IF($M8=0,INDEX('Inp_RIIO-1'!$AM:$AM,MATCH(AF$5&amp;$E8&amp;$G8,'Inp_RIIO-1'!$M:$M,0)),IF($M8=1,INDEX('Inp_RIIO-1'!$AN:$AN,MATCH(AF$5&amp;$E8&amp;$G8,'Inp_RIIO-1'!$M:$M,0)))),"")</f>
        <v/>
      </c>
      <c r="AG8" s="63" t="str">
        <f>IFERROR(IF($M8=0,INDEX('Inp_RIIO-1'!$AM:$AM,MATCH(AG$5&amp;$E8&amp;$G8,'Inp_RIIO-1'!$M:$M,0)),IF($M8=1,INDEX('Inp_RIIO-1'!$AN:$AN,MATCH(AG$5&amp;$E8&amp;$G8,'Inp_RIIO-1'!$M:$M,0)))),"")</f>
        <v/>
      </c>
      <c r="AH8" s="63" t="str">
        <f>IFERROR(IF($M8=0,INDEX('Inp_RIIO-1'!$AM:$AM,MATCH(AH$5&amp;$E8&amp;$G8,'Inp_RIIO-1'!$M:$M,0)),IF($M8=1,INDEX('Inp_RIIO-1'!$AN:$AN,MATCH(AH$5&amp;$E8&amp;$G8,'Inp_RIIO-1'!$M:$M,0)))),"")</f>
        <v/>
      </c>
      <c r="AI8" s="63" t="str">
        <f>IFERROR(IF($M8=0,INDEX('Inp_RIIO-1'!$AM:$AM,MATCH(AI$5&amp;$E8&amp;$G8,'Inp_RIIO-1'!$M:$M,0)),IF($M8=1,INDEX('Inp_RIIO-1'!$AN:$AN,MATCH(AI$5&amp;$E8&amp;$G8,'Inp_RIIO-1'!$M:$M,0)))),"")</f>
        <v/>
      </c>
      <c r="AJ8" s="63" t="str">
        <f>IFERROR(IF($M8=0,INDEX('Inp_RIIO-1'!$AM:$AM,MATCH(AJ$5&amp;$E8&amp;$G8,'Inp_RIIO-1'!$M:$M,0)),IF($M8=1,INDEX('Inp_RIIO-1'!$AN:$AN,MATCH(AJ$5&amp;$E8&amp;$G8,'Inp_RIIO-1'!$M:$M,0)))),"")</f>
        <v/>
      </c>
      <c r="AK8" s="63" t="str">
        <f>IFERROR(IF($M8=0,INDEX('Inp_RIIO-1'!$AM:$AM,MATCH(AK$5&amp;$E8&amp;$G8,'Inp_RIIO-1'!$M:$M,0)),IF($M8=1,INDEX('Inp_RIIO-1'!$AN:$AN,MATCH(AK$5&amp;$E8&amp;$G8,'Inp_RIIO-1'!$M:$M,0)))),"")</f>
        <v/>
      </c>
      <c r="AL8" s="63" t="str">
        <f>IFERROR(IF($M8=0,INDEX('Inp_RIIO-1'!$AM:$AM,MATCH(AL$5&amp;$E8&amp;$G8,'Inp_RIIO-1'!$M:$M,0)),IF($M8=1,INDEX('Inp_RIIO-1'!$AN:$AN,MATCH(AL$5&amp;$E8&amp;$G8,'Inp_RIIO-1'!$M:$M,0)))),"")</f>
        <v/>
      </c>
      <c r="AM8" s="63" t="str">
        <f>IFERROR(IF($M8=0,INDEX('Inp_RIIO-1'!$AM:$AM,MATCH(AM$5&amp;$E8&amp;$G8,'Inp_RIIO-1'!$M:$M,0)),IF($M8=1,INDEX('Inp_RIIO-1'!$AN:$AN,MATCH(AM$5&amp;$E8&amp;$G8,'Inp_RIIO-1'!$M:$M,0)))),"")</f>
        <v/>
      </c>
      <c r="AN8" s="63" t="str">
        <f>IFERROR(IF($M8=0,INDEX('Inp_RIIO-1'!$AM:$AM,MATCH(AN$5&amp;$E8&amp;$G8,'Inp_RIIO-1'!$M:$M,0)),IF($M8=1,INDEX('Inp_RIIO-1'!$AN:$AN,MATCH(AN$5&amp;$E8&amp;$G8,'Inp_RIIO-1'!$M:$M,0)))),"")</f>
        <v/>
      </c>
      <c r="AO8" s="63" t="str">
        <f>IFERROR(IF($M8=0,INDEX('Inp_RIIO-1'!$AM:$AM,MATCH(AO$5&amp;$E8&amp;$G8,'Inp_RIIO-1'!$M:$M,0)),IF($M8=1,INDEX('Inp_RIIO-1'!$AN:$AN,MATCH(AO$5&amp;$E8&amp;$G8,'Inp_RIIO-1'!$M:$M,0)))),"")</f>
        <v/>
      </c>
      <c r="AP8" s="63" t="str">
        <f>IFERROR(IF($M8=0,INDEX('Inp_RIIO-1'!$AM:$AM,MATCH(AP$5&amp;$E8&amp;$G8,'Inp_RIIO-1'!$M:$M,0)),IF($M8=1,INDEX('Inp_RIIO-1'!$AN:$AN,MATCH(AP$5&amp;$E8&amp;$G8,'Inp_RIIO-1'!$M:$M,0)))),"")</f>
        <v/>
      </c>
      <c r="AQ8" s="63" t="str">
        <f>IFERROR(IF($M8=0,INDEX('Inp_RIIO-1'!$AM:$AM,MATCH(AQ$5&amp;$E8&amp;$G8,'Inp_RIIO-1'!$M:$M,0)),IF($M8=1,INDEX('Inp_RIIO-1'!$AN:$AN,MATCH(AQ$5&amp;$E8&amp;$G8,'Inp_RIIO-1'!$M:$M,0)))),"")</f>
        <v/>
      </c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</row>
    <row r="9" spans="1:72">
      <c r="E9" s="69" t="s">
        <v>214</v>
      </c>
      <c r="F9" s="69" t="s">
        <v>130</v>
      </c>
      <c r="G9" s="69" t="s">
        <v>134</v>
      </c>
      <c r="H9" s="69"/>
      <c r="I9" s="69"/>
      <c r="J9" s="69" t="s">
        <v>65</v>
      </c>
      <c r="M9" s="63">
        <f>Control!$R$10</f>
        <v>0</v>
      </c>
      <c r="N9" s="63">
        <f>Inp_Exclusions!I9</f>
        <v>1</v>
      </c>
      <c r="P9" s="63" t="str">
        <f>IFERROR(IF($M9=0,INDEX('Inp_RIIO-1'!$AM:$AM,MATCH(P$5&amp;$E9&amp;$G9,'Inp_RIIO-1'!$M:$M,0)),IF($M9=1,INDEX('Inp_RIIO-1'!$AN:$AN,MATCH(P$5&amp;$E9&amp;$G9,'Inp_RIIO-1'!$M:$M,0)))),"")</f>
        <v/>
      </c>
      <c r="Q9" s="63" t="str">
        <f>IFERROR(IF($M9=0,INDEX('Inp_RIIO-1'!$AM:$AM,MATCH(Q$5&amp;$E9&amp;$G9,'Inp_RIIO-1'!$M:$M,0)),IF($M9=1,INDEX('Inp_RIIO-1'!$AN:$AN,MATCH(Q$5&amp;$E9&amp;$G9,'Inp_RIIO-1'!$M:$M,0)))),"")</f>
        <v/>
      </c>
      <c r="R9" s="63" t="str">
        <f>IFERROR(IF($M9=0,INDEX('Inp_RIIO-1'!$AM:$AM,MATCH(R$5&amp;$E9&amp;$G9,'Inp_RIIO-1'!$M:$M,0)),IF($M9=1,INDEX('Inp_RIIO-1'!$AN:$AN,MATCH(R$5&amp;$E9&amp;$G9,'Inp_RIIO-1'!$M:$M,0)))),"")</f>
        <v/>
      </c>
      <c r="S9" s="63" t="str">
        <f>IFERROR(IF($M9=0,INDEX('Inp_RIIO-1'!$AM:$AM,MATCH(S$5&amp;$E9&amp;$G9,'Inp_RIIO-1'!$M:$M,0)),IF($M9=1,INDEX('Inp_RIIO-1'!$AN:$AN,MATCH(S$5&amp;$E9&amp;$G9,'Inp_RIIO-1'!$M:$M,0)))),"")</f>
        <v/>
      </c>
      <c r="T9" s="63">
        <f>IFERROR(IF($M9=0,INDEX('Inp_RIIO-1'!$AM:$AM,MATCH(T$5&amp;$E9&amp;$G9,'Inp_RIIO-1'!$M:$M,0)),IF($M9=1,INDEX('Inp_RIIO-1'!$AN:$AN,MATCH(T$5&amp;$E9&amp;$G9,'Inp_RIIO-1'!$M:$M,0)))),"")</f>
        <v>591.82220635419026</v>
      </c>
      <c r="U9" s="63">
        <f>IFERROR(IF($M9=0,INDEX('Inp_RIIO-1'!$AM:$AM,MATCH(U$5&amp;$E9&amp;$G9,'Inp_RIIO-1'!$M:$M,0)),IF($M9=1,INDEX('Inp_RIIO-1'!$AN:$AN,MATCH(U$5&amp;$E9&amp;$G9,'Inp_RIIO-1'!$M:$M,0)))),"")</f>
        <v>1536.0706142570805</v>
      </c>
      <c r="V9" s="63" t="str">
        <f>IFERROR(IF($M9=0,INDEX('Inp_RIIO-1'!$AM:$AM,MATCH(V$5&amp;$E9&amp;$G9,'Inp_RIIO-1'!$M:$M,0)),IF($M9=1,INDEX('Inp_RIIO-1'!$AN:$AN,MATCH(V$5&amp;$E9&amp;$G9,'Inp_RIIO-1'!$M:$M,0)))),"")</f>
        <v/>
      </c>
      <c r="W9" s="63" t="str">
        <f>IFERROR(IF($M9=0,INDEX('Inp_RIIO-1'!$AM:$AM,MATCH(W$5&amp;$E9&amp;$G9,'Inp_RIIO-1'!$M:$M,0)),IF($M9=1,INDEX('Inp_RIIO-1'!$AN:$AN,MATCH(W$5&amp;$E9&amp;$G9,'Inp_RIIO-1'!$M:$M,0)))),"")</f>
        <v/>
      </c>
      <c r="X9" s="63" t="str">
        <f>IFERROR(IF($M9=0,INDEX('Inp_RIIO-1'!$AM:$AM,MATCH(X$5&amp;$E9&amp;$G9,'Inp_RIIO-1'!$M:$M,0)),IF($M9=1,INDEX('Inp_RIIO-1'!$AN:$AN,MATCH(X$5&amp;$E9&amp;$G9,'Inp_RIIO-1'!$M:$M,0)))),"")</f>
        <v/>
      </c>
      <c r="Y9" s="63" t="str">
        <f>IFERROR(IF($M9=0,INDEX('Inp_RIIO-1'!$AM:$AM,MATCH(Y$5&amp;$E9&amp;$G9,'Inp_RIIO-1'!$M:$M,0)),IF($M9=1,INDEX('Inp_RIIO-1'!$AN:$AN,MATCH(Y$5&amp;$E9&amp;$G9,'Inp_RIIO-1'!$M:$M,0)))),"")</f>
        <v/>
      </c>
      <c r="Z9" s="63" t="str">
        <f>IFERROR(IF($M9=0,INDEX('Inp_RIIO-1'!$AM:$AM,MATCH(Z$5&amp;$E9&amp;$G9,'Inp_RIIO-1'!$M:$M,0)),IF($M9=1,INDEX('Inp_RIIO-1'!$AN:$AN,MATCH(Z$5&amp;$E9&amp;$G9,'Inp_RIIO-1'!$M:$M,0)))),"")</f>
        <v/>
      </c>
      <c r="AA9" s="63" t="str">
        <f>IFERROR(IF($M9=0,INDEX('Inp_RIIO-1'!$AM:$AM,MATCH(AA$5&amp;$E9&amp;$G9,'Inp_RIIO-1'!$M:$M,0)),IF($M9=1,INDEX('Inp_RIIO-1'!$AN:$AN,MATCH(AA$5&amp;$E9&amp;$G9,'Inp_RIIO-1'!$M:$M,0)))),"")</f>
        <v/>
      </c>
      <c r="AB9" s="63" t="str">
        <f>IFERROR(IF($M9=0,INDEX('Inp_RIIO-1'!$AM:$AM,MATCH(AB$5&amp;$E9&amp;$G9,'Inp_RIIO-1'!$M:$M,0)),IF($M9=1,INDEX('Inp_RIIO-1'!$AN:$AN,MATCH(AB$5&amp;$E9&amp;$G9,'Inp_RIIO-1'!$M:$M,0)))),"")</f>
        <v/>
      </c>
      <c r="AC9" s="63" t="str">
        <f>IFERROR(IF($M9=0,INDEX('Inp_RIIO-1'!$AM:$AM,MATCH(AC$5&amp;$E9&amp;$G9,'Inp_RIIO-1'!$M:$M,0)),IF($M9=1,INDEX('Inp_RIIO-1'!$AN:$AN,MATCH(AC$5&amp;$E9&amp;$G9,'Inp_RIIO-1'!$M:$M,0)))),"")</f>
        <v/>
      </c>
      <c r="AD9" s="63" t="str">
        <f>IFERROR(IF($M9=0,INDEX('Inp_RIIO-1'!$AM:$AM,MATCH(AD$5&amp;$E9&amp;$G9,'Inp_RIIO-1'!$M:$M,0)),IF($M9=1,INDEX('Inp_RIIO-1'!$AN:$AN,MATCH(AD$5&amp;$E9&amp;$G9,'Inp_RIIO-1'!$M:$M,0)))),"")</f>
        <v/>
      </c>
      <c r="AE9" s="63" t="str">
        <f>IFERROR(IF($M9=0,INDEX('Inp_RIIO-1'!$AM:$AM,MATCH(AE$5&amp;$E9&amp;$G9,'Inp_RIIO-1'!$M:$M,0)),IF($M9=1,INDEX('Inp_RIIO-1'!$AN:$AN,MATCH(AE$5&amp;$E9&amp;$G9,'Inp_RIIO-1'!$M:$M,0)))),"")</f>
        <v/>
      </c>
      <c r="AF9" s="63" t="str">
        <f>IFERROR(IF($M9=0,INDEX('Inp_RIIO-1'!$AM:$AM,MATCH(AF$5&amp;$E9&amp;$G9,'Inp_RIIO-1'!$M:$M,0)),IF($M9=1,INDEX('Inp_RIIO-1'!$AN:$AN,MATCH(AF$5&amp;$E9&amp;$G9,'Inp_RIIO-1'!$M:$M,0)))),"")</f>
        <v/>
      </c>
      <c r="AG9" s="63" t="str">
        <f>IFERROR(IF($M9=0,INDEX('Inp_RIIO-1'!$AM:$AM,MATCH(AG$5&amp;$E9&amp;$G9,'Inp_RIIO-1'!$M:$M,0)),IF($M9=1,INDEX('Inp_RIIO-1'!$AN:$AN,MATCH(AG$5&amp;$E9&amp;$G9,'Inp_RIIO-1'!$M:$M,0)))),"")</f>
        <v/>
      </c>
      <c r="AH9" s="63" t="str">
        <f>IFERROR(IF($M9=0,INDEX('Inp_RIIO-1'!$AM:$AM,MATCH(AH$5&amp;$E9&amp;$G9,'Inp_RIIO-1'!$M:$M,0)),IF($M9=1,INDEX('Inp_RIIO-1'!$AN:$AN,MATCH(AH$5&amp;$E9&amp;$G9,'Inp_RIIO-1'!$M:$M,0)))),"")</f>
        <v/>
      </c>
      <c r="AI9" s="63" t="str">
        <f>IFERROR(IF($M9=0,INDEX('Inp_RIIO-1'!$AM:$AM,MATCH(AI$5&amp;$E9&amp;$G9,'Inp_RIIO-1'!$M:$M,0)),IF($M9=1,INDEX('Inp_RIIO-1'!$AN:$AN,MATCH(AI$5&amp;$E9&amp;$G9,'Inp_RIIO-1'!$M:$M,0)))),"")</f>
        <v/>
      </c>
      <c r="AJ9" s="63" t="str">
        <f>IFERROR(IF($M9=0,INDEX('Inp_RIIO-1'!$AM:$AM,MATCH(AJ$5&amp;$E9&amp;$G9,'Inp_RIIO-1'!$M:$M,0)),IF($M9=1,INDEX('Inp_RIIO-1'!$AN:$AN,MATCH(AJ$5&amp;$E9&amp;$G9,'Inp_RIIO-1'!$M:$M,0)))),"")</f>
        <v/>
      </c>
      <c r="AK9" s="63" t="str">
        <f>IFERROR(IF($M9=0,INDEX('Inp_RIIO-1'!$AM:$AM,MATCH(AK$5&amp;$E9&amp;$G9,'Inp_RIIO-1'!$M:$M,0)),IF($M9=1,INDEX('Inp_RIIO-1'!$AN:$AN,MATCH(AK$5&amp;$E9&amp;$G9,'Inp_RIIO-1'!$M:$M,0)))),"")</f>
        <v/>
      </c>
      <c r="AL9" s="63" t="str">
        <f>IFERROR(IF($M9=0,INDEX('Inp_RIIO-1'!$AM:$AM,MATCH(AL$5&amp;$E9&amp;$G9,'Inp_RIIO-1'!$M:$M,0)),IF($M9=1,INDEX('Inp_RIIO-1'!$AN:$AN,MATCH(AL$5&amp;$E9&amp;$G9,'Inp_RIIO-1'!$M:$M,0)))),"")</f>
        <v/>
      </c>
      <c r="AM9" s="63" t="str">
        <f>IFERROR(IF($M9=0,INDEX('Inp_RIIO-1'!$AM:$AM,MATCH(AM$5&amp;$E9&amp;$G9,'Inp_RIIO-1'!$M:$M,0)),IF($M9=1,INDEX('Inp_RIIO-1'!$AN:$AN,MATCH(AM$5&amp;$E9&amp;$G9,'Inp_RIIO-1'!$M:$M,0)))),"")</f>
        <v/>
      </c>
      <c r="AN9" s="63" t="str">
        <f>IFERROR(IF($M9=0,INDEX('Inp_RIIO-1'!$AM:$AM,MATCH(AN$5&amp;$E9&amp;$G9,'Inp_RIIO-1'!$M:$M,0)),IF($M9=1,INDEX('Inp_RIIO-1'!$AN:$AN,MATCH(AN$5&amp;$E9&amp;$G9,'Inp_RIIO-1'!$M:$M,0)))),"")</f>
        <v/>
      </c>
      <c r="AO9" s="63" t="str">
        <f>IFERROR(IF($M9=0,INDEX('Inp_RIIO-1'!$AM:$AM,MATCH(AO$5&amp;$E9&amp;$G9,'Inp_RIIO-1'!$M:$M,0)),IF($M9=1,INDEX('Inp_RIIO-1'!$AN:$AN,MATCH(AO$5&amp;$E9&amp;$G9,'Inp_RIIO-1'!$M:$M,0)))),"")</f>
        <v/>
      </c>
      <c r="AP9" s="63" t="str">
        <f>IFERROR(IF($M9=0,INDEX('Inp_RIIO-1'!$AM:$AM,MATCH(AP$5&amp;$E9&amp;$G9,'Inp_RIIO-1'!$M:$M,0)),IF($M9=1,INDEX('Inp_RIIO-1'!$AN:$AN,MATCH(AP$5&amp;$E9&amp;$G9,'Inp_RIIO-1'!$M:$M,0)))),"")</f>
        <v/>
      </c>
      <c r="AQ9" s="63" t="str">
        <f>IFERROR(IF($M9=0,INDEX('Inp_RIIO-1'!$AM:$AM,MATCH(AQ$5&amp;$E9&amp;$G9,'Inp_RIIO-1'!$M:$M,0)),IF($M9=1,INDEX('Inp_RIIO-1'!$AN:$AN,MATCH(AQ$5&amp;$E9&amp;$G9,'Inp_RIIO-1'!$M:$M,0)))),"")</f>
        <v/>
      </c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</row>
    <row r="10" spans="1:72">
      <c r="E10" s="69" t="s">
        <v>129</v>
      </c>
      <c r="F10" s="69" t="s">
        <v>130</v>
      </c>
      <c r="G10" s="69" t="s">
        <v>131</v>
      </c>
      <c r="H10" s="69"/>
      <c r="I10" s="69"/>
      <c r="J10" s="69" t="s">
        <v>65</v>
      </c>
      <c r="M10" s="63">
        <f>Control!$R$10</f>
        <v>0</v>
      </c>
      <c r="N10" s="63">
        <f>Inp_Exclusions!I10</f>
        <v>1</v>
      </c>
      <c r="P10" s="63">
        <f>IFERROR(IF($M10=0,INDEX('Inp_RIIO-1'!$AM:$AM,MATCH(P$5&amp;$E10&amp;$G10,'Inp_RIIO-1'!$M:$M,0)),IF($M10=1,INDEX('Inp_RIIO-1'!$AN:$AN,MATCH(P$5&amp;$E10&amp;$G10,'Inp_RIIO-1'!$M:$M,0)))),"")</f>
        <v>1072.0071379642725</v>
      </c>
      <c r="Q10" s="63">
        <f>IFERROR(IF($M10=0,INDEX('Inp_RIIO-1'!$AM:$AM,MATCH(Q$5&amp;$E10&amp;$G10,'Inp_RIIO-1'!$M:$M,0)),IF($M10=1,INDEX('Inp_RIIO-1'!$AN:$AN,MATCH(Q$5&amp;$E10&amp;$G10,'Inp_RIIO-1'!$M:$M,0)))),"")</f>
        <v>7802.1052518129063</v>
      </c>
      <c r="R10" s="63">
        <f>IFERROR(IF($M10=0,INDEX('Inp_RIIO-1'!$AM:$AM,MATCH(R$5&amp;$E10&amp;$G10,'Inp_RIIO-1'!$M:$M,0)),IF($M10=1,INDEX('Inp_RIIO-1'!$AN:$AN,MATCH(R$5&amp;$E10&amp;$G10,'Inp_RIIO-1'!$M:$M,0)))),"")</f>
        <v>2888.6634760996894</v>
      </c>
      <c r="S10" s="63">
        <f>IFERROR(IF($M10=0,INDEX('Inp_RIIO-1'!$AM:$AM,MATCH(S$5&amp;$E10&amp;$G10,'Inp_RIIO-1'!$M:$M,0)),IF($M10=1,INDEX('Inp_RIIO-1'!$AN:$AN,MATCH(S$5&amp;$E10&amp;$G10,'Inp_RIIO-1'!$M:$M,0)))),"")</f>
        <v>1741.1599336377078</v>
      </c>
      <c r="T10" s="63" t="str">
        <f>IFERROR(IF($M10=0,INDEX('Inp_RIIO-1'!$AM:$AM,MATCH(T$5&amp;$E10&amp;$G10,'Inp_RIIO-1'!$M:$M,0)),IF($M10=1,INDEX('Inp_RIIO-1'!$AN:$AN,MATCH(T$5&amp;$E10&amp;$G10,'Inp_RIIO-1'!$M:$M,0)))),"")</f>
        <v/>
      </c>
      <c r="U10" s="63" t="str">
        <f>IFERROR(IF($M10=0,INDEX('Inp_RIIO-1'!$AM:$AM,MATCH(U$5&amp;$E10&amp;$G10,'Inp_RIIO-1'!$M:$M,0)),IF($M10=1,INDEX('Inp_RIIO-1'!$AN:$AN,MATCH(U$5&amp;$E10&amp;$G10,'Inp_RIIO-1'!$M:$M,0)))),"")</f>
        <v/>
      </c>
      <c r="V10" s="63" t="str">
        <f>IFERROR(IF($M10=0,INDEX('Inp_RIIO-1'!$AM:$AM,MATCH(V$5&amp;$E10&amp;$G10,'Inp_RIIO-1'!$M:$M,0)),IF($M10=1,INDEX('Inp_RIIO-1'!$AN:$AN,MATCH(V$5&amp;$E10&amp;$G10,'Inp_RIIO-1'!$M:$M,0)))),"")</f>
        <v/>
      </c>
      <c r="W10" s="63" t="str">
        <f>IFERROR(IF($M10=0,INDEX('Inp_RIIO-1'!$AM:$AM,MATCH(W$5&amp;$E10&amp;$G10,'Inp_RIIO-1'!$M:$M,0)),IF($M10=1,INDEX('Inp_RIIO-1'!$AN:$AN,MATCH(W$5&amp;$E10&amp;$G10,'Inp_RIIO-1'!$M:$M,0)))),"")</f>
        <v/>
      </c>
      <c r="X10" s="63" t="str">
        <f>IFERROR(IF($M10=0,INDEX('Inp_RIIO-1'!$AM:$AM,MATCH(X$5&amp;$E10&amp;$G10,'Inp_RIIO-1'!$M:$M,0)),IF($M10=1,INDEX('Inp_RIIO-1'!$AN:$AN,MATCH(X$5&amp;$E10&amp;$G10,'Inp_RIIO-1'!$M:$M,0)))),"")</f>
        <v/>
      </c>
      <c r="Y10" s="63" t="str">
        <f>IFERROR(IF($M10=0,INDEX('Inp_RIIO-1'!$AM:$AM,MATCH(Y$5&amp;$E10&amp;$G10,'Inp_RIIO-1'!$M:$M,0)),IF($M10=1,INDEX('Inp_RIIO-1'!$AN:$AN,MATCH(Y$5&amp;$E10&amp;$G10,'Inp_RIIO-1'!$M:$M,0)))),"")</f>
        <v/>
      </c>
      <c r="Z10" s="63" t="str">
        <f>IFERROR(IF($M10=0,INDEX('Inp_RIIO-1'!$AM:$AM,MATCH(Z$5&amp;$E10&amp;$G10,'Inp_RIIO-1'!$M:$M,0)),IF($M10=1,INDEX('Inp_RIIO-1'!$AN:$AN,MATCH(Z$5&amp;$E10&amp;$G10,'Inp_RIIO-1'!$M:$M,0)))),"")</f>
        <v/>
      </c>
      <c r="AA10" s="63" t="str">
        <f>IFERROR(IF($M10=0,INDEX('Inp_RIIO-1'!$AM:$AM,MATCH(AA$5&amp;$E10&amp;$G10,'Inp_RIIO-1'!$M:$M,0)),IF($M10=1,INDEX('Inp_RIIO-1'!$AN:$AN,MATCH(AA$5&amp;$E10&amp;$G10,'Inp_RIIO-1'!$M:$M,0)))),"")</f>
        <v/>
      </c>
      <c r="AB10" s="63" t="str">
        <f>IFERROR(IF($M10=0,INDEX('Inp_RIIO-1'!$AM:$AM,MATCH(AB$5&amp;$E10&amp;$G10,'Inp_RIIO-1'!$M:$M,0)),IF($M10=1,INDEX('Inp_RIIO-1'!$AN:$AN,MATCH(AB$5&amp;$E10&amp;$G10,'Inp_RIIO-1'!$M:$M,0)))),"")</f>
        <v/>
      </c>
      <c r="AC10" s="63" t="str">
        <f>IFERROR(IF($M10=0,INDEX('Inp_RIIO-1'!$AM:$AM,MATCH(AC$5&amp;$E10&amp;$G10,'Inp_RIIO-1'!$M:$M,0)),IF($M10=1,INDEX('Inp_RIIO-1'!$AN:$AN,MATCH(AC$5&amp;$E10&amp;$G10,'Inp_RIIO-1'!$M:$M,0)))),"")</f>
        <v/>
      </c>
      <c r="AD10" s="63">
        <f>IFERROR(IF($M10=0,INDEX('Inp_RIIO-1'!$AM:$AM,MATCH(AD$5&amp;$E10&amp;$G10,'Inp_RIIO-1'!$M:$M,0)),IF($M10=1,INDEX('Inp_RIIO-1'!$AN:$AN,MATCH(AD$5&amp;$E10&amp;$G10,'Inp_RIIO-1'!$M:$M,0)))),"")</f>
        <v>1723.3315218668299</v>
      </c>
      <c r="AE10" s="63">
        <f>IFERROR(IF($M10=0,INDEX('Inp_RIIO-1'!$AM:$AM,MATCH(AE$5&amp;$E10&amp;$G10,'Inp_RIIO-1'!$M:$M,0)),IF($M10=1,INDEX('Inp_RIIO-1'!$AN:$AN,MATCH(AE$5&amp;$E10&amp;$G10,'Inp_RIIO-1'!$M:$M,0)))),"")</f>
        <v>1300.7186444951121</v>
      </c>
      <c r="AF10" s="63">
        <f>IFERROR(IF($M10=0,INDEX('Inp_RIIO-1'!$AM:$AM,MATCH(AF$5&amp;$E10&amp;$G10,'Inp_RIIO-1'!$M:$M,0)),IF($M10=1,INDEX('Inp_RIIO-1'!$AN:$AN,MATCH(AF$5&amp;$E10&amp;$G10,'Inp_RIIO-1'!$M:$M,0)))),"")</f>
        <v>1739.2429819571655</v>
      </c>
      <c r="AG10" s="63">
        <f>IFERROR(IF($M10=0,INDEX('Inp_RIIO-1'!$AM:$AM,MATCH(AG$5&amp;$E10&amp;$G10,'Inp_RIIO-1'!$M:$M,0)),IF($M10=1,INDEX('Inp_RIIO-1'!$AN:$AN,MATCH(AG$5&amp;$E10&amp;$G10,'Inp_RIIO-1'!$M:$M,0)))),"")</f>
        <v>2141.4431813399347</v>
      </c>
      <c r="AH10" s="63">
        <f>IFERROR(IF($M10=0,INDEX('Inp_RIIO-1'!$AM:$AM,MATCH(AH$5&amp;$E10&amp;$G10,'Inp_RIIO-1'!$M:$M,0)),IF($M10=1,INDEX('Inp_RIIO-1'!$AN:$AN,MATCH(AH$5&amp;$E10&amp;$G10,'Inp_RIIO-1'!$M:$M,0)))),"")</f>
        <v>2115.1867579921377</v>
      </c>
      <c r="AI10" s="63">
        <f>IFERROR(IF($M10=0,INDEX('Inp_RIIO-1'!$AM:$AM,MATCH(AI$5&amp;$E10&amp;$G10,'Inp_RIIO-1'!$M:$M,0)),IF($M10=1,INDEX('Inp_RIIO-1'!$AN:$AN,MATCH(AI$5&amp;$E10&amp;$G10,'Inp_RIIO-1'!$M:$M,0)))),"")</f>
        <v>1056.8917933754278</v>
      </c>
      <c r="AJ10" s="63">
        <f>IFERROR(IF($M10=0,INDEX('Inp_RIIO-1'!$AM:$AM,MATCH(AJ$5&amp;$E10&amp;$G10,'Inp_RIIO-1'!$M:$M,0)),IF($M10=1,INDEX('Inp_RIIO-1'!$AN:$AN,MATCH(AJ$5&amp;$E10&amp;$G10,'Inp_RIIO-1'!$M:$M,0)))),"")</f>
        <v>1673.9938527526033</v>
      </c>
      <c r="AK10" s="63">
        <f>IFERROR(IF($M10=0,INDEX('Inp_RIIO-1'!$AM:$AM,MATCH(AK$5&amp;$E10&amp;$G10,'Inp_RIIO-1'!$M:$M,0)),IF($M10=1,INDEX('Inp_RIIO-1'!$AN:$AN,MATCH(AK$5&amp;$E10&amp;$G10,'Inp_RIIO-1'!$M:$M,0)))),"")</f>
        <v>1612.8032188154405</v>
      </c>
      <c r="AL10" s="63">
        <f>IFERROR(IF($M10=0,INDEX('Inp_RIIO-1'!$AM:$AM,MATCH(AL$5&amp;$E10&amp;$G10,'Inp_RIIO-1'!$M:$M,0)),IF($M10=1,INDEX('Inp_RIIO-1'!$AN:$AN,MATCH(AL$5&amp;$E10&amp;$G10,'Inp_RIIO-1'!$M:$M,0)))),"")</f>
        <v>1504.5310838920345</v>
      </c>
      <c r="AM10" s="63">
        <f>IFERROR(IF($M10=0,INDEX('Inp_RIIO-1'!$AM:$AM,MATCH(AM$5&amp;$E10&amp;$G10,'Inp_RIIO-1'!$M:$M,0)),IF($M10=1,INDEX('Inp_RIIO-1'!$AN:$AN,MATCH(AM$5&amp;$E10&amp;$G10,'Inp_RIIO-1'!$M:$M,0)))),"")</f>
        <v>2238.9610618018623</v>
      </c>
      <c r="AN10" s="63">
        <f>IFERROR(IF($M10=0,INDEX('Inp_RIIO-1'!$AM:$AM,MATCH(AN$5&amp;$E10&amp;$G10,'Inp_RIIO-1'!$M:$M,0)),IF($M10=1,INDEX('Inp_RIIO-1'!$AN:$AN,MATCH(AN$5&amp;$E10&amp;$G10,'Inp_RIIO-1'!$M:$M,0)))),"")</f>
        <v>1536.0222580727368</v>
      </c>
      <c r="AO10" s="63">
        <f>IFERROR(IF($M10=0,INDEX('Inp_RIIO-1'!$AM:$AM,MATCH(AO$5&amp;$E10&amp;$G10,'Inp_RIIO-1'!$M:$M,0)),IF($M10=1,INDEX('Inp_RIIO-1'!$AN:$AN,MATCH(AO$5&amp;$E10&amp;$G10,'Inp_RIIO-1'!$M:$M,0)))),"")</f>
        <v>1700.6096778685351</v>
      </c>
      <c r="AP10" s="63">
        <f>IFERROR(IF($M10=0,INDEX('Inp_RIIO-1'!$AM:$AM,MATCH(AP$5&amp;$E10&amp;$G10,'Inp_RIIO-1'!$M:$M,0)),IF($M10=1,INDEX('Inp_RIIO-1'!$AN:$AN,MATCH(AP$5&amp;$E10&amp;$G10,'Inp_RIIO-1'!$M:$M,0)))),"")</f>
        <v>1328.9573307227597</v>
      </c>
      <c r="AQ10" s="63">
        <f>IFERROR(IF($M10=0,INDEX('Inp_RIIO-1'!$AM:$AM,MATCH(AQ$5&amp;$E10&amp;$G10,'Inp_RIIO-1'!$M:$M,0)),IF($M10=1,INDEX('Inp_RIIO-1'!$AN:$AN,MATCH(AQ$5&amp;$E10&amp;$G10,'Inp_RIIO-1'!$M:$M,0)))),"")</f>
        <v>2242.6530871806576</v>
      </c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</row>
    <row r="11" spans="1:72">
      <c r="E11" s="69" t="s">
        <v>133</v>
      </c>
      <c r="F11" s="69" t="s">
        <v>130</v>
      </c>
      <c r="G11" s="69" t="s">
        <v>134</v>
      </c>
      <c r="H11" s="69"/>
      <c r="I11" s="69"/>
      <c r="J11" s="69" t="s">
        <v>65</v>
      </c>
      <c r="M11" s="63">
        <f>Control!$R$10</f>
        <v>0</v>
      </c>
      <c r="N11" s="63">
        <f>Inp_Exclusions!I11</f>
        <v>1</v>
      </c>
      <c r="P11" s="63">
        <f>IFERROR(IF($M11=0,INDEX('Inp_RIIO-1'!$AM:$AM,MATCH(P$5&amp;$E11&amp;$G11,'Inp_RIIO-1'!$M:$M,0)),IF($M11=1,INDEX('Inp_RIIO-1'!$AN:$AN,MATCH(P$5&amp;$E11&amp;$G11,'Inp_RIIO-1'!$M:$M,0)))),"")</f>
        <v>1066.8773713951482</v>
      </c>
      <c r="Q11" s="63">
        <f>IFERROR(IF($M11=0,INDEX('Inp_RIIO-1'!$AM:$AM,MATCH(Q$5&amp;$E11&amp;$G11,'Inp_RIIO-1'!$M:$M,0)),IF($M11=1,INDEX('Inp_RIIO-1'!$AN:$AN,MATCH(Q$5&amp;$E11&amp;$G11,'Inp_RIIO-1'!$M:$M,0)))),"")</f>
        <v>9931.5357137117171</v>
      </c>
      <c r="R11" s="63">
        <f>IFERROR(IF($M11=0,INDEX('Inp_RIIO-1'!$AM:$AM,MATCH(R$5&amp;$E11&amp;$G11,'Inp_RIIO-1'!$M:$M,0)),IF($M11=1,INDEX('Inp_RIIO-1'!$AN:$AN,MATCH(R$5&amp;$E11&amp;$G11,'Inp_RIIO-1'!$M:$M,0)))),"")</f>
        <v>3130.0514017647538</v>
      </c>
      <c r="S11" s="63">
        <f>IFERROR(IF($M11=0,INDEX('Inp_RIIO-1'!$AM:$AM,MATCH(S$5&amp;$E11&amp;$G11,'Inp_RIIO-1'!$M:$M,0)),IF($M11=1,INDEX('Inp_RIIO-1'!$AN:$AN,MATCH(S$5&amp;$E11&amp;$G11,'Inp_RIIO-1'!$M:$M,0)))),"")</f>
        <v>1799.0999336377074</v>
      </c>
      <c r="T11" s="63" t="str">
        <f>IFERROR(IF($M11=0,INDEX('Inp_RIIO-1'!$AM:$AM,MATCH(T$5&amp;$E11&amp;$G11,'Inp_RIIO-1'!$M:$M,0)),IF($M11=1,INDEX('Inp_RIIO-1'!$AN:$AN,MATCH(T$5&amp;$E11&amp;$G11,'Inp_RIIO-1'!$M:$M,0)))),"")</f>
        <v/>
      </c>
      <c r="U11" s="63" t="str">
        <f>IFERROR(IF($M11=0,INDEX('Inp_RIIO-1'!$AM:$AM,MATCH(U$5&amp;$E11&amp;$G11,'Inp_RIIO-1'!$M:$M,0)),IF($M11=1,INDEX('Inp_RIIO-1'!$AN:$AN,MATCH(U$5&amp;$E11&amp;$G11,'Inp_RIIO-1'!$M:$M,0)))),"")</f>
        <v/>
      </c>
      <c r="V11" s="63" t="str">
        <f>IFERROR(IF($M11=0,INDEX('Inp_RIIO-1'!$AM:$AM,MATCH(V$5&amp;$E11&amp;$G11,'Inp_RIIO-1'!$M:$M,0)),IF($M11=1,INDEX('Inp_RIIO-1'!$AN:$AN,MATCH(V$5&amp;$E11&amp;$G11,'Inp_RIIO-1'!$M:$M,0)))),"")</f>
        <v/>
      </c>
      <c r="W11" s="63" t="str">
        <f>IFERROR(IF($M11=0,INDEX('Inp_RIIO-1'!$AM:$AM,MATCH(W$5&amp;$E11&amp;$G11,'Inp_RIIO-1'!$M:$M,0)),IF($M11=1,INDEX('Inp_RIIO-1'!$AN:$AN,MATCH(W$5&amp;$E11&amp;$G11,'Inp_RIIO-1'!$M:$M,0)))),"")</f>
        <v/>
      </c>
      <c r="X11" s="63" t="str">
        <f>IFERROR(IF($M11=0,INDEX('Inp_RIIO-1'!$AM:$AM,MATCH(X$5&amp;$E11&amp;$G11,'Inp_RIIO-1'!$M:$M,0)),IF($M11=1,INDEX('Inp_RIIO-1'!$AN:$AN,MATCH(X$5&amp;$E11&amp;$G11,'Inp_RIIO-1'!$M:$M,0)))),"")</f>
        <v/>
      </c>
      <c r="Y11" s="63" t="str">
        <f>IFERROR(IF($M11=0,INDEX('Inp_RIIO-1'!$AM:$AM,MATCH(Y$5&amp;$E11&amp;$G11,'Inp_RIIO-1'!$M:$M,0)),IF($M11=1,INDEX('Inp_RIIO-1'!$AN:$AN,MATCH(Y$5&amp;$E11&amp;$G11,'Inp_RIIO-1'!$M:$M,0)))),"")</f>
        <v/>
      </c>
      <c r="Z11" s="63" t="str">
        <f>IFERROR(IF($M11=0,INDEX('Inp_RIIO-1'!$AM:$AM,MATCH(Z$5&amp;$E11&amp;$G11,'Inp_RIIO-1'!$M:$M,0)),IF($M11=1,INDEX('Inp_RIIO-1'!$AN:$AN,MATCH(Z$5&amp;$E11&amp;$G11,'Inp_RIIO-1'!$M:$M,0)))),"")</f>
        <v/>
      </c>
      <c r="AA11" s="63" t="str">
        <f>IFERROR(IF($M11=0,INDEX('Inp_RIIO-1'!$AM:$AM,MATCH(AA$5&amp;$E11&amp;$G11,'Inp_RIIO-1'!$M:$M,0)),IF($M11=1,INDEX('Inp_RIIO-1'!$AN:$AN,MATCH(AA$5&amp;$E11&amp;$G11,'Inp_RIIO-1'!$M:$M,0)))),"")</f>
        <v/>
      </c>
      <c r="AB11" s="63" t="str">
        <f>IFERROR(IF($M11=0,INDEX('Inp_RIIO-1'!$AM:$AM,MATCH(AB$5&amp;$E11&amp;$G11,'Inp_RIIO-1'!$M:$M,0)),IF($M11=1,INDEX('Inp_RIIO-1'!$AN:$AN,MATCH(AB$5&amp;$E11&amp;$G11,'Inp_RIIO-1'!$M:$M,0)))),"")</f>
        <v/>
      </c>
      <c r="AC11" s="63" t="str">
        <f>IFERROR(IF($M11=0,INDEX('Inp_RIIO-1'!$AM:$AM,MATCH(AC$5&amp;$E11&amp;$G11,'Inp_RIIO-1'!$M:$M,0)),IF($M11=1,INDEX('Inp_RIIO-1'!$AN:$AN,MATCH(AC$5&amp;$E11&amp;$G11,'Inp_RIIO-1'!$M:$M,0)))),"")</f>
        <v/>
      </c>
      <c r="AD11" s="63">
        <f>IFERROR(IF($M11=0,INDEX('Inp_RIIO-1'!$AM:$AM,MATCH(AD$5&amp;$E11&amp;$G11,'Inp_RIIO-1'!$M:$M,0)),IF($M11=1,INDEX('Inp_RIIO-1'!$AN:$AN,MATCH(AD$5&amp;$E11&amp;$G11,'Inp_RIIO-1'!$M:$M,0)))),"")</f>
        <v>1848.0905981238575</v>
      </c>
      <c r="AE11" s="63">
        <f>IFERROR(IF($M11=0,INDEX('Inp_RIIO-1'!$AM:$AM,MATCH(AE$5&amp;$E11&amp;$G11,'Inp_RIIO-1'!$M:$M,0)),IF($M11=1,INDEX('Inp_RIIO-1'!$AN:$AN,MATCH(AE$5&amp;$E11&amp;$G11,'Inp_RIIO-1'!$M:$M,0)))),"")</f>
        <v>1284.0466058128879</v>
      </c>
      <c r="AF11" s="63">
        <f>IFERROR(IF($M11=0,INDEX('Inp_RIIO-1'!$AM:$AM,MATCH(AF$5&amp;$E11&amp;$G11,'Inp_RIIO-1'!$M:$M,0)),IF($M11=1,INDEX('Inp_RIIO-1'!$AN:$AN,MATCH(AF$5&amp;$E11&amp;$G11,'Inp_RIIO-1'!$M:$M,0)))),"")</f>
        <v>1712.252663274091</v>
      </c>
      <c r="AG11" s="63">
        <f>IFERROR(IF($M11=0,INDEX('Inp_RIIO-1'!$AM:$AM,MATCH(AG$5&amp;$E11&amp;$G11,'Inp_RIIO-1'!$M:$M,0)),IF($M11=1,INDEX('Inp_RIIO-1'!$AN:$AN,MATCH(AG$5&amp;$E11&amp;$G11,'Inp_RIIO-1'!$M:$M,0)))),"")</f>
        <v>2087.2083435146628</v>
      </c>
      <c r="AH11" s="63">
        <f>IFERROR(IF($M11=0,INDEX('Inp_RIIO-1'!$AM:$AM,MATCH(AH$5&amp;$E11&amp;$G11,'Inp_RIIO-1'!$M:$M,0)),IF($M11=1,INDEX('Inp_RIIO-1'!$AN:$AN,MATCH(AH$5&amp;$E11&amp;$G11,'Inp_RIIO-1'!$M:$M,0)))),"")</f>
        <v>2099.7948696652834</v>
      </c>
      <c r="AI11" s="63">
        <f>IFERROR(IF($M11=0,INDEX('Inp_RIIO-1'!$AM:$AM,MATCH(AI$5&amp;$E11&amp;$G11,'Inp_RIIO-1'!$M:$M,0)),IF($M11=1,INDEX('Inp_RIIO-1'!$AN:$AN,MATCH(AI$5&amp;$E11&amp;$G11,'Inp_RIIO-1'!$M:$M,0)))),"")</f>
        <v>1086.3433375268717</v>
      </c>
      <c r="AJ11" s="63">
        <f>IFERROR(IF($M11=0,INDEX('Inp_RIIO-1'!$AM:$AM,MATCH(AJ$5&amp;$E11&amp;$G11,'Inp_RIIO-1'!$M:$M,0)),IF($M11=1,INDEX('Inp_RIIO-1'!$AN:$AN,MATCH(AJ$5&amp;$E11&amp;$G11,'Inp_RIIO-1'!$M:$M,0)))),"")</f>
        <v>1705.9568200918693</v>
      </c>
      <c r="AK11" s="63">
        <f>IFERROR(IF($M11=0,INDEX('Inp_RIIO-1'!$AM:$AM,MATCH(AK$5&amp;$E11&amp;$G11,'Inp_RIIO-1'!$M:$M,0)),IF($M11=1,INDEX('Inp_RIIO-1'!$AN:$AN,MATCH(AK$5&amp;$E11&amp;$G11,'Inp_RIIO-1'!$M:$M,0)))),"")</f>
        <v>1768.8675620410386</v>
      </c>
      <c r="AL11" s="63">
        <f>IFERROR(IF($M11=0,INDEX('Inp_RIIO-1'!$AM:$AM,MATCH(AL$5&amp;$E11&amp;$G11,'Inp_RIIO-1'!$M:$M,0)),IF($M11=1,INDEX('Inp_RIIO-1'!$AN:$AN,MATCH(AL$5&amp;$E11&amp;$G11,'Inp_RIIO-1'!$M:$M,0)))),"")</f>
        <v>1721.0705365590147</v>
      </c>
      <c r="AM11" s="63">
        <f>IFERROR(IF($M11=0,INDEX('Inp_RIIO-1'!$AM:$AM,MATCH(AM$5&amp;$E11&amp;$G11,'Inp_RIIO-1'!$M:$M,0)),IF($M11=1,INDEX('Inp_RIIO-1'!$AN:$AN,MATCH(AM$5&amp;$E11&amp;$G11,'Inp_RIIO-1'!$M:$M,0)))),"")</f>
        <v>2538.6788701431692</v>
      </c>
      <c r="AN11" s="63">
        <f>IFERROR(IF($M11=0,INDEX('Inp_RIIO-1'!$AM:$AM,MATCH(AN$5&amp;$E11&amp;$G11,'Inp_RIIO-1'!$M:$M,0)),IF($M11=1,INDEX('Inp_RIIO-1'!$AN:$AN,MATCH(AN$5&amp;$E11&amp;$G11,'Inp_RIIO-1'!$M:$M,0)))),"")</f>
        <v>1535.9997624466498</v>
      </c>
      <c r="AO11" s="63">
        <f>IFERROR(IF($M11=0,INDEX('Inp_RIIO-1'!$AM:$AM,MATCH(AO$5&amp;$E11&amp;$G11,'Inp_RIIO-1'!$M:$M,0)),IF($M11=1,INDEX('Inp_RIIO-1'!$AN:$AN,MATCH(AO$5&amp;$E11&amp;$G11,'Inp_RIIO-1'!$M:$M,0)))),"")</f>
        <v>1700.5680720819175</v>
      </c>
      <c r="AP11" s="63">
        <f>IFERROR(IF($M11=0,INDEX('Inp_RIIO-1'!$AM:$AM,MATCH(AP$5&amp;$E11&amp;$G11,'Inp_RIIO-1'!$M:$M,0)),IF($M11=1,INDEX('Inp_RIIO-1'!$AN:$AN,MATCH(AP$5&amp;$E11&amp;$G11,'Inp_RIIO-1'!$M:$M,0)))),"")</f>
        <v>1377.2628105194328</v>
      </c>
      <c r="AQ11" s="63">
        <f>IFERROR(IF($M11=0,INDEX('Inp_RIIO-1'!$AM:$AM,MATCH(AQ$5&amp;$E11&amp;$G11,'Inp_RIIO-1'!$M:$M,0)),IF($M11=1,INDEX('Inp_RIIO-1'!$AN:$AN,MATCH(AQ$5&amp;$E11&amp;$G11,'Inp_RIIO-1'!$M:$M,0)))),"")</f>
        <v>2357.3568951126822</v>
      </c>
      <c r="AS11" s="15"/>
      <c r="AT11" s="15"/>
      <c r="AU11" s="15"/>
      <c r="AV11" s="15"/>
      <c r="AW11" s="15"/>
      <c r="AX11" s="15"/>
      <c r="AY11" s="15"/>
      <c r="AZ11" s="15"/>
      <c r="BA11" s="15"/>
      <c r="BB11" s="15"/>
      <c r="BC11" s="15"/>
      <c r="BD11" s="15"/>
    </row>
    <row r="12" spans="1:72">
      <c r="E12" s="69" t="s">
        <v>133</v>
      </c>
      <c r="F12" s="69" t="s">
        <v>130</v>
      </c>
      <c r="G12" s="69" t="s">
        <v>135</v>
      </c>
      <c r="H12" s="69"/>
      <c r="I12" s="69"/>
      <c r="J12" s="69" t="s">
        <v>65</v>
      </c>
      <c r="M12" s="63">
        <f>Control!$R$10</f>
        <v>0</v>
      </c>
      <c r="N12" s="63">
        <f>Inp_Exclusions!I12</f>
        <v>1</v>
      </c>
      <c r="P12" s="63">
        <f>IFERROR(IF($M12=0,INDEX('Inp_RIIO-1'!$AM:$AM,MATCH(P$5&amp;$E12&amp;$G12,'Inp_RIIO-1'!$M:$M,0)),IF($M12=1,INDEX('Inp_RIIO-1'!$AN:$AN,MATCH(P$5&amp;$E12&amp;$G12,'Inp_RIIO-1'!$M:$M,0)))),"")</f>
        <v>-2.8421709430404007E-14</v>
      </c>
      <c r="Q12" s="63">
        <f>IFERROR(IF($M12=0,INDEX('Inp_RIIO-1'!$AM:$AM,MATCH(Q$5&amp;$E12&amp;$G12,'Inp_RIIO-1'!$M:$M,0)),IF($M12=1,INDEX('Inp_RIIO-1'!$AN:$AN,MATCH(Q$5&amp;$E12&amp;$G12,'Inp_RIIO-1'!$M:$M,0)))),"")</f>
        <v>-867.1136219480976</v>
      </c>
      <c r="R12" s="63">
        <f>IFERROR(IF($M12=0,INDEX('Inp_RIIO-1'!$AM:$AM,MATCH(R$5&amp;$E12&amp;$G12,'Inp_RIIO-1'!$M:$M,0)),IF($M12=1,INDEX('Inp_RIIO-1'!$AN:$AN,MATCH(R$5&amp;$E12&amp;$G12,'Inp_RIIO-1'!$M:$M,0)))),"")</f>
        <v>-110.96727460568152</v>
      </c>
      <c r="S12" s="63">
        <f>IFERROR(IF($M12=0,INDEX('Inp_RIIO-1'!$AM:$AM,MATCH(S$5&amp;$E12&amp;$G12,'Inp_RIIO-1'!$M:$M,0)),IF($M12=1,INDEX('Inp_RIIO-1'!$AN:$AN,MATCH(S$5&amp;$E12&amp;$G12,'Inp_RIIO-1'!$M:$M,0)))),"")</f>
        <v>-1.913264192019227</v>
      </c>
      <c r="T12" s="63" t="str">
        <f>IFERROR(IF($M12=0,INDEX('Inp_RIIO-1'!$AM:$AM,MATCH(T$5&amp;$E12&amp;$G12,'Inp_RIIO-1'!$M:$M,0)),IF($M12=1,INDEX('Inp_RIIO-1'!$AN:$AN,MATCH(T$5&amp;$E12&amp;$G12,'Inp_RIIO-1'!$M:$M,0)))),"")</f>
        <v/>
      </c>
      <c r="U12" s="63" t="str">
        <f>IFERROR(IF($M12=0,INDEX('Inp_RIIO-1'!$AM:$AM,MATCH(U$5&amp;$E12&amp;$G12,'Inp_RIIO-1'!$M:$M,0)),IF($M12=1,INDEX('Inp_RIIO-1'!$AN:$AN,MATCH(U$5&amp;$E12&amp;$G12,'Inp_RIIO-1'!$M:$M,0)))),"")</f>
        <v/>
      </c>
      <c r="V12" s="63" t="str">
        <f>IFERROR(IF($M12=0,INDEX('Inp_RIIO-1'!$AM:$AM,MATCH(V$5&amp;$E12&amp;$G12,'Inp_RIIO-1'!$M:$M,0)),IF($M12=1,INDEX('Inp_RIIO-1'!$AN:$AN,MATCH(V$5&amp;$E12&amp;$G12,'Inp_RIIO-1'!$M:$M,0)))),"")</f>
        <v/>
      </c>
      <c r="W12" s="63" t="str">
        <f>IFERROR(IF($M12=0,INDEX('Inp_RIIO-1'!$AM:$AM,MATCH(W$5&amp;$E12&amp;$G12,'Inp_RIIO-1'!$M:$M,0)),IF($M12=1,INDEX('Inp_RIIO-1'!$AN:$AN,MATCH(W$5&amp;$E12&amp;$G12,'Inp_RIIO-1'!$M:$M,0)))),"")</f>
        <v/>
      </c>
      <c r="X12" s="63" t="str">
        <f>IFERROR(IF($M12=0,INDEX('Inp_RIIO-1'!$AM:$AM,MATCH(X$5&amp;$E12&amp;$G12,'Inp_RIIO-1'!$M:$M,0)),IF($M12=1,INDEX('Inp_RIIO-1'!$AN:$AN,MATCH(X$5&amp;$E12&amp;$G12,'Inp_RIIO-1'!$M:$M,0)))),"")</f>
        <v/>
      </c>
      <c r="Y12" s="63" t="str">
        <f>IFERROR(IF($M12=0,INDEX('Inp_RIIO-1'!$AM:$AM,MATCH(Y$5&amp;$E12&amp;$G12,'Inp_RIIO-1'!$M:$M,0)),IF($M12=1,INDEX('Inp_RIIO-1'!$AN:$AN,MATCH(Y$5&amp;$E12&amp;$G12,'Inp_RIIO-1'!$M:$M,0)))),"")</f>
        <v/>
      </c>
      <c r="Z12" s="63" t="str">
        <f>IFERROR(IF($M12=0,INDEX('Inp_RIIO-1'!$AM:$AM,MATCH(Z$5&amp;$E12&amp;$G12,'Inp_RIIO-1'!$M:$M,0)),IF($M12=1,INDEX('Inp_RIIO-1'!$AN:$AN,MATCH(Z$5&amp;$E12&amp;$G12,'Inp_RIIO-1'!$M:$M,0)))),"")</f>
        <v/>
      </c>
      <c r="AA12" s="63" t="str">
        <f>IFERROR(IF($M12=0,INDEX('Inp_RIIO-1'!$AM:$AM,MATCH(AA$5&amp;$E12&amp;$G12,'Inp_RIIO-1'!$M:$M,0)),IF($M12=1,INDEX('Inp_RIIO-1'!$AN:$AN,MATCH(AA$5&amp;$E12&amp;$G12,'Inp_RIIO-1'!$M:$M,0)))),"")</f>
        <v/>
      </c>
      <c r="AB12" s="63" t="str">
        <f>IFERROR(IF($M12=0,INDEX('Inp_RIIO-1'!$AM:$AM,MATCH(AB$5&amp;$E12&amp;$G12,'Inp_RIIO-1'!$M:$M,0)),IF($M12=1,INDEX('Inp_RIIO-1'!$AN:$AN,MATCH(AB$5&amp;$E12&amp;$G12,'Inp_RIIO-1'!$M:$M,0)))),"")</f>
        <v/>
      </c>
      <c r="AC12" s="63" t="str">
        <f>IFERROR(IF($M12=0,INDEX('Inp_RIIO-1'!$AM:$AM,MATCH(AC$5&amp;$E12&amp;$G12,'Inp_RIIO-1'!$M:$M,0)),IF($M12=1,INDEX('Inp_RIIO-1'!$AN:$AN,MATCH(AC$5&amp;$E12&amp;$G12,'Inp_RIIO-1'!$M:$M,0)))),"")</f>
        <v/>
      </c>
      <c r="AD12" s="63">
        <f>IFERROR(IF($M12=0,INDEX('Inp_RIIO-1'!$AM:$AM,MATCH(AD$5&amp;$E12&amp;$G12,'Inp_RIIO-1'!$M:$M,0)),IF($M12=1,INDEX('Inp_RIIO-1'!$AN:$AN,MATCH(AD$5&amp;$E12&amp;$G12,'Inp_RIIO-1'!$M:$M,0)))),"")</f>
        <v>10.265085898945339</v>
      </c>
      <c r="AE12" s="63">
        <f>IFERROR(IF($M12=0,INDEX('Inp_RIIO-1'!$AM:$AM,MATCH(AE$5&amp;$E12&amp;$G12,'Inp_RIIO-1'!$M:$M,0)),IF($M12=1,INDEX('Inp_RIIO-1'!$AN:$AN,MATCH(AE$5&amp;$E12&amp;$G12,'Inp_RIIO-1'!$M:$M,0)))),"")</f>
        <v>16.679703063154388</v>
      </c>
      <c r="AF12" s="63">
        <f>IFERROR(IF($M12=0,INDEX('Inp_RIIO-1'!$AM:$AM,MATCH(AF$5&amp;$E12&amp;$G12,'Inp_RIIO-1'!$M:$M,0)),IF($M12=1,INDEX('Inp_RIIO-1'!$AN:$AN,MATCH(AF$5&amp;$E12&amp;$G12,'Inp_RIIO-1'!$M:$M,0)))),"")</f>
        <v>26.960300965136142</v>
      </c>
      <c r="AG12" s="63">
        <f>IFERROR(IF($M12=0,INDEX('Inp_RIIO-1'!$AM:$AM,MATCH(AG$5&amp;$E12&amp;$G12,'Inp_RIIO-1'!$M:$M,0)),IF($M12=1,INDEX('Inp_RIIO-1'!$AN:$AN,MATCH(AG$5&amp;$E12&amp;$G12,'Inp_RIIO-1'!$M:$M,0)))),"")</f>
        <v>24.913084205608904</v>
      </c>
      <c r="AH12" s="63">
        <f>IFERROR(IF($M12=0,INDEX('Inp_RIIO-1'!$AM:$AM,MATCH(AH$5&amp;$E12&amp;$G12,'Inp_RIIO-1'!$M:$M,0)),IF($M12=1,INDEX('Inp_RIIO-1'!$AN:$AN,MATCH(AH$5&amp;$E12&amp;$G12,'Inp_RIIO-1'!$M:$M,0)))),"")</f>
        <v>21.142849562360816</v>
      </c>
      <c r="AI12" s="63">
        <f>IFERROR(IF($M12=0,INDEX('Inp_RIIO-1'!$AM:$AM,MATCH(AI$5&amp;$E12&amp;$G12,'Inp_RIIO-1'!$M:$M,0)),IF($M12=1,INDEX('Inp_RIIO-1'!$AN:$AN,MATCH(AI$5&amp;$E12&amp;$G12,'Inp_RIIO-1'!$M:$M,0)))),"")</f>
        <v>0.33514859221853754</v>
      </c>
      <c r="AJ12" s="63">
        <f>IFERROR(IF($M12=0,INDEX('Inp_RIIO-1'!$AM:$AM,MATCH(AJ$5&amp;$E12&amp;$G12,'Inp_RIIO-1'!$M:$M,0)),IF($M12=1,INDEX('Inp_RIIO-1'!$AN:$AN,MATCH(AJ$5&amp;$E12&amp;$G12,'Inp_RIIO-1'!$M:$M,0)))),"")</f>
        <v>11.514652359965361</v>
      </c>
      <c r="AK12" s="63">
        <f>IFERROR(IF($M12=0,INDEX('Inp_RIIO-1'!$AM:$AM,MATCH(AK$5&amp;$E12&amp;$G12,'Inp_RIIO-1'!$M:$M,0)),IF($M12=1,INDEX('Inp_RIIO-1'!$AN:$AN,MATCH(AK$5&amp;$E12&amp;$G12,'Inp_RIIO-1'!$M:$M,0)))),"")</f>
        <v>-17.41964149864026</v>
      </c>
      <c r="AL12" s="63">
        <f>IFERROR(IF($M12=0,INDEX('Inp_RIIO-1'!$AM:$AM,MATCH(AL$5&amp;$E12&amp;$G12,'Inp_RIIO-1'!$M:$M,0)),IF($M12=1,INDEX('Inp_RIIO-1'!$AN:$AN,MATCH(AL$5&amp;$E12&amp;$G12,'Inp_RIIO-1'!$M:$M,0)))),"")</f>
        <v>-22.312241948635279</v>
      </c>
      <c r="AM12" s="63">
        <f>IFERROR(IF($M12=0,INDEX('Inp_RIIO-1'!$AM:$AM,MATCH(AM$5&amp;$E12&amp;$G12,'Inp_RIIO-1'!$M:$M,0)),IF($M12=1,INDEX('Inp_RIIO-1'!$AN:$AN,MATCH(AM$5&amp;$E12&amp;$G12,'Inp_RIIO-1'!$M:$M,0)))),"")</f>
        <v>-25.383223870303734</v>
      </c>
      <c r="AN12" s="63">
        <f>IFERROR(IF($M12=0,INDEX('Inp_RIIO-1'!$AM:$AM,MATCH(AN$5&amp;$E12&amp;$G12,'Inp_RIIO-1'!$M:$M,0)),IF($M12=1,INDEX('Inp_RIIO-1'!$AN:$AN,MATCH(AN$5&amp;$E12&amp;$G12,'Inp_RIIO-1'!$M:$M,0)))),"")</f>
        <v>2.2495626086538323E-2</v>
      </c>
      <c r="AO12" s="63">
        <f>IFERROR(IF($M12=0,INDEX('Inp_RIIO-1'!$AM:$AM,MATCH(AO$5&amp;$E12&amp;$G12,'Inp_RIIO-1'!$M:$M,0)),IF($M12=1,INDEX('Inp_RIIO-1'!$AN:$AN,MATCH(AO$5&amp;$E12&amp;$G12,'Inp_RIIO-1'!$M:$M,0)))),"")</f>
        <v>4.1605786617537888E-2</v>
      </c>
      <c r="AP12" s="63">
        <f>IFERROR(IF($M12=0,INDEX('Inp_RIIO-1'!$AM:$AM,MATCH(AP$5&amp;$E12&amp;$G12,'Inp_RIIO-1'!$M:$M,0)),IF($M12=1,INDEX('Inp_RIIO-1'!$AN:$AN,MATCH(AP$5&amp;$E12&amp;$G12,'Inp_RIIO-1'!$M:$M,0)))),"")</f>
        <v>0</v>
      </c>
      <c r="AQ12" s="63">
        <f>IFERROR(IF($M12=0,INDEX('Inp_RIIO-1'!$AM:$AM,MATCH(AQ$5&amp;$E12&amp;$G12,'Inp_RIIO-1'!$M:$M,0)),IF($M12=1,INDEX('Inp_RIIO-1'!$AN:$AN,MATCH(AQ$5&amp;$E12&amp;$G12,'Inp_RIIO-1'!$M:$M,0)))),"")</f>
        <v>0</v>
      </c>
      <c r="AS12" s="15"/>
      <c r="AT12" s="15"/>
      <c r="AU12" s="15"/>
      <c r="AV12" s="15"/>
      <c r="AW12" s="15"/>
      <c r="AX12" s="15"/>
      <c r="AY12" s="15"/>
      <c r="AZ12" s="15"/>
      <c r="BA12" s="15"/>
      <c r="BB12" s="15"/>
      <c r="BC12" s="15"/>
      <c r="BD12" s="15"/>
    </row>
    <row r="13" spans="1:72">
      <c r="E13" s="69" t="s">
        <v>136</v>
      </c>
      <c r="F13" s="69" t="s">
        <v>130</v>
      </c>
      <c r="G13" s="69" t="s">
        <v>137</v>
      </c>
      <c r="H13" s="69"/>
      <c r="I13" s="69"/>
      <c r="J13" s="69" t="s">
        <v>138</v>
      </c>
      <c r="M13" s="63">
        <f>Control!$R$10</f>
        <v>0</v>
      </c>
      <c r="N13" s="63">
        <f>Inp_Exclusions!I13</f>
        <v>1</v>
      </c>
      <c r="P13" s="95">
        <f>IFERROR(IF($M13=0,INDEX('Inp_RIIO-1'!$AM:$AM,MATCH(P$5&amp;$E13&amp;$G13,'Inp_RIIO-1'!$M:$M,0)),IF($M13=1,INDEX('Inp_RIIO-1'!$AN:$AN,MATCH(P$5&amp;$E13&amp;$G13,'Inp_RIIO-1'!$M:$M,0)))),"")</f>
        <v>0.53110000000000002</v>
      </c>
      <c r="Q13" s="95">
        <f>IFERROR(IF($M13=0,INDEX('Inp_RIIO-1'!$AM:$AM,MATCH(Q$5&amp;$E13&amp;$G13,'Inp_RIIO-1'!$M:$M,0)),IF($M13=1,INDEX('Inp_RIIO-1'!$AN:$AN,MATCH(Q$5&amp;$E13&amp;$G13,'Inp_RIIO-1'!$M:$M,0)))),"")</f>
        <v>0.53110000000000002</v>
      </c>
      <c r="R13" s="95">
        <f>IFERROR(IF($M13=0,INDEX('Inp_RIIO-1'!$AM:$AM,MATCH(R$5&amp;$E13&amp;$G13,'Inp_RIIO-1'!$M:$M,0)),IF($M13=1,INDEX('Inp_RIIO-1'!$AN:$AN,MATCH(R$5&amp;$E13&amp;$G13,'Inp_RIIO-1'!$M:$M,0)))),"")</f>
        <v>0.5</v>
      </c>
      <c r="S13" s="95">
        <f>IFERROR(IF($M13=0,INDEX('Inp_RIIO-1'!$AM:$AM,MATCH(S$5&amp;$E13&amp;$G13,'Inp_RIIO-1'!$M:$M,0)),IF($M13=1,INDEX('Inp_RIIO-1'!$AN:$AN,MATCH(S$5&amp;$E13&amp;$G13,'Inp_RIIO-1'!$M:$M,0)))),"")</f>
        <v>0.5</v>
      </c>
      <c r="T13" s="95">
        <f>IFERROR(IF($M13=0,INDEX('Inp_RIIO-1'!$AM:$AM,MATCH(T$5&amp;$E13&amp;$G13,'Inp_RIIO-1'!$M:$M,0)),IF($M13=1,INDEX('Inp_RIIO-1'!$AN:$AN,MATCH(T$5&amp;$E13&amp;$G13,'Inp_RIIO-1'!$M:$M,0)))),"")</f>
        <v>0.55640000000000001</v>
      </c>
      <c r="U13" s="95">
        <f>IFERROR(IF($M13=0,INDEX('Inp_RIIO-1'!$AM:$AM,MATCH(U$5&amp;$E13&amp;$G13,'Inp_RIIO-1'!$M:$M,0)),IF($M13=1,INDEX('Inp_RIIO-1'!$AN:$AN,MATCH(U$5&amp;$E13&amp;$G13,'Inp_RIIO-1'!$M:$M,0)))),"")</f>
        <v>0.55640000000000001</v>
      </c>
      <c r="V13" s="95">
        <f>IFERROR(IF($M13=0,INDEX('Inp_RIIO-1'!$AM:$AM,MATCH(V$5&amp;$E13&amp;$G13,'Inp_RIIO-1'!$M:$M,0)),IF($M13=1,INDEX('Inp_RIIO-1'!$AN:$AN,MATCH(V$5&amp;$E13&amp;$G13,'Inp_RIIO-1'!$M:$M,0)))),"")</f>
        <v>0.3696000000000001</v>
      </c>
      <c r="W13" s="95">
        <f>IFERROR(IF($M13=0,INDEX('Inp_RIIO-1'!$AM:$AM,MATCH(W$5&amp;$E13&amp;$G13,'Inp_RIIO-1'!$M:$M,0)),IF($M13=1,INDEX('Inp_RIIO-1'!$AN:$AN,MATCH(W$5&amp;$E13&amp;$G13,'Inp_RIIO-1'!$M:$M,0)))),"")</f>
        <v>0.3696000000000001</v>
      </c>
      <c r="X13" s="95">
        <f>IFERROR(IF($M13=0,INDEX('Inp_RIIO-1'!$AM:$AM,MATCH(X$5&amp;$E13&amp;$G13,'Inp_RIIO-1'!$M:$M,0)),IF($M13=1,INDEX('Inp_RIIO-1'!$AN:$AN,MATCH(X$5&amp;$E13&amp;$G13,'Inp_RIIO-1'!$M:$M,0)))),"")</f>
        <v>0.3696000000000001</v>
      </c>
      <c r="Y13" s="95">
        <f>IFERROR(IF($M13=0,INDEX('Inp_RIIO-1'!$AM:$AM,MATCH(Y$5&amp;$E13&amp;$G13,'Inp_RIIO-1'!$M:$M,0)),IF($M13=1,INDEX('Inp_RIIO-1'!$AN:$AN,MATCH(Y$5&amp;$E13&amp;$G13,'Inp_RIIO-1'!$M:$M,0)))),"")</f>
        <v>0.3696000000000001</v>
      </c>
      <c r="Z13" s="95">
        <f>IFERROR(IF($M13=0,INDEX('Inp_RIIO-1'!$AM:$AM,MATCH(Z$5&amp;$E13&amp;$G13,'Inp_RIIO-1'!$M:$M,0)),IF($M13=1,INDEX('Inp_RIIO-1'!$AN:$AN,MATCH(Z$5&amp;$E13&amp;$G13,'Inp_RIIO-1'!$M:$M,0)))),"")</f>
        <v>0.36019999999999991</v>
      </c>
      <c r="AA13" s="95">
        <f>IFERROR(IF($M13=0,INDEX('Inp_RIIO-1'!$AM:$AM,MATCH(AA$5&amp;$E13&amp;$G13,'Inp_RIIO-1'!$M:$M,0)),IF($M13=1,INDEX('Inp_RIIO-1'!$AN:$AN,MATCH(AA$5&amp;$E13&amp;$G13,'Inp_RIIO-1'!$M:$M,0)))),"")</f>
        <v>0.36270000000000002</v>
      </c>
      <c r="AB13" s="95">
        <f>IFERROR(IF($M13=0,INDEX('Inp_RIIO-1'!$AM:$AM,MATCH(AB$5&amp;$E13&amp;$G13,'Inp_RIIO-1'!$M:$M,0)),IF($M13=1,INDEX('Inp_RIIO-1'!$AN:$AN,MATCH(AB$5&amp;$E13&amp;$G13,'Inp_RIIO-1'!$M:$M,0)))),"")</f>
        <v>0.36270000000000002</v>
      </c>
      <c r="AC13" s="95">
        <f>IFERROR(IF($M13=0,INDEX('Inp_RIIO-1'!$AM:$AM,MATCH(AC$5&amp;$E13&amp;$G13,'Inp_RIIO-1'!$M:$M,0)),IF($M13=1,INDEX('Inp_RIIO-1'!$AN:$AN,MATCH(AC$5&amp;$E13&amp;$G13,'Inp_RIIO-1'!$M:$M,0)))),"")</f>
        <v>0.36830000000000002</v>
      </c>
      <c r="AD13" s="95">
        <f>IFERROR(IF($M13=0,INDEX('Inp_RIIO-1'!$AM:$AM,MATCH(AD$5&amp;$E13&amp;$G13,'Inp_RIIO-1'!$M:$M,0)),IF($M13=1,INDEX('Inp_RIIO-1'!$AN:$AN,MATCH(AD$5&amp;$E13&amp;$G13,'Inp_RIIO-1'!$M:$M,0)))),"")</f>
        <v>0.41889999999999994</v>
      </c>
      <c r="AE13" s="95">
        <f>IFERROR(IF($M13=0,INDEX('Inp_RIIO-1'!$AM:$AM,MATCH(AE$5&amp;$E13&amp;$G13,'Inp_RIIO-1'!$M:$M,0)),IF($M13=1,INDEX('Inp_RIIO-1'!$AN:$AN,MATCH(AE$5&amp;$E13&amp;$G13,'Inp_RIIO-1'!$M:$M,0)))),"")</f>
        <v>0.44156296542217133</v>
      </c>
      <c r="AF13" s="95">
        <f>IFERROR(IF($M13=0,INDEX('Inp_RIIO-1'!$AM:$AM,MATCH(AF$5&amp;$E13&amp;$G13,'Inp_RIIO-1'!$M:$M,0)),IF($M13=1,INDEX('Inp_RIIO-1'!$AN:$AN,MATCH(AF$5&amp;$E13&amp;$G13,'Inp_RIIO-1'!$M:$M,0)))),"")</f>
        <v>0.44156296542217133</v>
      </c>
      <c r="AG13" s="95">
        <f>IFERROR(IF($M13=0,INDEX('Inp_RIIO-1'!$AM:$AM,MATCH(AG$5&amp;$E13&amp;$G13,'Inp_RIIO-1'!$M:$M,0)),IF($M13=1,INDEX('Inp_RIIO-1'!$AN:$AN,MATCH(AG$5&amp;$E13&amp;$G13,'Inp_RIIO-1'!$M:$M,0)))),"")</f>
        <v>0.30000000000000004</v>
      </c>
      <c r="AH13" s="95">
        <f>IFERROR(IF($M13=0,INDEX('Inp_RIIO-1'!$AM:$AM,MATCH(AH$5&amp;$E13&amp;$G13,'Inp_RIIO-1'!$M:$M,0)),IF($M13=1,INDEX('Inp_RIIO-1'!$AN:$AN,MATCH(AH$5&amp;$E13&amp;$G13,'Inp_RIIO-1'!$M:$M,0)))),"")</f>
        <v>0.30000000000000004</v>
      </c>
      <c r="AI13" s="95">
        <f>IFERROR(IF($M13=0,INDEX('Inp_RIIO-1'!$AM:$AM,MATCH(AI$5&amp;$E13&amp;$G13,'Inp_RIIO-1'!$M:$M,0)),IF($M13=1,INDEX('Inp_RIIO-1'!$AN:$AN,MATCH(AI$5&amp;$E13&amp;$G13,'Inp_RIIO-1'!$M:$M,0)))),"")</f>
        <v>0.30000000000000004</v>
      </c>
      <c r="AJ13" s="95">
        <f>IFERROR(IF($M13=0,INDEX('Inp_RIIO-1'!$AM:$AM,MATCH(AJ$5&amp;$E13&amp;$G13,'Inp_RIIO-1'!$M:$M,0)),IF($M13=1,INDEX('Inp_RIIO-1'!$AN:$AN,MATCH(AJ$5&amp;$E13&amp;$G13,'Inp_RIIO-1'!$M:$M,0)))),"")</f>
        <v>0.30000000000000004</v>
      </c>
      <c r="AK13" s="95">
        <f>IFERROR(IF($M13=0,INDEX('Inp_RIIO-1'!$AM:$AM,MATCH(AK$5&amp;$E13&amp;$G13,'Inp_RIIO-1'!$M:$M,0)),IF($M13=1,INDEX('Inp_RIIO-1'!$AN:$AN,MATCH(AK$5&amp;$E13&amp;$G13,'Inp_RIIO-1'!$M:$M,0)))),"")</f>
        <v>0.4672</v>
      </c>
      <c r="AL13" s="95">
        <f>IFERROR(IF($M13=0,INDEX('Inp_RIIO-1'!$AM:$AM,MATCH(AL$5&amp;$E13&amp;$G13,'Inp_RIIO-1'!$M:$M,0)),IF($M13=1,INDEX('Inp_RIIO-1'!$AN:$AN,MATCH(AL$5&amp;$E13&amp;$G13,'Inp_RIIO-1'!$M:$M,0)))),"")</f>
        <v>0.4672</v>
      </c>
      <c r="AM13" s="95">
        <f>IFERROR(IF($M13=0,INDEX('Inp_RIIO-1'!$AM:$AM,MATCH(AM$5&amp;$E13&amp;$G13,'Inp_RIIO-1'!$M:$M,0)),IF($M13=1,INDEX('Inp_RIIO-1'!$AN:$AN,MATCH(AM$5&amp;$E13&amp;$G13,'Inp_RIIO-1'!$M:$M,0)))),"")</f>
        <v>0.4672</v>
      </c>
      <c r="AN13" s="95">
        <f>IFERROR(IF($M13=0,INDEX('Inp_RIIO-1'!$AM:$AM,MATCH(AN$5&amp;$E13&amp;$G13,'Inp_RIIO-1'!$M:$M,0)),IF($M13=1,INDEX('Inp_RIIO-1'!$AN:$AN,MATCH(AN$5&amp;$E13&amp;$G13,'Inp_RIIO-1'!$M:$M,0)))),"")</f>
        <v>0.46499999999999991</v>
      </c>
      <c r="AO13" s="95">
        <f>IFERROR(IF($M13=0,INDEX('Inp_RIIO-1'!$AM:$AM,MATCH(AO$5&amp;$E13&amp;$G13,'Inp_RIIO-1'!$M:$M,0)),IF($M13=1,INDEX('Inp_RIIO-1'!$AN:$AN,MATCH(AO$5&amp;$E13&amp;$G13,'Inp_RIIO-1'!$M:$M,0)))),"")</f>
        <v>0.46499999999999991</v>
      </c>
      <c r="AP13" s="95">
        <f>IFERROR(IF($M13=0,INDEX('Inp_RIIO-1'!$AM:$AM,MATCH(AP$5&amp;$E13&amp;$G13,'Inp_RIIO-1'!$M:$M,0)),IF($M13=1,INDEX('Inp_RIIO-1'!$AN:$AN,MATCH(AP$5&amp;$E13&amp;$G13,'Inp_RIIO-1'!$M:$M,0)))),"")</f>
        <v>0.43529999999999991</v>
      </c>
      <c r="AQ13" s="95">
        <f>IFERROR(IF($M13=0,INDEX('Inp_RIIO-1'!$AM:$AM,MATCH(AQ$5&amp;$E13&amp;$G13,'Inp_RIIO-1'!$M:$M,0)),IF($M13=1,INDEX('Inp_RIIO-1'!$AN:$AN,MATCH(AQ$5&amp;$E13&amp;$G13,'Inp_RIIO-1'!$M:$M,0)))),"")</f>
        <v>0.43529999999999991</v>
      </c>
      <c r="AS13" s="15"/>
      <c r="AT13" s="15"/>
      <c r="AU13" s="15"/>
      <c r="AV13" s="15"/>
      <c r="AW13" s="15"/>
      <c r="AX13" s="15"/>
      <c r="AY13" s="15"/>
      <c r="AZ13" s="15"/>
      <c r="BA13" s="15"/>
      <c r="BB13" s="15"/>
      <c r="BC13" s="15"/>
      <c r="BD13" s="15"/>
    </row>
    <row r="14" spans="1:72">
      <c r="E14" s="69" t="s">
        <v>139</v>
      </c>
      <c r="F14" s="69" t="s">
        <v>140</v>
      </c>
      <c r="G14" s="69" t="s">
        <v>141</v>
      </c>
      <c r="H14" s="69"/>
      <c r="I14" s="69"/>
      <c r="J14" s="69" t="s">
        <v>65</v>
      </c>
      <c r="M14" s="63">
        <f>Control!$R$10</f>
        <v>0</v>
      </c>
      <c r="N14" s="63">
        <f>Inp_Exclusions!I14</f>
        <v>1</v>
      </c>
      <c r="P14" s="63">
        <f>IFERROR(IF($M14=0,INDEX('Inp_RIIO-1'!$AM:$AM,MATCH(P$5&amp;$E14&amp;$G14,'Inp_RIIO-1'!$M:$M,0)),IF($M14=1,INDEX('Inp_RIIO-1'!$AN:$AN,MATCH(P$5&amp;$E14&amp;$G14,'Inp_RIIO-1'!$M:$M,0)))),"")</f>
        <v>5.6903999213027525</v>
      </c>
      <c r="Q14" s="63">
        <f>IFERROR(IF($M14=0,INDEX('Inp_RIIO-1'!$AM:$AM,MATCH(Q$5&amp;$E14&amp;$G14,'Inp_RIIO-1'!$M:$M,0)),IF($M14=1,INDEX('Inp_RIIO-1'!$AN:$AN,MATCH(Q$5&amp;$E14&amp;$G14,'Inp_RIIO-1'!$M:$M,0)))),"")</f>
        <v>86.982660638385951</v>
      </c>
      <c r="R14" s="63">
        <f>IFERROR(IF($M14=0,INDEX('Inp_RIIO-1'!$AM:$AM,MATCH(R$5&amp;$E14&amp;$G14,'Inp_RIIO-1'!$M:$M,0)),IF($M14=1,INDEX('Inp_RIIO-1'!$AN:$AN,MATCH(R$5&amp;$E14&amp;$G14,'Inp_RIIO-1'!$M:$M,0)))),"")</f>
        <v>24.543671990310994</v>
      </c>
      <c r="S14" s="63">
        <f>IFERROR(IF($M14=0,INDEX('Inp_RIIO-1'!$AM:$AM,MATCH(S$5&amp;$E14&amp;$G14,'Inp_RIIO-1'!$M:$M,0)),IF($M14=1,INDEX('Inp_RIIO-1'!$AN:$AN,MATCH(S$5&amp;$E14&amp;$G14,'Inp_RIIO-1'!$M:$M,0)))),"")</f>
        <v>54.205301360641812</v>
      </c>
      <c r="T14" s="63">
        <f>IFERROR(IF($M14=0,INDEX('Inp_RIIO-1'!$AM:$AM,MATCH(T$5&amp;$E14&amp;$G14,'Inp_RIIO-1'!$M:$M,0)),IF($M14=1,INDEX('Inp_RIIO-1'!$AN:$AN,MATCH(T$5&amp;$E14&amp;$G14,'Inp_RIIO-1'!$M:$M,0)))),"")</f>
        <v>-2.2098416487410595</v>
      </c>
      <c r="U14" s="63">
        <f>IFERROR(IF($M14=0,INDEX('Inp_RIIO-1'!$AM:$AM,MATCH(U$5&amp;$E14&amp;$G14,'Inp_RIIO-1'!$M:$M,0)),IF($M14=1,INDEX('Inp_RIIO-1'!$AN:$AN,MATCH(U$5&amp;$E14&amp;$G14,'Inp_RIIO-1'!$M:$M,0)))),"")</f>
        <v>-8.2627470337377087</v>
      </c>
      <c r="V14" s="63">
        <f>IFERROR(IF($M14=0,INDEX('Inp_RIIO-1'!$AM:$AM,MATCH(V$5&amp;$E14&amp;$G14,'Inp_RIIO-1'!$M:$M,0)),IF($M14=1,INDEX('Inp_RIIO-1'!$AN:$AN,MATCH(V$5&amp;$E14&amp;$G14,'Inp_RIIO-1'!$M:$M,0)))),"")</f>
        <v>8.7221241450197908</v>
      </c>
      <c r="W14" s="63">
        <f>IFERROR(IF($M14=0,INDEX('Inp_RIIO-1'!$AM:$AM,MATCH(W$5&amp;$E14&amp;$G14,'Inp_RIIO-1'!$M:$M,0)),IF($M14=1,INDEX('Inp_RIIO-1'!$AN:$AN,MATCH(W$5&amp;$E14&amp;$G14,'Inp_RIIO-1'!$M:$M,0)))),"")</f>
        <v>8.0786113711617986</v>
      </c>
      <c r="X14" s="63">
        <f>IFERROR(IF($M14=0,INDEX('Inp_RIIO-1'!$AM:$AM,MATCH(X$5&amp;$E14&amp;$G14,'Inp_RIIO-1'!$M:$M,0)),IF($M14=1,INDEX('Inp_RIIO-1'!$AN:$AN,MATCH(X$5&amp;$E14&amp;$G14,'Inp_RIIO-1'!$M:$M,0)))),"")</f>
        <v>6.5785322930831098</v>
      </c>
      <c r="Y14" s="63">
        <f>IFERROR(IF($M14=0,INDEX('Inp_RIIO-1'!$AM:$AM,MATCH(Y$5&amp;$E14&amp;$G14,'Inp_RIIO-1'!$M:$M,0)),IF($M14=1,INDEX('Inp_RIIO-1'!$AN:$AN,MATCH(Y$5&amp;$E14&amp;$G14,'Inp_RIIO-1'!$M:$M,0)))),"")</f>
        <v>5.1709767278305119</v>
      </c>
      <c r="Z14" s="63">
        <f>IFERROR(IF($M14=0,INDEX('Inp_RIIO-1'!$AM:$AM,MATCH(Z$5&amp;$E14&amp;$G14,'Inp_RIIO-1'!$M:$M,0)),IF($M14=1,INDEX('Inp_RIIO-1'!$AN:$AN,MATCH(Z$5&amp;$E14&amp;$G14,'Inp_RIIO-1'!$M:$M,0)))),"")</f>
        <v>19.755394031697925</v>
      </c>
      <c r="AA14" s="63">
        <f>IFERROR(IF($M14=0,INDEX('Inp_RIIO-1'!$AM:$AM,MATCH(AA$5&amp;$E14&amp;$G14,'Inp_RIIO-1'!$M:$M,0)),IF($M14=1,INDEX('Inp_RIIO-1'!$AN:$AN,MATCH(AA$5&amp;$E14&amp;$G14,'Inp_RIIO-1'!$M:$M,0)))),"")</f>
        <v>13.117682764545377</v>
      </c>
      <c r="AB14" s="63">
        <f>IFERROR(IF($M14=0,INDEX('Inp_RIIO-1'!$AM:$AM,MATCH(AB$5&amp;$E14&amp;$G14,'Inp_RIIO-1'!$M:$M,0)),IF($M14=1,INDEX('Inp_RIIO-1'!$AN:$AN,MATCH(AB$5&amp;$E14&amp;$G14,'Inp_RIIO-1'!$M:$M,0)))),"")</f>
        <v>26.761939102551821</v>
      </c>
      <c r="AC14" s="63">
        <f>IFERROR(IF($M14=0,INDEX('Inp_RIIO-1'!$AM:$AM,MATCH(AC$5&amp;$E14&amp;$G14,'Inp_RIIO-1'!$M:$M,0)),IF($M14=1,INDEX('Inp_RIIO-1'!$AN:$AN,MATCH(AC$5&amp;$E14&amp;$G14,'Inp_RIIO-1'!$M:$M,0)))),"")</f>
        <v>8.7314032486068207</v>
      </c>
      <c r="AD14" s="63">
        <f>IFERROR(IF($M14=0,INDEX('Inp_RIIO-1'!$AM:$AM,MATCH(AD$5&amp;$E14&amp;$G14,'Inp_RIIO-1'!$M:$M,0)),IF($M14=1,INDEX('Inp_RIIO-1'!$AN:$AN,MATCH(AD$5&amp;$E14&amp;$G14,'Inp_RIIO-1'!$M:$M,0)))),"")</f>
        <v>11.822143236101635</v>
      </c>
      <c r="AE14" s="63">
        <f>IFERROR(IF($M14=0,INDEX('Inp_RIIO-1'!$AM:$AM,MATCH(AE$5&amp;$E14&amp;$G14,'Inp_RIIO-1'!$M:$M,0)),IF($M14=1,INDEX('Inp_RIIO-1'!$AN:$AN,MATCH(AE$5&amp;$E14&amp;$G14,'Inp_RIIO-1'!$M:$M,0)))),"")</f>
        <v>-4.4979010750637398</v>
      </c>
      <c r="AF14" s="63">
        <f>IFERROR(IF($M14=0,INDEX('Inp_RIIO-1'!$AM:$AM,MATCH(AF$5&amp;$E14&amp;$G14,'Inp_RIIO-1'!$M:$M,0)),IF($M14=1,INDEX('Inp_RIIO-1'!$AN:$AN,MATCH(AF$5&amp;$E14&amp;$G14,'Inp_RIIO-1'!$M:$M,0)))),"")</f>
        <v>-6.0253740065102637</v>
      </c>
      <c r="AG14" s="63">
        <f>IFERROR(IF($M14=0,INDEX('Inp_RIIO-1'!$AM:$AM,MATCH(AG$5&amp;$E14&amp;$G14,'Inp_RIIO-1'!$M:$M,0)),IF($M14=1,INDEX('Inp_RIIO-1'!$AN:$AN,MATCH(AG$5&amp;$E14&amp;$G14,'Inp_RIIO-1'!$M:$M,0)))),"")</f>
        <v>42.919733165799649</v>
      </c>
      <c r="AH14" s="63">
        <f>IFERROR(IF($M14=0,INDEX('Inp_RIIO-1'!$AM:$AM,MATCH(AH$5&amp;$E14&amp;$G14,'Inp_RIIO-1'!$M:$M,0)),IF($M14=1,INDEX('Inp_RIIO-1'!$AN:$AN,MATCH(AH$5&amp;$E14&amp;$G14,'Inp_RIIO-1'!$M:$M,0)))),"")</f>
        <v>43.004675322080338</v>
      </c>
      <c r="AI14" s="63">
        <f>IFERROR(IF($M14=0,INDEX('Inp_RIIO-1'!$AM:$AM,MATCH(AI$5&amp;$E14&amp;$G14,'Inp_RIIO-1'!$M:$M,0)),IF($M14=1,INDEX('Inp_RIIO-1'!$AN:$AN,MATCH(AI$5&amp;$E14&amp;$G14,'Inp_RIIO-1'!$M:$M,0)))),"")</f>
        <v>22.87044955584906</v>
      </c>
      <c r="AJ14" s="63">
        <f>IFERROR(IF($M14=0,INDEX('Inp_RIIO-1'!$AM:$AM,MATCH(AJ$5&amp;$E14&amp;$G14,'Inp_RIIO-1'!$M:$M,0)),IF($M14=1,INDEX('Inp_RIIO-1'!$AN:$AN,MATCH(AJ$5&amp;$E14&amp;$G14,'Inp_RIIO-1'!$M:$M,0)))),"")</f>
        <v>34.93546356162436</v>
      </c>
      <c r="AK14" s="63">
        <f>IFERROR(IF($M14=0,INDEX('Inp_RIIO-1'!$AM:$AM,MATCH(AK$5&amp;$E14&amp;$G14,'Inp_RIIO-1'!$M:$M,0)),IF($M14=1,INDEX('Inp_RIIO-1'!$AN:$AN,MATCH(AK$5&amp;$E14&amp;$G14,'Inp_RIIO-1'!$M:$M,0)))),"")</f>
        <v>-17.118287024025165</v>
      </c>
      <c r="AL14" s="63">
        <f>IFERROR(IF($M14=0,INDEX('Inp_RIIO-1'!$AM:$AM,MATCH(AL$5&amp;$E14&amp;$G14,'Inp_RIIO-1'!$M:$M,0)),IF($M14=1,INDEX('Inp_RIIO-1'!$AN:$AN,MATCH(AL$5&amp;$E14&amp;$G14,'Inp_RIIO-1'!$M:$M,0)))),"")</f>
        <v>-16.652874293257042</v>
      </c>
      <c r="AM14" s="63">
        <f>IFERROR(IF($M14=0,INDEX('Inp_RIIO-1'!$AM:$AM,MATCH(AM$5&amp;$E14&amp;$G14,'Inp_RIIO-1'!$M:$M,0)),IF($M14=1,INDEX('Inp_RIIO-1'!$AN:$AN,MATCH(AM$5&amp;$E14&amp;$G14,'Inp_RIIO-1'!$M:$M,0)))),"")</f>
        <v>-24.52126911195429</v>
      </c>
      <c r="AN14" s="63">
        <f>IFERROR(IF($M14=0,INDEX('Inp_RIIO-1'!$AM:$AM,MATCH(AN$5&amp;$E14&amp;$G14,'Inp_RIIO-1'!$M:$M,0)),IF($M14=1,INDEX('Inp_RIIO-1'!$AN:$AN,MATCH(AN$5&amp;$E14&amp;$G14,'Inp_RIIO-1'!$M:$M,0)))),"")</f>
        <v>-13.486965547506486</v>
      </c>
      <c r="AO14" s="63">
        <f>IFERROR(IF($M14=0,INDEX('Inp_RIIO-1'!$AM:$AM,MATCH(AO$5&amp;$E14&amp;$G14,'Inp_RIIO-1'!$M:$M,0)),IF($M14=1,INDEX('Inp_RIIO-1'!$AN:$AN,MATCH(AO$5&amp;$E14&amp;$G14,'Inp_RIIO-1'!$M:$M,0)))),"")</f>
        <v>-14.795081840990683</v>
      </c>
      <c r="AP14" s="63">
        <f>IFERROR(IF($M14=0,INDEX('Inp_RIIO-1'!$AM:$AM,MATCH(AP$5&amp;$E14&amp;$G14,'Inp_RIIO-1'!$M:$M,0)),IF($M14=1,INDEX('Inp_RIIO-1'!$AN:$AN,MATCH(AP$5&amp;$E14&amp;$G14,'Inp_RIIO-1'!$M:$M,0)))),"")</f>
        <v>1.3198866806818805</v>
      </c>
      <c r="AQ14" s="63">
        <f>IFERROR(IF($M14=0,INDEX('Inp_RIIO-1'!$AM:$AM,MATCH(AQ$5&amp;$E14&amp;$G14,'Inp_RIIO-1'!$M:$M,0)),IF($M14=1,INDEX('Inp_RIIO-1'!$AN:$AN,MATCH(AQ$5&amp;$E14&amp;$G14,'Inp_RIIO-1'!$M:$M,0)))),"")</f>
        <v>2.748013571489814</v>
      </c>
      <c r="AS14" s="15"/>
      <c r="AT14" s="15"/>
      <c r="AU14" s="15"/>
      <c r="AV14" s="15"/>
      <c r="AW14" s="15"/>
      <c r="AX14" s="15"/>
      <c r="AY14" s="15"/>
      <c r="AZ14" s="15"/>
      <c r="BA14" s="15"/>
      <c r="BB14" s="15"/>
      <c r="BC14" s="15"/>
      <c r="BD14" s="15"/>
    </row>
    <row r="15" spans="1:72">
      <c r="E15" s="69" t="s">
        <v>142</v>
      </c>
      <c r="F15" s="69" t="s">
        <v>140</v>
      </c>
      <c r="G15" s="69" t="s">
        <v>143</v>
      </c>
      <c r="H15" s="69"/>
      <c r="I15" s="69"/>
      <c r="J15" s="69" t="s">
        <v>65</v>
      </c>
      <c r="M15" s="63">
        <f>Control!$R$10</f>
        <v>0</v>
      </c>
      <c r="N15" s="63">
        <f>Inp_Exclusions!I15</f>
        <v>1</v>
      </c>
      <c r="P15" s="63" t="str">
        <f>IFERROR(IF($M15=0,INDEX('Inp_RIIO-1'!$AM:$AM,MATCH(P$5&amp;$E15&amp;$G15,'Inp_RIIO-1'!$M:$M,0)),IF($M15=1,INDEX('Inp_RIIO-1'!$AN:$AN,MATCH(P$5&amp;$E15&amp;$G15,'Inp_RIIO-1'!$M:$M,0)))),"")</f>
        <v/>
      </c>
      <c r="Q15" s="63" t="str">
        <f>IFERROR(IF($M15=0,INDEX('Inp_RIIO-1'!$AM:$AM,MATCH(Q$5&amp;$E15&amp;$G15,'Inp_RIIO-1'!$M:$M,0)),IF($M15=1,INDEX('Inp_RIIO-1'!$AN:$AN,MATCH(Q$5&amp;$E15&amp;$G15,'Inp_RIIO-1'!$M:$M,0)))),"")</f>
        <v/>
      </c>
      <c r="R15" s="63" t="str">
        <f>IFERROR(IF($M15=0,INDEX('Inp_RIIO-1'!$AM:$AM,MATCH(R$5&amp;$E15&amp;$G15,'Inp_RIIO-1'!$M:$M,0)),IF($M15=1,INDEX('Inp_RIIO-1'!$AN:$AN,MATCH(R$5&amp;$E15&amp;$G15,'Inp_RIIO-1'!$M:$M,0)))),"")</f>
        <v/>
      </c>
      <c r="S15" s="63" t="str">
        <f>IFERROR(IF($M15=0,INDEX('Inp_RIIO-1'!$AM:$AM,MATCH(S$5&amp;$E15&amp;$G15,'Inp_RIIO-1'!$M:$M,0)),IF($M15=1,INDEX('Inp_RIIO-1'!$AN:$AN,MATCH(S$5&amp;$E15&amp;$G15,'Inp_RIIO-1'!$M:$M,0)))),"")</f>
        <v/>
      </c>
      <c r="T15" s="63" t="str">
        <f>IFERROR(IF($M15=0,INDEX('Inp_RIIO-1'!$AM:$AM,MATCH(T$5&amp;$E15&amp;$G15,'Inp_RIIO-1'!$M:$M,0)),IF($M15=1,INDEX('Inp_RIIO-1'!$AN:$AN,MATCH(T$5&amp;$E15&amp;$G15,'Inp_RIIO-1'!$M:$M,0)))),"")</f>
        <v/>
      </c>
      <c r="U15" s="63" t="str">
        <f>IFERROR(IF($M15=0,INDEX('Inp_RIIO-1'!$AM:$AM,MATCH(U$5&amp;$E15&amp;$G15,'Inp_RIIO-1'!$M:$M,0)),IF($M15=1,INDEX('Inp_RIIO-1'!$AN:$AN,MATCH(U$5&amp;$E15&amp;$G15,'Inp_RIIO-1'!$M:$M,0)))),"")</f>
        <v/>
      </c>
      <c r="V15" s="63" t="str">
        <f>IFERROR(IF($M15=0,INDEX('Inp_RIIO-1'!$AM:$AM,MATCH(V$5&amp;$E15&amp;$G15,'Inp_RIIO-1'!$M:$M,0)),IF($M15=1,INDEX('Inp_RIIO-1'!$AN:$AN,MATCH(V$5&amp;$E15&amp;$G15,'Inp_RIIO-1'!$M:$M,0)))),"")</f>
        <v/>
      </c>
      <c r="W15" s="63" t="str">
        <f>IFERROR(IF($M15=0,INDEX('Inp_RIIO-1'!$AM:$AM,MATCH(W$5&amp;$E15&amp;$G15,'Inp_RIIO-1'!$M:$M,0)),IF($M15=1,INDEX('Inp_RIIO-1'!$AN:$AN,MATCH(W$5&amp;$E15&amp;$G15,'Inp_RIIO-1'!$M:$M,0)))),"")</f>
        <v/>
      </c>
      <c r="X15" s="63" t="str">
        <f>IFERROR(IF($M15=0,INDEX('Inp_RIIO-1'!$AM:$AM,MATCH(X$5&amp;$E15&amp;$G15,'Inp_RIIO-1'!$M:$M,0)),IF($M15=1,INDEX('Inp_RIIO-1'!$AN:$AN,MATCH(X$5&amp;$E15&amp;$G15,'Inp_RIIO-1'!$M:$M,0)))),"")</f>
        <v/>
      </c>
      <c r="Y15" s="63" t="str">
        <f>IFERROR(IF($M15=0,INDEX('Inp_RIIO-1'!$AM:$AM,MATCH(Y$5&amp;$E15&amp;$G15,'Inp_RIIO-1'!$M:$M,0)),IF($M15=1,INDEX('Inp_RIIO-1'!$AN:$AN,MATCH(Y$5&amp;$E15&amp;$G15,'Inp_RIIO-1'!$M:$M,0)))),"")</f>
        <v/>
      </c>
      <c r="Z15" s="63" t="str">
        <f>IFERROR(IF($M15=0,INDEX('Inp_RIIO-1'!$AM:$AM,MATCH(Z$5&amp;$E15&amp;$G15,'Inp_RIIO-1'!$M:$M,0)),IF($M15=1,INDEX('Inp_RIIO-1'!$AN:$AN,MATCH(Z$5&amp;$E15&amp;$G15,'Inp_RIIO-1'!$M:$M,0)))),"")</f>
        <v/>
      </c>
      <c r="AA15" s="63" t="str">
        <f>IFERROR(IF($M15=0,INDEX('Inp_RIIO-1'!$AM:$AM,MATCH(AA$5&amp;$E15&amp;$G15,'Inp_RIIO-1'!$M:$M,0)),IF($M15=1,INDEX('Inp_RIIO-1'!$AN:$AN,MATCH(AA$5&amp;$E15&amp;$G15,'Inp_RIIO-1'!$M:$M,0)))),"")</f>
        <v/>
      </c>
      <c r="AB15" s="63" t="str">
        <f>IFERROR(IF($M15=0,INDEX('Inp_RIIO-1'!$AM:$AM,MATCH(AB$5&amp;$E15&amp;$G15,'Inp_RIIO-1'!$M:$M,0)),IF($M15=1,INDEX('Inp_RIIO-1'!$AN:$AN,MATCH(AB$5&amp;$E15&amp;$G15,'Inp_RIIO-1'!$M:$M,0)))),"")</f>
        <v/>
      </c>
      <c r="AC15" s="63" t="str">
        <f>IFERROR(IF($M15=0,INDEX('Inp_RIIO-1'!$AM:$AM,MATCH(AC$5&amp;$E15&amp;$G15,'Inp_RIIO-1'!$M:$M,0)),IF($M15=1,INDEX('Inp_RIIO-1'!$AN:$AN,MATCH(AC$5&amp;$E15&amp;$G15,'Inp_RIIO-1'!$M:$M,0)))),"")</f>
        <v/>
      </c>
      <c r="AD15" s="63">
        <f>IFERROR(IF($M15=0,INDEX('Inp_RIIO-1'!$AM:$AM,MATCH(AD$5&amp;$E15&amp;$G15,'Inp_RIIO-1'!$M:$M,0)),IF($M15=1,INDEX('Inp_RIIO-1'!$AN:$AN,MATCH(AD$5&amp;$E15&amp;$G15,'Inp_RIIO-1'!$M:$M,0)))),"")</f>
        <v>16.213337178042096</v>
      </c>
      <c r="AE15" s="63">
        <f>IFERROR(IF($M15=0,INDEX('Inp_RIIO-1'!$AM:$AM,MATCH(AE$5&amp;$E15&amp;$G15,'Inp_RIIO-1'!$M:$M,0)),IF($M15=1,INDEX('Inp_RIIO-1'!$AN:$AN,MATCH(AE$5&amp;$E15&amp;$G15,'Inp_RIIO-1'!$M:$M,0)))),"")</f>
        <v>17.040615204046219</v>
      </c>
      <c r="AF15" s="63">
        <f>IFERROR(IF($M15=0,INDEX('Inp_RIIO-1'!$AM:$AM,MATCH(AF$5&amp;$E15&amp;$G15,'Inp_RIIO-1'!$M:$M,0)),IF($M15=1,INDEX('Inp_RIIO-1'!$AN:$AN,MATCH(AF$5&amp;$E15&amp;$G15,'Inp_RIIO-1'!$M:$M,0)))),"")</f>
        <v>22.206531513324972</v>
      </c>
      <c r="AG15" s="63">
        <f>IFERROR(IF($M15=0,INDEX('Inp_RIIO-1'!$AM:$AM,MATCH(AG$5&amp;$E15&amp;$G15,'Inp_RIIO-1'!$M:$M,0)),IF($M15=1,INDEX('Inp_RIIO-1'!$AN:$AN,MATCH(AG$5&amp;$E15&amp;$G15,'Inp_RIIO-1'!$M:$M,0)))),"")</f>
        <v>35.479703669648472</v>
      </c>
      <c r="AH15" s="63">
        <f>IFERROR(IF($M15=0,INDEX('Inp_RIIO-1'!$AM:$AM,MATCH(AH$5&amp;$E15&amp;$G15,'Inp_RIIO-1'!$M:$M,0)),IF($M15=1,INDEX('Inp_RIIO-1'!$AN:$AN,MATCH(AH$5&amp;$E15&amp;$G15,'Inp_RIIO-1'!$M:$M,0)))),"")</f>
        <v>36.479731099989024</v>
      </c>
      <c r="AI15" s="63">
        <f>IFERROR(IF($M15=0,INDEX('Inp_RIIO-1'!$AM:$AM,MATCH(AI$5&amp;$E15&amp;$G15,'Inp_RIIO-1'!$M:$M,0)),IF($M15=1,INDEX('Inp_RIIO-1'!$AN:$AN,MATCH(AI$5&amp;$E15&amp;$G15,'Inp_RIIO-1'!$M:$M,0)))),"")</f>
        <v>17.497502466666671</v>
      </c>
      <c r="AJ15" s="63">
        <f>IFERROR(IF($M15=0,INDEX('Inp_RIIO-1'!$AM:$AM,MATCH(AJ$5&amp;$E15&amp;$G15,'Inp_RIIO-1'!$M:$M,0)),IF($M15=1,INDEX('Inp_RIIO-1'!$AN:$AN,MATCH(AJ$5&amp;$E15&amp;$G15,'Inp_RIIO-1'!$M:$M,0)))),"")</f>
        <v>25.288896530794851</v>
      </c>
      <c r="AK15" s="63">
        <f>IFERROR(IF($M15=0,INDEX('Inp_RIIO-1'!$AM:$AM,MATCH(AK$5&amp;$E15&amp;$G15,'Inp_RIIO-1'!$M:$M,0)),IF($M15=1,INDEX('Inp_RIIO-1'!$AN:$AN,MATCH(AK$5&amp;$E15&amp;$G15,'Inp_RIIO-1'!$M:$M,0)))),"")</f>
        <v>19.943140606205759</v>
      </c>
      <c r="AL15" s="63">
        <f>IFERROR(IF($M15=0,INDEX('Inp_RIIO-1'!$AM:$AM,MATCH(AL$5&amp;$E15&amp;$G15,'Inp_RIIO-1'!$M:$M,0)),IF($M15=1,INDEX('Inp_RIIO-1'!$AN:$AN,MATCH(AL$5&amp;$E15&amp;$G15,'Inp_RIIO-1'!$M:$M,0)))),"")</f>
        <v>19.974430046399313</v>
      </c>
      <c r="AM15" s="63">
        <f>IFERROR(IF($M15=0,INDEX('Inp_RIIO-1'!$AM:$AM,MATCH(AM$5&amp;$E15&amp;$G15,'Inp_RIIO-1'!$M:$M,0)),IF($M15=1,INDEX('Inp_RIIO-1'!$AN:$AN,MATCH(AM$5&amp;$E15&amp;$G15,'Inp_RIIO-1'!$M:$M,0)))),"")</f>
        <v>29.497254203516771</v>
      </c>
      <c r="AN15" s="63">
        <f>IFERROR(IF($M15=0,INDEX('Inp_RIIO-1'!$AM:$AM,MATCH(AN$5&amp;$E15&amp;$G15,'Inp_RIIO-1'!$M:$M,0)),IF($M15=1,INDEX('Inp_RIIO-1'!$AN:$AN,MATCH(AN$5&amp;$E15&amp;$G15,'Inp_RIIO-1'!$M:$M,0)))),"")</f>
        <v>19.050353989388864</v>
      </c>
      <c r="AO15" s="63">
        <f>IFERROR(IF($M15=0,INDEX('Inp_RIIO-1'!$AM:$AM,MATCH(AO$5&amp;$E15&amp;$G15,'Inp_RIIO-1'!$M:$M,0)),IF($M15=1,INDEX('Inp_RIIO-1'!$AN:$AN,MATCH(AO$5&amp;$E15&amp;$G15,'Inp_RIIO-1'!$M:$M,0)))),"")</f>
        <v>21.552675750000002</v>
      </c>
      <c r="AP15" s="63">
        <f>IFERROR(IF($M15=0,INDEX('Inp_RIIO-1'!$AM:$AM,MATCH(AP$5&amp;$E15&amp;$G15,'Inp_RIIO-1'!$M:$M,0)),IF($M15=1,INDEX('Inp_RIIO-1'!$AN:$AN,MATCH(AP$5&amp;$E15&amp;$G15,'Inp_RIIO-1'!$M:$M,0)))),"")</f>
        <v>13.591112033333335</v>
      </c>
      <c r="AQ15" s="63">
        <f>IFERROR(IF($M15=0,INDEX('Inp_RIIO-1'!$AM:$AM,MATCH(AQ$5&amp;$E15&amp;$G15,'Inp_RIIO-1'!$M:$M,0)),IF($M15=1,INDEX('Inp_RIIO-1'!$AN:$AN,MATCH(AQ$5&amp;$E15&amp;$G15,'Inp_RIIO-1'!$M:$M,0)))),"")</f>
        <v>13.807241465668859</v>
      </c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/>
    </row>
    <row r="16" spans="1:72">
      <c r="E16" s="69" t="s">
        <v>144</v>
      </c>
      <c r="F16" s="69" t="s">
        <v>140</v>
      </c>
      <c r="G16" s="69" t="s">
        <v>145</v>
      </c>
      <c r="H16" s="69"/>
      <c r="I16" s="69"/>
      <c r="J16" s="69" t="s">
        <v>65</v>
      </c>
      <c r="M16" s="63">
        <f>Control!$R$10</f>
        <v>0</v>
      </c>
      <c r="N16" s="63">
        <f>Inp_Exclusions!I16</f>
        <v>1</v>
      </c>
      <c r="P16" s="63" t="str">
        <f>IFERROR(IF($M16=0,INDEX('Inp_RIIO-1'!$AM:$AM,MATCH(P$5&amp;$E16&amp;$G16,'Inp_RIIO-1'!$M:$M,0)),IF($M16=1,INDEX('Inp_RIIO-1'!$AN:$AN,MATCH(P$5&amp;$E16&amp;$G16,'Inp_RIIO-1'!$M:$M,0)))),"")</f>
        <v/>
      </c>
      <c r="Q16" s="63" t="str">
        <f>IFERROR(IF($M16=0,INDEX('Inp_RIIO-1'!$AM:$AM,MATCH(Q$5&amp;$E16&amp;$G16,'Inp_RIIO-1'!$M:$M,0)),IF($M16=1,INDEX('Inp_RIIO-1'!$AN:$AN,MATCH(Q$5&amp;$E16&amp;$G16,'Inp_RIIO-1'!$M:$M,0)))),"")</f>
        <v/>
      </c>
      <c r="R16" s="63" t="str">
        <f>IFERROR(IF($M16=0,INDEX('Inp_RIIO-1'!$AM:$AM,MATCH(R$5&amp;$E16&amp;$G16,'Inp_RIIO-1'!$M:$M,0)),IF($M16=1,INDEX('Inp_RIIO-1'!$AN:$AN,MATCH(R$5&amp;$E16&amp;$G16,'Inp_RIIO-1'!$M:$M,0)))),"")</f>
        <v/>
      </c>
      <c r="S16" s="63" t="str">
        <f>IFERROR(IF($M16=0,INDEX('Inp_RIIO-1'!$AM:$AM,MATCH(S$5&amp;$E16&amp;$G16,'Inp_RIIO-1'!$M:$M,0)),IF($M16=1,INDEX('Inp_RIIO-1'!$AN:$AN,MATCH(S$5&amp;$E16&amp;$G16,'Inp_RIIO-1'!$M:$M,0)))),"")</f>
        <v/>
      </c>
      <c r="T16" s="63" t="str">
        <f>IFERROR(IF($M16=0,INDEX('Inp_RIIO-1'!$AM:$AM,MATCH(T$5&amp;$E16&amp;$G16,'Inp_RIIO-1'!$M:$M,0)),IF($M16=1,INDEX('Inp_RIIO-1'!$AN:$AN,MATCH(T$5&amp;$E16&amp;$G16,'Inp_RIIO-1'!$M:$M,0)))),"")</f>
        <v/>
      </c>
      <c r="U16" s="63" t="str">
        <f>IFERROR(IF($M16=0,INDEX('Inp_RIIO-1'!$AM:$AM,MATCH(U$5&amp;$E16&amp;$G16,'Inp_RIIO-1'!$M:$M,0)),IF($M16=1,INDEX('Inp_RIIO-1'!$AN:$AN,MATCH(U$5&amp;$E16&amp;$G16,'Inp_RIIO-1'!$M:$M,0)))),"")</f>
        <v/>
      </c>
      <c r="V16" s="63" t="str">
        <f>IFERROR(IF($M16=0,INDEX('Inp_RIIO-1'!$AM:$AM,MATCH(V$5&amp;$E16&amp;$G16,'Inp_RIIO-1'!$M:$M,0)),IF($M16=1,INDEX('Inp_RIIO-1'!$AN:$AN,MATCH(V$5&amp;$E16&amp;$G16,'Inp_RIIO-1'!$M:$M,0)))),"")</f>
        <v/>
      </c>
      <c r="W16" s="63" t="str">
        <f>IFERROR(IF($M16=0,INDEX('Inp_RIIO-1'!$AM:$AM,MATCH(W$5&amp;$E16&amp;$G16,'Inp_RIIO-1'!$M:$M,0)),IF($M16=1,INDEX('Inp_RIIO-1'!$AN:$AN,MATCH(W$5&amp;$E16&amp;$G16,'Inp_RIIO-1'!$M:$M,0)))),"")</f>
        <v/>
      </c>
      <c r="X16" s="63" t="str">
        <f>IFERROR(IF($M16=0,INDEX('Inp_RIIO-1'!$AM:$AM,MATCH(X$5&amp;$E16&amp;$G16,'Inp_RIIO-1'!$M:$M,0)),IF($M16=1,INDEX('Inp_RIIO-1'!$AN:$AN,MATCH(X$5&amp;$E16&amp;$G16,'Inp_RIIO-1'!$M:$M,0)))),"")</f>
        <v/>
      </c>
      <c r="Y16" s="63" t="str">
        <f>IFERROR(IF($M16=0,INDEX('Inp_RIIO-1'!$AM:$AM,MATCH(Y$5&amp;$E16&amp;$G16,'Inp_RIIO-1'!$M:$M,0)),IF($M16=1,INDEX('Inp_RIIO-1'!$AN:$AN,MATCH(Y$5&amp;$E16&amp;$G16,'Inp_RIIO-1'!$M:$M,0)))),"")</f>
        <v/>
      </c>
      <c r="Z16" s="63" t="str">
        <f>IFERROR(IF($M16=0,INDEX('Inp_RIIO-1'!$AM:$AM,MATCH(Z$5&amp;$E16&amp;$G16,'Inp_RIIO-1'!$M:$M,0)),IF($M16=1,INDEX('Inp_RIIO-1'!$AN:$AN,MATCH(Z$5&amp;$E16&amp;$G16,'Inp_RIIO-1'!$M:$M,0)))),"")</f>
        <v/>
      </c>
      <c r="AA16" s="63" t="str">
        <f>IFERROR(IF($M16=0,INDEX('Inp_RIIO-1'!$AM:$AM,MATCH(AA$5&amp;$E16&amp;$G16,'Inp_RIIO-1'!$M:$M,0)),IF($M16=1,INDEX('Inp_RIIO-1'!$AN:$AN,MATCH(AA$5&amp;$E16&amp;$G16,'Inp_RIIO-1'!$M:$M,0)))),"")</f>
        <v/>
      </c>
      <c r="AB16" s="63" t="str">
        <f>IFERROR(IF($M16=0,INDEX('Inp_RIIO-1'!$AM:$AM,MATCH(AB$5&amp;$E16&amp;$G16,'Inp_RIIO-1'!$M:$M,0)),IF($M16=1,INDEX('Inp_RIIO-1'!$AN:$AN,MATCH(AB$5&amp;$E16&amp;$G16,'Inp_RIIO-1'!$M:$M,0)))),"")</f>
        <v/>
      </c>
      <c r="AC16" s="63" t="str">
        <f>IFERROR(IF($M16=0,INDEX('Inp_RIIO-1'!$AM:$AM,MATCH(AC$5&amp;$E16&amp;$G16,'Inp_RIIO-1'!$M:$M,0)),IF($M16=1,INDEX('Inp_RIIO-1'!$AN:$AN,MATCH(AC$5&amp;$E16&amp;$G16,'Inp_RIIO-1'!$M:$M,0)))),"")</f>
        <v/>
      </c>
      <c r="AD16" s="63">
        <f>IFERROR(IF($M16=0,INDEX('Inp_RIIO-1'!$AM:$AM,MATCH(AD$5&amp;$E16&amp;$G16,'Inp_RIIO-1'!$M:$M,0)),IF($M16=1,INDEX('Inp_RIIO-1'!$AN:$AN,MATCH(AD$5&amp;$E16&amp;$G16,'Inp_RIIO-1'!$M:$M,0)))),"")</f>
        <v>81.062232203670959</v>
      </c>
      <c r="AE16" s="63">
        <f>IFERROR(IF($M16=0,INDEX('Inp_RIIO-1'!$AM:$AM,MATCH(AE$5&amp;$E16&amp;$G16,'Inp_RIIO-1'!$M:$M,0)),IF($M16=1,INDEX('Inp_RIIO-1'!$AN:$AN,MATCH(AE$5&amp;$E16&amp;$G16,'Inp_RIIO-1'!$M:$M,0)))),"")</f>
        <v>57.335113596774704</v>
      </c>
      <c r="AF16" s="63">
        <f>IFERROR(IF($M16=0,INDEX('Inp_RIIO-1'!$AM:$AM,MATCH(AF$5&amp;$E16&amp;$G16,'Inp_RIIO-1'!$M:$M,0)),IF($M16=1,INDEX('Inp_RIIO-1'!$AN:$AN,MATCH(AF$5&amp;$E16&amp;$G16,'Inp_RIIO-1'!$M:$M,0)))),"")</f>
        <v>88.434556139999998</v>
      </c>
      <c r="AG16" s="63">
        <f>IFERROR(IF($M16=0,INDEX('Inp_RIIO-1'!$AM:$AM,MATCH(AG$5&amp;$E16&amp;$G16,'Inp_RIIO-1'!$M:$M,0)),IF($M16=1,INDEX('Inp_RIIO-1'!$AN:$AN,MATCH(AG$5&amp;$E16&amp;$G16,'Inp_RIIO-1'!$M:$M,0)))),"")</f>
        <v>116.46600000000001</v>
      </c>
      <c r="AH16" s="63">
        <f>IFERROR(IF($M16=0,INDEX('Inp_RIIO-1'!$AM:$AM,MATCH(AH$5&amp;$E16&amp;$G16,'Inp_RIIO-1'!$M:$M,0)),IF($M16=1,INDEX('Inp_RIIO-1'!$AN:$AN,MATCH(AH$5&amp;$E16&amp;$G16,'Inp_RIIO-1'!$M:$M,0)))),"")</f>
        <v>97.399369420760991</v>
      </c>
      <c r="AI16" s="63">
        <f>IFERROR(IF($M16=0,INDEX('Inp_RIIO-1'!$AM:$AM,MATCH(AI$5&amp;$E16&amp;$G16,'Inp_RIIO-1'!$M:$M,0)),IF($M16=1,INDEX('Inp_RIIO-1'!$AN:$AN,MATCH(AI$5&amp;$E16&amp;$G16,'Inp_RIIO-1'!$M:$M,0)))),"")</f>
        <v>25.374152967368335</v>
      </c>
      <c r="AJ16" s="63">
        <f>IFERROR(IF($M16=0,INDEX('Inp_RIIO-1'!$AM:$AM,MATCH(AJ$5&amp;$E16&amp;$G16,'Inp_RIIO-1'!$M:$M,0)),IF($M16=1,INDEX('Inp_RIIO-1'!$AN:$AN,MATCH(AJ$5&amp;$E16&amp;$G16,'Inp_RIIO-1'!$M:$M,0)))),"")</f>
        <v>15.032353645859075</v>
      </c>
      <c r="AK16" s="63">
        <f>IFERROR(IF($M16=0,INDEX('Inp_RIIO-1'!$AM:$AM,MATCH(AK$5&amp;$E16&amp;$G16,'Inp_RIIO-1'!$M:$M,0)),IF($M16=1,INDEX('Inp_RIIO-1'!$AN:$AN,MATCH(AK$5&amp;$E16&amp;$G16,'Inp_RIIO-1'!$M:$M,0)))),"")</f>
        <v>86.456951244999132</v>
      </c>
      <c r="AL16" s="63">
        <f>IFERROR(IF($M16=0,INDEX('Inp_RIIO-1'!$AM:$AM,MATCH(AL$5&amp;$E16&amp;$G16,'Inp_RIIO-1'!$M:$M,0)),IF($M16=1,INDEX('Inp_RIIO-1'!$AN:$AN,MATCH(AL$5&amp;$E16&amp;$G16,'Inp_RIIO-1'!$M:$M,0)))),"")</f>
        <v>56.465319625932217</v>
      </c>
      <c r="AM16" s="63">
        <f>IFERROR(IF($M16=0,INDEX('Inp_RIIO-1'!$AM:$AM,MATCH(AM$5&amp;$E16&amp;$G16,'Inp_RIIO-1'!$M:$M,0)),IF($M16=1,INDEX('Inp_RIIO-1'!$AN:$AN,MATCH(AM$5&amp;$E16&amp;$G16,'Inp_RIIO-1'!$M:$M,0)))),"")</f>
        <v>126.0778540961097</v>
      </c>
      <c r="AN16" s="63">
        <f>IFERROR(IF($M16=0,INDEX('Inp_RIIO-1'!$AM:$AM,MATCH(AN$5&amp;$E16&amp;$G16,'Inp_RIIO-1'!$M:$M,0)),IF($M16=1,INDEX('Inp_RIIO-1'!$AN:$AN,MATCH(AN$5&amp;$E16&amp;$G16,'Inp_RIIO-1'!$M:$M,0)))),"")</f>
        <v>42.644167691450242</v>
      </c>
      <c r="AO16" s="63">
        <f>IFERROR(IF($M16=0,INDEX('Inp_RIIO-1'!$AM:$AM,MATCH(AO$5&amp;$E16&amp;$G16,'Inp_RIIO-1'!$M:$M,0)),IF($M16=1,INDEX('Inp_RIIO-1'!$AN:$AN,MATCH(AO$5&amp;$E16&amp;$G16,'Inp_RIIO-1'!$M:$M,0)))),"")</f>
        <v>23.630579589157378</v>
      </c>
      <c r="AP16" s="63">
        <f>IFERROR(IF($M16=0,INDEX('Inp_RIIO-1'!$AM:$AM,MATCH(AP$5&amp;$E16&amp;$G16,'Inp_RIIO-1'!$M:$M,0)),IF($M16=1,INDEX('Inp_RIIO-1'!$AN:$AN,MATCH(AP$5&amp;$E16&amp;$G16,'Inp_RIIO-1'!$M:$M,0)))),"")</f>
        <v>6.2190618200949839</v>
      </c>
      <c r="AQ16" s="63">
        <f>IFERROR(IF($M16=0,INDEX('Inp_RIIO-1'!$AM:$AM,MATCH(AQ$5&amp;$E16&amp;$G16,'Inp_RIIO-1'!$M:$M,0)),IF($M16=1,INDEX('Inp_RIIO-1'!$AN:$AN,MATCH(AQ$5&amp;$E16&amp;$G16,'Inp_RIIO-1'!$M:$M,0)))),"")</f>
        <v>49.874185353630025</v>
      </c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/>
    </row>
    <row r="17" spans="1:56">
      <c r="E17" s="69" t="s">
        <v>146</v>
      </c>
      <c r="F17" s="69" t="s">
        <v>140</v>
      </c>
      <c r="G17" s="69" t="s">
        <v>147</v>
      </c>
      <c r="H17" s="69"/>
      <c r="I17" s="69"/>
      <c r="J17" s="69" t="s">
        <v>65</v>
      </c>
      <c r="M17" s="63">
        <f>Control!$R$10</f>
        <v>0</v>
      </c>
      <c r="N17" s="63">
        <f>Inp_Exclusions!I17</f>
        <v>1</v>
      </c>
      <c r="P17" s="63" t="str">
        <f>IFERROR(IF($M17=0,INDEX('Inp_RIIO-1'!$AM:$AM,MATCH(P$5&amp;$E17&amp;$G17,'Inp_RIIO-1'!$M:$M,0)),IF($M17=1,INDEX('Inp_RIIO-1'!$AN:$AN,MATCH(P$5&amp;$E17&amp;$G17,'Inp_RIIO-1'!$M:$M,0)))),"")</f>
        <v/>
      </c>
      <c r="Q17" s="63" t="str">
        <f>IFERROR(IF($M17=0,INDEX('Inp_RIIO-1'!$AM:$AM,MATCH(Q$5&amp;$E17&amp;$G17,'Inp_RIIO-1'!$M:$M,0)),IF($M17=1,INDEX('Inp_RIIO-1'!$AN:$AN,MATCH(Q$5&amp;$E17&amp;$G17,'Inp_RIIO-1'!$M:$M,0)))),"")</f>
        <v/>
      </c>
      <c r="R17" s="63" t="str">
        <f>IFERROR(IF($M17=0,INDEX('Inp_RIIO-1'!$AM:$AM,MATCH(R$5&amp;$E17&amp;$G17,'Inp_RIIO-1'!$M:$M,0)),IF($M17=1,INDEX('Inp_RIIO-1'!$AN:$AN,MATCH(R$5&amp;$E17&amp;$G17,'Inp_RIIO-1'!$M:$M,0)))),"")</f>
        <v/>
      </c>
      <c r="S17" s="63" t="str">
        <f>IFERROR(IF($M17=0,INDEX('Inp_RIIO-1'!$AM:$AM,MATCH(S$5&amp;$E17&amp;$G17,'Inp_RIIO-1'!$M:$M,0)),IF($M17=1,INDEX('Inp_RIIO-1'!$AN:$AN,MATCH(S$5&amp;$E17&amp;$G17,'Inp_RIIO-1'!$M:$M,0)))),"")</f>
        <v/>
      </c>
      <c r="T17" s="63" t="str">
        <f>IFERROR(IF($M17=0,INDEX('Inp_RIIO-1'!$AM:$AM,MATCH(T$5&amp;$E17&amp;$G17,'Inp_RIIO-1'!$M:$M,0)),IF($M17=1,INDEX('Inp_RIIO-1'!$AN:$AN,MATCH(T$5&amp;$E17&amp;$G17,'Inp_RIIO-1'!$M:$M,0)))),"")</f>
        <v/>
      </c>
      <c r="U17" s="63" t="str">
        <f>IFERROR(IF($M17=0,INDEX('Inp_RIIO-1'!$AM:$AM,MATCH(U$5&amp;$E17&amp;$G17,'Inp_RIIO-1'!$M:$M,0)),IF($M17=1,INDEX('Inp_RIIO-1'!$AN:$AN,MATCH(U$5&amp;$E17&amp;$G17,'Inp_RIIO-1'!$M:$M,0)))),"")</f>
        <v/>
      </c>
      <c r="V17" s="63" t="str">
        <f>IFERROR(IF($M17=0,INDEX('Inp_RIIO-1'!$AM:$AM,MATCH(V$5&amp;$E17&amp;$G17,'Inp_RIIO-1'!$M:$M,0)),IF($M17=1,INDEX('Inp_RIIO-1'!$AN:$AN,MATCH(V$5&amp;$E17&amp;$G17,'Inp_RIIO-1'!$M:$M,0)))),"")</f>
        <v/>
      </c>
      <c r="W17" s="63" t="str">
        <f>IFERROR(IF($M17=0,INDEX('Inp_RIIO-1'!$AM:$AM,MATCH(W$5&amp;$E17&amp;$G17,'Inp_RIIO-1'!$M:$M,0)),IF($M17=1,INDEX('Inp_RIIO-1'!$AN:$AN,MATCH(W$5&amp;$E17&amp;$G17,'Inp_RIIO-1'!$M:$M,0)))),"")</f>
        <v/>
      </c>
      <c r="X17" s="63" t="str">
        <f>IFERROR(IF($M17=0,INDEX('Inp_RIIO-1'!$AM:$AM,MATCH(X$5&amp;$E17&amp;$G17,'Inp_RIIO-1'!$M:$M,0)),IF($M17=1,INDEX('Inp_RIIO-1'!$AN:$AN,MATCH(X$5&amp;$E17&amp;$G17,'Inp_RIIO-1'!$M:$M,0)))),"")</f>
        <v/>
      </c>
      <c r="Y17" s="63" t="str">
        <f>IFERROR(IF($M17=0,INDEX('Inp_RIIO-1'!$AM:$AM,MATCH(Y$5&amp;$E17&amp;$G17,'Inp_RIIO-1'!$M:$M,0)),IF($M17=1,INDEX('Inp_RIIO-1'!$AN:$AN,MATCH(Y$5&amp;$E17&amp;$G17,'Inp_RIIO-1'!$M:$M,0)))),"")</f>
        <v/>
      </c>
      <c r="Z17" s="63" t="str">
        <f>IFERROR(IF($M17=0,INDEX('Inp_RIIO-1'!$AM:$AM,MATCH(Z$5&amp;$E17&amp;$G17,'Inp_RIIO-1'!$M:$M,0)),IF($M17=1,INDEX('Inp_RIIO-1'!$AN:$AN,MATCH(Z$5&amp;$E17&amp;$G17,'Inp_RIIO-1'!$M:$M,0)))),"")</f>
        <v/>
      </c>
      <c r="AA17" s="63" t="str">
        <f>IFERROR(IF($M17=0,INDEX('Inp_RIIO-1'!$AM:$AM,MATCH(AA$5&amp;$E17&amp;$G17,'Inp_RIIO-1'!$M:$M,0)),IF($M17=1,INDEX('Inp_RIIO-1'!$AN:$AN,MATCH(AA$5&amp;$E17&amp;$G17,'Inp_RIIO-1'!$M:$M,0)))),"")</f>
        <v/>
      </c>
      <c r="AB17" s="63" t="str">
        <f>IFERROR(IF($M17=0,INDEX('Inp_RIIO-1'!$AM:$AM,MATCH(AB$5&amp;$E17&amp;$G17,'Inp_RIIO-1'!$M:$M,0)),IF($M17=1,INDEX('Inp_RIIO-1'!$AN:$AN,MATCH(AB$5&amp;$E17&amp;$G17,'Inp_RIIO-1'!$M:$M,0)))),"")</f>
        <v/>
      </c>
      <c r="AC17" s="63" t="str">
        <f>IFERROR(IF($M17=0,INDEX('Inp_RIIO-1'!$AM:$AM,MATCH(AC$5&amp;$E17&amp;$G17,'Inp_RIIO-1'!$M:$M,0)),IF($M17=1,INDEX('Inp_RIIO-1'!$AN:$AN,MATCH(AC$5&amp;$E17&amp;$G17,'Inp_RIIO-1'!$M:$M,0)))),"")</f>
        <v/>
      </c>
      <c r="AD17" s="63">
        <f>IFERROR(IF($M17=0,INDEX('Inp_RIIO-1'!$AM:$AM,MATCH(AD$5&amp;$E17&amp;$G17,'Inp_RIIO-1'!$M:$M,0)),IF($M17=1,INDEX('Inp_RIIO-1'!$AN:$AN,MATCH(AD$5&amp;$E17&amp;$G17,'Inp_RIIO-1'!$M:$M,0)))),"")</f>
        <v>0</v>
      </c>
      <c r="AE17" s="63">
        <f>IFERROR(IF($M17=0,INDEX('Inp_RIIO-1'!$AM:$AM,MATCH(AE$5&amp;$E17&amp;$G17,'Inp_RIIO-1'!$M:$M,0)),IF($M17=1,INDEX('Inp_RIIO-1'!$AN:$AN,MATCH(AE$5&amp;$E17&amp;$G17,'Inp_RIIO-1'!$M:$M,0)))),"")</f>
        <v>0</v>
      </c>
      <c r="AF17" s="63">
        <f>IFERROR(IF($M17=0,INDEX('Inp_RIIO-1'!$AM:$AM,MATCH(AF$5&amp;$E17&amp;$G17,'Inp_RIIO-1'!$M:$M,0)),IF($M17=1,INDEX('Inp_RIIO-1'!$AN:$AN,MATCH(AF$5&amp;$E17&amp;$G17,'Inp_RIIO-1'!$M:$M,0)))),"")</f>
        <v>0</v>
      </c>
      <c r="AG17" s="63">
        <f>IFERROR(IF($M17=0,INDEX('Inp_RIIO-1'!$AM:$AM,MATCH(AG$5&amp;$E17&amp;$G17,'Inp_RIIO-1'!$M:$M,0)),IF($M17=1,INDEX('Inp_RIIO-1'!$AN:$AN,MATCH(AG$5&amp;$E17&amp;$G17,'Inp_RIIO-1'!$M:$M,0)))),"")</f>
        <v>0</v>
      </c>
      <c r="AH17" s="63">
        <f>IFERROR(IF($M17=0,INDEX('Inp_RIIO-1'!$AM:$AM,MATCH(AH$5&amp;$E17&amp;$G17,'Inp_RIIO-1'!$M:$M,0)),IF($M17=1,INDEX('Inp_RIIO-1'!$AN:$AN,MATCH(AH$5&amp;$E17&amp;$G17,'Inp_RIIO-1'!$M:$M,0)))),"")</f>
        <v>0</v>
      </c>
      <c r="AI17" s="63">
        <f>IFERROR(IF($M17=0,INDEX('Inp_RIIO-1'!$AM:$AM,MATCH(AI$5&amp;$E17&amp;$G17,'Inp_RIIO-1'!$M:$M,0)),IF($M17=1,INDEX('Inp_RIIO-1'!$AN:$AN,MATCH(AI$5&amp;$E17&amp;$G17,'Inp_RIIO-1'!$M:$M,0)))),"")</f>
        <v>0</v>
      </c>
      <c r="AJ17" s="63">
        <f>IFERROR(IF($M17=0,INDEX('Inp_RIIO-1'!$AM:$AM,MATCH(AJ$5&amp;$E17&amp;$G17,'Inp_RIIO-1'!$M:$M,0)),IF($M17=1,INDEX('Inp_RIIO-1'!$AN:$AN,MATCH(AJ$5&amp;$E17&amp;$G17,'Inp_RIIO-1'!$M:$M,0)))),"")</f>
        <v>0</v>
      </c>
      <c r="AK17" s="63">
        <f>IFERROR(IF($M17=0,INDEX('Inp_RIIO-1'!$AM:$AM,MATCH(AK$5&amp;$E17&amp;$G17,'Inp_RIIO-1'!$M:$M,0)),IF($M17=1,INDEX('Inp_RIIO-1'!$AN:$AN,MATCH(AK$5&amp;$E17&amp;$G17,'Inp_RIIO-1'!$M:$M,0)))),"")</f>
        <v>0</v>
      </c>
      <c r="AL17" s="63">
        <f>IFERROR(IF($M17=0,INDEX('Inp_RIIO-1'!$AM:$AM,MATCH(AL$5&amp;$E17&amp;$G17,'Inp_RIIO-1'!$M:$M,0)),IF($M17=1,INDEX('Inp_RIIO-1'!$AN:$AN,MATCH(AL$5&amp;$E17&amp;$G17,'Inp_RIIO-1'!$M:$M,0)))),"")</f>
        <v>0</v>
      </c>
      <c r="AM17" s="63">
        <f>IFERROR(IF($M17=0,INDEX('Inp_RIIO-1'!$AM:$AM,MATCH(AM$5&amp;$E17&amp;$G17,'Inp_RIIO-1'!$M:$M,0)),IF($M17=1,INDEX('Inp_RIIO-1'!$AN:$AN,MATCH(AM$5&amp;$E17&amp;$G17,'Inp_RIIO-1'!$M:$M,0)))),"")</f>
        <v>0</v>
      </c>
      <c r="AN17" s="63">
        <f>IFERROR(IF($M17=0,INDEX('Inp_RIIO-1'!$AM:$AM,MATCH(AN$5&amp;$E17&amp;$G17,'Inp_RIIO-1'!$M:$M,0)),IF($M17=1,INDEX('Inp_RIIO-1'!$AN:$AN,MATCH(AN$5&amp;$E17&amp;$G17,'Inp_RIIO-1'!$M:$M,0)))),"")</f>
        <v>0</v>
      </c>
      <c r="AO17" s="63">
        <f>IFERROR(IF($M17=0,INDEX('Inp_RIIO-1'!$AM:$AM,MATCH(AO$5&amp;$E17&amp;$G17,'Inp_RIIO-1'!$M:$M,0)),IF($M17=1,INDEX('Inp_RIIO-1'!$AN:$AN,MATCH(AO$5&amp;$E17&amp;$G17,'Inp_RIIO-1'!$M:$M,0)))),"")</f>
        <v>0</v>
      </c>
      <c r="AP17" s="63">
        <f>IFERROR(IF($M17=0,INDEX('Inp_RIIO-1'!$AM:$AM,MATCH(AP$5&amp;$E17&amp;$G17,'Inp_RIIO-1'!$M:$M,0)),IF($M17=1,INDEX('Inp_RIIO-1'!$AN:$AN,MATCH(AP$5&amp;$E17&amp;$G17,'Inp_RIIO-1'!$M:$M,0)))),"")</f>
        <v>0</v>
      </c>
      <c r="AQ17" s="63">
        <f>IFERROR(IF($M17=0,INDEX('Inp_RIIO-1'!$AM:$AM,MATCH(AQ$5&amp;$E17&amp;$G17,'Inp_RIIO-1'!$M:$M,0)),IF($M17=1,INDEX('Inp_RIIO-1'!$AN:$AN,MATCH(AQ$5&amp;$E17&amp;$G17,'Inp_RIIO-1'!$M:$M,0)))),"")</f>
        <v>0</v>
      </c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/>
    </row>
    <row r="18" spans="1:56">
      <c r="E18" s="69" t="s">
        <v>148</v>
      </c>
      <c r="F18" s="69" t="s">
        <v>140</v>
      </c>
      <c r="G18" s="69" t="s">
        <v>149</v>
      </c>
      <c r="H18" s="69"/>
      <c r="I18" s="69"/>
      <c r="J18" s="69" t="s">
        <v>65</v>
      </c>
      <c r="M18" s="63">
        <f>Control!$R$10</f>
        <v>0</v>
      </c>
      <c r="N18" s="63">
        <f>Inp_Exclusions!I18</f>
        <v>1</v>
      </c>
      <c r="P18" s="63" t="str">
        <f>IFERROR(IF($M18=0,INDEX('Inp_RIIO-1'!$AM:$AM,MATCH(P$5&amp;$E18&amp;$G18,'Inp_RIIO-1'!$M:$M,0)),IF($M18=1,INDEX('Inp_RIIO-1'!$AN:$AN,MATCH(P$5&amp;$E18&amp;$G18,'Inp_RIIO-1'!$M:$M,0)))),"")</f>
        <v/>
      </c>
      <c r="Q18" s="63" t="str">
        <f>IFERROR(IF($M18=0,INDEX('Inp_RIIO-1'!$AM:$AM,MATCH(Q$5&amp;$E18&amp;$G18,'Inp_RIIO-1'!$M:$M,0)),IF($M18=1,INDEX('Inp_RIIO-1'!$AN:$AN,MATCH(Q$5&amp;$E18&amp;$G18,'Inp_RIIO-1'!$M:$M,0)))),"")</f>
        <v/>
      </c>
      <c r="R18" s="63" t="str">
        <f>IFERROR(IF($M18=0,INDEX('Inp_RIIO-1'!$AM:$AM,MATCH(R$5&amp;$E18&amp;$G18,'Inp_RIIO-1'!$M:$M,0)),IF($M18=1,INDEX('Inp_RIIO-1'!$AN:$AN,MATCH(R$5&amp;$E18&amp;$G18,'Inp_RIIO-1'!$M:$M,0)))),"")</f>
        <v/>
      </c>
      <c r="S18" s="63" t="str">
        <f>IFERROR(IF($M18=0,INDEX('Inp_RIIO-1'!$AM:$AM,MATCH(S$5&amp;$E18&amp;$G18,'Inp_RIIO-1'!$M:$M,0)),IF($M18=1,INDEX('Inp_RIIO-1'!$AN:$AN,MATCH(S$5&amp;$E18&amp;$G18,'Inp_RIIO-1'!$M:$M,0)))),"")</f>
        <v/>
      </c>
      <c r="T18" s="63" t="str">
        <f>IFERROR(IF($M18=0,INDEX('Inp_RIIO-1'!$AM:$AM,MATCH(T$5&amp;$E18&amp;$G18,'Inp_RIIO-1'!$M:$M,0)),IF($M18=1,INDEX('Inp_RIIO-1'!$AN:$AN,MATCH(T$5&amp;$E18&amp;$G18,'Inp_RIIO-1'!$M:$M,0)))),"")</f>
        <v/>
      </c>
      <c r="U18" s="63" t="str">
        <f>IFERROR(IF($M18=0,INDEX('Inp_RIIO-1'!$AM:$AM,MATCH(U$5&amp;$E18&amp;$G18,'Inp_RIIO-1'!$M:$M,0)),IF($M18=1,INDEX('Inp_RIIO-1'!$AN:$AN,MATCH(U$5&amp;$E18&amp;$G18,'Inp_RIIO-1'!$M:$M,0)))),"")</f>
        <v/>
      </c>
      <c r="V18" s="63" t="str">
        <f>IFERROR(IF($M18=0,INDEX('Inp_RIIO-1'!$AM:$AM,MATCH(V$5&amp;$E18&amp;$G18,'Inp_RIIO-1'!$M:$M,0)),IF($M18=1,INDEX('Inp_RIIO-1'!$AN:$AN,MATCH(V$5&amp;$E18&amp;$G18,'Inp_RIIO-1'!$M:$M,0)))),"")</f>
        <v/>
      </c>
      <c r="W18" s="63" t="str">
        <f>IFERROR(IF($M18=0,INDEX('Inp_RIIO-1'!$AM:$AM,MATCH(W$5&amp;$E18&amp;$G18,'Inp_RIIO-1'!$M:$M,0)),IF($M18=1,INDEX('Inp_RIIO-1'!$AN:$AN,MATCH(W$5&amp;$E18&amp;$G18,'Inp_RIIO-1'!$M:$M,0)))),"")</f>
        <v/>
      </c>
      <c r="X18" s="63" t="str">
        <f>IFERROR(IF($M18=0,INDEX('Inp_RIIO-1'!$AM:$AM,MATCH(X$5&amp;$E18&amp;$G18,'Inp_RIIO-1'!$M:$M,0)),IF($M18=1,INDEX('Inp_RIIO-1'!$AN:$AN,MATCH(X$5&amp;$E18&amp;$G18,'Inp_RIIO-1'!$M:$M,0)))),"")</f>
        <v/>
      </c>
      <c r="Y18" s="63" t="str">
        <f>IFERROR(IF($M18=0,INDEX('Inp_RIIO-1'!$AM:$AM,MATCH(Y$5&amp;$E18&amp;$G18,'Inp_RIIO-1'!$M:$M,0)),IF($M18=1,INDEX('Inp_RIIO-1'!$AN:$AN,MATCH(Y$5&amp;$E18&amp;$G18,'Inp_RIIO-1'!$M:$M,0)))),"")</f>
        <v/>
      </c>
      <c r="Z18" s="63" t="str">
        <f>IFERROR(IF($M18=0,INDEX('Inp_RIIO-1'!$AM:$AM,MATCH(Z$5&amp;$E18&amp;$G18,'Inp_RIIO-1'!$M:$M,0)),IF($M18=1,INDEX('Inp_RIIO-1'!$AN:$AN,MATCH(Z$5&amp;$E18&amp;$G18,'Inp_RIIO-1'!$M:$M,0)))),"")</f>
        <v/>
      </c>
      <c r="AA18" s="63" t="str">
        <f>IFERROR(IF($M18=0,INDEX('Inp_RIIO-1'!$AM:$AM,MATCH(AA$5&amp;$E18&amp;$G18,'Inp_RIIO-1'!$M:$M,0)),IF($M18=1,INDEX('Inp_RIIO-1'!$AN:$AN,MATCH(AA$5&amp;$E18&amp;$G18,'Inp_RIIO-1'!$M:$M,0)))),"")</f>
        <v/>
      </c>
      <c r="AB18" s="63" t="str">
        <f>IFERROR(IF($M18=0,INDEX('Inp_RIIO-1'!$AM:$AM,MATCH(AB$5&amp;$E18&amp;$G18,'Inp_RIIO-1'!$M:$M,0)),IF($M18=1,INDEX('Inp_RIIO-1'!$AN:$AN,MATCH(AB$5&amp;$E18&amp;$G18,'Inp_RIIO-1'!$M:$M,0)))),"")</f>
        <v/>
      </c>
      <c r="AC18" s="63" t="str">
        <f>IFERROR(IF($M18=0,INDEX('Inp_RIIO-1'!$AM:$AM,MATCH(AC$5&amp;$E18&amp;$G18,'Inp_RIIO-1'!$M:$M,0)),IF($M18=1,INDEX('Inp_RIIO-1'!$AN:$AN,MATCH(AC$5&amp;$E18&amp;$G18,'Inp_RIIO-1'!$M:$M,0)))),"")</f>
        <v/>
      </c>
      <c r="AD18" s="63">
        <f>IFERROR(IF($M18=0,INDEX('Inp_RIIO-1'!$AM:$AM,MATCH(AD$5&amp;$E18&amp;$G18,'Inp_RIIO-1'!$M:$M,0)),IF($M18=1,INDEX('Inp_RIIO-1'!$AN:$AN,MATCH(AD$5&amp;$E18&amp;$G18,'Inp_RIIO-1'!$M:$M,0)))),"")</f>
        <v>7.8756649999999979</v>
      </c>
      <c r="AE18" s="63">
        <f>IFERROR(IF($M18=0,INDEX('Inp_RIIO-1'!$AM:$AM,MATCH(AE$5&amp;$E18&amp;$G18,'Inp_RIIO-1'!$M:$M,0)),IF($M18=1,INDEX('Inp_RIIO-1'!$AN:$AN,MATCH(AE$5&amp;$E18&amp;$G18,'Inp_RIIO-1'!$M:$M,0)))),"")</f>
        <v>2.3578708391994097</v>
      </c>
      <c r="AF18" s="63">
        <f>IFERROR(IF($M18=0,INDEX('Inp_RIIO-1'!$AM:$AM,MATCH(AF$5&amp;$E18&amp;$G18,'Inp_RIIO-1'!$M:$M,0)),IF($M18=1,INDEX('Inp_RIIO-1'!$AN:$AN,MATCH(AF$5&amp;$E18&amp;$G18,'Inp_RIIO-1'!$M:$M,0)))),"")</f>
        <v>3.3609190460528615</v>
      </c>
      <c r="AG18" s="63">
        <f>IFERROR(IF($M18=0,INDEX('Inp_RIIO-1'!$AM:$AM,MATCH(AG$5&amp;$E18&amp;$G18,'Inp_RIIO-1'!$M:$M,0)),IF($M18=1,INDEX('Inp_RIIO-1'!$AN:$AN,MATCH(AG$5&amp;$E18&amp;$G18,'Inp_RIIO-1'!$M:$M,0)))),"")</f>
        <v>7.6752968665673516</v>
      </c>
      <c r="AH18" s="63">
        <f>IFERROR(IF($M18=0,INDEX('Inp_RIIO-1'!$AM:$AM,MATCH(AH$5&amp;$E18&amp;$G18,'Inp_RIIO-1'!$M:$M,0)),IF($M18=1,INDEX('Inp_RIIO-1'!$AN:$AN,MATCH(AH$5&amp;$E18&amp;$G18,'Inp_RIIO-1'!$M:$M,0)))),"")</f>
        <v>9.2297761196278909</v>
      </c>
      <c r="AI18" s="63">
        <f>IFERROR(IF($M18=0,INDEX('Inp_RIIO-1'!$AM:$AM,MATCH(AI$5&amp;$E18&amp;$G18,'Inp_RIIO-1'!$M:$M,0)),IF($M18=1,INDEX('Inp_RIIO-1'!$AN:$AN,MATCH(AI$5&amp;$E18&amp;$G18,'Inp_RIIO-1'!$M:$M,0)))),"")</f>
        <v>4.2557866042345571</v>
      </c>
      <c r="AJ18" s="63">
        <f>IFERROR(IF($M18=0,INDEX('Inp_RIIO-1'!$AM:$AM,MATCH(AJ$5&amp;$E18&amp;$G18,'Inp_RIIO-1'!$M:$M,0)),IF($M18=1,INDEX('Inp_RIIO-1'!$AN:$AN,MATCH(AJ$5&amp;$E18&amp;$G18,'Inp_RIIO-1'!$M:$M,0)))),"")</f>
        <v>6.2468854011815385</v>
      </c>
      <c r="AK18" s="63">
        <f>IFERROR(IF($M18=0,INDEX('Inp_RIIO-1'!$AM:$AM,MATCH(AK$5&amp;$E18&amp;$G18,'Inp_RIIO-1'!$M:$M,0)),IF($M18=1,INDEX('Inp_RIIO-1'!$AN:$AN,MATCH(AK$5&amp;$E18&amp;$G18,'Inp_RIIO-1'!$M:$M,0)))),"")</f>
        <v>6.0101846493964004</v>
      </c>
      <c r="AL18" s="63">
        <f>IFERROR(IF($M18=0,INDEX('Inp_RIIO-1'!$AM:$AM,MATCH(AL$5&amp;$E18&amp;$G18,'Inp_RIIO-1'!$M:$M,0)),IF($M18=1,INDEX('Inp_RIIO-1'!$AN:$AN,MATCH(AL$5&amp;$E18&amp;$G18,'Inp_RIIO-1'!$M:$M,0)))),"")</f>
        <v>4.3873080996187159</v>
      </c>
      <c r="AM18" s="63">
        <f>IFERROR(IF($M18=0,INDEX('Inp_RIIO-1'!$AM:$AM,MATCH(AM$5&amp;$E18&amp;$G18,'Inp_RIIO-1'!$M:$M,0)),IF($M18=1,INDEX('Inp_RIIO-1'!$AN:$AN,MATCH(AM$5&amp;$E18&amp;$G18,'Inp_RIIO-1'!$M:$M,0)))),"")</f>
        <v>5.3602788396564023</v>
      </c>
      <c r="AN18" s="63">
        <f>IFERROR(IF($M18=0,INDEX('Inp_RIIO-1'!$AM:$AM,MATCH(AN$5&amp;$E18&amp;$G18,'Inp_RIIO-1'!$M:$M,0)),IF($M18=1,INDEX('Inp_RIIO-1'!$AN:$AN,MATCH(AN$5&amp;$E18&amp;$G18,'Inp_RIIO-1'!$M:$M,0)))),"")</f>
        <v>4.2412237251391698</v>
      </c>
      <c r="AO18" s="63">
        <f>IFERROR(IF($M18=0,INDEX('Inp_RIIO-1'!$AM:$AM,MATCH(AO$5&amp;$E18&amp;$G18,'Inp_RIIO-1'!$M:$M,0)),IF($M18=1,INDEX('Inp_RIIO-1'!$AN:$AN,MATCH(AO$5&amp;$E18&amp;$G18,'Inp_RIIO-1'!$M:$M,0)))),"")</f>
        <v>4.2785885744680847</v>
      </c>
      <c r="AP18" s="63">
        <f>IFERROR(IF($M18=0,INDEX('Inp_RIIO-1'!$AM:$AM,MATCH(AP$5&amp;$E18&amp;$G18,'Inp_RIIO-1'!$M:$M,0)),IF($M18=1,INDEX('Inp_RIIO-1'!$AN:$AN,MATCH(AP$5&amp;$E18&amp;$G18,'Inp_RIIO-1'!$M:$M,0)))),"")</f>
        <v>5.2640000000000002</v>
      </c>
      <c r="AQ18" s="63">
        <f>IFERROR(IF($M18=0,INDEX('Inp_RIIO-1'!$AM:$AM,MATCH(AQ$5&amp;$E18&amp;$G18,'Inp_RIIO-1'!$M:$M,0)),IF($M18=1,INDEX('Inp_RIIO-1'!$AN:$AN,MATCH(AQ$5&amp;$E18&amp;$G18,'Inp_RIIO-1'!$M:$M,0)))),"")</f>
        <v>8.9510130000000014</v>
      </c>
      <c r="AS18" s="15"/>
      <c r="AT18" s="15"/>
      <c r="AU18" s="15"/>
      <c r="AV18" s="15"/>
      <c r="AW18" s="15"/>
      <c r="AX18" s="15"/>
      <c r="AY18" s="15"/>
      <c r="AZ18" s="15"/>
      <c r="BA18" s="15"/>
      <c r="BB18" s="15"/>
      <c r="BC18" s="15"/>
      <c r="BD18" s="15"/>
    </row>
    <row r="19" spans="1:56">
      <c r="E19" s="69" t="s">
        <v>150</v>
      </c>
      <c r="F19" s="69" t="s">
        <v>140</v>
      </c>
      <c r="G19" s="69" t="s">
        <v>151</v>
      </c>
      <c r="H19" s="69"/>
      <c r="I19" s="69"/>
      <c r="J19" s="69" t="s">
        <v>65</v>
      </c>
      <c r="M19" s="63">
        <f>Control!$R$10</f>
        <v>0</v>
      </c>
      <c r="N19" s="63">
        <f>Inp_Exclusions!I19</f>
        <v>1</v>
      </c>
      <c r="P19" s="63" t="str">
        <f>IFERROR(IF($M19=0,INDEX('Inp_RIIO-1'!$AM:$AM,MATCH(P$5&amp;$E19&amp;$G19,'Inp_RIIO-1'!$M:$M,0)),IF($M19=1,INDEX('Inp_RIIO-1'!$AN:$AN,MATCH(P$5&amp;$E19&amp;$G19,'Inp_RIIO-1'!$M:$M,0)))),"")</f>
        <v/>
      </c>
      <c r="Q19" s="63" t="str">
        <f>IFERROR(IF($M19=0,INDEX('Inp_RIIO-1'!$AM:$AM,MATCH(Q$5&amp;$E19&amp;$G19,'Inp_RIIO-1'!$M:$M,0)),IF($M19=1,INDEX('Inp_RIIO-1'!$AN:$AN,MATCH(Q$5&amp;$E19&amp;$G19,'Inp_RIIO-1'!$M:$M,0)))),"")</f>
        <v/>
      </c>
      <c r="R19" s="63" t="str">
        <f>IFERROR(IF($M19=0,INDEX('Inp_RIIO-1'!$AM:$AM,MATCH(R$5&amp;$E19&amp;$G19,'Inp_RIIO-1'!$M:$M,0)),IF($M19=1,INDEX('Inp_RIIO-1'!$AN:$AN,MATCH(R$5&amp;$E19&amp;$G19,'Inp_RIIO-1'!$M:$M,0)))),"")</f>
        <v/>
      </c>
      <c r="S19" s="63" t="str">
        <f>IFERROR(IF($M19=0,INDEX('Inp_RIIO-1'!$AM:$AM,MATCH(S$5&amp;$E19&amp;$G19,'Inp_RIIO-1'!$M:$M,0)),IF($M19=1,INDEX('Inp_RIIO-1'!$AN:$AN,MATCH(S$5&amp;$E19&amp;$G19,'Inp_RIIO-1'!$M:$M,0)))),"")</f>
        <v/>
      </c>
      <c r="T19" s="63" t="str">
        <f>IFERROR(IF($M19=0,INDEX('Inp_RIIO-1'!$AM:$AM,MATCH(T$5&amp;$E19&amp;$G19,'Inp_RIIO-1'!$M:$M,0)),IF($M19=1,INDEX('Inp_RIIO-1'!$AN:$AN,MATCH(T$5&amp;$E19&amp;$G19,'Inp_RIIO-1'!$M:$M,0)))),"")</f>
        <v/>
      </c>
      <c r="U19" s="63" t="str">
        <f>IFERROR(IF($M19=0,INDEX('Inp_RIIO-1'!$AM:$AM,MATCH(U$5&amp;$E19&amp;$G19,'Inp_RIIO-1'!$M:$M,0)),IF($M19=1,INDEX('Inp_RIIO-1'!$AN:$AN,MATCH(U$5&amp;$E19&amp;$G19,'Inp_RIIO-1'!$M:$M,0)))),"")</f>
        <v/>
      </c>
      <c r="V19" s="63" t="str">
        <f>IFERROR(IF($M19=0,INDEX('Inp_RIIO-1'!$AM:$AM,MATCH(V$5&amp;$E19&amp;$G19,'Inp_RIIO-1'!$M:$M,0)),IF($M19=1,INDEX('Inp_RIIO-1'!$AN:$AN,MATCH(V$5&amp;$E19&amp;$G19,'Inp_RIIO-1'!$M:$M,0)))),"")</f>
        <v/>
      </c>
      <c r="W19" s="63" t="str">
        <f>IFERROR(IF($M19=0,INDEX('Inp_RIIO-1'!$AM:$AM,MATCH(W$5&amp;$E19&amp;$G19,'Inp_RIIO-1'!$M:$M,0)),IF($M19=1,INDEX('Inp_RIIO-1'!$AN:$AN,MATCH(W$5&amp;$E19&amp;$G19,'Inp_RIIO-1'!$M:$M,0)))),"")</f>
        <v/>
      </c>
      <c r="X19" s="63" t="str">
        <f>IFERROR(IF($M19=0,INDEX('Inp_RIIO-1'!$AM:$AM,MATCH(X$5&amp;$E19&amp;$G19,'Inp_RIIO-1'!$M:$M,0)),IF($M19=1,INDEX('Inp_RIIO-1'!$AN:$AN,MATCH(X$5&amp;$E19&amp;$G19,'Inp_RIIO-1'!$M:$M,0)))),"")</f>
        <v/>
      </c>
      <c r="Y19" s="63" t="str">
        <f>IFERROR(IF($M19=0,INDEX('Inp_RIIO-1'!$AM:$AM,MATCH(Y$5&amp;$E19&amp;$G19,'Inp_RIIO-1'!$M:$M,0)),IF($M19=1,INDEX('Inp_RIIO-1'!$AN:$AN,MATCH(Y$5&amp;$E19&amp;$G19,'Inp_RIIO-1'!$M:$M,0)))),"")</f>
        <v/>
      </c>
      <c r="Z19" s="63" t="str">
        <f>IFERROR(IF($M19=0,INDEX('Inp_RIIO-1'!$AM:$AM,MATCH(Z$5&amp;$E19&amp;$G19,'Inp_RIIO-1'!$M:$M,0)),IF($M19=1,INDEX('Inp_RIIO-1'!$AN:$AN,MATCH(Z$5&amp;$E19&amp;$G19,'Inp_RIIO-1'!$M:$M,0)))),"")</f>
        <v/>
      </c>
      <c r="AA19" s="63" t="str">
        <f>IFERROR(IF($M19=0,INDEX('Inp_RIIO-1'!$AM:$AM,MATCH(AA$5&amp;$E19&amp;$G19,'Inp_RIIO-1'!$M:$M,0)),IF($M19=1,INDEX('Inp_RIIO-1'!$AN:$AN,MATCH(AA$5&amp;$E19&amp;$G19,'Inp_RIIO-1'!$M:$M,0)))),"")</f>
        <v/>
      </c>
      <c r="AB19" s="63" t="str">
        <f>IFERROR(IF($M19=0,INDEX('Inp_RIIO-1'!$AM:$AM,MATCH(AB$5&amp;$E19&amp;$G19,'Inp_RIIO-1'!$M:$M,0)),IF($M19=1,INDEX('Inp_RIIO-1'!$AN:$AN,MATCH(AB$5&amp;$E19&amp;$G19,'Inp_RIIO-1'!$M:$M,0)))),"")</f>
        <v/>
      </c>
      <c r="AC19" s="63" t="str">
        <f>IFERROR(IF($M19=0,INDEX('Inp_RIIO-1'!$AM:$AM,MATCH(AC$5&amp;$E19&amp;$G19,'Inp_RIIO-1'!$M:$M,0)),IF($M19=1,INDEX('Inp_RIIO-1'!$AN:$AN,MATCH(AC$5&amp;$E19&amp;$G19,'Inp_RIIO-1'!$M:$M,0)))),"")</f>
        <v/>
      </c>
      <c r="AD19" s="63">
        <f>IFERROR(IF($M19=0,INDEX('Inp_RIIO-1'!$AM:$AM,MATCH(AD$5&amp;$E19&amp;$G19,'Inp_RIIO-1'!$M:$M,0)),IF($M19=1,INDEX('Inp_RIIO-1'!$AN:$AN,MATCH(AD$5&amp;$E19&amp;$G19,'Inp_RIIO-1'!$M:$M,0)))),"")</f>
        <v>0.56294999999999995</v>
      </c>
      <c r="AE19" s="63">
        <f>IFERROR(IF($M19=0,INDEX('Inp_RIIO-1'!$AM:$AM,MATCH(AE$5&amp;$E19&amp;$G19,'Inp_RIIO-1'!$M:$M,0)),IF($M19=1,INDEX('Inp_RIIO-1'!$AN:$AN,MATCH(AE$5&amp;$E19&amp;$G19,'Inp_RIIO-1'!$M:$M,0)))),"")</f>
        <v>0.14174999999999999</v>
      </c>
      <c r="AF19" s="63">
        <f>IFERROR(IF($M19=0,INDEX('Inp_RIIO-1'!$AM:$AM,MATCH(AF$5&amp;$E19&amp;$G19,'Inp_RIIO-1'!$M:$M,0)),IF($M19=1,INDEX('Inp_RIIO-1'!$AN:$AN,MATCH(AF$5&amp;$E19&amp;$G19,'Inp_RIIO-1'!$M:$M,0)))),"")</f>
        <v>0.14174999999999999</v>
      </c>
      <c r="AG19" s="63">
        <f>IFERROR(IF($M19=0,INDEX('Inp_RIIO-1'!$AM:$AM,MATCH(AG$5&amp;$E19&amp;$G19,'Inp_RIIO-1'!$M:$M,0)),IF($M19=1,INDEX('Inp_RIIO-1'!$AN:$AN,MATCH(AG$5&amp;$E19&amp;$G19,'Inp_RIIO-1'!$M:$M,0)))),"")</f>
        <v>4.9000000000000002E-2</v>
      </c>
      <c r="AH19" s="63">
        <f>IFERROR(IF($M19=0,INDEX('Inp_RIIO-1'!$AM:$AM,MATCH(AH$5&amp;$E19&amp;$G19,'Inp_RIIO-1'!$M:$M,0)),IF($M19=1,INDEX('Inp_RIIO-1'!$AN:$AN,MATCH(AH$5&amp;$E19&amp;$G19,'Inp_RIIO-1'!$M:$M,0)))),"")</f>
        <v>4.9000000000000002E-2</v>
      </c>
      <c r="AI19" s="63">
        <f>IFERROR(IF($M19=0,INDEX('Inp_RIIO-1'!$AM:$AM,MATCH(AI$5&amp;$E19&amp;$G19,'Inp_RIIO-1'!$M:$M,0)),IF($M19=1,INDEX('Inp_RIIO-1'!$AN:$AN,MATCH(AI$5&amp;$E19&amp;$G19,'Inp_RIIO-1'!$M:$M,0)))),"")</f>
        <v>4.9000000000000002E-2</v>
      </c>
      <c r="AJ19" s="63">
        <f>IFERROR(IF($M19=0,INDEX('Inp_RIIO-1'!$AM:$AM,MATCH(AJ$5&amp;$E19&amp;$G19,'Inp_RIIO-1'!$M:$M,0)),IF($M19=1,INDEX('Inp_RIIO-1'!$AN:$AN,MATCH(AJ$5&amp;$E19&amp;$G19,'Inp_RIIO-1'!$M:$M,0)))),"")</f>
        <v>4.9000000000000002E-2</v>
      </c>
      <c r="AK19" s="63">
        <f>IFERROR(IF($M19=0,INDEX('Inp_RIIO-1'!$AM:$AM,MATCH(AK$5&amp;$E19&amp;$G19,'Inp_RIIO-1'!$M:$M,0)),IF($M19=1,INDEX('Inp_RIIO-1'!$AN:$AN,MATCH(AK$5&amp;$E19&amp;$G19,'Inp_RIIO-1'!$M:$M,0)))),"")</f>
        <v>0.25515000000000004</v>
      </c>
      <c r="AL19" s="63">
        <f>IFERROR(IF($M19=0,INDEX('Inp_RIIO-1'!$AM:$AM,MATCH(AL$5&amp;$E19&amp;$G19,'Inp_RIIO-1'!$M:$M,0)),IF($M19=1,INDEX('Inp_RIIO-1'!$AN:$AN,MATCH(AL$5&amp;$E19&amp;$G19,'Inp_RIIO-1'!$M:$M,0)))),"")</f>
        <v>0.25515000000000004</v>
      </c>
      <c r="AM19" s="63">
        <f>IFERROR(IF($M19=0,INDEX('Inp_RIIO-1'!$AM:$AM,MATCH(AM$5&amp;$E19&amp;$G19,'Inp_RIIO-1'!$M:$M,0)),IF($M19=1,INDEX('Inp_RIIO-1'!$AN:$AN,MATCH(AM$5&amp;$E19&amp;$G19,'Inp_RIIO-1'!$M:$M,0)))),"")</f>
        <v>0.25515000000000004</v>
      </c>
      <c r="AN19" s="63">
        <f>IFERROR(IF($M19=0,INDEX('Inp_RIIO-1'!$AM:$AM,MATCH(AN$5&amp;$E19&amp;$G19,'Inp_RIIO-1'!$M:$M,0)),IF($M19=1,INDEX('Inp_RIIO-1'!$AN:$AN,MATCH(AN$5&amp;$E19&amp;$G19,'Inp_RIIO-1'!$M:$M,0)))),"")</f>
        <v>0.79573999999999989</v>
      </c>
      <c r="AO19" s="63">
        <f>IFERROR(IF($M19=0,INDEX('Inp_RIIO-1'!$AM:$AM,MATCH(AO$5&amp;$E19&amp;$G19,'Inp_RIIO-1'!$M:$M,0)),IF($M19=1,INDEX('Inp_RIIO-1'!$AN:$AN,MATCH(AO$5&amp;$E19&amp;$G19,'Inp_RIIO-1'!$M:$M,0)))),"")</f>
        <v>0.79573999999999989</v>
      </c>
      <c r="AP19" s="63">
        <f>IFERROR(IF($M19=0,INDEX('Inp_RIIO-1'!$AM:$AM,MATCH(AP$5&amp;$E19&amp;$G19,'Inp_RIIO-1'!$M:$M,0)),IF($M19=1,INDEX('Inp_RIIO-1'!$AN:$AN,MATCH(AP$5&amp;$E19&amp;$G19,'Inp_RIIO-1'!$M:$M,0)))),"")</f>
        <v>0.36855000000000004</v>
      </c>
      <c r="AQ19" s="63">
        <f>IFERROR(IF($M19=0,INDEX('Inp_RIIO-1'!$AM:$AM,MATCH(AQ$5&amp;$E19&amp;$G19,'Inp_RIIO-1'!$M:$M,0)),IF($M19=1,INDEX('Inp_RIIO-1'!$AN:$AN,MATCH(AQ$5&amp;$E19&amp;$G19,'Inp_RIIO-1'!$M:$M,0)))),"")</f>
        <v>0.36855000000000004</v>
      </c>
      <c r="AS19" s="15"/>
      <c r="AT19" s="15"/>
      <c r="AU19" s="15"/>
      <c r="AV19" s="15"/>
      <c r="AW19" s="15"/>
      <c r="AX19" s="15"/>
      <c r="AY19" s="15"/>
      <c r="AZ19" s="15"/>
      <c r="BA19" s="15"/>
      <c r="BB19" s="15"/>
      <c r="BC19" s="15"/>
      <c r="BD19" s="15"/>
    </row>
    <row r="20" spans="1:56">
      <c r="E20" s="69" t="s">
        <v>152</v>
      </c>
      <c r="F20" s="69" t="s">
        <v>153</v>
      </c>
      <c r="G20" s="69" t="s">
        <v>154</v>
      </c>
      <c r="H20" s="69"/>
      <c r="I20" s="69"/>
      <c r="J20" s="69" t="s">
        <v>228</v>
      </c>
      <c r="M20" s="63">
        <f>Control!$R$10</f>
        <v>0</v>
      </c>
      <c r="N20" s="63">
        <f>Inp_Exclusions!I20</f>
        <v>1</v>
      </c>
      <c r="P20" s="63">
        <f>IFERROR(IF($M20=0,INDEX('Inp_RIIO-1'!$AM:$AM,MATCH(P$5&amp;$E20&amp;$G20,'Inp_RIIO-1'!$M:$M,0)),IF($M20=1,INDEX('Inp_RIIO-1'!$AN:$AN,MATCH(P$5&amp;$E20&amp;$G20,'Inp_RIIO-1'!$M:$M,0)))),"")</f>
        <v>0</v>
      </c>
      <c r="Q20" s="63">
        <f>IFERROR(IF($M20=0,INDEX('Inp_RIIO-1'!$AM:$AM,MATCH(Q$5&amp;$E20&amp;$G20,'Inp_RIIO-1'!$M:$M,0)),IF($M20=1,INDEX('Inp_RIIO-1'!$AN:$AN,MATCH(Q$5&amp;$E20&amp;$G20,'Inp_RIIO-1'!$M:$M,0)))),"")</f>
        <v>44.929817350754035</v>
      </c>
      <c r="R20" s="63">
        <f>IFERROR(IF($M20=0,INDEX('Inp_RIIO-1'!$AM:$AM,MATCH(R$5&amp;$E20&amp;$G20,'Inp_RIIO-1'!$M:$M,0)),IF($M20=1,INDEX('Inp_RIIO-1'!$AN:$AN,MATCH(R$5&amp;$E20&amp;$G20,'Inp_RIIO-1'!$M:$M,0)))),"")</f>
        <v>8.0642768966562759</v>
      </c>
      <c r="S20" s="63">
        <f>IFERROR(IF($M20=0,INDEX('Inp_RIIO-1'!$AM:$AM,MATCH(S$5&amp;$E20&amp;$G20,'Inp_RIIO-1'!$M:$M,0)),IF($M20=1,INDEX('Inp_RIIO-1'!$AN:$AN,MATCH(S$5&amp;$E20&amp;$G20,'Inp_RIIO-1'!$M:$M,0)))),"")</f>
        <v>8.7705146598880486</v>
      </c>
      <c r="T20" s="63">
        <f>IFERROR(IF($M20=0,INDEX('Inp_RIIO-1'!$AM:$AM,MATCH(T$5&amp;$E20&amp;$G20,'Inp_RIIO-1'!$M:$M,0)),IF($M20=1,INDEX('Inp_RIIO-1'!$AN:$AN,MATCH(T$5&amp;$E20&amp;$G20,'Inp_RIIO-1'!$M:$M,0)))),"")</f>
        <v>0</v>
      </c>
      <c r="U20" s="63">
        <f>IFERROR(IF($M20=0,INDEX('Inp_RIIO-1'!$AM:$AM,MATCH(U$5&amp;$E20&amp;$G20,'Inp_RIIO-1'!$M:$M,0)),IF($M20=1,INDEX('Inp_RIIO-1'!$AN:$AN,MATCH(U$5&amp;$E20&amp;$G20,'Inp_RIIO-1'!$M:$M,0)))),"")</f>
        <v>33.243391950270293</v>
      </c>
      <c r="V20" s="63">
        <f>IFERROR(IF($M20=0,INDEX('Inp_RIIO-1'!$AM:$AM,MATCH(V$5&amp;$E20&amp;$G20,'Inp_RIIO-1'!$M:$M,0)),IF($M20=1,INDEX('Inp_RIIO-1'!$AN:$AN,MATCH(V$5&amp;$E20&amp;$G20,'Inp_RIIO-1'!$M:$M,0)))),"")</f>
        <v>23.678256585999996</v>
      </c>
      <c r="W20" s="63">
        <f>IFERROR(IF($M20=0,INDEX('Inp_RIIO-1'!$AM:$AM,MATCH(W$5&amp;$E20&amp;$G20,'Inp_RIIO-1'!$M:$M,0)),IF($M20=1,INDEX('Inp_RIIO-1'!$AN:$AN,MATCH(W$5&amp;$E20&amp;$G20,'Inp_RIIO-1'!$M:$M,0)))),"")</f>
        <v>14.442648423</v>
      </c>
      <c r="X20" s="63">
        <f>IFERROR(IF($M20=0,INDEX('Inp_RIIO-1'!$AM:$AM,MATCH(X$5&amp;$E20&amp;$G20,'Inp_RIIO-1'!$M:$M,0)),IF($M20=1,INDEX('Inp_RIIO-1'!$AN:$AN,MATCH(X$5&amp;$E20&amp;$G20,'Inp_RIIO-1'!$M:$M,0)))),"")</f>
        <v>16.247254296999998</v>
      </c>
      <c r="Y20" s="63">
        <f>IFERROR(IF($M20=0,INDEX('Inp_RIIO-1'!$AM:$AM,MATCH(Y$5&amp;$E20&amp;$G20,'Inp_RIIO-1'!$M:$M,0)),IF($M20=1,INDEX('Inp_RIIO-1'!$AN:$AN,MATCH(Y$5&amp;$E20&amp;$G20,'Inp_RIIO-1'!$M:$M,0)))),"")</f>
        <v>11.952419693</v>
      </c>
      <c r="Z20" s="63">
        <f>IFERROR(IF($M20=0,INDEX('Inp_RIIO-1'!$AM:$AM,MATCH(Z$5&amp;$E20&amp;$G20,'Inp_RIIO-1'!$M:$M,0)),IF($M20=1,INDEX('Inp_RIIO-1'!$AN:$AN,MATCH(Z$5&amp;$E20&amp;$G20,'Inp_RIIO-1'!$M:$M,0)))),"")</f>
        <v>20.790981028551322</v>
      </c>
      <c r="AA20" s="63">
        <f>IFERROR(IF($M20=0,INDEX('Inp_RIIO-1'!$AM:$AM,MATCH(AA$5&amp;$E20&amp;$G20,'Inp_RIIO-1'!$M:$M,0)),IF($M20=1,INDEX('Inp_RIIO-1'!$AN:$AN,MATCH(AA$5&amp;$E20&amp;$G20,'Inp_RIIO-1'!$M:$M,0)))),"")</f>
        <v>10.715166660939268</v>
      </c>
      <c r="AB20" s="63">
        <f>IFERROR(IF($M20=0,INDEX('Inp_RIIO-1'!$AM:$AM,MATCH(AB$5&amp;$E20&amp;$G20,'Inp_RIIO-1'!$M:$M,0)),IF($M20=1,INDEX('Inp_RIIO-1'!$AN:$AN,MATCH(AB$5&amp;$E20&amp;$G20,'Inp_RIIO-1'!$M:$M,0)))),"")</f>
        <v>23.903459570365786</v>
      </c>
      <c r="AC20" s="63">
        <f>IFERROR(IF($M20=0,INDEX('Inp_RIIO-1'!$AM:$AM,MATCH(AC$5&amp;$E20&amp;$G20,'Inp_RIIO-1'!$M:$M,0)),IF($M20=1,INDEX('Inp_RIIO-1'!$AN:$AN,MATCH(AC$5&amp;$E20&amp;$G20,'Inp_RIIO-1'!$M:$M,0)))),"")</f>
        <v>12.201122955400205</v>
      </c>
      <c r="AD20" s="63">
        <f>IFERROR(IF($M20=0,INDEX('Inp_RIIO-1'!$AM:$AM,MATCH(AD$5&amp;$E20&amp;$G20,'Inp_RIIO-1'!$M:$M,0)),IF($M20=1,INDEX('Inp_RIIO-1'!$AN:$AN,MATCH(AD$5&amp;$E20&amp;$G20,'Inp_RIIO-1'!$M:$M,0)))),"")</f>
        <v>25.612411847567998</v>
      </c>
      <c r="AE20" s="63">
        <f>IFERROR(IF($M20=0,INDEX('Inp_RIIO-1'!$AM:$AM,MATCH(AE$5&amp;$E20&amp;$G20,'Inp_RIIO-1'!$M:$M,0)),IF($M20=1,INDEX('Inp_RIIO-1'!$AN:$AN,MATCH(AE$5&amp;$E20&amp;$G20,'Inp_RIIO-1'!$M:$M,0)))),"")</f>
        <v>12.657381610398801</v>
      </c>
      <c r="AF20" s="63">
        <f>IFERROR(IF($M20=0,INDEX('Inp_RIIO-1'!$AM:$AM,MATCH(AF$5&amp;$E20&amp;$G20,'Inp_RIIO-1'!$M:$M,0)),IF($M20=1,INDEX('Inp_RIIO-1'!$AN:$AN,MATCH(AF$5&amp;$E20&amp;$G20,'Inp_RIIO-1'!$M:$M,0)))),"")</f>
        <v>16.598977041746494</v>
      </c>
      <c r="AG20" s="63">
        <f>IFERROR(IF($M20=0,INDEX('Inp_RIIO-1'!$AM:$AM,MATCH(AG$5&amp;$E20&amp;$G20,'Inp_RIIO-1'!$M:$M,0)),IF($M20=1,INDEX('Inp_RIIO-1'!$AN:$AN,MATCH(AG$5&amp;$E20&amp;$G20,'Inp_RIIO-1'!$M:$M,0)))),"")</f>
        <v>12.579229318400001</v>
      </c>
      <c r="AH20" s="63">
        <f>IFERROR(IF($M20=0,INDEX('Inp_RIIO-1'!$AM:$AM,MATCH(AH$5&amp;$E20&amp;$G20,'Inp_RIIO-1'!$M:$M,0)),IF($M20=1,INDEX('Inp_RIIO-1'!$AN:$AN,MATCH(AH$5&amp;$E20&amp;$G20,'Inp_RIIO-1'!$M:$M,0)))),"")</f>
        <v>12.703301100400001</v>
      </c>
      <c r="AI20" s="63">
        <f>IFERROR(IF($M20=0,INDEX('Inp_RIIO-1'!$AM:$AM,MATCH(AI$5&amp;$E20&amp;$G20,'Inp_RIIO-1'!$M:$M,0)),IF($M20=1,INDEX('Inp_RIIO-1'!$AN:$AN,MATCH(AI$5&amp;$E20&amp;$G20,'Inp_RIIO-1'!$M:$M,0)))),"")</f>
        <v>6.6106517543999992</v>
      </c>
      <c r="AJ20" s="63">
        <f>IFERROR(IF($M20=0,INDEX('Inp_RIIO-1'!$AM:$AM,MATCH(AJ$5&amp;$E20&amp;$G20,'Inp_RIIO-1'!$M:$M,0)),IF($M20=1,INDEX('Inp_RIIO-1'!$AN:$AN,MATCH(AJ$5&amp;$E20&amp;$G20,'Inp_RIIO-1'!$M:$M,0)))),"")</f>
        <v>9.4995293592000003</v>
      </c>
      <c r="AK20" s="63">
        <f>IFERROR(IF($M20=0,INDEX('Inp_RIIO-1'!$AM:$AM,MATCH(AK$5&amp;$E20&amp;$G20,'Inp_RIIO-1'!$M:$M,0)),IF($M20=1,INDEX('Inp_RIIO-1'!$AN:$AN,MATCH(AK$5&amp;$E20&amp;$G20,'Inp_RIIO-1'!$M:$M,0)))),"")</f>
        <v>15.030146481808792</v>
      </c>
      <c r="AL20" s="63">
        <f>IFERROR(IF($M20=0,INDEX('Inp_RIIO-1'!$AM:$AM,MATCH(AL$5&amp;$E20&amp;$G20,'Inp_RIIO-1'!$M:$M,0)),IF($M20=1,INDEX('Inp_RIIO-1'!$AN:$AN,MATCH(AL$5&amp;$E20&amp;$G20,'Inp_RIIO-1'!$M:$M,0)))),"")</f>
        <v>14.338473680262048</v>
      </c>
      <c r="AM20" s="63">
        <f>IFERROR(IF($M20=0,INDEX('Inp_RIIO-1'!$AM:$AM,MATCH(AM$5&amp;$E20&amp;$G20,'Inp_RIIO-1'!$M:$M,0)),IF($M20=1,INDEX('Inp_RIIO-1'!$AN:$AN,MATCH(AM$5&amp;$E20&amp;$G20,'Inp_RIIO-1'!$M:$M,0)))),"")</f>
        <v>21.138167265908475</v>
      </c>
      <c r="AN20" s="63">
        <f>IFERROR(IF($M20=0,INDEX('Inp_RIIO-1'!$AM:$AM,MATCH(AN$5&amp;$E20&amp;$G20,'Inp_RIIO-1'!$M:$M,0)),IF($M20=1,INDEX('Inp_RIIO-1'!$AN:$AN,MATCH(AN$5&amp;$E20&amp;$G20,'Inp_RIIO-1'!$M:$M,0)))),"")</f>
        <v>13.723756716976322</v>
      </c>
      <c r="AO20" s="63">
        <f>IFERROR(IF($M20=0,INDEX('Inp_RIIO-1'!$AM:$AM,MATCH(AO$5&amp;$E20&amp;$G20,'Inp_RIIO-1'!$M:$M,0)),IF($M20=1,INDEX('Inp_RIIO-1'!$AN:$AN,MATCH(AO$5&amp;$E20&amp;$G20,'Inp_RIIO-1'!$M:$M,0)))),"")</f>
        <v>11.749902133901951</v>
      </c>
      <c r="AP20" s="63">
        <f>IFERROR(IF($M20=0,INDEX('Inp_RIIO-1'!$AM:$AM,MATCH(AP$5&amp;$E20&amp;$G20,'Inp_RIIO-1'!$M:$M,0)),IF($M20=1,INDEX('Inp_RIIO-1'!$AN:$AN,MATCH(AP$5&amp;$E20&amp;$G20,'Inp_RIIO-1'!$M:$M,0)))),"")</f>
        <v>6.8808450636010638</v>
      </c>
      <c r="AQ20" s="63">
        <f>IFERROR(IF($M20=0,INDEX('Inp_RIIO-1'!$AM:$AM,MATCH(AQ$5&amp;$E20&amp;$G20,'Inp_RIIO-1'!$M:$M,0)),IF($M20=1,INDEX('Inp_RIIO-1'!$AN:$AN,MATCH(AQ$5&amp;$E20&amp;$G20,'Inp_RIIO-1'!$M:$M,0)))),"")</f>
        <v>13.114495048118583</v>
      </c>
      <c r="AS20" s="15"/>
      <c r="AT20" s="15"/>
      <c r="AU20" s="15"/>
      <c r="AV20" s="15"/>
      <c r="AW20" s="15"/>
      <c r="AX20" s="15"/>
      <c r="AY20" s="15"/>
      <c r="AZ20" s="15"/>
      <c r="BA20" s="15"/>
      <c r="BB20" s="15"/>
      <c r="BC20" s="15"/>
      <c r="BD20" s="15"/>
    </row>
    <row r="21" spans="1:56">
      <c r="E21" s="69" t="s">
        <v>156</v>
      </c>
      <c r="F21" s="69" t="s">
        <v>153</v>
      </c>
      <c r="G21" s="69" t="s">
        <v>157</v>
      </c>
      <c r="H21" s="69"/>
      <c r="I21" s="69"/>
      <c r="J21" s="69" t="s">
        <v>228</v>
      </c>
      <c r="M21" s="63">
        <f>Control!$R$10</f>
        <v>0</v>
      </c>
      <c r="N21" s="63">
        <f>Inp_Exclusions!I21</f>
        <v>1</v>
      </c>
      <c r="P21" s="63">
        <f>IFERROR(IF($M21=0,INDEX('Inp_RIIO-1'!$AM:$AM,MATCH(P$5&amp;$E21&amp;$G21,'Inp_RIIO-1'!$M:$M,0)),IF($M21=1,INDEX('Inp_RIIO-1'!$AN:$AN,MATCH(P$5&amp;$E21&amp;$G21,'Inp_RIIO-1'!$M:$M,0)))),"")</f>
        <v>0</v>
      </c>
      <c r="Q21" s="63">
        <f>IFERROR(IF($M21=0,INDEX('Inp_RIIO-1'!$AM:$AM,MATCH(Q$5&amp;$E21&amp;$G21,'Inp_RIIO-1'!$M:$M,0)),IF($M21=1,INDEX('Inp_RIIO-1'!$AN:$AN,MATCH(Q$5&amp;$E21&amp;$G21,'Inp_RIIO-1'!$M:$M,0)))),"")</f>
        <v>0</v>
      </c>
      <c r="R21" s="63">
        <f>IFERROR(IF($M21=0,INDEX('Inp_RIIO-1'!$AM:$AM,MATCH(R$5&amp;$E21&amp;$G21,'Inp_RIIO-1'!$M:$M,0)),IF($M21=1,INDEX('Inp_RIIO-1'!$AN:$AN,MATCH(R$5&amp;$E21&amp;$G21,'Inp_RIIO-1'!$M:$M,0)))),"")</f>
        <v>0</v>
      </c>
      <c r="S21" s="63">
        <f>IFERROR(IF($M21=0,INDEX('Inp_RIIO-1'!$AM:$AM,MATCH(S$5&amp;$E21&amp;$G21,'Inp_RIIO-1'!$M:$M,0)),IF($M21=1,INDEX('Inp_RIIO-1'!$AN:$AN,MATCH(S$5&amp;$E21&amp;$G21,'Inp_RIIO-1'!$M:$M,0)))),"")</f>
        <v>0</v>
      </c>
      <c r="T21" s="63">
        <f>IFERROR(IF($M21=0,INDEX('Inp_RIIO-1'!$AM:$AM,MATCH(T$5&amp;$E21&amp;$G21,'Inp_RIIO-1'!$M:$M,0)),IF($M21=1,INDEX('Inp_RIIO-1'!$AN:$AN,MATCH(T$5&amp;$E21&amp;$G21,'Inp_RIIO-1'!$M:$M,0)))),"")</f>
        <v>0</v>
      </c>
      <c r="U21" s="63">
        <f>IFERROR(IF($M21=0,INDEX('Inp_RIIO-1'!$AM:$AM,MATCH(U$5&amp;$E21&amp;$G21,'Inp_RIIO-1'!$M:$M,0)),IF($M21=1,INDEX('Inp_RIIO-1'!$AN:$AN,MATCH(U$5&amp;$E21&amp;$G21,'Inp_RIIO-1'!$M:$M,0)))),"")</f>
        <v>0</v>
      </c>
      <c r="V21" s="63">
        <f>IFERROR(IF($M21=0,INDEX('Inp_RIIO-1'!$AM:$AM,MATCH(V$5&amp;$E21&amp;$G21,'Inp_RIIO-1'!$M:$M,0)),IF($M21=1,INDEX('Inp_RIIO-1'!$AN:$AN,MATCH(V$5&amp;$E21&amp;$G21,'Inp_RIIO-1'!$M:$M,0)))),"")</f>
        <v>0</v>
      </c>
      <c r="W21" s="63">
        <f>IFERROR(IF($M21=0,INDEX('Inp_RIIO-1'!$AM:$AM,MATCH(W$5&amp;$E21&amp;$G21,'Inp_RIIO-1'!$M:$M,0)),IF($M21=1,INDEX('Inp_RIIO-1'!$AN:$AN,MATCH(W$5&amp;$E21&amp;$G21,'Inp_RIIO-1'!$M:$M,0)))),"")</f>
        <v>0</v>
      </c>
      <c r="X21" s="63">
        <f>IFERROR(IF($M21=0,INDEX('Inp_RIIO-1'!$AM:$AM,MATCH(X$5&amp;$E21&amp;$G21,'Inp_RIIO-1'!$M:$M,0)),IF($M21=1,INDEX('Inp_RIIO-1'!$AN:$AN,MATCH(X$5&amp;$E21&amp;$G21,'Inp_RIIO-1'!$M:$M,0)))),"")</f>
        <v>0</v>
      </c>
      <c r="Y21" s="63">
        <f>IFERROR(IF($M21=0,INDEX('Inp_RIIO-1'!$AM:$AM,MATCH(Y$5&amp;$E21&amp;$G21,'Inp_RIIO-1'!$M:$M,0)),IF($M21=1,INDEX('Inp_RIIO-1'!$AN:$AN,MATCH(Y$5&amp;$E21&amp;$G21,'Inp_RIIO-1'!$M:$M,0)))),"")</f>
        <v>0</v>
      </c>
      <c r="Z21" s="63">
        <f>IFERROR(IF($M21=0,INDEX('Inp_RIIO-1'!$AM:$AM,MATCH(Z$5&amp;$E21&amp;$G21,'Inp_RIIO-1'!$M:$M,0)),IF($M21=1,INDEX('Inp_RIIO-1'!$AN:$AN,MATCH(Z$5&amp;$E21&amp;$G21,'Inp_RIIO-1'!$M:$M,0)))),"")</f>
        <v>0</v>
      </c>
      <c r="AA21" s="63">
        <f>IFERROR(IF($M21=0,INDEX('Inp_RIIO-1'!$AM:$AM,MATCH(AA$5&amp;$E21&amp;$G21,'Inp_RIIO-1'!$M:$M,0)),IF($M21=1,INDEX('Inp_RIIO-1'!$AN:$AN,MATCH(AA$5&amp;$E21&amp;$G21,'Inp_RIIO-1'!$M:$M,0)))),"")</f>
        <v>0</v>
      </c>
      <c r="AB21" s="63">
        <f>IFERROR(IF($M21=0,INDEX('Inp_RIIO-1'!$AM:$AM,MATCH(AB$5&amp;$E21&amp;$G21,'Inp_RIIO-1'!$M:$M,0)),IF($M21=1,INDEX('Inp_RIIO-1'!$AN:$AN,MATCH(AB$5&amp;$E21&amp;$G21,'Inp_RIIO-1'!$M:$M,0)))),"")</f>
        <v>0</v>
      </c>
      <c r="AC21" s="63">
        <f>IFERROR(IF($M21=0,INDEX('Inp_RIIO-1'!$AM:$AM,MATCH(AC$5&amp;$E21&amp;$G21,'Inp_RIIO-1'!$M:$M,0)),IF($M21=1,INDEX('Inp_RIIO-1'!$AN:$AN,MATCH(AC$5&amp;$E21&amp;$G21,'Inp_RIIO-1'!$M:$M,0)))),"")</f>
        <v>0</v>
      </c>
      <c r="AD21" s="63">
        <f>IFERROR(IF($M21=0,INDEX('Inp_RIIO-1'!$AM:$AM,MATCH(AD$5&amp;$E21&amp;$G21,'Inp_RIIO-1'!$M:$M,0)),IF($M21=1,INDEX('Inp_RIIO-1'!$AN:$AN,MATCH(AD$5&amp;$E21&amp;$G21,'Inp_RIIO-1'!$M:$M,0)))),"")</f>
        <v>2.7612438300000002</v>
      </c>
      <c r="AE21" s="63">
        <f>IFERROR(IF($M21=0,INDEX('Inp_RIIO-1'!$AM:$AM,MATCH(AE$5&amp;$E21&amp;$G21,'Inp_RIIO-1'!$M:$M,0)),IF($M21=1,INDEX('Inp_RIIO-1'!$AN:$AN,MATCH(AE$5&amp;$E21&amp;$G21,'Inp_RIIO-1'!$M:$M,0)))),"")</f>
        <v>1.8496418400000003</v>
      </c>
      <c r="AF21" s="63">
        <f>IFERROR(IF($M21=0,INDEX('Inp_RIIO-1'!$AM:$AM,MATCH(AF$5&amp;$E21&amp;$G21,'Inp_RIIO-1'!$M:$M,0)),IF($M21=1,INDEX('Inp_RIIO-1'!$AN:$AN,MATCH(AF$5&amp;$E21&amp;$G21,'Inp_RIIO-1'!$M:$M,0)))),"")</f>
        <v>2.6553395699999998</v>
      </c>
      <c r="AG21" s="63">
        <f>IFERROR(IF($M21=0,INDEX('Inp_RIIO-1'!$AM:$AM,MATCH(AG$5&amp;$E21&amp;$G21,'Inp_RIIO-1'!$M:$M,0)),IF($M21=1,INDEX('Inp_RIIO-1'!$AN:$AN,MATCH(AG$5&amp;$E21&amp;$G21,'Inp_RIIO-1'!$M:$M,0)))),"")</f>
        <v>3.1463868400000008</v>
      </c>
      <c r="AH21" s="63">
        <f>IFERROR(IF($M21=0,INDEX('Inp_RIIO-1'!$AM:$AM,MATCH(AH$5&amp;$E21&amp;$G21,'Inp_RIIO-1'!$M:$M,0)),IF($M21=1,INDEX('Inp_RIIO-1'!$AN:$AN,MATCH(AH$5&amp;$E21&amp;$G21,'Inp_RIIO-1'!$M:$M,0)))),"")</f>
        <v>3.349148889999999</v>
      </c>
      <c r="AI21" s="63">
        <f>IFERROR(IF($M21=0,INDEX('Inp_RIIO-1'!$AM:$AM,MATCH(AI$5&amp;$E21&amp;$G21,'Inp_RIIO-1'!$M:$M,0)),IF($M21=1,INDEX('Inp_RIIO-1'!$AN:$AN,MATCH(AI$5&amp;$E21&amp;$G21,'Inp_RIIO-1'!$M:$M,0)))),"")</f>
        <v>1.4328242800000002</v>
      </c>
      <c r="AJ21" s="63">
        <f>IFERROR(IF($M21=0,INDEX('Inp_RIIO-1'!$AM:$AM,MATCH(AJ$5&amp;$E21&amp;$G21,'Inp_RIIO-1'!$M:$M,0)),IF($M21=1,INDEX('Inp_RIIO-1'!$AN:$AN,MATCH(AJ$5&amp;$E21&amp;$G21,'Inp_RIIO-1'!$M:$M,0)))),"")</f>
        <v>2.0272236099999996</v>
      </c>
      <c r="AK21" s="63">
        <f>IFERROR(IF($M21=0,INDEX('Inp_RIIO-1'!$AM:$AM,MATCH(AK$5&amp;$E21&amp;$G21,'Inp_RIIO-1'!$M:$M,0)),IF($M21=1,INDEX('Inp_RIIO-1'!$AN:$AN,MATCH(AK$5&amp;$E21&amp;$G21,'Inp_RIIO-1'!$M:$M,0)))),"")</f>
        <v>2.67515459</v>
      </c>
      <c r="AL21" s="63">
        <f>IFERROR(IF($M21=0,INDEX('Inp_RIIO-1'!$AM:$AM,MATCH(AL$5&amp;$E21&amp;$G21,'Inp_RIIO-1'!$M:$M,0)),IF($M21=1,INDEX('Inp_RIIO-1'!$AN:$AN,MATCH(AL$5&amp;$E21&amp;$G21,'Inp_RIIO-1'!$M:$M,0)))),"")</f>
        <v>2.6407363799999999</v>
      </c>
      <c r="AM21" s="63">
        <f>IFERROR(IF($M21=0,INDEX('Inp_RIIO-1'!$AM:$AM,MATCH(AM$5&amp;$E21&amp;$G21,'Inp_RIIO-1'!$M:$M,0)),IF($M21=1,INDEX('Inp_RIIO-1'!$AN:$AN,MATCH(AM$5&amp;$E21&amp;$G21,'Inp_RIIO-1'!$M:$M,0)))),"")</f>
        <v>4.1640478400000003</v>
      </c>
      <c r="AN21" s="63">
        <f>IFERROR(IF($M21=0,INDEX('Inp_RIIO-1'!$AM:$AM,MATCH(AN$5&amp;$E21&amp;$G21,'Inp_RIIO-1'!$M:$M,0)),IF($M21=1,INDEX('Inp_RIIO-1'!$AN:$AN,MATCH(AN$5&amp;$E21&amp;$G21,'Inp_RIIO-1'!$M:$M,0)))),"")</f>
        <v>2.3235091499999996</v>
      </c>
      <c r="AO21" s="63">
        <f>IFERROR(IF($M21=0,INDEX('Inp_RIIO-1'!$AM:$AM,MATCH(AO$5&amp;$E21&amp;$G21,'Inp_RIIO-1'!$M:$M,0)),IF($M21=1,INDEX('Inp_RIIO-1'!$AN:$AN,MATCH(AO$5&amp;$E21&amp;$G21,'Inp_RIIO-1'!$M:$M,0)))),"")</f>
        <v>1.7421734399999997</v>
      </c>
      <c r="AP21" s="63">
        <f>IFERROR(IF($M21=0,INDEX('Inp_RIIO-1'!$AM:$AM,MATCH(AP$5&amp;$E21&amp;$G21,'Inp_RIIO-1'!$M:$M,0)),IF($M21=1,INDEX('Inp_RIIO-1'!$AN:$AN,MATCH(AP$5&amp;$E21&amp;$G21,'Inp_RIIO-1'!$M:$M,0)))),"")</f>
        <v>1.7025346399999999</v>
      </c>
      <c r="AQ21" s="63">
        <f>IFERROR(IF($M21=0,INDEX('Inp_RIIO-1'!$AM:$AM,MATCH(AQ$5&amp;$E21&amp;$G21,'Inp_RIIO-1'!$M:$M,0)),IF($M21=1,INDEX('Inp_RIIO-1'!$AN:$AN,MATCH(AQ$5&amp;$E21&amp;$G21,'Inp_RIIO-1'!$M:$M,0)))),"")</f>
        <v>6.7385239799999983</v>
      </c>
      <c r="AS21" s="15"/>
      <c r="AT21" s="15"/>
      <c r="AU21" s="15"/>
      <c r="AV21" s="15"/>
      <c r="AW21" s="15"/>
      <c r="AX21" s="15"/>
      <c r="AY21" s="15"/>
      <c r="AZ21" s="15"/>
      <c r="BA21" s="15"/>
      <c r="BB21" s="15"/>
      <c r="BC21" s="15"/>
      <c r="BD21" s="15"/>
    </row>
    <row r="22" spans="1:56">
      <c r="E22" s="69" t="s">
        <v>158</v>
      </c>
      <c r="F22" s="69" t="s">
        <v>153</v>
      </c>
      <c r="G22" s="69" t="s">
        <v>159</v>
      </c>
      <c r="H22" s="69"/>
      <c r="I22" s="69"/>
      <c r="J22" s="69" t="s">
        <v>228</v>
      </c>
      <c r="M22" s="63">
        <f>Control!$R$10</f>
        <v>0</v>
      </c>
      <c r="N22" s="63">
        <f>Inp_Exclusions!I22</f>
        <v>1</v>
      </c>
      <c r="P22" s="63">
        <f>IFERROR(IF($M22=0,INDEX('Inp_RIIO-1'!$AM:$AM,MATCH(P$5&amp;$E22&amp;$G22,'Inp_RIIO-1'!$M:$M,0)),IF($M22=1,INDEX('Inp_RIIO-1'!$AN:$AN,MATCH(P$5&amp;$E22&amp;$G22,'Inp_RIIO-1'!$M:$M,0)))),"")</f>
        <v>0</v>
      </c>
      <c r="Q22" s="63">
        <f>IFERROR(IF($M22=0,INDEX('Inp_RIIO-1'!$AM:$AM,MATCH(Q$5&amp;$E22&amp;$G22,'Inp_RIIO-1'!$M:$M,0)),IF($M22=1,INDEX('Inp_RIIO-1'!$AN:$AN,MATCH(Q$5&amp;$E22&amp;$G22,'Inp_RIIO-1'!$M:$M,0)))),"")</f>
        <v>11.570642161977256</v>
      </c>
      <c r="R22" s="63">
        <f>IFERROR(IF($M22=0,INDEX('Inp_RIIO-1'!$AM:$AM,MATCH(R$5&amp;$E22&amp;$G22,'Inp_RIIO-1'!$M:$M,0)),IF($M22=1,INDEX('Inp_RIIO-1'!$AN:$AN,MATCH(R$5&amp;$E22&amp;$G22,'Inp_RIIO-1'!$M:$M,0)))),"")</f>
        <v>0</v>
      </c>
      <c r="S22" s="63">
        <f>IFERROR(IF($M22=0,INDEX('Inp_RIIO-1'!$AM:$AM,MATCH(S$5&amp;$E22&amp;$G22,'Inp_RIIO-1'!$M:$M,0)),IF($M22=1,INDEX('Inp_RIIO-1'!$AN:$AN,MATCH(S$5&amp;$E22&amp;$G22,'Inp_RIIO-1'!$M:$M,0)))),"")</f>
        <v>30.387201990000001</v>
      </c>
      <c r="T22" s="63">
        <f>IFERROR(IF($M22=0,INDEX('Inp_RIIO-1'!$AM:$AM,MATCH(T$5&amp;$E22&amp;$G22,'Inp_RIIO-1'!$M:$M,0)),IF($M22=1,INDEX('Inp_RIIO-1'!$AN:$AN,MATCH(T$5&amp;$E22&amp;$G22,'Inp_RIIO-1'!$M:$M,0)))),"")</f>
        <v>0</v>
      </c>
      <c r="U22" s="63">
        <f>IFERROR(IF($M22=0,INDEX('Inp_RIIO-1'!$AM:$AM,MATCH(U$5&amp;$E22&amp;$G22,'Inp_RIIO-1'!$M:$M,0)),IF($M22=1,INDEX('Inp_RIIO-1'!$AN:$AN,MATCH(U$5&amp;$E22&amp;$G22,'Inp_RIIO-1'!$M:$M,0)))),"")</f>
        <v>9.6523350281139226</v>
      </c>
      <c r="V22" s="63">
        <f>IFERROR(IF($M22=0,INDEX('Inp_RIIO-1'!$AM:$AM,MATCH(V$5&amp;$E22&amp;$G22,'Inp_RIIO-1'!$M:$M,0)),IF($M22=1,INDEX('Inp_RIIO-1'!$AN:$AN,MATCH(V$5&amp;$E22&amp;$G22,'Inp_RIIO-1'!$M:$M,0)))),"")</f>
        <v>7.2719028179896714</v>
      </c>
      <c r="W22" s="63">
        <f>IFERROR(IF($M22=0,INDEX('Inp_RIIO-1'!$AM:$AM,MATCH(W$5&amp;$E22&amp;$G22,'Inp_RIIO-1'!$M:$M,0)),IF($M22=1,INDEX('Inp_RIIO-1'!$AN:$AN,MATCH(W$5&amp;$E22&amp;$G22,'Inp_RIIO-1'!$M:$M,0)))),"")</f>
        <v>4.0713568386786205</v>
      </c>
      <c r="X22" s="63">
        <f>IFERROR(IF($M22=0,INDEX('Inp_RIIO-1'!$AM:$AM,MATCH(X$5&amp;$E22&amp;$G22,'Inp_RIIO-1'!$M:$M,0)),IF($M22=1,INDEX('Inp_RIIO-1'!$AN:$AN,MATCH(X$5&amp;$E22&amp;$G22,'Inp_RIIO-1'!$M:$M,0)))),"")</f>
        <v>4.8136125449566114</v>
      </c>
      <c r="Y22" s="63">
        <f>IFERROR(IF($M22=0,INDEX('Inp_RIIO-1'!$AM:$AM,MATCH(Y$5&amp;$E22&amp;$G22,'Inp_RIIO-1'!$M:$M,0)),IF($M22=1,INDEX('Inp_RIIO-1'!$AN:$AN,MATCH(Y$5&amp;$E22&amp;$G22,'Inp_RIIO-1'!$M:$M,0)))),"")</f>
        <v>3.5128478106320862</v>
      </c>
      <c r="Z22" s="63">
        <f>IFERROR(IF($M22=0,INDEX('Inp_RIIO-1'!$AM:$AM,MATCH(Z$5&amp;$E22&amp;$G22,'Inp_RIIO-1'!$M:$M,0)),IF($M22=1,INDEX('Inp_RIIO-1'!$AN:$AN,MATCH(Z$5&amp;$E22&amp;$G22,'Inp_RIIO-1'!$M:$M,0)))),"")</f>
        <v>19.393132750052349</v>
      </c>
      <c r="AA22" s="63">
        <f>IFERROR(IF($M22=0,INDEX('Inp_RIIO-1'!$AM:$AM,MATCH(AA$5&amp;$E22&amp;$G22,'Inp_RIIO-1'!$M:$M,0)),IF($M22=1,INDEX('Inp_RIIO-1'!$AN:$AN,MATCH(AA$5&amp;$E22&amp;$G22,'Inp_RIIO-1'!$M:$M,0)))),"")</f>
        <v>1.9</v>
      </c>
      <c r="AB22" s="63">
        <f>IFERROR(IF($M22=0,INDEX('Inp_RIIO-1'!$AM:$AM,MATCH(AB$5&amp;$E22&amp;$G22,'Inp_RIIO-1'!$M:$M,0)),IF($M22=1,INDEX('Inp_RIIO-1'!$AN:$AN,MATCH(AB$5&amp;$E22&amp;$G22,'Inp_RIIO-1'!$M:$M,0)))),"")</f>
        <v>13.6</v>
      </c>
      <c r="AC22" s="63">
        <f>IFERROR(IF($M22=0,INDEX('Inp_RIIO-1'!$AM:$AM,MATCH(AC$5&amp;$E22&amp;$G22,'Inp_RIIO-1'!$M:$M,0)),IF($M22=1,INDEX('Inp_RIIO-1'!$AN:$AN,MATCH(AC$5&amp;$E22&amp;$G22,'Inp_RIIO-1'!$M:$M,0)))),"")</f>
        <v>0</v>
      </c>
      <c r="AD22" s="63">
        <f>IFERROR(IF($M22=0,INDEX('Inp_RIIO-1'!$AM:$AM,MATCH(AD$5&amp;$E22&amp;$G22,'Inp_RIIO-1'!$M:$M,0)),IF($M22=1,INDEX('Inp_RIIO-1'!$AN:$AN,MATCH(AD$5&amp;$E22&amp;$G22,'Inp_RIIO-1'!$M:$M,0)))),"")</f>
        <v>4.158331130503031</v>
      </c>
      <c r="AE22" s="63">
        <f>IFERROR(IF($M22=0,INDEX('Inp_RIIO-1'!$AM:$AM,MATCH(AE$5&amp;$E22&amp;$G22,'Inp_RIIO-1'!$M:$M,0)),IF($M22=1,INDEX('Inp_RIIO-1'!$AN:$AN,MATCH(AE$5&amp;$E22&amp;$G22,'Inp_RIIO-1'!$M:$M,0)))),"")</f>
        <v>0</v>
      </c>
      <c r="AF22" s="63">
        <f>IFERROR(IF($M22=0,INDEX('Inp_RIIO-1'!$AM:$AM,MATCH(AF$5&amp;$E22&amp;$G22,'Inp_RIIO-1'!$M:$M,0)),IF($M22=1,INDEX('Inp_RIIO-1'!$AN:$AN,MATCH(AF$5&amp;$E22&amp;$G22,'Inp_RIIO-1'!$M:$M,0)))),"")</f>
        <v>0</v>
      </c>
      <c r="AG22" s="63">
        <f>IFERROR(IF($M22=0,INDEX('Inp_RIIO-1'!$AM:$AM,MATCH(AG$5&amp;$E22&amp;$G22,'Inp_RIIO-1'!$M:$M,0)),IF($M22=1,INDEX('Inp_RIIO-1'!$AN:$AN,MATCH(AG$5&amp;$E22&amp;$G22,'Inp_RIIO-1'!$M:$M,0)))),"")</f>
        <v>6.563405241845869</v>
      </c>
      <c r="AH22" s="63">
        <f>IFERROR(IF($M22=0,INDEX('Inp_RIIO-1'!$AM:$AM,MATCH(AH$5&amp;$E22&amp;$G22,'Inp_RIIO-1'!$M:$M,0)),IF($M22=1,INDEX('Inp_RIIO-1'!$AN:$AN,MATCH(AH$5&amp;$E22&amp;$G22,'Inp_RIIO-1'!$M:$M,0)))),"")</f>
        <v>4.3238291141791771</v>
      </c>
      <c r="AI22" s="63">
        <f>IFERROR(IF($M22=0,INDEX('Inp_RIIO-1'!$AM:$AM,MATCH(AI$5&amp;$E22&amp;$G22,'Inp_RIIO-1'!$M:$M,0)),IF($M22=1,INDEX('Inp_RIIO-1'!$AN:$AN,MATCH(AI$5&amp;$E22&amp;$G22,'Inp_RIIO-1'!$M:$M,0)))),"")</f>
        <v>5.3653241361057837</v>
      </c>
      <c r="AJ22" s="63">
        <f>IFERROR(IF($M22=0,INDEX('Inp_RIIO-1'!$AM:$AM,MATCH(AJ$5&amp;$E22&amp;$G22,'Inp_RIIO-1'!$M:$M,0)),IF($M22=1,INDEX('Inp_RIIO-1'!$AN:$AN,MATCH(AJ$5&amp;$E22&amp;$G22,'Inp_RIIO-1'!$M:$M,0)))),"")</f>
        <v>9.7573267312481757</v>
      </c>
      <c r="AK22" s="63">
        <f>IFERROR(IF($M22=0,INDEX('Inp_RIIO-1'!$AM:$AM,MATCH(AK$5&amp;$E22&amp;$G22,'Inp_RIIO-1'!$M:$M,0)),IF($M22=1,INDEX('Inp_RIIO-1'!$AN:$AN,MATCH(AK$5&amp;$E22&amp;$G22,'Inp_RIIO-1'!$M:$M,0)))),"")</f>
        <v>12.917662328612</v>
      </c>
      <c r="AL22" s="63">
        <f>IFERROR(IF($M22=0,INDEX('Inp_RIIO-1'!$AM:$AM,MATCH(AL$5&amp;$E22&amp;$G22,'Inp_RIIO-1'!$M:$M,0)),IF($M22=1,INDEX('Inp_RIIO-1'!$AN:$AN,MATCH(AL$5&amp;$E22&amp;$G22,'Inp_RIIO-1'!$M:$M,0)))),"")</f>
        <v>4.4749746763120006</v>
      </c>
      <c r="AM22" s="63">
        <f>IFERROR(IF($M22=0,INDEX('Inp_RIIO-1'!$AM:$AM,MATCH(AM$5&amp;$E22&amp;$G22,'Inp_RIIO-1'!$M:$M,0)),IF($M22=1,INDEX('Inp_RIIO-1'!$AN:$AN,MATCH(AM$5&amp;$E22&amp;$G22,'Inp_RIIO-1'!$M:$M,0)))),"")</f>
        <v>12.256349369076</v>
      </c>
      <c r="AN22" s="63">
        <f>IFERROR(IF($M22=0,INDEX('Inp_RIIO-1'!$AM:$AM,MATCH(AN$5&amp;$E22&amp;$G22,'Inp_RIIO-1'!$M:$M,0)),IF($M22=1,INDEX('Inp_RIIO-1'!$AN:$AN,MATCH(AN$5&amp;$E22&amp;$G22,'Inp_RIIO-1'!$M:$M,0)))),"")</f>
        <v>13.103940489999999</v>
      </c>
      <c r="AO22" s="63">
        <f>IFERROR(IF($M22=0,INDEX('Inp_RIIO-1'!$AM:$AM,MATCH(AO$5&amp;$E22&amp;$G22,'Inp_RIIO-1'!$M:$M,0)),IF($M22=1,INDEX('Inp_RIIO-1'!$AN:$AN,MATCH(AO$5&amp;$E22&amp;$G22,'Inp_RIIO-1'!$M:$M,0)))),"")</f>
        <v>30.261497640000002</v>
      </c>
      <c r="AP22" s="63">
        <f>IFERROR(IF($M22=0,INDEX('Inp_RIIO-1'!$AM:$AM,MATCH(AP$5&amp;$E22&amp;$G22,'Inp_RIIO-1'!$M:$M,0)),IF($M22=1,INDEX('Inp_RIIO-1'!$AN:$AN,MATCH(AP$5&amp;$E22&amp;$G22,'Inp_RIIO-1'!$M:$M,0)))),"")</f>
        <v>0</v>
      </c>
      <c r="AQ22" s="63">
        <f>IFERROR(IF($M22=0,INDEX('Inp_RIIO-1'!$AM:$AM,MATCH(AQ$5&amp;$E22&amp;$G22,'Inp_RIIO-1'!$M:$M,0)),IF($M22=1,INDEX('Inp_RIIO-1'!$AN:$AN,MATCH(AQ$5&amp;$E22&amp;$G22,'Inp_RIIO-1'!$M:$M,0)))),"")</f>
        <v>0</v>
      </c>
      <c r="AS22" s="15"/>
      <c r="AT22" s="15"/>
      <c r="AU22" s="15"/>
      <c r="AV22" s="15"/>
      <c r="AW22" s="15"/>
      <c r="AX22" s="15"/>
      <c r="AY22" s="15"/>
      <c r="AZ22" s="15"/>
      <c r="BA22" s="15"/>
      <c r="BB22" s="15"/>
      <c r="BC22" s="15"/>
      <c r="BD22" s="15"/>
    </row>
    <row r="23" spans="1:56">
      <c r="E23" s="69" t="s">
        <v>160</v>
      </c>
      <c r="F23" s="69" t="s">
        <v>153</v>
      </c>
      <c r="G23" s="69" t="s">
        <v>161</v>
      </c>
      <c r="H23" s="69"/>
      <c r="I23" s="69"/>
      <c r="J23" s="69" t="s">
        <v>65</v>
      </c>
      <c r="M23" s="63">
        <f>Control!$R$10</f>
        <v>0</v>
      </c>
      <c r="N23" s="63">
        <f>Inp_Exclusions!I23</f>
        <v>1</v>
      </c>
      <c r="P23" s="63">
        <f>IFERROR(IF($M23=0,INDEX('Inp_RIIO-1'!$AM:$AM,MATCH(P$5&amp;$E23&amp;$G23,'Inp_RIIO-1'!$M:$M,0)),IF($M23=1,INDEX('Inp_RIIO-1'!$AN:$AN,MATCH(P$5&amp;$E23&amp;$G23,'Inp_RIIO-1'!$M:$M,0)))),"")</f>
        <v>0</v>
      </c>
      <c r="Q23" s="63">
        <f>IFERROR(IF($M23=0,INDEX('Inp_RIIO-1'!$AM:$AM,MATCH(Q$5&amp;$E23&amp;$G23,'Inp_RIIO-1'!$M:$M,0)),IF($M23=1,INDEX('Inp_RIIO-1'!$AN:$AN,MATCH(Q$5&amp;$E23&amp;$G23,'Inp_RIIO-1'!$M:$M,0)))),"")</f>
        <v>14.286816493615184</v>
      </c>
      <c r="R23" s="63">
        <f>IFERROR(IF($M23=0,INDEX('Inp_RIIO-1'!$AM:$AM,MATCH(R$5&amp;$E23&amp;$G23,'Inp_RIIO-1'!$M:$M,0)),IF($M23=1,INDEX('Inp_RIIO-1'!$AN:$AN,MATCH(R$5&amp;$E23&amp;$G23,'Inp_RIIO-1'!$M:$M,0)))),"")</f>
        <v>0.64554254308484316</v>
      </c>
      <c r="S23" s="63">
        <f>IFERROR(IF($M23=0,INDEX('Inp_RIIO-1'!$AM:$AM,MATCH(S$5&amp;$E23&amp;$G23,'Inp_RIIO-1'!$M:$M,0)),IF($M23=1,INDEX('Inp_RIIO-1'!$AN:$AN,MATCH(S$5&amp;$E23&amp;$G23,'Inp_RIIO-1'!$M:$M,0)))),"")</f>
        <v>2.9697825385027339</v>
      </c>
      <c r="T23" s="63">
        <f>IFERROR(IF($M23=0,INDEX('Inp_RIIO-1'!$AM:$AM,MATCH(T$5&amp;$E23&amp;$G23,'Inp_RIIO-1'!$M:$M,0)),IF($M23=1,INDEX('Inp_RIIO-1'!$AN:$AN,MATCH(T$5&amp;$E23&amp;$G23,'Inp_RIIO-1'!$M:$M,0)))),"")</f>
        <v>0</v>
      </c>
      <c r="U23" s="63">
        <f>IFERROR(IF($M23=0,INDEX('Inp_RIIO-1'!$AM:$AM,MATCH(U$5&amp;$E23&amp;$G23,'Inp_RIIO-1'!$M:$M,0)),IF($M23=1,INDEX('Inp_RIIO-1'!$AN:$AN,MATCH(U$5&amp;$E23&amp;$G23,'Inp_RIIO-1'!$M:$M,0)))),"")</f>
        <v>3.5788966286454427</v>
      </c>
      <c r="V23" s="63">
        <f>IFERROR(IF($M23=0,INDEX('Inp_RIIO-1'!$AM:$AM,MATCH(V$5&amp;$E23&amp;$G23,'Inp_RIIO-1'!$M:$M,0)),IF($M23=1,INDEX('Inp_RIIO-1'!$AN:$AN,MATCH(V$5&amp;$E23&amp;$G23,'Inp_RIIO-1'!$M:$M,0)))),"")</f>
        <v>2.5036410527352082</v>
      </c>
      <c r="W23" s="63">
        <f>IFERROR(IF($M23=0,INDEX('Inp_RIIO-1'!$AM:$AM,MATCH(W$5&amp;$E23&amp;$G23,'Inp_RIIO-1'!$M:$M,0)),IF($M23=1,INDEX('Inp_RIIO-1'!$AN:$AN,MATCH(W$5&amp;$E23&amp;$G23,'Inp_RIIO-1'!$M:$M,0)))),"")</f>
        <v>1.4830646762350752</v>
      </c>
      <c r="X23" s="63">
        <f>IFERROR(IF($M23=0,INDEX('Inp_RIIO-1'!$AM:$AM,MATCH(X$5&amp;$E23&amp;$G23,'Inp_RIIO-1'!$M:$M,0)),IF($M23=1,INDEX('Inp_RIIO-1'!$AN:$AN,MATCH(X$5&amp;$E23&amp;$G23,'Inp_RIIO-1'!$M:$M,0)))),"")</f>
        <v>1.6870306749378716</v>
      </c>
      <c r="Y23" s="63">
        <f>IFERROR(IF($M23=0,INDEX('Inp_RIIO-1'!$AM:$AM,MATCH(Y$5&amp;$E23&amp;$G23,'Inp_RIIO-1'!$M:$M,0)),IF($M23=1,INDEX('Inp_RIIO-1'!$AN:$AN,MATCH(Y$5&amp;$E23&amp;$G23,'Inp_RIIO-1'!$M:$M,0)))),"")</f>
        <v>1.2467459102935377</v>
      </c>
      <c r="Z23" s="63">
        <f>IFERROR(IF($M23=0,INDEX('Inp_RIIO-1'!$AM:$AM,MATCH(Z$5&amp;$E23&amp;$G23,'Inp_RIIO-1'!$M:$M,0)),IF($M23=1,INDEX('Inp_RIIO-1'!$AN:$AN,MATCH(Z$5&amp;$E23&amp;$G23,'Inp_RIIO-1'!$M:$M,0)))),"")</f>
        <v>3.9614357295346223</v>
      </c>
      <c r="AA23" s="63">
        <f>IFERROR(IF($M23=0,INDEX('Inp_RIIO-1'!$AM:$AM,MATCH(AA$5&amp;$E23&amp;$G23,'Inp_RIIO-1'!$M:$M,0)),IF($M23=1,INDEX('Inp_RIIO-1'!$AN:$AN,MATCH(AA$5&amp;$E23&amp;$G23,'Inp_RIIO-1'!$M:$M,0)))),"")</f>
        <v>2.4938848746678723</v>
      </c>
      <c r="AB23" s="63">
        <f>IFERROR(IF($M23=0,INDEX('Inp_RIIO-1'!$AM:$AM,MATCH(AB$5&amp;$E23&amp;$G23,'Inp_RIIO-1'!$M:$M,0)),IF($M23=1,INDEX('Inp_RIIO-1'!$AN:$AN,MATCH(AB$5&amp;$E23&amp;$G23,'Inp_RIIO-1'!$M:$M,0)))),"")</f>
        <v>14.206567229376056</v>
      </c>
      <c r="AC23" s="63">
        <f>IFERROR(IF($M23=0,INDEX('Inp_RIIO-1'!$AM:$AM,MATCH(AC$5&amp;$E23&amp;$G23,'Inp_RIIO-1'!$M:$M,0)),IF($M23=1,INDEX('Inp_RIIO-1'!$AN:$AN,MATCH(AC$5&amp;$E23&amp;$G23,'Inp_RIIO-1'!$M:$M,0)))),"")</f>
        <v>0.95748729234121088</v>
      </c>
      <c r="AD23" s="63">
        <f>IFERROR(IF($M23=0,INDEX('Inp_RIIO-1'!$AM:$AM,MATCH(AD$5&amp;$E23&amp;$G23,'Inp_RIIO-1'!$M:$M,0)),IF($M23=1,INDEX('Inp_RIIO-1'!$AN:$AN,MATCH(AD$5&amp;$E23&amp;$G23,'Inp_RIIO-1'!$M:$M,0)))),"")</f>
        <v>1.2769972669910243</v>
      </c>
      <c r="AE23" s="63">
        <f>IFERROR(IF($M23=0,INDEX('Inp_RIIO-1'!$AM:$AM,MATCH(AE$5&amp;$E23&amp;$G23,'Inp_RIIO-1'!$M:$M,0)),IF($M23=1,INDEX('Inp_RIIO-1'!$AN:$AN,MATCH(AE$5&amp;$E23&amp;$G23,'Inp_RIIO-1'!$M:$M,0)))),"")</f>
        <v>1.0616057407115804</v>
      </c>
      <c r="AF23" s="63">
        <f>IFERROR(IF($M23=0,INDEX('Inp_RIIO-1'!$AM:$AM,MATCH(AF$5&amp;$E23&amp;$G23,'Inp_RIIO-1'!$M:$M,0)),IF($M23=1,INDEX('Inp_RIIO-1'!$AN:$AN,MATCH(AF$5&amp;$E23&amp;$G23,'Inp_RIIO-1'!$M:$M,0)))),"")</f>
        <v>1.3916508646927408</v>
      </c>
      <c r="AG23" s="63">
        <f>IFERROR(IF($M23=0,INDEX('Inp_RIIO-1'!$AM:$AM,MATCH(AG$5&amp;$E23&amp;$G23,'Inp_RIIO-1'!$M:$M,0)),IF($M23=1,INDEX('Inp_RIIO-1'!$AN:$AN,MATCH(AG$5&amp;$E23&amp;$G23,'Inp_RIIO-1'!$M:$M,0)))),"")</f>
        <v>0.18035875149460801</v>
      </c>
      <c r="AH23" s="63">
        <f>IFERROR(IF($M23=0,INDEX('Inp_RIIO-1'!$AM:$AM,MATCH(AH$5&amp;$E23&amp;$G23,'Inp_RIIO-1'!$M:$M,0)),IF($M23=1,INDEX('Inp_RIIO-1'!$AN:$AN,MATCH(AH$5&amp;$E23&amp;$G23,'Inp_RIIO-1'!$M:$M,0)))),"")</f>
        <v>-0.30252796867124454</v>
      </c>
      <c r="AI23" s="63">
        <f>IFERROR(IF($M23=0,INDEX('Inp_RIIO-1'!$AM:$AM,MATCH(AI$5&amp;$E23&amp;$G23,'Inp_RIIO-1'!$M:$M,0)),IF($M23=1,INDEX('Inp_RIIO-1'!$AN:$AN,MATCH(AI$5&amp;$E23&amp;$G23,'Inp_RIIO-1'!$M:$M,0)))),"")</f>
        <v>-0.10727099433534198</v>
      </c>
      <c r="AJ23" s="63">
        <f>IFERROR(IF($M23=0,INDEX('Inp_RIIO-1'!$AM:$AM,MATCH(AJ$5&amp;$E23&amp;$G23,'Inp_RIIO-1'!$M:$M,0)),IF($M23=1,INDEX('Inp_RIIO-1'!$AN:$AN,MATCH(AJ$5&amp;$E23&amp;$G23,'Inp_RIIO-1'!$M:$M,0)))),"")</f>
        <v>1.0810215814430177</v>
      </c>
      <c r="AK23" s="63">
        <f>IFERROR(IF($M23=0,INDEX('Inp_RIIO-1'!$AM:$AM,MATCH(AK$5&amp;$E23&amp;$G23,'Inp_RIIO-1'!$M:$M,0)),IF($M23=1,INDEX('Inp_RIIO-1'!$AN:$AN,MATCH(AK$5&amp;$E23&amp;$G23,'Inp_RIIO-1'!$M:$M,0)))),"")</f>
        <v>0.51077217000931174</v>
      </c>
      <c r="AL23" s="63">
        <f>IFERROR(IF($M23=0,INDEX('Inp_RIIO-1'!$AM:$AM,MATCH(AL$5&amp;$E23&amp;$G23,'Inp_RIIO-1'!$M:$M,0)),IF($M23=1,INDEX('Inp_RIIO-1'!$AN:$AN,MATCH(AL$5&amp;$E23&amp;$G23,'Inp_RIIO-1'!$M:$M,0)))),"")</f>
        <v>1.4827354707232099</v>
      </c>
      <c r="AM23" s="63">
        <f>IFERROR(IF($M23=0,INDEX('Inp_RIIO-1'!$AM:$AM,MATCH(AM$5&amp;$E23&amp;$G23,'Inp_RIIO-1'!$M:$M,0)),IF($M23=1,INDEX('Inp_RIIO-1'!$AN:$AN,MATCH(AM$5&amp;$E23&amp;$G23,'Inp_RIIO-1'!$M:$M,0)))),"")</f>
        <v>1.3208092382866865</v>
      </c>
      <c r="AN23" s="63">
        <f>IFERROR(IF($M23=0,INDEX('Inp_RIIO-1'!$AM:$AM,MATCH(AN$5&amp;$E23&amp;$G23,'Inp_RIIO-1'!$M:$M,0)),IF($M23=1,INDEX('Inp_RIIO-1'!$AN:$AN,MATCH(AN$5&amp;$E23&amp;$G23,'Inp_RIIO-1'!$M:$M,0)))),"")</f>
        <v>1.1742225897691267</v>
      </c>
      <c r="AO23" s="63">
        <f>IFERROR(IF($M23=0,INDEX('Inp_RIIO-1'!$AM:$AM,MATCH(AO$5&amp;$E23&amp;$G23,'Inp_RIIO-1'!$M:$M,0)),IF($M23=1,INDEX('Inp_RIIO-1'!$AN:$AN,MATCH(AO$5&amp;$E23&amp;$G23,'Inp_RIIO-1'!$M:$M,0)))),"")</f>
        <v>4.0500910100368719</v>
      </c>
      <c r="AP23" s="63">
        <f>IFERROR(IF($M23=0,INDEX('Inp_RIIO-1'!$AM:$AM,MATCH(AP$5&amp;$E23&amp;$G23,'Inp_RIIO-1'!$M:$M,0)),IF($M23=1,INDEX('Inp_RIIO-1'!$AN:$AN,MATCH(AP$5&amp;$E23&amp;$G23,'Inp_RIIO-1'!$M:$M,0)))),"")</f>
        <v>0.590356348058936</v>
      </c>
      <c r="AQ23" s="63">
        <f>IFERROR(IF($M23=0,INDEX('Inp_RIIO-1'!$AM:$AM,MATCH(AQ$5&amp;$E23&amp;$G23,'Inp_RIIO-1'!$M:$M,0)),IF($M23=1,INDEX('Inp_RIIO-1'!$AN:$AN,MATCH(AQ$5&amp;$E23&amp;$G23,'Inp_RIIO-1'!$M:$M,0)))),"")</f>
        <v>-1.2856095783970629</v>
      </c>
      <c r="AS23" s="15"/>
      <c r="AT23" s="15"/>
      <c r="AU23" s="15"/>
      <c r="AV23" s="15"/>
      <c r="AW23" s="15"/>
      <c r="AX23" s="15"/>
      <c r="AY23" s="15"/>
      <c r="AZ23" s="15"/>
      <c r="BA23" s="15"/>
      <c r="BB23" s="15"/>
      <c r="BC23" s="15"/>
      <c r="BD23" s="15"/>
    </row>
    <row r="24" spans="1:56">
      <c r="E24" s="69" t="s">
        <v>165</v>
      </c>
      <c r="F24" s="69" t="s">
        <v>166</v>
      </c>
      <c r="G24" s="69" t="s">
        <v>167</v>
      </c>
      <c r="H24" s="69"/>
      <c r="I24" s="69"/>
      <c r="J24" s="69" t="s">
        <v>228</v>
      </c>
      <c r="M24" s="63">
        <f>Control!$R$10</f>
        <v>0</v>
      </c>
      <c r="N24" s="63">
        <f>Inp_Exclusions!I24</f>
        <v>1</v>
      </c>
      <c r="P24" s="63">
        <f>IFERROR(IF($M24=0,INDEX('Inp_RIIO-1'!$AM:$AM,MATCH(P$5&amp;$E24&amp;$G24,'Inp_RIIO-1'!$M:$M,0)),IF($M24=1,INDEX('Inp_RIIO-1'!$AN:$AN,MATCH(P$5&amp;$E24&amp;$G24,'Inp_RIIO-1'!$M:$M,0)))),"")</f>
        <v>0</v>
      </c>
      <c r="Q24" s="63">
        <f>IFERROR(IF($M24=0,INDEX('Inp_RIIO-1'!$AM:$AM,MATCH(Q$5&amp;$E24&amp;$G24,'Inp_RIIO-1'!$M:$M,0)),IF($M24=1,INDEX('Inp_RIIO-1'!$AN:$AN,MATCH(Q$5&amp;$E24&amp;$G24,'Inp_RIIO-1'!$M:$M,0)))),"")</f>
        <v>63</v>
      </c>
      <c r="R24" s="63">
        <f>IFERROR(IF($M24=0,INDEX('Inp_RIIO-1'!$AM:$AM,MATCH(R$5&amp;$E24&amp;$G24,'Inp_RIIO-1'!$M:$M,0)),IF($M24=1,INDEX('Inp_RIIO-1'!$AN:$AN,MATCH(R$5&amp;$E24&amp;$G24,'Inp_RIIO-1'!$M:$M,0)))),"")</f>
        <v>0</v>
      </c>
      <c r="S24" s="63">
        <f>IFERROR(IF($M24=0,INDEX('Inp_RIIO-1'!$AM:$AM,MATCH(S$5&amp;$E24&amp;$G24,'Inp_RIIO-1'!$M:$M,0)),IF($M24=1,INDEX('Inp_RIIO-1'!$AN:$AN,MATCH(S$5&amp;$E24&amp;$G24,'Inp_RIIO-1'!$M:$M,0)))),"")</f>
        <v>0</v>
      </c>
      <c r="T24" s="63">
        <f>IFERROR(IF($M24=0,INDEX('Inp_RIIO-1'!$AM:$AM,MATCH(T$5&amp;$E24&amp;$G24,'Inp_RIIO-1'!$M:$M,0)),IF($M24=1,INDEX('Inp_RIIO-1'!$AN:$AN,MATCH(T$5&amp;$E24&amp;$G24,'Inp_RIIO-1'!$M:$M,0)))),"")</f>
        <v>0</v>
      </c>
      <c r="U24" s="63">
        <f>IFERROR(IF($M24=0,INDEX('Inp_RIIO-1'!$AM:$AM,MATCH(U$5&amp;$E24&amp;$G24,'Inp_RIIO-1'!$M:$M,0)),IF($M24=1,INDEX('Inp_RIIO-1'!$AN:$AN,MATCH(U$5&amp;$E24&amp;$G24,'Inp_RIIO-1'!$M:$M,0)))),"")</f>
        <v>11.35</v>
      </c>
      <c r="V24" s="63">
        <f>IFERROR(IF($M24=0,INDEX('Inp_RIIO-1'!$AM:$AM,MATCH(V$5&amp;$E24&amp;$G24,'Inp_RIIO-1'!$M:$M,0)),IF($M24=1,INDEX('Inp_RIIO-1'!$AN:$AN,MATCH(V$5&amp;$E24&amp;$G24,'Inp_RIIO-1'!$M:$M,0)))),"")</f>
        <v>35.193531655107364</v>
      </c>
      <c r="W24" s="63">
        <f>IFERROR(IF($M24=0,INDEX('Inp_RIIO-1'!$AM:$AM,MATCH(W$5&amp;$E24&amp;$G24,'Inp_RIIO-1'!$M:$M,0)),IF($M24=1,INDEX('Inp_RIIO-1'!$AN:$AN,MATCH(W$5&amp;$E24&amp;$G24,'Inp_RIIO-1'!$M:$M,0)))),"")</f>
        <v>35.815571751921887</v>
      </c>
      <c r="X24" s="63">
        <f>IFERROR(IF($M24=0,INDEX('Inp_RIIO-1'!$AM:$AM,MATCH(X$5&amp;$E24&amp;$G24,'Inp_RIIO-1'!$M:$M,0)),IF($M24=1,INDEX('Inp_RIIO-1'!$AN:$AN,MATCH(X$5&amp;$E24&amp;$G24,'Inp_RIIO-1'!$M:$M,0)))),"")</f>
        <v>36.069355725252777</v>
      </c>
      <c r="Y24" s="63">
        <f>IFERROR(IF($M24=0,INDEX('Inp_RIIO-1'!$AM:$AM,MATCH(Y$5&amp;$E24&amp;$G24,'Inp_RIIO-1'!$M:$M,0)),IF($M24=1,INDEX('Inp_RIIO-1'!$AN:$AN,MATCH(Y$5&amp;$E24&amp;$G24,'Inp_RIIO-1'!$M:$M,0)))),"")</f>
        <v>35.93603081429039</v>
      </c>
      <c r="Z24" s="63">
        <f>IFERROR(IF($M24=0,INDEX('Inp_RIIO-1'!$AM:$AM,MATCH(Z$5&amp;$E24&amp;$G24,'Inp_RIIO-1'!$M:$M,0)),IF($M24=1,INDEX('Inp_RIIO-1'!$AN:$AN,MATCH(Z$5&amp;$E24&amp;$G24,'Inp_RIIO-1'!$M:$M,0)))),"")</f>
        <v>3.5823155499999997</v>
      </c>
      <c r="AA24" s="63">
        <f>IFERROR(IF($M24=0,INDEX('Inp_RIIO-1'!$AM:$AM,MATCH(AA$5&amp;$E24&amp;$G24,'Inp_RIIO-1'!$M:$M,0)),IF($M24=1,INDEX('Inp_RIIO-1'!$AN:$AN,MATCH(AA$5&amp;$E24&amp;$G24,'Inp_RIIO-1'!$M:$M,0)))),"")</f>
        <v>0</v>
      </c>
      <c r="AB24" s="63">
        <f>IFERROR(IF($M24=0,INDEX('Inp_RIIO-1'!$AM:$AM,MATCH(AB$5&amp;$E24&amp;$G24,'Inp_RIIO-1'!$M:$M,0)),IF($M24=1,INDEX('Inp_RIIO-1'!$AN:$AN,MATCH(AB$5&amp;$E24&amp;$G24,'Inp_RIIO-1'!$M:$M,0)))),"")</f>
        <v>0</v>
      </c>
      <c r="AC24" s="63">
        <f>IFERROR(IF($M24=0,INDEX('Inp_RIIO-1'!$AM:$AM,MATCH(AC$5&amp;$E24&amp;$G24,'Inp_RIIO-1'!$M:$M,0)),IF($M24=1,INDEX('Inp_RIIO-1'!$AN:$AN,MATCH(AC$5&amp;$E24&amp;$G24,'Inp_RIIO-1'!$M:$M,0)))),"")</f>
        <v>210.19762047841971</v>
      </c>
      <c r="AD24" s="63">
        <f>IFERROR(IF($M24=0,INDEX('Inp_RIIO-1'!$AM:$AM,MATCH(AD$5&amp;$E24&amp;$G24,'Inp_RIIO-1'!$M:$M,0)),IF($M24=1,INDEX('Inp_RIIO-1'!$AN:$AN,MATCH(AD$5&amp;$E24&amp;$G24,'Inp_RIIO-1'!$M:$M,0)))),"")</f>
        <v>153.1378737555398</v>
      </c>
      <c r="AE24" s="63">
        <f>IFERROR(IF($M24=0,INDEX('Inp_RIIO-1'!$AM:$AM,MATCH(AE$5&amp;$E24&amp;$G24,'Inp_RIIO-1'!$M:$M,0)),IF($M24=1,INDEX('Inp_RIIO-1'!$AN:$AN,MATCH(AE$5&amp;$E24&amp;$G24,'Inp_RIIO-1'!$M:$M,0)))),"")</f>
        <v>1.61</v>
      </c>
      <c r="AF24" s="63">
        <f>IFERROR(IF($M24=0,INDEX('Inp_RIIO-1'!$AM:$AM,MATCH(AF$5&amp;$E24&amp;$G24,'Inp_RIIO-1'!$M:$M,0)),IF($M24=1,INDEX('Inp_RIIO-1'!$AN:$AN,MATCH(AF$5&amp;$E24&amp;$G24,'Inp_RIIO-1'!$M:$M,0)))),"")</f>
        <v>5.8260000000000005</v>
      </c>
      <c r="AG24" s="63">
        <f>IFERROR(IF($M24=0,INDEX('Inp_RIIO-1'!$AM:$AM,MATCH(AG$5&amp;$E24&amp;$G24,'Inp_RIIO-1'!$M:$M,0)),IF($M24=1,INDEX('Inp_RIIO-1'!$AN:$AN,MATCH(AG$5&amp;$E24&amp;$G24,'Inp_RIIO-1'!$M:$M,0)))),"")</f>
        <v>11.751493776877288</v>
      </c>
      <c r="AH24" s="63">
        <f>IFERROR(IF($M24=0,INDEX('Inp_RIIO-1'!$AM:$AM,MATCH(AH$5&amp;$E24&amp;$G24,'Inp_RIIO-1'!$M:$M,0)),IF($M24=1,INDEX('Inp_RIIO-1'!$AN:$AN,MATCH(AH$5&amp;$E24&amp;$G24,'Inp_RIIO-1'!$M:$M,0)))),"")</f>
        <v>-12.813656820677188</v>
      </c>
      <c r="AI24" s="63">
        <f>IFERROR(IF($M24=0,INDEX('Inp_RIIO-1'!$AM:$AM,MATCH(AI$5&amp;$E24&amp;$G24,'Inp_RIIO-1'!$M:$M,0)),IF($M24=1,INDEX('Inp_RIIO-1'!$AN:$AN,MATCH(AI$5&amp;$E24&amp;$G24,'Inp_RIIO-1'!$M:$M,0)))),"")</f>
        <v>1.6811320977665045</v>
      </c>
      <c r="AJ24" s="63">
        <f>IFERROR(IF($M24=0,INDEX('Inp_RIIO-1'!$AM:$AM,MATCH(AJ$5&amp;$E24&amp;$G24,'Inp_RIIO-1'!$M:$M,0)),IF($M24=1,INDEX('Inp_RIIO-1'!$AN:$AN,MATCH(AJ$5&amp;$E24&amp;$G24,'Inp_RIIO-1'!$M:$M,0)))),"")</f>
        <v>3.995277617667452</v>
      </c>
      <c r="AK24" s="63">
        <f>IFERROR(IF($M24=0,INDEX('Inp_RIIO-1'!$AM:$AM,MATCH(AK$5&amp;$E24&amp;$G24,'Inp_RIIO-1'!$M:$M,0)),IF($M24=1,INDEX('Inp_RIIO-1'!$AN:$AN,MATCH(AK$5&amp;$E24&amp;$G24,'Inp_RIIO-1'!$M:$M,0)))),"")</f>
        <v>1.3486336559858261</v>
      </c>
      <c r="AL24" s="63">
        <f>IFERROR(IF($M24=0,INDEX('Inp_RIIO-1'!$AM:$AM,MATCH(AL$5&amp;$E24&amp;$G24,'Inp_RIIO-1'!$M:$M,0)),IF($M24=1,INDEX('Inp_RIIO-1'!$AN:$AN,MATCH(AL$5&amp;$E24&amp;$G24,'Inp_RIIO-1'!$M:$M,0)))),"")</f>
        <v>-6.2984789571726241</v>
      </c>
      <c r="AM24" s="63">
        <f>IFERROR(IF($M24=0,INDEX('Inp_RIIO-1'!$AM:$AM,MATCH(AM$5&amp;$E24&amp;$G24,'Inp_RIIO-1'!$M:$M,0)),IF($M24=1,INDEX('Inp_RIIO-1'!$AN:$AN,MATCH(AM$5&amp;$E24&amp;$G24,'Inp_RIIO-1'!$M:$M,0)))),"")</f>
        <v>0.99154123411701323</v>
      </c>
      <c r="AN24" s="63">
        <f>IFERROR(IF($M24=0,INDEX('Inp_RIIO-1'!$AM:$AM,MATCH(AN$5&amp;$E24&amp;$G24,'Inp_RIIO-1'!$M:$M,0)),IF($M24=1,INDEX('Inp_RIIO-1'!$AN:$AN,MATCH(AN$5&amp;$E24&amp;$G24,'Inp_RIIO-1'!$M:$M,0)))),"")</f>
        <v>0</v>
      </c>
      <c r="AO24" s="63">
        <f>IFERROR(IF($M24=0,INDEX('Inp_RIIO-1'!$AM:$AM,MATCH(AO$5&amp;$E24&amp;$G24,'Inp_RIIO-1'!$M:$M,0)),IF($M24=1,INDEX('Inp_RIIO-1'!$AN:$AN,MATCH(AO$5&amp;$E24&amp;$G24,'Inp_RIIO-1'!$M:$M,0)))),"")</f>
        <v>0</v>
      </c>
      <c r="AP24" s="63">
        <f>IFERROR(IF($M24=0,INDEX('Inp_RIIO-1'!$AM:$AM,MATCH(AP$5&amp;$E24&amp;$G24,'Inp_RIIO-1'!$M:$M,0)),IF($M24=1,INDEX('Inp_RIIO-1'!$AN:$AN,MATCH(AP$5&amp;$E24&amp;$G24,'Inp_RIIO-1'!$M:$M,0)))),"")</f>
        <v>0</v>
      </c>
      <c r="AQ24" s="63">
        <f>IFERROR(IF($M24=0,INDEX('Inp_RIIO-1'!$AM:$AM,MATCH(AQ$5&amp;$E24&amp;$G24,'Inp_RIIO-1'!$M:$M,0)),IF($M24=1,INDEX('Inp_RIIO-1'!$AN:$AN,MATCH(AQ$5&amp;$E24&amp;$G24,'Inp_RIIO-1'!$M:$M,0)))),"")</f>
        <v>0</v>
      </c>
      <c r="AS24" s="15"/>
      <c r="AT24" s="15"/>
      <c r="AU24" s="15"/>
      <c r="AV24" s="15"/>
      <c r="AW24" s="15"/>
      <c r="AX24" s="15"/>
      <c r="AY24" s="15"/>
      <c r="AZ24" s="15"/>
      <c r="BA24" s="15"/>
      <c r="BB24" s="15"/>
      <c r="BC24" s="15"/>
      <c r="BD24" s="15"/>
    </row>
    <row r="25" spans="1:56">
      <c r="E25" s="69" t="s">
        <v>176</v>
      </c>
      <c r="F25" s="69" t="s">
        <v>176</v>
      </c>
      <c r="G25" s="69" t="s">
        <v>177</v>
      </c>
      <c r="H25" s="69"/>
      <c r="I25" s="69"/>
      <c r="J25" s="69" t="s">
        <v>65</v>
      </c>
      <c r="M25" s="63">
        <f>Control!$R$10</f>
        <v>0</v>
      </c>
      <c r="N25" s="63">
        <f>Inp_Exclusions!I25</f>
        <v>1</v>
      </c>
      <c r="P25" s="63">
        <f>IFERROR(IF($M25=0,INDEX('Inp_RIIO-1'!$AM:$AM,MATCH(P$5&amp;$E25&amp;$G25,'Inp_RIIO-1'!$M:$M,0)),IF($M25=1,INDEX('Inp_RIIO-1'!$AN:$AN,MATCH(P$5&amp;$E25&amp;$G25,'Inp_RIIO-1'!$M:$M,0)))),"")</f>
        <v>986.97721853343103</v>
      </c>
      <c r="Q25" s="63">
        <f>IFERROR(IF($M25=0,INDEX('Inp_RIIO-1'!$AM:$AM,MATCH(Q$5&amp;$E25&amp;$G25,'Inp_RIIO-1'!$M:$M,0)),IF($M25=1,INDEX('Inp_RIIO-1'!$AN:$AN,MATCH(Q$5&amp;$E25&amp;$G25,'Inp_RIIO-1'!$M:$M,0)))),"")</f>
        <v>76260.256273726918</v>
      </c>
      <c r="R25" s="63">
        <f>IFERROR(IF($M25=0,INDEX('Inp_RIIO-1'!$AM:$AM,MATCH(R$5&amp;$E25&amp;$G25,'Inp_RIIO-1'!$M:$M,0)),IF($M25=1,INDEX('Inp_RIIO-1'!$AN:$AN,MATCH(R$5&amp;$E25&amp;$G25,'Inp_RIIO-1'!$M:$M,0)))),"")</f>
        <v>12286.9312683595</v>
      </c>
      <c r="S25" s="63">
        <f>IFERROR(IF($M25=0,INDEX('Inp_RIIO-1'!$AM:$AM,MATCH(S$5&amp;$E25&amp;$G25,'Inp_RIIO-1'!$M:$M,0)),IF($M25=1,INDEX('Inp_RIIO-1'!$AN:$AN,MATCH(S$5&amp;$E25&amp;$G25,'Inp_RIIO-1'!$M:$M,0)))),"")</f>
        <v>12330.616354219615</v>
      </c>
      <c r="T25" s="63">
        <f>IFERROR(IF($M25=0,INDEX('Inp_RIIO-1'!$AM:$AM,MATCH(T$5&amp;$E25&amp;$G25,'Inp_RIIO-1'!$M:$M,0)),IF($M25=1,INDEX('Inp_RIIO-1'!$AN:$AN,MATCH(T$5&amp;$E25&amp;$G25,'Inp_RIIO-1'!$M:$M,0)))),"")</f>
        <v>754.28525141167552</v>
      </c>
      <c r="U25" s="63">
        <f>IFERROR(IF($M25=0,INDEX('Inp_RIIO-1'!$AM:$AM,MATCH(U$5&amp;$E25&amp;$G25,'Inp_RIIO-1'!$M:$M,0)),IF($M25=1,INDEX('Inp_RIIO-1'!$AN:$AN,MATCH(U$5&amp;$E25&amp;$G25,'Inp_RIIO-1'!$M:$M,0)))),"")</f>
        <v>34350.647250290727</v>
      </c>
      <c r="V25" s="63">
        <f>IFERROR(IF($M25=0,INDEX('Inp_RIIO-1'!$AM:$AM,MATCH(V$5&amp;$E25&amp;$G25,'Inp_RIIO-1'!$M:$M,0)),IF($M25=1,INDEX('Inp_RIIO-1'!$AN:$AN,MATCH(V$5&amp;$E25&amp;$G25,'Inp_RIIO-1'!$M:$M,0)))),"")</f>
        <v>19460.550981707202</v>
      </c>
      <c r="W25" s="63">
        <f>IFERROR(IF($M25=0,INDEX('Inp_RIIO-1'!$AM:$AM,MATCH(W$5&amp;$E25&amp;$G25,'Inp_RIIO-1'!$M:$M,0)),IF($M25=1,INDEX('Inp_RIIO-1'!$AN:$AN,MATCH(W$5&amp;$E25&amp;$G25,'Inp_RIIO-1'!$M:$M,0)))),"")</f>
        <v>13358.396685026555</v>
      </c>
      <c r="X25" s="63">
        <f>IFERROR(IF($M25=0,INDEX('Inp_RIIO-1'!$AM:$AM,MATCH(X$5&amp;$E25&amp;$G25,'Inp_RIIO-1'!$M:$M,0)),IF($M25=1,INDEX('Inp_RIIO-1'!$AN:$AN,MATCH(X$5&amp;$E25&amp;$G25,'Inp_RIIO-1'!$M:$M,0)))),"")</f>
        <v>13554.781575707042</v>
      </c>
      <c r="Y25" s="63">
        <f>IFERROR(IF($M25=0,INDEX('Inp_RIIO-1'!$AM:$AM,MATCH(Y$5&amp;$E25&amp;$G25,'Inp_RIIO-1'!$M:$M,0)),IF($M25=1,INDEX('Inp_RIIO-1'!$AN:$AN,MATCH(Y$5&amp;$E25&amp;$G25,'Inp_RIIO-1'!$M:$M,0)))),"")</f>
        <v>10246.523301453057</v>
      </c>
      <c r="Z25" s="63">
        <f>IFERROR(IF($M25=0,INDEX('Inp_RIIO-1'!$AM:$AM,MATCH(Z$5&amp;$E25&amp;$G25,'Inp_RIIO-1'!$M:$M,0)),IF($M25=1,INDEX('Inp_RIIO-1'!$AN:$AN,MATCH(Z$5&amp;$E25&amp;$G25,'Inp_RIIO-1'!$M:$M,0)))),"")</f>
        <v>12760.958606935374</v>
      </c>
      <c r="AA25" s="63">
        <f>IFERROR(IF($M25=0,INDEX('Inp_RIIO-1'!$AM:$AM,MATCH(AA$5&amp;$E25&amp;$G25,'Inp_RIIO-1'!$M:$M,0)),IF($M25=1,INDEX('Inp_RIIO-1'!$AN:$AN,MATCH(AA$5&amp;$E25&amp;$G25,'Inp_RIIO-1'!$M:$M,0)))),"")</f>
        <v>10272.570542793423</v>
      </c>
      <c r="AB25" s="63">
        <f>IFERROR(IF($M25=0,INDEX('Inp_RIIO-1'!$AM:$AM,MATCH(AB$5&amp;$E25&amp;$G25,'Inp_RIIO-1'!$M:$M,0)),IF($M25=1,INDEX('Inp_RIIO-1'!$AN:$AN,MATCH(AB$5&amp;$E25&amp;$G25,'Inp_RIIO-1'!$M:$M,0)))),"")</f>
        <v>22837.952563746258</v>
      </c>
      <c r="AC25" s="63">
        <f>IFERROR(IF($M25=0,INDEX('Inp_RIIO-1'!$AM:$AM,MATCH(AC$5&amp;$E25&amp;$G25,'Inp_RIIO-1'!$M:$M,0)),IF($M25=1,INDEX('Inp_RIIO-1'!$AN:$AN,MATCH(AC$5&amp;$E25&amp;$G25,'Inp_RIIO-1'!$M:$M,0)))),"")</f>
        <v>12913.170606185622</v>
      </c>
      <c r="AD25" s="63">
        <f>IFERROR(IF($M25=0,INDEX('Inp_RIIO-1'!$AM:$AM,MATCH(AD$5&amp;$E25&amp;$G25,'Inp_RIIO-1'!$M:$M,0)),IF($M25=1,INDEX('Inp_RIIO-1'!$AN:$AN,MATCH(AD$5&amp;$E25&amp;$G25,'Inp_RIIO-1'!$M:$M,0)))),"")</f>
        <v>12394.390725177951</v>
      </c>
      <c r="AE25" s="63">
        <f>IFERROR(IF($M25=0,INDEX('Inp_RIIO-1'!$AM:$AM,MATCH(AE$5&amp;$E25&amp;$G25,'Inp_RIIO-1'!$M:$M,0)),IF($M25=1,INDEX('Inp_RIIO-1'!$AN:$AN,MATCH(AE$5&amp;$E25&amp;$G25,'Inp_RIIO-1'!$M:$M,0)))),"")</f>
        <v>9368.9375563131889</v>
      </c>
      <c r="AF25" s="63">
        <f>IFERROR(IF($M25=0,INDEX('Inp_RIIO-1'!$AM:$AM,MATCH(AF$5&amp;$E25&amp;$G25,'Inp_RIIO-1'!$M:$M,0)),IF($M25=1,INDEX('Inp_RIIO-1'!$AN:$AN,MATCH(AF$5&amp;$E25&amp;$G25,'Inp_RIIO-1'!$M:$M,0)))),"")</f>
        <v>12438.104871396508</v>
      </c>
      <c r="AG25" s="63">
        <f>IFERROR(IF($M25=0,INDEX('Inp_RIIO-1'!$AM:$AM,MATCH(AG$5&amp;$E25&amp;$G25,'Inp_RIIO-1'!$M:$M,0)),IF($M25=1,INDEX('Inp_RIIO-1'!$AN:$AN,MATCH(AG$5&amp;$E25&amp;$G25,'Inp_RIIO-1'!$M:$M,0)))),"")</f>
        <v>16560.442621356051</v>
      </c>
      <c r="AH25" s="63">
        <f>IFERROR(IF($M25=0,INDEX('Inp_RIIO-1'!$AM:$AM,MATCH(AH$5&amp;$E25&amp;$G25,'Inp_RIIO-1'!$M:$M,0)),IF($M25=1,INDEX('Inp_RIIO-1'!$AN:$AN,MATCH(AH$5&amp;$E25&amp;$G25,'Inp_RIIO-1'!$M:$M,0)))),"")</f>
        <v>16452.15357603028</v>
      </c>
      <c r="AI25" s="63">
        <f>IFERROR(IF($M25=0,INDEX('Inp_RIIO-1'!$AM:$AM,MATCH(AI$5&amp;$E25&amp;$G25,'Inp_RIIO-1'!$M:$M,0)),IF($M25=1,INDEX('Inp_RIIO-1'!$AN:$AN,MATCH(AI$5&amp;$E25&amp;$G25,'Inp_RIIO-1'!$M:$M,0)))),"")</f>
        <v>7483.9113859288427</v>
      </c>
      <c r="AJ25" s="63">
        <f>IFERROR(IF($M25=0,INDEX('Inp_RIIO-1'!$AM:$AM,MATCH(AJ$5&amp;$E25&amp;$G25,'Inp_RIIO-1'!$M:$M,0)),IF($M25=1,INDEX('Inp_RIIO-1'!$AN:$AN,MATCH(AJ$5&amp;$E25&amp;$G25,'Inp_RIIO-1'!$M:$M,0)))),"")</f>
        <v>11208.146549832121</v>
      </c>
      <c r="AK25" s="63">
        <f>IFERROR(IF($M25=0,INDEX('Inp_RIIO-1'!$AM:$AM,MATCH(AK$5&amp;$E25&amp;$G25,'Inp_RIIO-1'!$M:$M,0)),IF($M25=1,INDEX('Inp_RIIO-1'!$AN:$AN,MATCH(AK$5&amp;$E25&amp;$G25,'Inp_RIIO-1'!$M:$M,0)))),"")</f>
        <v>11438.247226402174</v>
      </c>
      <c r="AL25" s="63">
        <f>IFERROR(IF($M25=0,INDEX('Inp_RIIO-1'!$AM:$AM,MATCH(AL$5&amp;$E25&amp;$G25,'Inp_RIIO-1'!$M:$M,0)),IF($M25=1,INDEX('Inp_RIIO-1'!$AN:$AN,MATCH(AL$5&amp;$E25&amp;$G25,'Inp_RIIO-1'!$M:$M,0)))),"")</f>
        <v>11792.023857298589</v>
      </c>
      <c r="AM25" s="63">
        <f>IFERROR(IF($M25=0,INDEX('Inp_RIIO-1'!$AM:$AM,MATCH(AM$5&amp;$E25&amp;$G25,'Inp_RIIO-1'!$M:$M,0)),IF($M25=1,INDEX('Inp_RIIO-1'!$AN:$AN,MATCH(AM$5&amp;$E25&amp;$G25,'Inp_RIIO-1'!$M:$M,0)))),"")</f>
        <v>18166.028665522856</v>
      </c>
      <c r="AN25" s="63">
        <f>IFERROR(IF($M25=0,INDEX('Inp_RIIO-1'!$AM:$AM,MATCH(AN$5&amp;$E25&amp;$G25,'Inp_RIIO-1'!$M:$M,0)),IF($M25=1,INDEX('Inp_RIIO-1'!$AN:$AN,MATCH(AN$5&amp;$E25&amp;$G25,'Inp_RIIO-1'!$M:$M,0)))),"")</f>
        <v>12433.661004485843</v>
      </c>
      <c r="AO25" s="63">
        <f>IFERROR(IF($M25=0,INDEX('Inp_RIIO-1'!$AM:$AM,MATCH(AO$5&amp;$E25&amp;$G25,'Inp_RIIO-1'!$M:$M,0)),IF($M25=1,INDEX('Inp_RIIO-1'!$AN:$AN,MATCH(AO$5&amp;$E25&amp;$G25,'Inp_RIIO-1'!$M:$M,0)))),"")</f>
        <v>13368.66031943945</v>
      </c>
      <c r="AP25" s="63">
        <f>IFERROR(IF($M25=0,INDEX('Inp_RIIO-1'!$AM:$AM,MATCH(AP$5&amp;$E25&amp;$G25,'Inp_RIIO-1'!$M:$M,0)),IF($M25=1,INDEX('Inp_RIIO-1'!$AN:$AN,MATCH(AP$5&amp;$E25&amp;$G25,'Inp_RIIO-1'!$M:$M,0)))),"")</f>
        <v>7844.810037519328</v>
      </c>
      <c r="AQ25" s="63">
        <f>IFERROR(IF($M25=0,INDEX('Inp_RIIO-1'!$AM:$AM,MATCH(AQ$5&amp;$E25&amp;$G25,'Inp_RIIO-1'!$M:$M,0)),IF($M25=1,INDEX('Inp_RIIO-1'!$AN:$AN,MATCH(AQ$5&amp;$E25&amp;$G25,'Inp_RIIO-1'!$M:$M,0)))),"")</f>
        <v>16316.979281542608</v>
      </c>
      <c r="AS25" s="15"/>
      <c r="AT25" s="15"/>
      <c r="AU25" s="15"/>
      <c r="AV25" s="15"/>
      <c r="AW25" s="15"/>
      <c r="AX25" s="15"/>
      <c r="AY25" s="15"/>
      <c r="AZ25" s="15"/>
      <c r="BA25" s="15"/>
      <c r="BB25" s="15"/>
      <c r="BC25" s="15"/>
      <c r="BD25" s="15"/>
    </row>
    <row r="26" spans="1:56">
      <c r="E26" s="69" t="s">
        <v>178</v>
      </c>
      <c r="F26" s="69" t="s">
        <v>176</v>
      </c>
      <c r="G26" s="69" t="s">
        <v>179</v>
      </c>
      <c r="H26" s="69"/>
      <c r="I26" s="69"/>
      <c r="J26" s="69" t="s">
        <v>65</v>
      </c>
      <c r="M26" s="63">
        <f>Control!$R$10</f>
        <v>0</v>
      </c>
      <c r="N26" s="63">
        <f>Inp_Exclusions!I26</f>
        <v>1</v>
      </c>
      <c r="P26" s="63">
        <f>IFERROR(IF($M26=0,INDEX('Inp_RIIO-1'!$AM:$AM,MATCH(P$5&amp;$E26&amp;$G26,'Inp_RIIO-1'!$M:$M,0)),IF($M26=1,INDEX('Inp_RIIO-1'!$AN:$AN,MATCH(P$5&amp;$E26&amp;$G26,'Inp_RIIO-1'!$M:$M,0)))),"")</f>
        <v>-216.00606462068308</v>
      </c>
      <c r="Q26" s="63">
        <f>IFERROR(IF($M26=0,INDEX('Inp_RIIO-1'!$AM:$AM,MATCH(Q$5&amp;$E26&amp;$G26,'Inp_RIIO-1'!$M:$M,0)),IF($M26=1,INDEX('Inp_RIIO-1'!$AN:$AN,MATCH(Q$5&amp;$E26&amp;$G26,'Inp_RIIO-1'!$M:$M,0)))),"")</f>
        <v>-4949.5772216064697</v>
      </c>
      <c r="R26" s="63">
        <f>IFERROR(IF($M26=0,INDEX('Inp_RIIO-1'!$AM:$AM,MATCH(R$5&amp;$E26&amp;$G26,'Inp_RIIO-1'!$M:$M,0)),IF($M26=1,INDEX('Inp_RIIO-1'!$AN:$AN,MATCH(R$5&amp;$E26&amp;$G26,'Inp_RIIO-1'!$M:$M,0)))),"")</f>
        <v>-632.82072949086921</v>
      </c>
      <c r="S26" s="63">
        <f>IFERROR(IF($M26=0,INDEX('Inp_RIIO-1'!$AM:$AM,MATCH(S$5&amp;$E26&amp;$G26,'Inp_RIIO-1'!$M:$M,0)),IF($M26=1,INDEX('Inp_RIIO-1'!$AN:$AN,MATCH(S$5&amp;$E26&amp;$G26,'Inp_RIIO-1'!$M:$M,0)))),"")</f>
        <v>-840.53427446565706</v>
      </c>
      <c r="T26" s="63">
        <f>IFERROR(IF($M26=0,INDEX('Inp_RIIO-1'!$AM:$AM,MATCH(T$5&amp;$E26&amp;$G26,'Inp_RIIO-1'!$M:$M,0)),IF($M26=1,INDEX('Inp_RIIO-1'!$AN:$AN,MATCH(T$5&amp;$E26&amp;$G26,'Inp_RIIO-1'!$M:$M,0)))),"")</f>
        <v>-164.89457892882388</v>
      </c>
      <c r="U26" s="63">
        <f>IFERROR(IF($M26=0,INDEX('Inp_RIIO-1'!$AM:$AM,MATCH(U$5&amp;$E26&amp;$G26,'Inp_RIIO-1'!$M:$M,0)),IF($M26=1,INDEX('Inp_RIIO-1'!$AN:$AN,MATCH(U$5&amp;$E26&amp;$G26,'Inp_RIIO-1'!$M:$M,0)))),"")</f>
        <v>-1185.4323966520956</v>
      </c>
      <c r="V26" s="63">
        <f>IFERROR(IF($M26=0,INDEX('Inp_RIIO-1'!$AM:$AM,MATCH(V$5&amp;$E26&amp;$G26,'Inp_RIIO-1'!$M:$M,0)),IF($M26=1,INDEX('Inp_RIIO-1'!$AN:$AN,MATCH(V$5&amp;$E26&amp;$G26,'Inp_RIIO-1'!$M:$M,0)))),"")</f>
        <v>-1023.6028061431657</v>
      </c>
      <c r="W26" s="63">
        <f>IFERROR(IF($M26=0,INDEX('Inp_RIIO-1'!$AM:$AM,MATCH(W$5&amp;$E26&amp;$G26,'Inp_RIIO-1'!$M:$M,0)),IF($M26=1,INDEX('Inp_RIIO-1'!$AN:$AN,MATCH(W$5&amp;$E26&amp;$G26,'Inp_RIIO-1'!$M:$M,0)))),"")</f>
        <v>-700.66204803609571</v>
      </c>
      <c r="X26" s="63">
        <f>IFERROR(IF($M26=0,INDEX('Inp_RIIO-1'!$AM:$AM,MATCH(X$5&amp;$E26&amp;$G26,'Inp_RIIO-1'!$M:$M,0)),IF($M26=1,INDEX('Inp_RIIO-1'!$AN:$AN,MATCH(X$5&amp;$E26&amp;$G26,'Inp_RIIO-1'!$M:$M,0)))),"")</f>
        <v>-720.4191467236418</v>
      </c>
      <c r="Y26" s="63">
        <f>IFERROR(IF($M26=0,INDEX('Inp_RIIO-1'!$AM:$AM,MATCH(Y$5&amp;$E26&amp;$G26,'Inp_RIIO-1'!$M:$M,0)),IF($M26=1,INDEX('Inp_RIIO-1'!$AN:$AN,MATCH(Y$5&amp;$E26&amp;$G26,'Inp_RIIO-1'!$M:$M,0)))),"")</f>
        <v>-545.55638272397016</v>
      </c>
      <c r="Z26" s="63">
        <f>IFERROR(IF($M26=0,INDEX('Inp_RIIO-1'!$AM:$AM,MATCH(Z$5&amp;$E26&amp;$G26,'Inp_RIIO-1'!$M:$M,0)),IF($M26=1,INDEX('Inp_RIIO-1'!$AN:$AN,MATCH(Z$5&amp;$E26&amp;$G26,'Inp_RIIO-1'!$M:$M,0)))),"")</f>
        <v>-676.55658221235774</v>
      </c>
      <c r="AA26" s="63">
        <f>IFERROR(IF($M26=0,INDEX('Inp_RIIO-1'!$AM:$AM,MATCH(AA$5&amp;$E26&amp;$G26,'Inp_RIIO-1'!$M:$M,0)),IF($M26=1,INDEX('Inp_RIIO-1'!$AN:$AN,MATCH(AA$5&amp;$E26&amp;$G26,'Inp_RIIO-1'!$M:$M,0)))),"")</f>
        <v>-556.85445017632298</v>
      </c>
      <c r="AB26" s="63">
        <f>IFERROR(IF($M26=0,INDEX('Inp_RIIO-1'!$AM:$AM,MATCH(AB$5&amp;$E26&amp;$G26,'Inp_RIIO-1'!$M:$M,0)),IF($M26=1,INDEX('Inp_RIIO-1'!$AN:$AN,MATCH(AB$5&amp;$E26&amp;$G26,'Inp_RIIO-1'!$M:$M,0)))),"")</f>
        <v>-1213.5805076105005</v>
      </c>
      <c r="AC26" s="63">
        <f>IFERROR(IF($M26=0,INDEX('Inp_RIIO-1'!$AM:$AM,MATCH(AC$5&amp;$E26&amp;$G26,'Inp_RIIO-1'!$M:$M,0)),IF($M26=1,INDEX('Inp_RIIO-1'!$AN:$AN,MATCH(AC$5&amp;$E26&amp;$G26,'Inp_RIIO-1'!$M:$M,0)))),"")</f>
        <v>-698.63484304807048</v>
      </c>
      <c r="AD26" s="63">
        <f>IFERROR(IF($M26=0,INDEX('Inp_RIIO-1'!$AM:$AM,MATCH(AD$5&amp;$E26&amp;$G26,'Inp_RIIO-1'!$M:$M,0)),IF($M26=1,INDEX('Inp_RIIO-1'!$AN:$AN,MATCH(AD$5&amp;$E26&amp;$G26,'Inp_RIIO-1'!$M:$M,0)))),"")</f>
        <v>-1108.6689175024394</v>
      </c>
      <c r="AE26" s="63">
        <f>IFERROR(IF($M26=0,INDEX('Inp_RIIO-1'!$AM:$AM,MATCH(AE$5&amp;$E26&amp;$G26,'Inp_RIIO-1'!$M:$M,0)),IF($M26=1,INDEX('Inp_RIIO-1'!$AN:$AN,MATCH(AE$5&amp;$E26&amp;$G26,'Inp_RIIO-1'!$M:$M,0)))),"")</f>
        <v>-808.48607510841407</v>
      </c>
      <c r="AF26" s="63">
        <f>IFERROR(IF($M26=0,INDEX('Inp_RIIO-1'!$AM:$AM,MATCH(AF$5&amp;$E26&amp;$G26,'Inp_RIIO-1'!$M:$M,0)),IF($M26=1,INDEX('Inp_RIIO-1'!$AN:$AN,MATCH(AF$5&amp;$E26&amp;$G26,'Inp_RIIO-1'!$M:$M,0)))),"")</f>
        <v>-1065.7304629249336</v>
      </c>
      <c r="AG26" s="63">
        <f>IFERROR(IF($M26=0,INDEX('Inp_RIIO-1'!$AM:$AM,MATCH(AG$5&amp;$E26&amp;$G26,'Inp_RIIO-1'!$M:$M,0)),IF($M26=1,INDEX('Inp_RIIO-1'!$AN:$AN,MATCH(AG$5&amp;$E26&amp;$G26,'Inp_RIIO-1'!$M:$M,0)))),"")</f>
        <v>-1395.3783969898864</v>
      </c>
      <c r="AH26" s="63">
        <f>IFERROR(IF($M26=0,INDEX('Inp_RIIO-1'!$AM:$AM,MATCH(AH$5&amp;$E26&amp;$G26,'Inp_RIIO-1'!$M:$M,0)),IF($M26=1,INDEX('Inp_RIIO-1'!$AN:$AN,MATCH(AH$5&amp;$E26&amp;$G26,'Inp_RIIO-1'!$M:$M,0)))),"")</f>
        <v>-1366.8952935313807</v>
      </c>
      <c r="AI26" s="63">
        <f>IFERROR(IF($M26=0,INDEX('Inp_RIIO-1'!$AM:$AM,MATCH(AI$5&amp;$E26&amp;$G26,'Inp_RIIO-1'!$M:$M,0)),IF($M26=1,INDEX('Inp_RIIO-1'!$AN:$AN,MATCH(AI$5&amp;$E26&amp;$G26,'Inp_RIIO-1'!$M:$M,0)))),"")</f>
        <v>-631.17688580472986</v>
      </c>
      <c r="AJ26" s="63">
        <f>IFERROR(IF($M26=0,INDEX('Inp_RIIO-1'!$AM:$AM,MATCH(AJ$5&amp;$E26&amp;$G26,'Inp_RIIO-1'!$M:$M,0)),IF($M26=1,INDEX('Inp_RIIO-1'!$AN:$AN,MATCH(AJ$5&amp;$E26&amp;$G26,'Inp_RIIO-1'!$M:$M,0)))),"")</f>
        <v>-925.1705631607756</v>
      </c>
      <c r="AK26" s="63">
        <f>IFERROR(IF($M26=0,INDEX('Inp_RIIO-1'!$AM:$AM,MATCH(AK$5&amp;$E26&amp;$G26,'Inp_RIIO-1'!$M:$M,0)),IF($M26=1,INDEX('Inp_RIIO-1'!$AN:$AN,MATCH(AK$5&amp;$E26&amp;$G26,'Inp_RIIO-1'!$M:$M,0)))),"")</f>
        <v>-1049.7978254198567</v>
      </c>
      <c r="AL26" s="63">
        <f>IFERROR(IF($M26=0,INDEX('Inp_RIIO-1'!$AM:$AM,MATCH(AL$5&amp;$E26&amp;$G26,'Inp_RIIO-1'!$M:$M,0)),IF($M26=1,INDEX('Inp_RIIO-1'!$AN:$AN,MATCH(AL$5&amp;$E26&amp;$G26,'Inp_RIIO-1'!$M:$M,0)))),"")</f>
        <v>-999.13262946079851</v>
      </c>
      <c r="AM26" s="63">
        <f>IFERROR(IF($M26=0,INDEX('Inp_RIIO-1'!$AM:$AM,MATCH(AM$5&amp;$E26&amp;$G26,'Inp_RIIO-1'!$M:$M,0)),IF($M26=1,INDEX('Inp_RIIO-1'!$AN:$AN,MATCH(AM$5&amp;$E26&amp;$G26,'Inp_RIIO-1'!$M:$M,0)))),"")</f>
        <v>-1604.5398960952411</v>
      </c>
      <c r="AN26" s="63">
        <f>IFERROR(IF($M26=0,INDEX('Inp_RIIO-1'!$AM:$AM,MATCH(AN$5&amp;$E26&amp;$G26,'Inp_RIIO-1'!$M:$M,0)),IF($M26=1,INDEX('Inp_RIIO-1'!$AN:$AN,MATCH(AN$5&amp;$E26&amp;$G26,'Inp_RIIO-1'!$M:$M,0)))),"")</f>
        <v>-1144.1909979854993</v>
      </c>
      <c r="AO26" s="63">
        <f>IFERROR(IF($M26=0,INDEX('Inp_RIIO-1'!$AM:$AM,MATCH(AO$5&amp;$E26&amp;$G26,'Inp_RIIO-1'!$M:$M,0)),IF($M26=1,INDEX('Inp_RIIO-1'!$AN:$AN,MATCH(AO$5&amp;$E26&amp;$G26,'Inp_RIIO-1'!$M:$M,0)))),"")</f>
        <v>-1105.6409445823474</v>
      </c>
      <c r="AP26" s="63">
        <f>IFERROR(IF($M26=0,INDEX('Inp_RIIO-1'!$AM:$AM,MATCH(AP$5&amp;$E26&amp;$G26,'Inp_RIIO-1'!$M:$M,0)),IF($M26=1,INDEX('Inp_RIIO-1'!$AN:$AN,MATCH(AP$5&amp;$E26&amp;$G26,'Inp_RIIO-1'!$M:$M,0)))),"")</f>
        <v>-717.11203757069757</v>
      </c>
      <c r="AQ26" s="63">
        <f>IFERROR(IF($M26=0,INDEX('Inp_RIIO-1'!$AM:$AM,MATCH(AQ$5&amp;$E26&amp;$G26,'Inp_RIIO-1'!$M:$M,0)),IF($M26=1,INDEX('Inp_RIIO-1'!$AN:$AN,MATCH(AQ$5&amp;$E26&amp;$G26,'Inp_RIIO-1'!$M:$M,0)))),"")</f>
        <v>-1471.0032887559728</v>
      </c>
      <c r="AS26" s="15"/>
      <c r="AT26" s="15"/>
      <c r="AU26" s="15"/>
      <c r="AV26" s="15"/>
      <c r="AW26" s="15"/>
      <c r="AX26" s="15"/>
      <c r="AY26" s="15"/>
      <c r="AZ26" s="15"/>
      <c r="BA26" s="15"/>
      <c r="BB26" s="15"/>
      <c r="BC26" s="15"/>
      <c r="BD26" s="15"/>
    </row>
    <row r="27" spans="1:56">
      <c r="E27" s="69" t="s">
        <v>180</v>
      </c>
      <c r="F27" s="69" t="s">
        <v>176</v>
      </c>
      <c r="G27" s="69" t="s">
        <v>181</v>
      </c>
      <c r="H27" s="69"/>
      <c r="I27" s="69"/>
      <c r="J27" s="69" t="s">
        <v>138</v>
      </c>
      <c r="M27" s="63">
        <f>Control!$R$10</f>
        <v>0</v>
      </c>
      <c r="N27" s="63">
        <f>Inp_Exclusions!I27</f>
        <v>1</v>
      </c>
      <c r="P27" s="129">
        <f>IFERROR(IF($M27=0,INDEX('Inp_RIIO-1'!$AM:$AM,MATCH(P$5&amp;$E27&amp;$G27,'Inp_RIIO-1'!$M:$M,0)),IF($M27=1,INDEX('Inp_RIIO-1'!$AN:$AN,MATCH(P$5&amp;$E27&amp;$G27,'Inp_RIIO-1'!$M:$M,0)))),"")</f>
        <v>0.6</v>
      </c>
      <c r="Q27" s="129">
        <f>IFERROR(IF($M27=0,INDEX('Inp_RIIO-1'!$AM:$AM,MATCH(Q$5&amp;$E27&amp;$G27,'Inp_RIIO-1'!$M:$M,0)),IF($M27=1,INDEX('Inp_RIIO-1'!$AN:$AN,MATCH(Q$5&amp;$E27&amp;$G27,'Inp_RIIO-1'!$M:$M,0)))),"")</f>
        <v>0.6</v>
      </c>
      <c r="R27" s="129">
        <f>IFERROR(IF($M27=0,INDEX('Inp_RIIO-1'!$AM:$AM,MATCH(R$5&amp;$E27&amp;$G27,'Inp_RIIO-1'!$M:$M,0)),IF($M27=1,INDEX('Inp_RIIO-1'!$AN:$AN,MATCH(R$5&amp;$E27&amp;$G27,'Inp_RIIO-1'!$M:$M,0)))),"")</f>
        <v>0.54999999999999993</v>
      </c>
      <c r="S27" s="129">
        <f>IFERROR(IF($M27=0,INDEX('Inp_RIIO-1'!$AM:$AM,MATCH(S$5&amp;$E27&amp;$G27,'Inp_RIIO-1'!$M:$M,0)),IF($M27=1,INDEX('Inp_RIIO-1'!$AN:$AN,MATCH(S$5&amp;$E27&amp;$G27,'Inp_RIIO-1'!$M:$M,0)))),"")</f>
        <v>0.54999999999999993</v>
      </c>
      <c r="T27" s="129">
        <f>IFERROR(IF($M27=0,INDEX('Inp_RIIO-1'!$AM:$AM,MATCH(T$5&amp;$E27&amp;$G27,'Inp_RIIO-1'!$M:$M,0)),IF($M27=1,INDEX('Inp_RIIO-1'!$AN:$AN,MATCH(T$5&amp;$E27&amp;$G27,'Inp_RIIO-1'!$M:$M,0)))),"")</f>
        <v>0.625</v>
      </c>
      <c r="U27" s="129">
        <f>IFERROR(IF($M27=0,INDEX('Inp_RIIO-1'!$AM:$AM,MATCH(U$5&amp;$E27&amp;$G27,'Inp_RIIO-1'!$M:$M,0)),IF($M27=1,INDEX('Inp_RIIO-1'!$AN:$AN,MATCH(U$5&amp;$E27&amp;$G27,'Inp_RIIO-1'!$M:$M,0)))),"")</f>
        <v>0.625</v>
      </c>
      <c r="V27" s="129">
        <f>IFERROR(IF($M27=0,INDEX('Inp_RIIO-1'!$AM:$AM,MATCH(V$5&amp;$E27&amp;$G27,'Inp_RIIO-1'!$M:$M,0)),IF($M27=1,INDEX('Inp_RIIO-1'!$AN:$AN,MATCH(V$5&amp;$E27&amp;$G27,'Inp_RIIO-1'!$M:$M,0)))),"")</f>
        <v>0.65</v>
      </c>
      <c r="W27" s="129">
        <f>IFERROR(IF($M27=0,INDEX('Inp_RIIO-1'!$AM:$AM,MATCH(W$5&amp;$E27&amp;$G27,'Inp_RIIO-1'!$M:$M,0)),IF($M27=1,INDEX('Inp_RIIO-1'!$AN:$AN,MATCH(W$5&amp;$E27&amp;$G27,'Inp_RIIO-1'!$M:$M,0)))),"")</f>
        <v>0.65</v>
      </c>
      <c r="X27" s="129">
        <f>IFERROR(IF($M27=0,INDEX('Inp_RIIO-1'!$AM:$AM,MATCH(X$5&amp;$E27&amp;$G27,'Inp_RIIO-1'!$M:$M,0)),IF($M27=1,INDEX('Inp_RIIO-1'!$AN:$AN,MATCH(X$5&amp;$E27&amp;$G27,'Inp_RIIO-1'!$M:$M,0)))),"")</f>
        <v>0.65</v>
      </c>
      <c r="Y27" s="129">
        <f>IFERROR(IF($M27=0,INDEX('Inp_RIIO-1'!$AM:$AM,MATCH(Y$5&amp;$E27&amp;$G27,'Inp_RIIO-1'!$M:$M,0)),IF($M27=1,INDEX('Inp_RIIO-1'!$AN:$AN,MATCH(Y$5&amp;$E27&amp;$G27,'Inp_RIIO-1'!$M:$M,0)))),"")</f>
        <v>0.65</v>
      </c>
      <c r="Z27" s="129">
        <f>IFERROR(IF($M27=0,INDEX('Inp_RIIO-1'!$AM:$AM,MATCH(Z$5&amp;$E27&amp;$G27,'Inp_RIIO-1'!$M:$M,0)),IF($M27=1,INDEX('Inp_RIIO-1'!$AN:$AN,MATCH(Z$5&amp;$E27&amp;$G27,'Inp_RIIO-1'!$M:$M,0)))),"")</f>
        <v>0.65</v>
      </c>
      <c r="AA27" s="129">
        <f>IFERROR(IF($M27=0,INDEX('Inp_RIIO-1'!$AM:$AM,MATCH(AA$5&amp;$E27&amp;$G27,'Inp_RIIO-1'!$M:$M,0)),IF($M27=1,INDEX('Inp_RIIO-1'!$AN:$AN,MATCH(AA$5&amp;$E27&amp;$G27,'Inp_RIIO-1'!$M:$M,0)))),"")</f>
        <v>0.65</v>
      </c>
      <c r="AB27" s="129">
        <f>IFERROR(IF($M27=0,INDEX('Inp_RIIO-1'!$AM:$AM,MATCH(AB$5&amp;$E27&amp;$G27,'Inp_RIIO-1'!$M:$M,0)),IF($M27=1,INDEX('Inp_RIIO-1'!$AN:$AN,MATCH(AB$5&amp;$E27&amp;$G27,'Inp_RIIO-1'!$M:$M,0)))),"")</f>
        <v>0.65</v>
      </c>
      <c r="AC27" s="129">
        <f>IFERROR(IF($M27=0,INDEX('Inp_RIIO-1'!$AM:$AM,MATCH(AC$5&amp;$E27&amp;$G27,'Inp_RIIO-1'!$M:$M,0)),IF($M27=1,INDEX('Inp_RIIO-1'!$AN:$AN,MATCH(AC$5&amp;$E27&amp;$G27,'Inp_RIIO-1'!$M:$M,0)))),"")</f>
        <v>0.65</v>
      </c>
      <c r="AD27" s="129">
        <f>IFERROR(IF($M27=0,INDEX('Inp_RIIO-1'!$AM:$AM,MATCH(AD$5&amp;$E27&amp;$G27,'Inp_RIIO-1'!$M:$M,0)),IF($M27=1,INDEX('Inp_RIIO-1'!$AN:$AN,MATCH(AD$5&amp;$E27&amp;$G27,'Inp_RIIO-1'!$M:$M,0)))),"")</f>
        <v>0.65</v>
      </c>
      <c r="AE27" s="129">
        <f>IFERROR(IF($M27=0,INDEX('Inp_RIIO-1'!$AM:$AM,MATCH(AE$5&amp;$E27&amp;$G27,'Inp_RIIO-1'!$M:$M,0)),IF($M27=1,INDEX('Inp_RIIO-1'!$AN:$AN,MATCH(AE$5&amp;$E27&amp;$G27,'Inp_RIIO-1'!$M:$M,0)))),"")</f>
        <v>0.65</v>
      </c>
      <c r="AF27" s="129">
        <f>IFERROR(IF($M27=0,INDEX('Inp_RIIO-1'!$AM:$AM,MATCH(AF$5&amp;$E27&amp;$G27,'Inp_RIIO-1'!$M:$M,0)),IF($M27=1,INDEX('Inp_RIIO-1'!$AN:$AN,MATCH(AF$5&amp;$E27&amp;$G27,'Inp_RIIO-1'!$M:$M,0)))),"")</f>
        <v>0.65</v>
      </c>
      <c r="AG27" s="129">
        <f>IFERROR(IF($M27=0,INDEX('Inp_RIIO-1'!$AM:$AM,MATCH(AG$5&amp;$E27&amp;$G27,'Inp_RIIO-1'!$M:$M,0)),IF($M27=1,INDEX('Inp_RIIO-1'!$AN:$AN,MATCH(AG$5&amp;$E27&amp;$G27,'Inp_RIIO-1'!$M:$M,0)))),"")</f>
        <v>0.65</v>
      </c>
      <c r="AH27" s="129">
        <f>IFERROR(IF($M27=0,INDEX('Inp_RIIO-1'!$AM:$AM,MATCH(AH$5&amp;$E27&amp;$G27,'Inp_RIIO-1'!$M:$M,0)),IF($M27=1,INDEX('Inp_RIIO-1'!$AN:$AN,MATCH(AH$5&amp;$E27&amp;$G27,'Inp_RIIO-1'!$M:$M,0)))),"")</f>
        <v>0.65</v>
      </c>
      <c r="AI27" s="129">
        <f>IFERROR(IF($M27=0,INDEX('Inp_RIIO-1'!$AM:$AM,MATCH(AI$5&amp;$E27&amp;$G27,'Inp_RIIO-1'!$M:$M,0)),IF($M27=1,INDEX('Inp_RIIO-1'!$AN:$AN,MATCH(AI$5&amp;$E27&amp;$G27,'Inp_RIIO-1'!$M:$M,0)))),"")</f>
        <v>0.65</v>
      </c>
      <c r="AJ27" s="129">
        <f>IFERROR(IF($M27=0,INDEX('Inp_RIIO-1'!$AM:$AM,MATCH(AJ$5&amp;$E27&amp;$G27,'Inp_RIIO-1'!$M:$M,0)),IF($M27=1,INDEX('Inp_RIIO-1'!$AN:$AN,MATCH(AJ$5&amp;$E27&amp;$G27,'Inp_RIIO-1'!$M:$M,0)))),"")</f>
        <v>0.65</v>
      </c>
      <c r="AK27" s="129">
        <f>IFERROR(IF($M27=0,INDEX('Inp_RIIO-1'!$AM:$AM,MATCH(AK$5&amp;$E27&amp;$G27,'Inp_RIIO-1'!$M:$M,0)),IF($M27=1,INDEX('Inp_RIIO-1'!$AN:$AN,MATCH(AK$5&amp;$E27&amp;$G27,'Inp_RIIO-1'!$M:$M,0)))),"")</f>
        <v>0.65</v>
      </c>
      <c r="AL27" s="129">
        <f>IFERROR(IF($M27=0,INDEX('Inp_RIIO-1'!$AM:$AM,MATCH(AL$5&amp;$E27&amp;$G27,'Inp_RIIO-1'!$M:$M,0)),IF($M27=1,INDEX('Inp_RIIO-1'!$AN:$AN,MATCH(AL$5&amp;$E27&amp;$G27,'Inp_RIIO-1'!$M:$M,0)))),"")</f>
        <v>0.65</v>
      </c>
      <c r="AM27" s="129">
        <f>IFERROR(IF($M27=0,INDEX('Inp_RIIO-1'!$AM:$AM,MATCH(AM$5&amp;$E27&amp;$G27,'Inp_RIIO-1'!$M:$M,0)),IF($M27=1,INDEX('Inp_RIIO-1'!$AN:$AN,MATCH(AM$5&amp;$E27&amp;$G27,'Inp_RIIO-1'!$M:$M,0)))),"")</f>
        <v>0.65</v>
      </c>
      <c r="AN27" s="129">
        <f>IFERROR(IF($M27=0,INDEX('Inp_RIIO-1'!$AM:$AM,MATCH(AN$5&amp;$E27&amp;$G27,'Inp_RIIO-1'!$M:$M,0)),IF($M27=1,INDEX('Inp_RIIO-1'!$AN:$AN,MATCH(AN$5&amp;$E27&amp;$G27,'Inp_RIIO-1'!$M:$M,0)))),"")</f>
        <v>0.65</v>
      </c>
      <c r="AO27" s="129">
        <f>IFERROR(IF($M27=0,INDEX('Inp_RIIO-1'!$AM:$AM,MATCH(AO$5&amp;$E27&amp;$G27,'Inp_RIIO-1'!$M:$M,0)),IF($M27=1,INDEX('Inp_RIIO-1'!$AN:$AN,MATCH(AO$5&amp;$E27&amp;$G27,'Inp_RIIO-1'!$M:$M,0)))),"")</f>
        <v>0.65</v>
      </c>
      <c r="AP27" s="129">
        <f>IFERROR(IF($M27=0,INDEX('Inp_RIIO-1'!$AM:$AM,MATCH(AP$5&amp;$E27&amp;$G27,'Inp_RIIO-1'!$M:$M,0)),IF($M27=1,INDEX('Inp_RIIO-1'!$AN:$AN,MATCH(AP$5&amp;$E27&amp;$G27,'Inp_RIIO-1'!$M:$M,0)))),"")</f>
        <v>0.65</v>
      </c>
      <c r="AQ27" s="129">
        <f>IFERROR(IF($M27=0,INDEX('Inp_RIIO-1'!$AM:$AM,MATCH(AQ$5&amp;$E27&amp;$G27,'Inp_RIIO-1'!$M:$M,0)),IF($M27=1,INDEX('Inp_RIIO-1'!$AN:$AN,MATCH(AQ$5&amp;$E27&amp;$G27,'Inp_RIIO-1'!$M:$M,0)))),"")</f>
        <v>0.65</v>
      </c>
      <c r="AS27" s="15"/>
      <c r="AT27" s="15"/>
      <c r="AU27" s="15"/>
      <c r="AV27" s="15"/>
      <c r="AW27" s="15"/>
      <c r="AX27" s="15"/>
      <c r="AY27" s="15"/>
      <c r="AZ27" s="15"/>
      <c r="BA27" s="15"/>
      <c r="BB27" s="15"/>
      <c r="BC27" s="15"/>
      <c r="BD27" s="15"/>
    </row>
    <row r="28" spans="1:56">
      <c r="E28" s="69" t="s">
        <v>182</v>
      </c>
      <c r="F28" s="69" t="s">
        <v>176</v>
      </c>
      <c r="G28" s="69" t="s">
        <v>182</v>
      </c>
      <c r="H28" s="69"/>
      <c r="I28" s="69"/>
      <c r="J28" s="69" t="s">
        <v>231</v>
      </c>
      <c r="M28" s="63">
        <f>Control!$R$10</f>
        <v>0</v>
      </c>
      <c r="N28" s="63">
        <f>Inp_Exclusions!I28</f>
        <v>1</v>
      </c>
      <c r="P28" s="129">
        <f>IFERROR(IF($M28=0,INDEX('Inp_RIIO-1'!$AM:$AM,MATCH(P$5&amp;$E28&amp;$G28,'Inp_RIIO-1'!$M:$M,0)),IF($M28=1,INDEX('Inp_RIIO-1'!$AN:$AN,MATCH(P$5&amp;$E28&amp;$G28,'Inp_RIIO-1'!$M:$M,0)))),"")</f>
        <v>2.1775000000000003E-2</v>
      </c>
      <c r="Q28" s="129">
        <f>IFERROR(IF($M28=0,INDEX('Inp_RIIO-1'!$AM:$AM,MATCH(Q$5&amp;$E28&amp;$G28,'Inp_RIIO-1'!$M:$M,0)),IF($M28=1,INDEX('Inp_RIIO-1'!$AN:$AN,MATCH(Q$5&amp;$E28&amp;$G28,'Inp_RIIO-1'!$M:$M,0)))),"")</f>
        <v>2.1775000000000003E-2</v>
      </c>
      <c r="R28" s="129">
        <f>IFERROR(IF($M28=0,INDEX('Inp_RIIO-1'!$AM:$AM,MATCH(R$5&amp;$E28&amp;$G28,'Inp_RIIO-1'!$M:$M,0)),IF($M28=1,INDEX('Inp_RIIO-1'!$AN:$AN,MATCH(R$5&amp;$E28&amp;$G28,'Inp_RIIO-1'!$M:$M,0)))),"")</f>
        <v>1.73875E-2</v>
      </c>
      <c r="S28" s="129">
        <f>IFERROR(IF($M28=0,INDEX('Inp_RIIO-1'!$AM:$AM,MATCH(S$5&amp;$E28&amp;$G28,'Inp_RIIO-1'!$M:$M,0)),IF($M28=1,INDEX('Inp_RIIO-1'!$AN:$AN,MATCH(S$5&amp;$E28&amp;$G28,'Inp_RIIO-1'!$M:$M,0)))),"")</f>
        <v>2.1775000000000003E-2</v>
      </c>
      <c r="T28" s="129">
        <f>IFERROR(IF($M28=0,INDEX('Inp_RIIO-1'!$AM:$AM,MATCH(T$5&amp;$E28&amp;$G28,'Inp_RIIO-1'!$M:$M,0)),IF($M28=1,INDEX('Inp_RIIO-1'!$AN:$AN,MATCH(T$5&amp;$E28&amp;$G28,'Inp_RIIO-1'!$M:$M,0)))),"")</f>
        <v>2.1775000000000003E-2</v>
      </c>
      <c r="U28" s="129">
        <f>IFERROR(IF($M28=0,INDEX('Inp_RIIO-1'!$AM:$AM,MATCH(U$5&amp;$E28&amp;$G28,'Inp_RIIO-1'!$M:$M,0)),IF($M28=1,INDEX('Inp_RIIO-1'!$AN:$AN,MATCH(U$5&amp;$E28&amp;$G28,'Inp_RIIO-1'!$M:$M,0)))),"")</f>
        <v>2.1775000000000003E-2</v>
      </c>
      <c r="V28" s="129">
        <f>IFERROR(IF($M28=0,INDEX('Inp_RIIO-1'!$AM:$AM,MATCH(V$5&amp;$E28&amp;$G28,'Inp_RIIO-1'!$M:$M,0)),IF($M28=1,INDEX('Inp_RIIO-1'!$AN:$AN,MATCH(V$5&amp;$E28&amp;$G28,'Inp_RIIO-1'!$M:$M,0)))),"")</f>
        <v>2.1775000000000003E-2</v>
      </c>
      <c r="W28" s="129">
        <f>IFERROR(IF($M28=0,INDEX('Inp_RIIO-1'!$AM:$AM,MATCH(W$5&amp;$E28&amp;$G28,'Inp_RIIO-1'!$M:$M,0)),IF($M28=1,INDEX('Inp_RIIO-1'!$AN:$AN,MATCH(W$5&amp;$E28&amp;$G28,'Inp_RIIO-1'!$M:$M,0)))),"")</f>
        <v>2.1775000000000003E-2</v>
      </c>
      <c r="X28" s="129">
        <f>IFERROR(IF($M28=0,INDEX('Inp_RIIO-1'!$AM:$AM,MATCH(X$5&amp;$E28&amp;$G28,'Inp_RIIO-1'!$M:$M,0)),IF($M28=1,INDEX('Inp_RIIO-1'!$AN:$AN,MATCH(X$5&amp;$E28&amp;$G28,'Inp_RIIO-1'!$M:$M,0)))),"")</f>
        <v>2.1775000000000003E-2</v>
      </c>
      <c r="Y28" s="129">
        <f>IFERROR(IF($M28=0,INDEX('Inp_RIIO-1'!$AM:$AM,MATCH(Y$5&amp;$E28&amp;$G28,'Inp_RIIO-1'!$M:$M,0)),IF($M28=1,INDEX('Inp_RIIO-1'!$AN:$AN,MATCH(Y$5&amp;$E28&amp;$G28,'Inp_RIIO-1'!$M:$M,0)))),"")</f>
        <v>2.1775000000000003E-2</v>
      </c>
      <c r="Z28" s="129">
        <f>IFERROR(IF($M28=0,INDEX('Inp_RIIO-1'!$AM:$AM,MATCH(Z$5&amp;$E28&amp;$G28,'Inp_RIIO-1'!$M:$M,0)),IF($M28=1,INDEX('Inp_RIIO-1'!$AN:$AN,MATCH(Z$5&amp;$E28&amp;$G28,'Inp_RIIO-1'!$M:$M,0)))),"")</f>
        <v>2.1775000000000003E-2</v>
      </c>
      <c r="AA28" s="129">
        <f>IFERROR(IF($M28=0,INDEX('Inp_RIIO-1'!$AM:$AM,MATCH(AA$5&amp;$E28&amp;$G28,'Inp_RIIO-1'!$M:$M,0)),IF($M28=1,INDEX('Inp_RIIO-1'!$AN:$AN,MATCH(AA$5&amp;$E28&amp;$G28,'Inp_RIIO-1'!$M:$M,0)))),"")</f>
        <v>2.1775000000000003E-2</v>
      </c>
      <c r="AB28" s="129">
        <f>IFERROR(IF($M28=0,INDEX('Inp_RIIO-1'!$AM:$AM,MATCH(AB$5&amp;$E28&amp;$G28,'Inp_RIIO-1'!$M:$M,0)),IF($M28=1,INDEX('Inp_RIIO-1'!$AN:$AN,MATCH(AB$5&amp;$E28&amp;$G28,'Inp_RIIO-1'!$M:$M,0)))),"")</f>
        <v>2.1775000000000003E-2</v>
      </c>
      <c r="AC28" s="129">
        <f>IFERROR(IF($M28=0,INDEX('Inp_RIIO-1'!$AM:$AM,MATCH(AC$5&amp;$E28&amp;$G28,'Inp_RIIO-1'!$M:$M,0)),IF($M28=1,INDEX('Inp_RIIO-1'!$AN:$AN,MATCH(AC$5&amp;$E28&amp;$G28,'Inp_RIIO-1'!$M:$M,0)))),"")</f>
        <v>2.1775000000000003E-2</v>
      </c>
      <c r="AD28" s="129">
        <f>IFERROR(IF($M28=0,INDEX('Inp_RIIO-1'!$AM:$AM,MATCH(AD$5&amp;$E28&amp;$G28,'Inp_RIIO-1'!$M:$M,0)),IF($M28=1,INDEX('Inp_RIIO-1'!$AN:$AN,MATCH(AD$5&amp;$E28&amp;$G28,'Inp_RIIO-1'!$M:$M,0)))),"")</f>
        <v>2.0575E-2</v>
      </c>
      <c r="AE28" s="129">
        <f>IFERROR(IF($M28=0,INDEX('Inp_RIIO-1'!$AM:$AM,MATCH(AE$5&amp;$E28&amp;$G28,'Inp_RIIO-1'!$M:$M,0)),IF($M28=1,INDEX('Inp_RIIO-1'!$AN:$AN,MATCH(AE$5&amp;$E28&amp;$G28,'Inp_RIIO-1'!$M:$M,0)))),"")</f>
        <v>2.0575E-2</v>
      </c>
      <c r="AF28" s="129">
        <f>IFERROR(IF($M28=0,INDEX('Inp_RIIO-1'!$AM:$AM,MATCH(AF$5&amp;$E28&amp;$G28,'Inp_RIIO-1'!$M:$M,0)),IF($M28=1,INDEX('Inp_RIIO-1'!$AN:$AN,MATCH(AF$5&amp;$E28&amp;$G28,'Inp_RIIO-1'!$M:$M,0)))),"")</f>
        <v>2.0575E-2</v>
      </c>
      <c r="AG28" s="129">
        <f>IFERROR(IF($M28=0,INDEX('Inp_RIIO-1'!$AM:$AM,MATCH(AG$5&amp;$E28&amp;$G28,'Inp_RIIO-1'!$M:$M,0)),IF($M28=1,INDEX('Inp_RIIO-1'!$AN:$AN,MATCH(AG$5&amp;$E28&amp;$G28,'Inp_RIIO-1'!$M:$M,0)))),"")</f>
        <v>1.6775000000000002E-2</v>
      </c>
      <c r="AH28" s="129">
        <f>IFERROR(IF($M28=0,INDEX('Inp_RIIO-1'!$AM:$AM,MATCH(AH$5&amp;$E28&amp;$G28,'Inp_RIIO-1'!$M:$M,0)),IF($M28=1,INDEX('Inp_RIIO-1'!$AN:$AN,MATCH(AH$5&amp;$E28&amp;$G28,'Inp_RIIO-1'!$M:$M,0)))),"")</f>
        <v>1.6775000000000002E-2</v>
      </c>
      <c r="AI28" s="129">
        <f>IFERROR(IF($M28=0,INDEX('Inp_RIIO-1'!$AM:$AM,MATCH(AI$5&amp;$E28&amp;$G28,'Inp_RIIO-1'!$M:$M,0)),IF($M28=1,INDEX('Inp_RIIO-1'!$AN:$AN,MATCH(AI$5&amp;$E28&amp;$G28,'Inp_RIIO-1'!$M:$M,0)))),"")</f>
        <v>1.6775000000000002E-2</v>
      </c>
      <c r="AJ28" s="129">
        <f>IFERROR(IF($M28=0,INDEX('Inp_RIIO-1'!$AM:$AM,MATCH(AJ$5&amp;$E28&amp;$G28,'Inp_RIIO-1'!$M:$M,0)),IF($M28=1,INDEX('Inp_RIIO-1'!$AN:$AN,MATCH(AJ$5&amp;$E28&amp;$G28,'Inp_RIIO-1'!$M:$M,0)))),"")</f>
        <v>1.6775000000000002E-2</v>
      </c>
      <c r="AK28" s="129">
        <f>IFERROR(IF($M28=0,INDEX('Inp_RIIO-1'!$AM:$AM,MATCH(AK$5&amp;$E28&amp;$G28,'Inp_RIIO-1'!$M:$M,0)),IF($M28=1,INDEX('Inp_RIIO-1'!$AN:$AN,MATCH(AK$5&amp;$E28&amp;$G28,'Inp_RIIO-1'!$M:$M,0)))),"")</f>
        <v>2.0575E-2</v>
      </c>
      <c r="AL28" s="129">
        <f>IFERROR(IF($M28=0,INDEX('Inp_RIIO-1'!$AM:$AM,MATCH(AL$5&amp;$E28&amp;$G28,'Inp_RIIO-1'!$M:$M,0)),IF($M28=1,INDEX('Inp_RIIO-1'!$AN:$AN,MATCH(AL$5&amp;$E28&amp;$G28,'Inp_RIIO-1'!$M:$M,0)))),"")</f>
        <v>2.0575E-2</v>
      </c>
      <c r="AM28" s="129">
        <f>IFERROR(IF($M28=0,INDEX('Inp_RIIO-1'!$AM:$AM,MATCH(AM$5&amp;$E28&amp;$G28,'Inp_RIIO-1'!$M:$M,0)),IF($M28=1,INDEX('Inp_RIIO-1'!$AN:$AN,MATCH(AM$5&amp;$E28&amp;$G28,'Inp_RIIO-1'!$M:$M,0)))),"")</f>
        <v>2.0575E-2</v>
      </c>
      <c r="AN28" s="129">
        <f>IFERROR(IF($M28=0,INDEX('Inp_RIIO-1'!$AM:$AM,MATCH(AN$5&amp;$E28&amp;$G28,'Inp_RIIO-1'!$M:$M,0)),IF($M28=1,INDEX('Inp_RIIO-1'!$AN:$AN,MATCH(AN$5&amp;$E28&amp;$G28,'Inp_RIIO-1'!$M:$M,0)))),"")</f>
        <v>2.0575E-2</v>
      </c>
      <c r="AO28" s="129">
        <f>IFERROR(IF($M28=0,INDEX('Inp_RIIO-1'!$AM:$AM,MATCH(AO$5&amp;$E28&amp;$G28,'Inp_RIIO-1'!$M:$M,0)),IF($M28=1,INDEX('Inp_RIIO-1'!$AN:$AN,MATCH(AO$5&amp;$E28&amp;$G28,'Inp_RIIO-1'!$M:$M,0)))),"")</f>
        <v>2.0575E-2</v>
      </c>
      <c r="AP28" s="129">
        <f>IFERROR(IF($M28=0,INDEX('Inp_RIIO-1'!$AM:$AM,MATCH(AP$5&amp;$E28&amp;$G28,'Inp_RIIO-1'!$M:$M,0)),IF($M28=1,INDEX('Inp_RIIO-1'!$AN:$AN,MATCH(AP$5&amp;$E28&amp;$G28,'Inp_RIIO-1'!$M:$M,0)))),"")</f>
        <v>2.0575E-2</v>
      </c>
      <c r="AQ28" s="129">
        <f>IFERROR(IF($M28=0,INDEX('Inp_RIIO-1'!$AM:$AM,MATCH(AQ$5&amp;$E28&amp;$G28,'Inp_RIIO-1'!$M:$M,0)),IF($M28=1,INDEX('Inp_RIIO-1'!$AN:$AN,MATCH(AQ$5&amp;$E28&amp;$G28,'Inp_RIIO-1'!$M:$M,0)))),"")</f>
        <v>2.0575E-2</v>
      </c>
      <c r="AS28" s="15"/>
      <c r="AT28" s="15"/>
      <c r="AU28" s="15"/>
      <c r="AV28" s="15"/>
      <c r="AW28" s="15"/>
      <c r="AX28" s="15"/>
      <c r="AY28" s="15"/>
      <c r="AZ28" s="15"/>
      <c r="BA28" s="15"/>
      <c r="BB28" s="15"/>
      <c r="BC28" s="15"/>
      <c r="BD28" s="15"/>
    </row>
    <row r="29" spans="1:56">
      <c r="E29" s="69" t="s">
        <v>184</v>
      </c>
      <c r="F29" s="69" t="s">
        <v>176</v>
      </c>
      <c r="G29" s="69" t="s">
        <v>184</v>
      </c>
      <c r="H29" s="69"/>
      <c r="I29" s="69"/>
      <c r="J29" s="69" t="s">
        <v>231</v>
      </c>
      <c r="M29" s="63">
        <f>Control!$R$10</f>
        <v>0</v>
      </c>
      <c r="N29" s="63">
        <f>Inp_Exclusions!I29</f>
        <v>1</v>
      </c>
      <c r="P29" s="129">
        <f>IFERROR(IF($M29=0,INDEX('Inp_RIIO-1'!$AM:$AM,MATCH(P$5&amp;$E29&amp;$G29,'Inp_RIIO-1'!$M:$M,0)),IF($M29=1,INDEX('Inp_RIIO-1'!$AN:$AN,MATCH(P$5&amp;$E29&amp;$G29,'Inp_RIIO-1'!$M:$M,0)))),"")</f>
        <v>7.0000000000000007E-2</v>
      </c>
      <c r="Q29" s="129">
        <f>IFERROR(IF($M29=0,INDEX('Inp_RIIO-1'!$AM:$AM,MATCH(Q$5&amp;$E29&amp;$G29,'Inp_RIIO-1'!$M:$M,0)),IF($M29=1,INDEX('Inp_RIIO-1'!$AN:$AN,MATCH(Q$5&amp;$E29&amp;$G29,'Inp_RIIO-1'!$M:$M,0)))),"")</f>
        <v>7.0000000000000007E-2</v>
      </c>
      <c r="R29" s="129">
        <f>IFERROR(IF($M29=0,INDEX('Inp_RIIO-1'!$AM:$AM,MATCH(R$5&amp;$E29&amp;$G29,'Inp_RIIO-1'!$M:$M,0)),IF($M29=1,INDEX('Inp_RIIO-1'!$AN:$AN,MATCH(R$5&amp;$E29&amp;$G29,'Inp_RIIO-1'!$M:$M,0)))),"")</f>
        <v>7.0000000000000007E-2</v>
      </c>
      <c r="S29" s="129">
        <f>IFERROR(IF($M29=0,INDEX('Inp_RIIO-1'!$AM:$AM,MATCH(S$5&amp;$E29&amp;$G29,'Inp_RIIO-1'!$M:$M,0)),IF($M29=1,INDEX('Inp_RIIO-1'!$AN:$AN,MATCH(S$5&amp;$E29&amp;$G29,'Inp_RIIO-1'!$M:$M,0)))),"")</f>
        <v>7.0000000000000007E-2</v>
      </c>
      <c r="T29" s="129">
        <f>IFERROR(IF($M29=0,INDEX('Inp_RIIO-1'!$AM:$AM,MATCH(T$5&amp;$E29&amp;$G29,'Inp_RIIO-1'!$M:$M,0)),IF($M29=1,INDEX('Inp_RIIO-1'!$AN:$AN,MATCH(T$5&amp;$E29&amp;$G29,'Inp_RIIO-1'!$M:$M,0)))),"")</f>
        <v>6.8000000000000005E-2</v>
      </c>
      <c r="U29" s="129">
        <f>IFERROR(IF($M29=0,INDEX('Inp_RIIO-1'!$AM:$AM,MATCH(U$5&amp;$E29&amp;$G29,'Inp_RIIO-1'!$M:$M,0)),IF($M29=1,INDEX('Inp_RIIO-1'!$AN:$AN,MATCH(U$5&amp;$E29&amp;$G29,'Inp_RIIO-1'!$M:$M,0)))),"")</f>
        <v>6.8000000000000005E-2</v>
      </c>
      <c r="V29" s="129">
        <f>IFERROR(IF($M29=0,INDEX('Inp_RIIO-1'!$AM:$AM,MATCH(V$5&amp;$E29&amp;$G29,'Inp_RIIO-1'!$M:$M,0)),IF($M29=1,INDEX('Inp_RIIO-1'!$AN:$AN,MATCH(V$5&amp;$E29&amp;$G29,'Inp_RIIO-1'!$M:$M,0)))),"")</f>
        <v>6.7000000000000004E-2</v>
      </c>
      <c r="W29" s="129">
        <f>IFERROR(IF($M29=0,INDEX('Inp_RIIO-1'!$AM:$AM,MATCH(W$5&amp;$E29&amp;$G29,'Inp_RIIO-1'!$M:$M,0)),IF($M29=1,INDEX('Inp_RIIO-1'!$AN:$AN,MATCH(W$5&amp;$E29&amp;$G29,'Inp_RIIO-1'!$M:$M,0)))),"")</f>
        <v>6.7000000000000004E-2</v>
      </c>
      <c r="X29" s="129">
        <f>IFERROR(IF($M29=0,INDEX('Inp_RIIO-1'!$AM:$AM,MATCH(X$5&amp;$E29&amp;$G29,'Inp_RIIO-1'!$M:$M,0)),IF($M29=1,INDEX('Inp_RIIO-1'!$AN:$AN,MATCH(X$5&amp;$E29&amp;$G29,'Inp_RIIO-1'!$M:$M,0)))),"")</f>
        <v>6.7000000000000004E-2</v>
      </c>
      <c r="Y29" s="129">
        <f>IFERROR(IF($M29=0,INDEX('Inp_RIIO-1'!$AM:$AM,MATCH(Y$5&amp;$E29&amp;$G29,'Inp_RIIO-1'!$M:$M,0)),IF($M29=1,INDEX('Inp_RIIO-1'!$AN:$AN,MATCH(Y$5&amp;$E29&amp;$G29,'Inp_RIIO-1'!$M:$M,0)))),"")</f>
        <v>6.7000000000000004E-2</v>
      </c>
      <c r="Z29" s="129">
        <f>IFERROR(IF($M29=0,INDEX('Inp_RIIO-1'!$AM:$AM,MATCH(Z$5&amp;$E29&amp;$G29,'Inp_RIIO-1'!$M:$M,0)),IF($M29=1,INDEX('Inp_RIIO-1'!$AN:$AN,MATCH(Z$5&amp;$E29&amp;$G29,'Inp_RIIO-1'!$M:$M,0)))),"")</f>
        <v>6.7000000000000004E-2</v>
      </c>
      <c r="AA29" s="129">
        <f>IFERROR(IF($M29=0,INDEX('Inp_RIIO-1'!$AM:$AM,MATCH(AA$5&amp;$E29&amp;$G29,'Inp_RIIO-1'!$M:$M,0)),IF($M29=1,INDEX('Inp_RIIO-1'!$AN:$AN,MATCH(AA$5&amp;$E29&amp;$G29,'Inp_RIIO-1'!$M:$M,0)))),"")</f>
        <v>6.7000000000000004E-2</v>
      </c>
      <c r="AB29" s="129">
        <f>IFERROR(IF($M29=0,INDEX('Inp_RIIO-1'!$AM:$AM,MATCH(AB$5&amp;$E29&amp;$G29,'Inp_RIIO-1'!$M:$M,0)),IF($M29=1,INDEX('Inp_RIIO-1'!$AN:$AN,MATCH(AB$5&amp;$E29&amp;$G29,'Inp_RIIO-1'!$M:$M,0)))),"")</f>
        <v>6.7000000000000004E-2</v>
      </c>
      <c r="AC29" s="129">
        <f>IFERROR(IF($M29=0,INDEX('Inp_RIIO-1'!$AM:$AM,MATCH(AC$5&amp;$E29&amp;$G29,'Inp_RIIO-1'!$M:$M,0)),IF($M29=1,INDEX('Inp_RIIO-1'!$AN:$AN,MATCH(AC$5&amp;$E29&amp;$G29,'Inp_RIIO-1'!$M:$M,0)))),"")</f>
        <v>6.7000000000000004E-2</v>
      </c>
      <c r="AD29" s="129">
        <f>IFERROR(IF($M29=0,INDEX('Inp_RIIO-1'!$AM:$AM,MATCH(AD$5&amp;$E29&amp;$G29,'Inp_RIIO-1'!$M:$M,0)),IF($M29=1,INDEX('Inp_RIIO-1'!$AN:$AN,MATCH(AD$5&amp;$E29&amp;$G29,'Inp_RIIO-1'!$M:$M,0)))),"")</f>
        <v>0.06</v>
      </c>
      <c r="AE29" s="129">
        <f>IFERROR(IF($M29=0,INDEX('Inp_RIIO-1'!$AM:$AM,MATCH(AE$5&amp;$E29&amp;$G29,'Inp_RIIO-1'!$M:$M,0)),IF($M29=1,INDEX('Inp_RIIO-1'!$AN:$AN,MATCH(AE$5&amp;$E29&amp;$G29,'Inp_RIIO-1'!$M:$M,0)))),"")</f>
        <v>0.06</v>
      </c>
      <c r="AF29" s="129">
        <f>IFERROR(IF($M29=0,INDEX('Inp_RIIO-1'!$AM:$AM,MATCH(AF$5&amp;$E29&amp;$G29,'Inp_RIIO-1'!$M:$M,0)),IF($M29=1,INDEX('Inp_RIIO-1'!$AN:$AN,MATCH(AF$5&amp;$E29&amp;$G29,'Inp_RIIO-1'!$M:$M,0)))),"")</f>
        <v>0.06</v>
      </c>
      <c r="AG29" s="129">
        <f>IFERROR(IF($M29=0,INDEX('Inp_RIIO-1'!$AM:$AM,MATCH(AG$5&amp;$E29&amp;$G29,'Inp_RIIO-1'!$M:$M,0)),IF($M29=1,INDEX('Inp_RIIO-1'!$AN:$AN,MATCH(AG$5&amp;$E29&amp;$G29,'Inp_RIIO-1'!$M:$M,0)))),"")</f>
        <v>6.4000000000000001E-2</v>
      </c>
      <c r="AH29" s="129">
        <f>IFERROR(IF($M29=0,INDEX('Inp_RIIO-1'!$AM:$AM,MATCH(AH$5&amp;$E29&amp;$G29,'Inp_RIIO-1'!$M:$M,0)),IF($M29=1,INDEX('Inp_RIIO-1'!$AN:$AN,MATCH(AH$5&amp;$E29&amp;$G29,'Inp_RIIO-1'!$M:$M,0)))),"")</f>
        <v>6.4000000000000001E-2</v>
      </c>
      <c r="AI29" s="129">
        <f>IFERROR(IF($M29=0,INDEX('Inp_RIIO-1'!$AM:$AM,MATCH(AI$5&amp;$E29&amp;$G29,'Inp_RIIO-1'!$M:$M,0)),IF($M29=1,INDEX('Inp_RIIO-1'!$AN:$AN,MATCH(AI$5&amp;$E29&amp;$G29,'Inp_RIIO-1'!$M:$M,0)))),"")</f>
        <v>6.4000000000000001E-2</v>
      </c>
      <c r="AJ29" s="129">
        <f>IFERROR(IF($M29=0,INDEX('Inp_RIIO-1'!$AM:$AM,MATCH(AJ$5&amp;$E29&amp;$G29,'Inp_RIIO-1'!$M:$M,0)),IF($M29=1,INDEX('Inp_RIIO-1'!$AN:$AN,MATCH(AJ$5&amp;$E29&amp;$G29,'Inp_RIIO-1'!$M:$M,0)))),"")</f>
        <v>6.4000000000000001E-2</v>
      </c>
      <c r="AK29" s="129">
        <f>IFERROR(IF($M29=0,INDEX('Inp_RIIO-1'!$AM:$AM,MATCH(AK$5&amp;$E29&amp;$G29,'Inp_RIIO-1'!$M:$M,0)),IF($M29=1,INDEX('Inp_RIIO-1'!$AN:$AN,MATCH(AK$5&amp;$E29&amp;$G29,'Inp_RIIO-1'!$M:$M,0)))),"")</f>
        <v>0.06</v>
      </c>
      <c r="AL29" s="129">
        <f>IFERROR(IF($M29=0,INDEX('Inp_RIIO-1'!$AM:$AM,MATCH(AL$5&amp;$E29&amp;$G29,'Inp_RIIO-1'!$M:$M,0)),IF($M29=1,INDEX('Inp_RIIO-1'!$AN:$AN,MATCH(AL$5&amp;$E29&amp;$G29,'Inp_RIIO-1'!$M:$M,0)))),"")</f>
        <v>0.06</v>
      </c>
      <c r="AM29" s="129">
        <f>IFERROR(IF($M29=0,INDEX('Inp_RIIO-1'!$AM:$AM,MATCH(AM$5&amp;$E29&amp;$G29,'Inp_RIIO-1'!$M:$M,0)),IF($M29=1,INDEX('Inp_RIIO-1'!$AN:$AN,MATCH(AM$5&amp;$E29&amp;$G29,'Inp_RIIO-1'!$M:$M,0)))),"")</f>
        <v>0.06</v>
      </c>
      <c r="AN29" s="129">
        <f>IFERROR(IF($M29=0,INDEX('Inp_RIIO-1'!$AM:$AM,MATCH(AN$5&amp;$E29&amp;$G29,'Inp_RIIO-1'!$M:$M,0)),IF($M29=1,INDEX('Inp_RIIO-1'!$AN:$AN,MATCH(AN$5&amp;$E29&amp;$G29,'Inp_RIIO-1'!$M:$M,0)))),"")</f>
        <v>0.06</v>
      </c>
      <c r="AO29" s="129">
        <f>IFERROR(IF($M29=0,INDEX('Inp_RIIO-1'!$AM:$AM,MATCH(AO$5&amp;$E29&amp;$G29,'Inp_RIIO-1'!$M:$M,0)),IF($M29=1,INDEX('Inp_RIIO-1'!$AN:$AN,MATCH(AO$5&amp;$E29&amp;$G29,'Inp_RIIO-1'!$M:$M,0)))),"")</f>
        <v>0.06</v>
      </c>
      <c r="AP29" s="129">
        <f>IFERROR(IF($M29=0,INDEX('Inp_RIIO-1'!$AM:$AM,MATCH(AP$5&amp;$E29&amp;$G29,'Inp_RIIO-1'!$M:$M,0)),IF($M29=1,INDEX('Inp_RIIO-1'!$AN:$AN,MATCH(AP$5&amp;$E29&amp;$G29,'Inp_RIIO-1'!$M:$M,0)))),"")</f>
        <v>0.06</v>
      </c>
      <c r="AQ29" s="129">
        <f>IFERROR(IF($M29=0,INDEX('Inp_RIIO-1'!$AM:$AM,MATCH(AQ$5&amp;$E29&amp;$G29,'Inp_RIIO-1'!$M:$M,0)),IF($M29=1,INDEX('Inp_RIIO-1'!$AN:$AN,MATCH(AQ$5&amp;$E29&amp;$G29,'Inp_RIIO-1'!$M:$M,0)))),"")</f>
        <v>0.06</v>
      </c>
      <c r="AS29" s="15"/>
      <c r="AT29" s="15"/>
      <c r="AU29" s="15"/>
      <c r="AV29" s="15"/>
      <c r="AW29" s="15"/>
      <c r="AX29" s="15"/>
      <c r="AY29" s="15"/>
      <c r="AZ29" s="15"/>
      <c r="BA29" s="15"/>
      <c r="BB29" s="15"/>
      <c r="BC29" s="15"/>
      <c r="BD29" s="15"/>
    </row>
    <row r="30" spans="1:56">
      <c r="A30" s="69"/>
      <c r="B30" s="69"/>
      <c r="C30" s="69"/>
      <c r="D30" s="69"/>
      <c r="E30" s="69" t="s">
        <v>162</v>
      </c>
      <c r="F30" s="69" t="s">
        <v>163</v>
      </c>
      <c r="G30" s="69" t="s">
        <v>164</v>
      </c>
      <c r="H30" s="69"/>
      <c r="I30" s="69"/>
      <c r="J30" s="69" t="s">
        <v>65</v>
      </c>
      <c r="K30" s="69"/>
      <c r="L30" s="69"/>
      <c r="M30" s="63">
        <f>Control!$R$10</f>
        <v>0</v>
      </c>
      <c r="N30" s="63">
        <f>Inp_Exclusions!I30</f>
        <v>1</v>
      </c>
      <c r="P30" s="63">
        <f>IFERROR(IF($M30=0,INDEX('Inp_RIIO-1'!$AM:$AM,MATCH(P$5&amp;$E30&amp;$G30,'Inp_RIIO-1'!$M:$M,0)),IF($M30=1,INDEX('Inp_RIIO-1'!$AN:$AN,MATCH(P$5&amp;$E30&amp;$G30,'Inp_RIIO-1'!$M:$M,0)))),"")</f>
        <v>0</v>
      </c>
      <c r="Q30" s="63">
        <f>IFERROR(IF($M30=0,INDEX('Inp_RIIO-1'!$AM:$AM,MATCH(Q$5&amp;$E30&amp;$G30,'Inp_RIIO-1'!$M:$M,0)),IF($M30=1,INDEX('Inp_RIIO-1'!$AN:$AN,MATCH(Q$5&amp;$E30&amp;$G30,'Inp_RIIO-1'!$M:$M,0)))),"")</f>
        <v>0</v>
      </c>
      <c r="R30" s="63">
        <f>IFERROR(IF($M30=0,INDEX('Inp_RIIO-1'!$AM:$AM,MATCH(R$5&amp;$E30&amp;$G30,'Inp_RIIO-1'!$M:$M,0)),IF($M30=1,INDEX('Inp_RIIO-1'!$AN:$AN,MATCH(R$5&amp;$E30&amp;$G30,'Inp_RIIO-1'!$M:$M,0)))),"")</f>
        <v>0</v>
      </c>
      <c r="S30" s="63">
        <f>IFERROR(IF($M30=0,INDEX('Inp_RIIO-1'!$AM:$AM,MATCH(S$5&amp;$E30&amp;$G30,'Inp_RIIO-1'!$M:$M,0)),IF($M30=1,INDEX('Inp_RIIO-1'!$AN:$AN,MATCH(S$5&amp;$E30&amp;$G30,'Inp_RIIO-1'!$M:$M,0)))),"")</f>
        <v>0</v>
      </c>
      <c r="T30" s="63">
        <f>IFERROR(IF($M30=0,INDEX('Inp_RIIO-1'!$AM:$AM,MATCH(T$5&amp;$E30&amp;$G30,'Inp_RIIO-1'!$M:$M,0)),IF($M30=1,INDEX('Inp_RIIO-1'!$AN:$AN,MATCH(T$5&amp;$E30&amp;$G30,'Inp_RIIO-1'!$M:$M,0)))),"")</f>
        <v>0</v>
      </c>
      <c r="U30" s="63">
        <f>IFERROR(IF($M30=0,INDEX('Inp_RIIO-1'!$AM:$AM,MATCH(U$5&amp;$E30&amp;$G30,'Inp_RIIO-1'!$M:$M,0)),IF($M30=1,INDEX('Inp_RIIO-1'!$AN:$AN,MATCH(U$5&amp;$E30&amp;$G30,'Inp_RIIO-1'!$M:$M,0)))),"")</f>
        <v>0</v>
      </c>
      <c r="V30" s="63">
        <f>IFERROR(IF($M30=0,INDEX('Inp_RIIO-1'!$AM:$AM,MATCH(V$5&amp;$E30&amp;$G30,'Inp_RIIO-1'!$M:$M,0)),IF($M30=1,INDEX('Inp_RIIO-1'!$AN:$AN,MATCH(V$5&amp;$E30&amp;$G30,'Inp_RIIO-1'!$M:$M,0)))),"")</f>
        <v>5.0704113488932094</v>
      </c>
      <c r="W30" s="63">
        <f>IFERROR(IF($M30=0,INDEX('Inp_RIIO-1'!$AM:$AM,MATCH(W$5&amp;$E30&amp;$G30,'Inp_RIIO-1'!$M:$M,0)),IF($M30=1,INDEX('Inp_RIIO-1'!$AN:$AN,MATCH(W$5&amp;$E30&amp;$G30,'Inp_RIIO-1'!$M:$M,0)))),"")</f>
        <v>17.088208386720193</v>
      </c>
      <c r="X30" s="63">
        <f>IFERROR(IF($M30=0,INDEX('Inp_RIIO-1'!$AM:$AM,MATCH(X$5&amp;$E30&amp;$G30,'Inp_RIIO-1'!$M:$M,0)),IF($M30=1,INDEX('Inp_RIIO-1'!$AN:$AN,MATCH(X$5&amp;$E30&amp;$G30,'Inp_RIIO-1'!$M:$M,0)))),"")</f>
        <v>3.2004440818842754</v>
      </c>
      <c r="Y30" s="63">
        <f>IFERROR(IF($M30=0,INDEX('Inp_RIIO-1'!$AM:$AM,MATCH(Y$5&amp;$E30&amp;$G30,'Inp_RIIO-1'!$M:$M,0)),IF($M30=1,INDEX('Inp_RIIO-1'!$AN:$AN,MATCH(Y$5&amp;$E30&amp;$G30,'Inp_RIIO-1'!$M:$M,0)))),"")</f>
        <v>2.9125589781954999</v>
      </c>
      <c r="Z30" s="63">
        <f>IFERROR(IF($M30=0,INDEX('Inp_RIIO-1'!$AM:$AM,MATCH(Z$5&amp;$E30&amp;$G30,'Inp_RIIO-1'!$M:$M,0)),IF($M30=1,INDEX('Inp_RIIO-1'!$AN:$AN,MATCH(Z$5&amp;$E30&amp;$G30,'Inp_RIIO-1'!$M:$M,0)))),"")</f>
        <v>2.0612735760052332</v>
      </c>
      <c r="AA30" s="63">
        <f>IFERROR(IF($M30=0,INDEX('Inp_RIIO-1'!$AM:$AM,MATCH(AA$5&amp;$E30&amp;$G30,'Inp_RIIO-1'!$M:$M,0)),IF($M30=1,INDEX('Inp_RIIO-1'!$AN:$AN,MATCH(AA$5&amp;$E30&amp;$G30,'Inp_RIIO-1'!$M:$M,0)))),"")</f>
        <v>0.25864398337496203</v>
      </c>
      <c r="AB30" s="63">
        <f>IFERROR(IF($M30=0,INDEX('Inp_RIIO-1'!$AM:$AM,MATCH(AB$5&amp;$E30&amp;$G30,'Inp_RIIO-1'!$M:$M,0)),IF($M30=1,INDEX('Inp_RIIO-1'!$AN:$AN,MATCH(AB$5&amp;$E30&amp;$G30,'Inp_RIIO-1'!$M:$M,0)))),"")</f>
        <v>1.6914150783726305</v>
      </c>
      <c r="AC30" s="63">
        <f>IFERROR(IF($M30=0,INDEX('Inp_RIIO-1'!$AM:$AM,MATCH(AC$5&amp;$E30&amp;$G30,'Inp_RIIO-1'!$M:$M,0)),IF($M30=1,INDEX('Inp_RIIO-1'!$AN:$AN,MATCH(AC$5&amp;$E30&amp;$G30,'Inp_RIIO-1'!$M:$M,0)))),"")</f>
        <v>0.74168590250089761</v>
      </c>
      <c r="AD30" s="63">
        <f>IFERROR(IF($M30=0,INDEX('Inp_RIIO-1'!$AM:$AM,MATCH(AD$5&amp;$E30&amp;$G30,'Inp_RIIO-1'!$M:$M,0)),IF($M30=1,INDEX('Inp_RIIO-1'!$AN:$AN,MATCH(AD$5&amp;$E30&amp;$G30,'Inp_RIIO-1'!$M:$M,0)))),"")</f>
        <v>4.9044760089204447</v>
      </c>
      <c r="AE30" s="63">
        <f>IFERROR(IF($M30=0,INDEX('Inp_RIIO-1'!$AM:$AM,MATCH(AE$5&amp;$E30&amp;$G30,'Inp_RIIO-1'!$M:$M,0)),IF($M30=1,INDEX('Inp_RIIO-1'!$AN:$AN,MATCH(AE$5&amp;$E30&amp;$G30,'Inp_RIIO-1'!$M:$M,0)))),"")</f>
        <v>1.8921777179744379</v>
      </c>
      <c r="AF30" s="63">
        <f>IFERROR(IF($M30=0,INDEX('Inp_RIIO-1'!$AM:$AM,MATCH(AF$5&amp;$E30&amp;$G30,'Inp_RIIO-1'!$M:$M,0)),IF($M30=1,INDEX('Inp_RIIO-1'!$AN:$AN,MATCH(AF$5&amp;$E30&amp;$G30,'Inp_RIIO-1'!$M:$M,0)))),"")</f>
        <v>1.229466126845109</v>
      </c>
      <c r="AG30" s="63">
        <f>IFERROR(IF($M30=0,INDEX('Inp_RIIO-1'!$AM:$AM,MATCH(AG$5&amp;$E30&amp;$G30,'Inp_RIIO-1'!$M:$M,0)),IF($M30=1,INDEX('Inp_RIIO-1'!$AN:$AN,MATCH(AG$5&amp;$E30&amp;$G30,'Inp_RIIO-1'!$M:$M,0)))),"")</f>
        <v>0.12000398110354199</v>
      </c>
      <c r="AH30" s="63">
        <f>IFERROR(IF($M30=0,INDEX('Inp_RIIO-1'!$AM:$AM,MATCH(AH$5&amp;$E30&amp;$G30,'Inp_RIIO-1'!$M:$M,0)),IF($M30=1,INDEX('Inp_RIIO-1'!$AN:$AN,MATCH(AH$5&amp;$E30&amp;$G30,'Inp_RIIO-1'!$M:$M,0)))),"")</f>
        <v>6.2725243567858857E-2</v>
      </c>
      <c r="AI30" s="63">
        <f>IFERROR(IF($M30=0,INDEX('Inp_RIIO-1'!$AM:$AM,MATCH(AI$5&amp;$E30&amp;$G30,'Inp_RIIO-1'!$M:$M,0)),IF($M30=1,INDEX('Inp_RIIO-1'!$AN:$AN,MATCH(AI$5&amp;$E30&amp;$G30,'Inp_RIIO-1'!$M:$M,0)))),"")</f>
        <v>0.11375089077084943</v>
      </c>
      <c r="AJ30" s="63">
        <f>IFERROR(IF($M30=0,INDEX('Inp_RIIO-1'!$AM:$AM,MATCH(AJ$5&amp;$E30&amp;$G30,'Inp_RIIO-1'!$M:$M,0)),IF($M30=1,INDEX('Inp_RIIO-1'!$AN:$AN,MATCH(AJ$5&amp;$E30&amp;$G30,'Inp_RIIO-1'!$M:$M,0)))),"")</f>
        <v>0.31218713721789593</v>
      </c>
      <c r="AK30" s="63">
        <f>IFERROR(IF($M30=0,INDEX('Inp_RIIO-1'!$AM:$AM,MATCH(AK$5&amp;$E30&amp;$G30,'Inp_RIIO-1'!$M:$M,0)),IF($M30=1,INDEX('Inp_RIIO-1'!$AN:$AN,MATCH(AK$5&amp;$E30&amp;$G30,'Inp_RIIO-1'!$M:$M,0)))),"")</f>
        <v>0.14137352401927983</v>
      </c>
      <c r="AL30" s="63">
        <f>IFERROR(IF($M30=0,INDEX('Inp_RIIO-1'!$AM:$AM,MATCH(AL$5&amp;$E30&amp;$G30,'Inp_RIIO-1'!$M:$M,0)),IF($M30=1,INDEX('Inp_RIIO-1'!$AN:$AN,MATCH(AL$5&amp;$E30&amp;$G30,'Inp_RIIO-1'!$M:$M,0)))),"")</f>
        <v>0.69109270654094801</v>
      </c>
      <c r="AM30" s="63">
        <f>IFERROR(IF($M30=0,INDEX('Inp_RIIO-1'!$AM:$AM,MATCH(AM$5&amp;$E30&amp;$G30,'Inp_RIIO-1'!$M:$M,0)),IF($M30=1,INDEX('Inp_RIIO-1'!$AN:$AN,MATCH(AM$5&amp;$E30&amp;$G30,'Inp_RIIO-1'!$M:$M,0)))),"")</f>
        <v>1.7967281305873439</v>
      </c>
      <c r="AN30" s="63">
        <f>IFERROR(IF($M30=0,INDEX('Inp_RIIO-1'!$AM:$AM,MATCH(AN$5&amp;$E30&amp;$G30,'Inp_RIIO-1'!$M:$M,0)),IF($M30=1,INDEX('Inp_RIIO-1'!$AN:$AN,MATCH(AN$5&amp;$E30&amp;$G30,'Inp_RIIO-1'!$M:$M,0)))),"")</f>
        <v>4.5164734335576925E-2</v>
      </c>
      <c r="AO30" s="63">
        <f>IFERROR(IF($M30=0,INDEX('Inp_RIIO-1'!$AM:$AM,MATCH(AO$5&amp;$E30&amp;$G30,'Inp_RIIO-1'!$M:$M,0)),IF($M30=1,INDEX('Inp_RIIO-1'!$AN:$AN,MATCH(AO$5&amp;$E30&amp;$G30,'Inp_RIIO-1'!$M:$M,0)))),"")</f>
        <v>4.8037362736396541E-2</v>
      </c>
      <c r="AP30" s="63">
        <f>IFERROR(IF($M30=0,INDEX('Inp_RIIO-1'!$AM:$AM,MATCH(AP$5&amp;$E30&amp;$G30,'Inp_RIIO-1'!$M:$M,0)),IF($M30=1,INDEX('Inp_RIIO-1'!$AN:$AN,MATCH(AP$5&amp;$E30&amp;$G30,'Inp_RIIO-1'!$M:$M,0)))),"")</f>
        <v>0.76559623229997864</v>
      </c>
      <c r="AQ30" s="63">
        <f>IFERROR(IF($M30=0,INDEX('Inp_RIIO-1'!$AM:$AM,MATCH(AQ$5&amp;$E30&amp;$G30,'Inp_RIIO-1'!$M:$M,0)),IF($M30=1,INDEX('Inp_RIIO-1'!$AN:$AN,MATCH(AQ$5&amp;$E30&amp;$G30,'Inp_RIIO-1'!$M:$M,0)))),"")</f>
        <v>3.5772089918931131</v>
      </c>
      <c r="AS30" s="15"/>
      <c r="AT30" s="15"/>
      <c r="AU30" s="15"/>
      <c r="AV30" s="15"/>
      <c r="AW30" s="15"/>
      <c r="AX30" s="15"/>
      <c r="AY30" s="15"/>
      <c r="AZ30" s="15"/>
      <c r="BA30" s="15"/>
      <c r="BB30" s="15"/>
      <c r="BC30" s="15"/>
      <c r="BD30" s="15"/>
    </row>
    <row r="31" spans="1:56">
      <c r="A31" s="69"/>
      <c r="B31" s="69"/>
      <c r="C31" s="69"/>
      <c r="D31" s="69"/>
      <c r="E31" s="69" t="s">
        <v>168</v>
      </c>
      <c r="F31" s="69" t="s">
        <v>166</v>
      </c>
      <c r="G31" s="69" t="s">
        <v>169</v>
      </c>
      <c r="H31" s="69"/>
      <c r="I31" s="69"/>
      <c r="J31" s="69" t="s">
        <v>65</v>
      </c>
      <c r="K31" s="69"/>
      <c r="L31" s="69"/>
      <c r="M31" s="63">
        <f>Control!$R$10</f>
        <v>0</v>
      </c>
      <c r="N31" s="63">
        <f>Inp_Exclusions!I31</f>
        <v>1</v>
      </c>
      <c r="P31" s="63">
        <f>IFERROR(IF($M31=0,INDEX('Inp_RIIO-1'!$AM:$AM,MATCH(P$5&amp;$E31&amp;$G31,'Inp_RIIO-1'!$M:$M,0)),IF($M31=1,INDEX('Inp_RIIO-1'!$AN:$AN,MATCH(P$5&amp;$E31&amp;$G31,'Inp_RIIO-1'!$M:$M,0)))),"")</f>
        <v>0</v>
      </c>
      <c r="Q31" s="63">
        <f>IFERROR(IF($M31=0,INDEX('Inp_RIIO-1'!$AM:$AM,MATCH(Q$5&amp;$E31&amp;$G31,'Inp_RIIO-1'!$M:$M,0)),IF($M31=1,INDEX('Inp_RIIO-1'!$AN:$AN,MATCH(Q$5&amp;$E31&amp;$G31,'Inp_RIIO-1'!$M:$M,0)))),"")</f>
        <v>480.03640843532958</v>
      </c>
      <c r="R31" s="63">
        <f>IFERROR(IF($M31=0,INDEX('Inp_RIIO-1'!$AM:$AM,MATCH(R$5&amp;$E31&amp;$G31,'Inp_RIIO-1'!$M:$M,0)),IF($M31=1,INDEX('Inp_RIIO-1'!$AN:$AN,MATCH(R$5&amp;$E31&amp;$G31,'Inp_RIIO-1'!$M:$M,0)))),"")</f>
        <v>47.723698457937139</v>
      </c>
      <c r="S31" s="63">
        <f>IFERROR(IF($M31=0,INDEX('Inp_RIIO-1'!$AM:$AM,MATCH(S$5&amp;$E31&amp;$G31,'Inp_RIIO-1'!$M:$M,0)),IF($M31=1,INDEX('Inp_RIIO-1'!$AN:$AN,MATCH(S$5&amp;$E31&amp;$G31,'Inp_RIIO-1'!$M:$M,0)))),"")</f>
        <v>113.1909253703105</v>
      </c>
      <c r="T31" s="63">
        <f>IFERROR(IF($M31=0,INDEX('Inp_RIIO-1'!$AM:$AM,MATCH(T$5&amp;$E31&amp;$G31,'Inp_RIIO-1'!$M:$M,0)),IF($M31=1,INDEX('Inp_RIIO-1'!$AN:$AN,MATCH(T$5&amp;$E31&amp;$G31,'Inp_RIIO-1'!$M:$M,0)))),"")</f>
        <v>0</v>
      </c>
      <c r="U31" s="63">
        <f>IFERROR(IF($M31=0,INDEX('Inp_RIIO-1'!$AM:$AM,MATCH(U$5&amp;$E31&amp;$G31,'Inp_RIIO-1'!$M:$M,0)),IF($M31=1,INDEX('Inp_RIIO-1'!$AN:$AN,MATCH(U$5&amp;$E31&amp;$G31,'Inp_RIIO-1'!$M:$M,0)))),"")</f>
        <v>89.096893068410225</v>
      </c>
      <c r="V31" s="63">
        <f>IFERROR(IF($M31=0,INDEX('Inp_RIIO-1'!$AM:$AM,MATCH(V$5&amp;$E31&amp;$G31,'Inp_RIIO-1'!$M:$M,0)),IF($M31=1,INDEX('Inp_RIIO-1'!$AN:$AN,MATCH(V$5&amp;$E31&amp;$G31,'Inp_RIIO-1'!$M:$M,0)))),"")</f>
        <v>175.98899905035884</v>
      </c>
      <c r="W31" s="63">
        <f>IFERROR(IF($M31=0,INDEX('Inp_RIIO-1'!$AM:$AM,MATCH(W$5&amp;$E31&amp;$G31,'Inp_RIIO-1'!$M:$M,0)),IF($M31=1,INDEX('Inp_RIIO-1'!$AN:$AN,MATCH(W$5&amp;$E31&amp;$G31,'Inp_RIIO-1'!$M:$M,0)))),"")</f>
        <v>121.15751706222633</v>
      </c>
      <c r="X31" s="63">
        <f>IFERROR(IF($M31=0,INDEX('Inp_RIIO-1'!$AM:$AM,MATCH(X$5&amp;$E31&amp;$G31,'Inp_RIIO-1'!$M:$M,0)),IF($M31=1,INDEX('Inp_RIIO-1'!$AN:$AN,MATCH(X$5&amp;$E31&amp;$G31,'Inp_RIIO-1'!$M:$M,0)))),"")</f>
        <v>122.73857897335307</v>
      </c>
      <c r="Y31" s="63">
        <f>IFERROR(IF($M31=0,INDEX('Inp_RIIO-1'!$AM:$AM,MATCH(Y$5&amp;$E31&amp;$G31,'Inp_RIIO-1'!$M:$M,0)),IF($M31=1,INDEX('Inp_RIIO-1'!$AN:$AN,MATCH(Y$5&amp;$E31&amp;$G31,'Inp_RIIO-1'!$M:$M,0)))),"")</f>
        <v>94.503069840658569</v>
      </c>
      <c r="Z31" s="63">
        <f>IFERROR(IF($M31=0,INDEX('Inp_RIIO-1'!$AM:$AM,MATCH(Z$5&amp;$E31&amp;$G31,'Inp_RIIO-1'!$M:$M,0)),IF($M31=1,INDEX('Inp_RIIO-1'!$AN:$AN,MATCH(Z$5&amp;$E31&amp;$G31,'Inp_RIIO-1'!$M:$M,0)))),"")</f>
        <v>106.58879109293733</v>
      </c>
      <c r="AA31" s="63">
        <f>IFERROR(IF($M31=0,INDEX('Inp_RIIO-1'!$AM:$AM,MATCH(AA$5&amp;$E31&amp;$G31,'Inp_RIIO-1'!$M:$M,0)),IF($M31=1,INDEX('Inp_RIIO-1'!$AN:$AN,MATCH(AA$5&amp;$E31&amp;$G31,'Inp_RIIO-1'!$M:$M,0)))),"")</f>
        <v>9.1213293583551174</v>
      </c>
      <c r="AB31" s="63">
        <f>IFERROR(IF($M31=0,INDEX('Inp_RIIO-1'!$AM:$AM,MATCH(AB$5&amp;$E31&amp;$G31,'Inp_RIIO-1'!$M:$M,0)),IF($M31=1,INDEX('Inp_RIIO-1'!$AN:$AN,MATCH(AB$5&amp;$E31&amp;$G31,'Inp_RIIO-1'!$M:$M,0)))),"")</f>
        <v>-0.71374106800325521</v>
      </c>
      <c r="AC31" s="63">
        <f>IFERROR(IF($M31=0,INDEX('Inp_RIIO-1'!$AM:$AM,MATCH(AC$5&amp;$E31&amp;$G31,'Inp_RIIO-1'!$M:$M,0)),IF($M31=1,INDEX('Inp_RIIO-1'!$AN:$AN,MATCH(AC$5&amp;$E31&amp;$G31,'Inp_RIIO-1'!$M:$M,0)))),"")</f>
        <v>-170.85672343787115</v>
      </c>
      <c r="AD31" s="63">
        <f>IFERROR(IF($M31=0,INDEX('Inp_RIIO-1'!$AM:$AM,MATCH(AD$5&amp;$E31&amp;$G31,'Inp_RIIO-1'!$M:$M,0)),IF($M31=1,INDEX('Inp_RIIO-1'!$AN:$AN,MATCH(AD$5&amp;$E31&amp;$G31,'Inp_RIIO-1'!$M:$M,0)))),"")</f>
        <v>-58.686043370780816</v>
      </c>
      <c r="AE31" s="63">
        <f>IFERROR(IF($M31=0,INDEX('Inp_RIIO-1'!$AM:$AM,MATCH(AE$5&amp;$E31&amp;$G31,'Inp_RIIO-1'!$M:$M,0)),IF($M31=1,INDEX('Inp_RIIO-1'!$AN:$AN,MATCH(AE$5&amp;$E31&amp;$G31,'Inp_RIIO-1'!$M:$M,0)))),"")</f>
        <v>8.8823539294827807</v>
      </c>
      <c r="AF31" s="63">
        <f>IFERROR(IF($M31=0,INDEX('Inp_RIIO-1'!$AM:$AM,MATCH(AF$5&amp;$E31&amp;$G31,'Inp_RIIO-1'!$M:$M,0)),IF($M31=1,INDEX('Inp_RIIO-1'!$AN:$AN,MATCH(AF$5&amp;$E31&amp;$G31,'Inp_RIIO-1'!$M:$M,0)))),"")</f>
        <v>-35.119461714566697</v>
      </c>
      <c r="AG31" s="63">
        <f>IFERROR(IF($M31=0,INDEX('Inp_RIIO-1'!$AM:$AM,MATCH(AG$5&amp;$E31&amp;$G31,'Inp_RIIO-1'!$M:$M,0)),IF($M31=1,INDEX('Inp_RIIO-1'!$AN:$AN,MATCH(AG$5&amp;$E31&amp;$G31,'Inp_RIIO-1'!$M:$M,0)))),"")</f>
        <v>-84.541677683097262</v>
      </c>
      <c r="AH31" s="63">
        <f>IFERROR(IF($M31=0,INDEX('Inp_RIIO-1'!$AM:$AM,MATCH(AH$5&amp;$E31&amp;$G31,'Inp_RIIO-1'!$M:$M,0)),IF($M31=1,INDEX('Inp_RIIO-1'!$AN:$AN,MATCH(AH$5&amp;$E31&amp;$G31,'Inp_RIIO-1'!$M:$M,0)))),"")</f>
        <v>-52.255231798899686</v>
      </c>
      <c r="AI31" s="63">
        <f>IFERROR(IF($M31=0,INDEX('Inp_RIIO-1'!$AM:$AM,MATCH(AI$5&amp;$E31&amp;$G31,'Inp_RIIO-1'!$M:$M,0)),IF($M31=1,INDEX('Inp_RIIO-1'!$AN:$AN,MATCH(AI$5&amp;$E31&amp;$G31,'Inp_RIIO-1'!$M:$M,0)))),"")</f>
        <v>-42.353980997507314</v>
      </c>
      <c r="AJ31" s="63">
        <f>IFERROR(IF($M31=0,INDEX('Inp_RIIO-1'!$AM:$AM,MATCH(AJ$5&amp;$E31&amp;$G31,'Inp_RIIO-1'!$M:$M,0)),IF($M31=1,INDEX('Inp_RIIO-1'!$AN:$AN,MATCH(AJ$5&amp;$E31&amp;$G31,'Inp_RIIO-1'!$M:$M,0)))),"")</f>
        <v>-1.4174975275726514</v>
      </c>
      <c r="AK31" s="63">
        <f>IFERROR(IF($M31=0,INDEX('Inp_RIIO-1'!$AM:$AM,MATCH(AK$5&amp;$E31&amp;$G31,'Inp_RIIO-1'!$M:$M,0)),IF($M31=1,INDEX('Inp_RIIO-1'!$AN:$AN,MATCH(AK$5&amp;$E31&amp;$G31,'Inp_RIIO-1'!$M:$M,0)))),"")</f>
        <v>44.357904651284514</v>
      </c>
      <c r="AL31" s="63">
        <f>IFERROR(IF($M31=0,INDEX('Inp_RIIO-1'!$AM:$AM,MATCH(AL$5&amp;$E31&amp;$G31,'Inp_RIIO-1'!$M:$M,0)),IF($M31=1,INDEX('Inp_RIIO-1'!$AN:$AN,MATCH(AL$5&amp;$E31&amp;$G31,'Inp_RIIO-1'!$M:$M,0)))),"")</f>
        <v>50.38907932053052</v>
      </c>
      <c r="AM31" s="63">
        <f>IFERROR(IF($M31=0,INDEX('Inp_RIIO-1'!$AM:$AM,MATCH(AM$5&amp;$E31&amp;$G31,'Inp_RIIO-1'!$M:$M,0)),IF($M31=1,INDEX('Inp_RIIO-1'!$AN:$AN,MATCH(AM$5&amp;$E31&amp;$G31,'Inp_RIIO-1'!$M:$M,0)))),"")</f>
        <v>16.85507243883405</v>
      </c>
      <c r="AN31" s="63">
        <f>IFERROR(IF($M31=0,INDEX('Inp_RIIO-1'!$AM:$AM,MATCH(AN$5&amp;$E31&amp;$G31,'Inp_RIIO-1'!$M:$M,0)),IF($M31=1,INDEX('Inp_RIIO-1'!$AN:$AN,MATCH(AN$5&amp;$E31&amp;$G31,'Inp_RIIO-1'!$M:$M,0)))),"")</f>
        <v>0</v>
      </c>
      <c r="AO31" s="63">
        <f>IFERROR(IF($M31=0,INDEX('Inp_RIIO-1'!$AM:$AM,MATCH(AO$5&amp;$E31&amp;$G31,'Inp_RIIO-1'!$M:$M,0)),IF($M31=1,INDEX('Inp_RIIO-1'!$AN:$AN,MATCH(AO$5&amp;$E31&amp;$G31,'Inp_RIIO-1'!$M:$M,0)))),"")</f>
        <v>0</v>
      </c>
      <c r="AP31" s="63">
        <f>IFERROR(IF($M31=0,INDEX('Inp_RIIO-1'!$AM:$AM,MATCH(AP$5&amp;$E31&amp;$G31,'Inp_RIIO-1'!$M:$M,0)),IF($M31=1,INDEX('Inp_RIIO-1'!$AN:$AN,MATCH(AP$5&amp;$E31&amp;$G31,'Inp_RIIO-1'!$M:$M,0)))),"")</f>
        <v>-17.621566865182832</v>
      </c>
      <c r="AQ31" s="63">
        <f>IFERROR(IF($M31=0,INDEX('Inp_RIIO-1'!$AM:$AM,MATCH(AQ$5&amp;$E31&amp;$G31,'Inp_RIIO-1'!$M:$M,0)),IF($M31=1,INDEX('Inp_RIIO-1'!$AN:$AN,MATCH(AQ$5&amp;$E31&amp;$G31,'Inp_RIIO-1'!$M:$M,0)))),"")</f>
        <v>28.51725254796759</v>
      </c>
      <c r="AS31" s="15"/>
      <c r="AT31" s="15"/>
      <c r="AU31" s="15"/>
      <c r="AV31" s="15"/>
      <c r="AW31" s="15"/>
      <c r="AX31" s="15"/>
      <c r="AY31" s="15"/>
      <c r="AZ31" s="15"/>
      <c r="BA31" s="15"/>
      <c r="BB31" s="15"/>
      <c r="BC31" s="15"/>
      <c r="BD31" s="15"/>
    </row>
    <row r="32" spans="1:56">
      <c r="A32" s="69"/>
      <c r="B32" s="69"/>
      <c r="C32" s="69"/>
      <c r="D32" s="69"/>
      <c r="E32" s="69" t="s">
        <v>170</v>
      </c>
      <c r="F32" s="69" t="s">
        <v>166</v>
      </c>
      <c r="G32" s="69" t="s">
        <v>171</v>
      </c>
      <c r="H32" s="69"/>
      <c r="I32" s="69"/>
      <c r="J32" s="69" t="s">
        <v>65</v>
      </c>
      <c r="K32" s="69"/>
      <c r="L32" s="69"/>
      <c r="M32" s="63">
        <f>Control!$R$10</f>
        <v>0</v>
      </c>
      <c r="N32" s="63">
        <f>Inp_Exclusions!I32</f>
        <v>1</v>
      </c>
      <c r="P32" s="63">
        <f>IFERROR(IF($M32=0,INDEX('Inp_RIIO-1'!$AM:$AM,MATCH(P$5&amp;$E32&amp;$G32,'Inp_RIIO-1'!$M:$M,0)),IF($M32=1,INDEX('Inp_RIIO-1'!$AN:$AN,MATCH(P$5&amp;$E32&amp;$G32,'Inp_RIIO-1'!$M:$M,0)))),"")</f>
        <v>0</v>
      </c>
      <c r="Q32" s="63">
        <f>IFERROR(IF($M32=0,INDEX('Inp_RIIO-1'!$AM:$AM,MATCH(Q$5&amp;$E32&amp;$G32,'Inp_RIIO-1'!$M:$M,0)),IF($M32=1,INDEX('Inp_RIIO-1'!$AN:$AN,MATCH(Q$5&amp;$E32&amp;$G32,'Inp_RIIO-1'!$M:$M,0)))),"")</f>
        <v>35.212354735761807</v>
      </c>
      <c r="R32" s="63">
        <f>IFERROR(IF($M32=0,INDEX('Inp_RIIO-1'!$AM:$AM,MATCH(R$5&amp;$E32&amp;$G32,'Inp_RIIO-1'!$M:$M,0)),IF($M32=1,INDEX('Inp_RIIO-1'!$AN:$AN,MATCH(R$5&amp;$E32&amp;$G32,'Inp_RIIO-1'!$M:$M,0)))),"")</f>
        <v>-7.1828561831712241</v>
      </c>
      <c r="S32" s="63">
        <f>IFERROR(IF($M32=0,INDEX('Inp_RIIO-1'!$AM:$AM,MATCH(S$5&amp;$E32&amp;$G32,'Inp_RIIO-1'!$M:$M,0)),IF($M32=1,INDEX('Inp_RIIO-1'!$AN:$AN,MATCH(S$5&amp;$E32&amp;$G32,'Inp_RIIO-1'!$M:$M,0)))),"")</f>
        <v>-4.3506901243329565</v>
      </c>
      <c r="T32" s="63">
        <f>IFERROR(IF($M32=0,INDEX('Inp_RIIO-1'!$AM:$AM,MATCH(T$5&amp;$E32&amp;$G32,'Inp_RIIO-1'!$M:$M,0)),IF($M32=1,INDEX('Inp_RIIO-1'!$AN:$AN,MATCH(T$5&amp;$E32&amp;$G32,'Inp_RIIO-1'!$M:$M,0)))),"")</f>
        <v>0</v>
      </c>
      <c r="U32" s="63">
        <f>IFERROR(IF($M32=0,INDEX('Inp_RIIO-1'!$AM:$AM,MATCH(U$5&amp;$E32&amp;$G32,'Inp_RIIO-1'!$M:$M,0)),IF($M32=1,INDEX('Inp_RIIO-1'!$AN:$AN,MATCH(U$5&amp;$E32&amp;$G32,'Inp_RIIO-1'!$M:$M,0)))),"")</f>
        <v>57.965314972181687</v>
      </c>
      <c r="V32" s="63">
        <f>IFERROR(IF($M32=0,INDEX('Inp_RIIO-1'!$AM:$AM,MATCH(V$5&amp;$E32&amp;$G32,'Inp_RIIO-1'!$M:$M,0)),IF($M32=1,INDEX('Inp_RIIO-1'!$AN:$AN,MATCH(V$5&amp;$E32&amp;$G32,'Inp_RIIO-1'!$M:$M,0)))),"")</f>
        <v>8.1386433720133553</v>
      </c>
      <c r="W32" s="63">
        <f>IFERROR(IF($M32=0,INDEX('Inp_RIIO-1'!$AM:$AM,MATCH(W$5&amp;$E32&amp;$G32,'Inp_RIIO-1'!$M:$M,0)),IF($M32=1,INDEX('Inp_RIIO-1'!$AN:$AN,MATCH(W$5&amp;$E32&amp;$G32,'Inp_RIIO-1'!$M:$M,0)))),"")</f>
        <v>5.2865355883466805</v>
      </c>
      <c r="X32" s="63">
        <f>IFERROR(IF($M32=0,INDEX('Inp_RIIO-1'!$AM:$AM,MATCH(X$5&amp;$E32&amp;$G32,'Inp_RIIO-1'!$M:$M,0)),IF($M32=1,INDEX('Inp_RIIO-1'!$AN:$AN,MATCH(X$5&amp;$E32&amp;$G32,'Inp_RIIO-1'!$M:$M,0)))),"")</f>
        <v>2.8656274291513992</v>
      </c>
      <c r="Y32" s="63">
        <f>IFERROR(IF($M32=0,INDEX('Inp_RIIO-1'!$AM:$AM,MATCH(Y$5&amp;$E32&amp;$G32,'Inp_RIIO-1'!$M:$M,0)),IF($M32=1,INDEX('Inp_RIIO-1'!$AN:$AN,MATCH(Y$5&amp;$E32&amp;$G32,'Inp_RIIO-1'!$M:$M,0)))),"")</f>
        <v>4.4368534700508562</v>
      </c>
      <c r="Z32" s="63">
        <f>IFERROR(IF($M32=0,INDEX('Inp_RIIO-1'!$AM:$AM,MATCH(Z$5&amp;$E32&amp;$G32,'Inp_RIIO-1'!$M:$M,0)),IF($M32=1,INDEX('Inp_RIIO-1'!$AN:$AN,MATCH(Z$5&amp;$E32&amp;$G32,'Inp_RIIO-1'!$M:$M,0)))),"")</f>
        <v>0.19633824049909498</v>
      </c>
      <c r="AA32" s="63">
        <f>IFERROR(IF($M32=0,INDEX('Inp_RIIO-1'!$AM:$AM,MATCH(AA$5&amp;$E32&amp;$G32,'Inp_RIIO-1'!$M:$M,0)),IF($M32=1,INDEX('Inp_RIIO-1'!$AN:$AN,MATCH(AA$5&amp;$E32&amp;$G32,'Inp_RIIO-1'!$M:$M,0)))),"")</f>
        <v>-12.324089745032191</v>
      </c>
      <c r="AB32" s="63">
        <f>IFERROR(IF($M32=0,INDEX('Inp_RIIO-1'!$AM:$AM,MATCH(AB$5&amp;$E32&amp;$G32,'Inp_RIIO-1'!$M:$M,0)),IF($M32=1,INDEX('Inp_RIIO-1'!$AN:$AN,MATCH(AB$5&amp;$E32&amp;$G32,'Inp_RIIO-1'!$M:$M,0)))),"")</f>
        <v>-28.132123932583653</v>
      </c>
      <c r="AC32" s="63">
        <f>IFERROR(IF($M32=0,INDEX('Inp_RIIO-1'!$AM:$AM,MATCH(AC$5&amp;$E32&amp;$G32,'Inp_RIIO-1'!$M:$M,0)),IF($M32=1,INDEX('Inp_RIIO-1'!$AN:$AN,MATCH(AC$5&amp;$E32&amp;$G32,'Inp_RIIO-1'!$M:$M,0)))),"")</f>
        <v>-25.2662100121068</v>
      </c>
      <c r="AD32" s="63">
        <f>IFERROR(IF($M32=0,INDEX('Inp_RIIO-1'!$AM:$AM,MATCH(AD$5&amp;$E32&amp;$G32,'Inp_RIIO-1'!$M:$M,0)),IF($M32=1,INDEX('Inp_RIIO-1'!$AN:$AN,MATCH(AD$5&amp;$E32&amp;$G32,'Inp_RIIO-1'!$M:$M,0)))),"")</f>
        <v>8.9618557723618366</v>
      </c>
      <c r="AE32" s="63">
        <f>IFERROR(IF($M32=0,INDEX('Inp_RIIO-1'!$AM:$AM,MATCH(AE$5&amp;$E32&amp;$G32,'Inp_RIIO-1'!$M:$M,0)),IF($M32=1,INDEX('Inp_RIIO-1'!$AN:$AN,MATCH(AE$5&amp;$E32&amp;$G32,'Inp_RIIO-1'!$M:$M,0)))),"")</f>
        <v>14.010597484635806</v>
      </c>
      <c r="AF32" s="63">
        <f>IFERROR(IF($M32=0,INDEX('Inp_RIIO-1'!$AM:$AM,MATCH(AF$5&amp;$E32&amp;$G32,'Inp_RIIO-1'!$M:$M,0)),IF($M32=1,INDEX('Inp_RIIO-1'!$AN:$AN,MATCH(AF$5&amp;$E32&amp;$G32,'Inp_RIIO-1'!$M:$M,0)))),"")</f>
        <v>32.663391310969118</v>
      </c>
      <c r="AG32" s="63">
        <f>IFERROR(IF($M32=0,INDEX('Inp_RIIO-1'!$AM:$AM,MATCH(AG$5&amp;$E32&amp;$G32,'Inp_RIIO-1'!$M:$M,0)),IF($M32=1,INDEX('Inp_RIIO-1'!$AN:$AN,MATCH(AG$5&amp;$E32&amp;$G32,'Inp_RIIO-1'!$M:$M,0)))),"")</f>
        <v>8.3009262107118822</v>
      </c>
      <c r="AH32" s="63">
        <f>IFERROR(IF($M32=0,INDEX('Inp_RIIO-1'!$AM:$AM,MATCH(AH$5&amp;$E32&amp;$G32,'Inp_RIIO-1'!$M:$M,0)),IF($M32=1,INDEX('Inp_RIIO-1'!$AN:$AN,MATCH(AH$5&amp;$E32&amp;$G32,'Inp_RIIO-1'!$M:$M,0)))),"")</f>
        <v>6.5293895692461366</v>
      </c>
      <c r="AI32" s="63">
        <f>IFERROR(IF($M32=0,INDEX('Inp_RIIO-1'!$AM:$AM,MATCH(AI$5&amp;$E32&amp;$G32,'Inp_RIIO-1'!$M:$M,0)),IF($M32=1,INDEX('Inp_RIIO-1'!$AN:$AN,MATCH(AI$5&amp;$E32&amp;$G32,'Inp_RIIO-1'!$M:$M,0)))),"")</f>
        <v>4.3517199937956343</v>
      </c>
      <c r="AJ32" s="63">
        <f>IFERROR(IF($M32=0,INDEX('Inp_RIIO-1'!$AM:$AM,MATCH(AJ$5&amp;$E32&amp;$G32,'Inp_RIIO-1'!$M:$M,0)),IF($M32=1,INDEX('Inp_RIIO-1'!$AN:$AN,MATCH(AJ$5&amp;$E32&amp;$G32,'Inp_RIIO-1'!$M:$M,0)))),"")</f>
        <v>8.4572782745856436</v>
      </c>
      <c r="AK32" s="63">
        <f>IFERROR(IF($M32=0,INDEX('Inp_RIIO-1'!$AM:$AM,MATCH(AK$5&amp;$E32&amp;$G32,'Inp_RIIO-1'!$M:$M,0)),IF($M32=1,INDEX('Inp_RIIO-1'!$AN:$AN,MATCH(AK$5&amp;$E32&amp;$G32,'Inp_RIIO-1'!$M:$M,0)))),"")</f>
        <v>-2.2985233855255203</v>
      </c>
      <c r="AL32" s="63">
        <f>IFERROR(IF($M32=0,INDEX('Inp_RIIO-1'!$AM:$AM,MATCH(AL$5&amp;$E32&amp;$G32,'Inp_RIIO-1'!$M:$M,0)),IF($M32=1,INDEX('Inp_RIIO-1'!$AN:$AN,MATCH(AL$5&amp;$E32&amp;$G32,'Inp_RIIO-1'!$M:$M,0)))),"")</f>
        <v>-0.9012393816233879</v>
      </c>
      <c r="AM32" s="63">
        <f>IFERROR(IF($M32=0,INDEX('Inp_RIIO-1'!$AM:$AM,MATCH(AM$5&amp;$E32&amp;$G32,'Inp_RIIO-1'!$M:$M,0)),IF($M32=1,INDEX('Inp_RIIO-1'!$AN:$AN,MATCH(AM$5&amp;$E32&amp;$G32,'Inp_RIIO-1'!$M:$M,0)))),"")</f>
        <v>0.68273686718633975</v>
      </c>
      <c r="AN32" s="63">
        <f>IFERROR(IF($M32=0,INDEX('Inp_RIIO-1'!$AM:$AM,MATCH(AN$5&amp;$E32&amp;$G32,'Inp_RIIO-1'!$M:$M,0)),IF($M32=1,INDEX('Inp_RIIO-1'!$AN:$AN,MATCH(AN$5&amp;$E32&amp;$G32,'Inp_RIIO-1'!$M:$M,0)))),"")</f>
        <v>0</v>
      </c>
      <c r="AO32" s="63">
        <f>IFERROR(IF($M32=0,INDEX('Inp_RIIO-1'!$AM:$AM,MATCH(AO$5&amp;$E32&amp;$G32,'Inp_RIIO-1'!$M:$M,0)),IF($M32=1,INDEX('Inp_RIIO-1'!$AN:$AN,MATCH(AO$5&amp;$E32&amp;$G32,'Inp_RIIO-1'!$M:$M,0)))),"")</f>
        <v>0</v>
      </c>
      <c r="AP32" s="63">
        <f>IFERROR(IF($M32=0,INDEX('Inp_RIIO-1'!$AM:$AM,MATCH(AP$5&amp;$E32&amp;$G32,'Inp_RIIO-1'!$M:$M,0)),IF($M32=1,INDEX('Inp_RIIO-1'!$AN:$AN,MATCH(AP$5&amp;$E32&amp;$G32,'Inp_RIIO-1'!$M:$M,0)))),"")</f>
        <v>1.9216248169868777E-3</v>
      </c>
      <c r="AQ32" s="63">
        <f>IFERROR(IF($M32=0,INDEX('Inp_RIIO-1'!$AM:$AM,MATCH(AQ$5&amp;$E32&amp;$G32,'Inp_RIIO-1'!$M:$M,0)),IF($M32=1,INDEX('Inp_RIIO-1'!$AN:$AN,MATCH(AQ$5&amp;$E32&amp;$G32,'Inp_RIIO-1'!$M:$M,0)))),"")</f>
        <v>-4.1969688081254439</v>
      </c>
      <c r="AS32" s="15"/>
      <c r="AT32" s="15"/>
      <c r="AU32" s="15"/>
      <c r="AV32" s="15"/>
      <c r="AW32" s="15"/>
      <c r="AX32" s="15"/>
      <c r="AY32" s="15"/>
      <c r="AZ32" s="15"/>
      <c r="BA32" s="15"/>
      <c r="BB32" s="15"/>
      <c r="BC32" s="15"/>
      <c r="BD32" s="15"/>
    </row>
    <row r="33" spans="1:56">
      <c r="A33" s="69"/>
      <c r="B33" s="69"/>
      <c r="C33" s="69"/>
      <c r="D33" s="69"/>
      <c r="E33" s="69" t="s">
        <v>172</v>
      </c>
      <c r="F33" s="69" t="s">
        <v>166</v>
      </c>
      <c r="G33" s="69" t="s">
        <v>173</v>
      </c>
      <c r="H33" s="69"/>
      <c r="I33" s="69"/>
      <c r="J33" s="69" t="s">
        <v>65</v>
      </c>
      <c r="K33" s="69"/>
      <c r="L33" s="69"/>
      <c r="M33" s="63">
        <f>Control!$R$10</f>
        <v>0</v>
      </c>
      <c r="N33" s="63">
        <f>Inp_Exclusions!I33</f>
        <v>1</v>
      </c>
      <c r="P33" s="63">
        <f>IFERROR(IF($M33=0,INDEX('Inp_RIIO-1'!$AM:$AM,MATCH(P$5&amp;$E33&amp;$G33,'Inp_RIIO-1'!$M:$M,0)),IF($M33=1,INDEX('Inp_RIIO-1'!$AN:$AN,MATCH(P$5&amp;$E33&amp;$G33,'Inp_RIIO-1'!$M:$M,0)))),"")</f>
        <v>0</v>
      </c>
      <c r="Q33" s="63">
        <f>IFERROR(IF($M33=0,INDEX('Inp_RIIO-1'!$AM:$AM,MATCH(Q$5&amp;$E33&amp;$G33,'Inp_RIIO-1'!$M:$M,0)),IF($M33=1,INDEX('Inp_RIIO-1'!$AN:$AN,MATCH(Q$5&amp;$E33&amp;$G33,'Inp_RIIO-1'!$M:$M,0)))),"")</f>
        <v>-155.48347398155857</v>
      </c>
      <c r="R33" s="63">
        <f>IFERROR(IF($M33=0,INDEX('Inp_RIIO-1'!$AM:$AM,MATCH(R$5&amp;$E33&amp;$G33,'Inp_RIIO-1'!$M:$M,0)),IF($M33=1,INDEX('Inp_RIIO-1'!$AN:$AN,MATCH(R$5&amp;$E33&amp;$G33,'Inp_RIIO-1'!$M:$M,0)))),"")</f>
        <v>-33.124226338508116</v>
      </c>
      <c r="S33" s="63">
        <f>IFERROR(IF($M33=0,INDEX('Inp_RIIO-1'!$AM:$AM,MATCH(S$5&amp;$E33&amp;$G33,'Inp_RIIO-1'!$M:$M,0)),IF($M33=1,INDEX('Inp_RIIO-1'!$AN:$AN,MATCH(S$5&amp;$E33&amp;$G33,'Inp_RIIO-1'!$M:$M,0)))),"")</f>
        <v>-3.7316137336514199</v>
      </c>
      <c r="T33" s="63">
        <f>IFERROR(IF($M33=0,INDEX('Inp_RIIO-1'!$AM:$AM,MATCH(T$5&amp;$E33&amp;$G33,'Inp_RIIO-1'!$M:$M,0)),IF($M33=1,INDEX('Inp_RIIO-1'!$AN:$AN,MATCH(T$5&amp;$E33&amp;$G33,'Inp_RIIO-1'!$M:$M,0)))),"")</f>
        <v>0</v>
      </c>
      <c r="U33" s="63">
        <f>IFERROR(IF($M33=0,INDEX('Inp_RIIO-1'!$AM:$AM,MATCH(U$5&amp;$E33&amp;$G33,'Inp_RIIO-1'!$M:$M,0)),IF($M33=1,INDEX('Inp_RIIO-1'!$AN:$AN,MATCH(U$5&amp;$E33&amp;$G33,'Inp_RIIO-1'!$M:$M,0)))),"")</f>
        <v>51.595386801654463</v>
      </c>
      <c r="V33" s="63">
        <f>IFERROR(IF($M33=0,INDEX('Inp_RIIO-1'!$AM:$AM,MATCH(V$5&amp;$E33&amp;$G33,'Inp_RIIO-1'!$M:$M,0)),IF($M33=1,INDEX('Inp_RIIO-1'!$AN:$AN,MATCH(V$5&amp;$E33&amp;$G33,'Inp_RIIO-1'!$M:$M,0)))),"")</f>
        <v>-2.4321558876445835</v>
      </c>
      <c r="W33" s="63">
        <f>IFERROR(IF($M33=0,INDEX('Inp_RIIO-1'!$AM:$AM,MATCH(W$5&amp;$E33&amp;$G33,'Inp_RIIO-1'!$M:$M,0)),IF($M33=1,INDEX('Inp_RIIO-1'!$AN:$AN,MATCH(W$5&amp;$E33&amp;$G33,'Inp_RIIO-1'!$M:$M,0)))),"")</f>
        <v>-8.9697597553477841</v>
      </c>
      <c r="X33" s="63">
        <f>IFERROR(IF($M33=0,INDEX('Inp_RIIO-1'!$AM:$AM,MATCH(X$5&amp;$E33&amp;$G33,'Inp_RIIO-1'!$M:$M,0)),IF($M33=1,INDEX('Inp_RIIO-1'!$AN:$AN,MATCH(X$5&amp;$E33&amp;$G33,'Inp_RIIO-1'!$M:$M,0)))),"")</f>
        <v>-3.5773705262167756</v>
      </c>
      <c r="Y33" s="63">
        <f>IFERROR(IF($M33=0,INDEX('Inp_RIIO-1'!$AM:$AM,MATCH(Y$5&amp;$E33&amp;$G33,'Inp_RIIO-1'!$M:$M,0)),IF($M33=1,INDEX('Inp_RIIO-1'!$AN:$AN,MATCH(Y$5&amp;$E33&amp;$G33,'Inp_RIIO-1'!$M:$M,0)))),"")</f>
        <v>1.5919043429077859</v>
      </c>
      <c r="Z33" s="63">
        <f>IFERROR(IF($M33=0,INDEX('Inp_RIIO-1'!$AM:$AM,MATCH(Z$5&amp;$E33&amp;$G33,'Inp_RIIO-1'!$M:$M,0)),IF($M33=1,INDEX('Inp_RIIO-1'!$AN:$AN,MATCH(Z$5&amp;$E33&amp;$G33,'Inp_RIIO-1'!$M:$M,0)))),"")</f>
        <v>-0.92638277394705959</v>
      </c>
      <c r="AA33" s="63">
        <f>IFERROR(IF($M33=0,INDEX('Inp_RIIO-1'!$AM:$AM,MATCH(AA$5&amp;$E33&amp;$G33,'Inp_RIIO-1'!$M:$M,0)),IF($M33=1,INDEX('Inp_RIIO-1'!$AN:$AN,MATCH(AA$5&amp;$E33&amp;$G33,'Inp_RIIO-1'!$M:$M,0)))),"")</f>
        <v>5.4051943124142952</v>
      </c>
      <c r="AB33" s="63">
        <f>IFERROR(IF($M33=0,INDEX('Inp_RIIO-1'!$AM:$AM,MATCH(AB$5&amp;$E33&amp;$G33,'Inp_RIIO-1'!$M:$M,0)),IF($M33=1,INDEX('Inp_RIIO-1'!$AN:$AN,MATCH(AB$5&amp;$E33&amp;$G33,'Inp_RIIO-1'!$M:$M,0)))),"")</f>
        <v>14.98393449956682</v>
      </c>
      <c r="AC33" s="63">
        <f>IFERROR(IF($M33=0,INDEX('Inp_RIIO-1'!$AM:$AM,MATCH(AC$5&amp;$E33&amp;$G33,'Inp_RIIO-1'!$M:$M,0)),IF($M33=1,INDEX('Inp_RIIO-1'!$AN:$AN,MATCH(AC$5&amp;$E33&amp;$G33,'Inp_RIIO-1'!$M:$M,0)))),"")</f>
        <v>84.993330818636366</v>
      </c>
      <c r="AD33" s="63">
        <f>IFERROR(IF($M33=0,INDEX('Inp_RIIO-1'!$AM:$AM,MATCH(AD$5&amp;$E33&amp;$G33,'Inp_RIIO-1'!$M:$M,0)),IF($M33=1,INDEX('Inp_RIIO-1'!$AN:$AN,MATCH(AD$5&amp;$E33&amp;$G33,'Inp_RIIO-1'!$M:$M,0)))),"")</f>
        <v>-16.890874932367264</v>
      </c>
      <c r="AE33" s="63">
        <f>IFERROR(IF($M33=0,INDEX('Inp_RIIO-1'!$AM:$AM,MATCH(AE$5&amp;$E33&amp;$G33,'Inp_RIIO-1'!$M:$M,0)),IF($M33=1,INDEX('Inp_RIIO-1'!$AN:$AN,MATCH(AE$5&amp;$E33&amp;$G33,'Inp_RIIO-1'!$M:$M,0)))),"")</f>
        <v>4.8211470518460064</v>
      </c>
      <c r="AF33" s="63">
        <f>IFERROR(IF($M33=0,INDEX('Inp_RIIO-1'!$AM:$AM,MATCH(AF$5&amp;$E33&amp;$G33,'Inp_RIIO-1'!$M:$M,0)),IF($M33=1,INDEX('Inp_RIIO-1'!$AN:$AN,MATCH(AF$5&amp;$E33&amp;$G33,'Inp_RIIO-1'!$M:$M,0)))),"")</f>
        <v>4.6721141376486361</v>
      </c>
      <c r="AG33" s="63">
        <f>IFERROR(IF($M33=0,INDEX('Inp_RIIO-1'!$AM:$AM,MATCH(AG$5&amp;$E33&amp;$G33,'Inp_RIIO-1'!$M:$M,0)),IF($M33=1,INDEX('Inp_RIIO-1'!$AN:$AN,MATCH(AG$5&amp;$E33&amp;$G33,'Inp_RIIO-1'!$M:$M,0)))),"")</f>
        <v>-20.103364516034002</v>
      </c>
      <c r="AH33" s="63">
        <f>IFERROR(IF($M33=0,INDEX('Inp_RIIO-1'!$AM:$AM,MATCH(AH$5&amp;$E33&amp;$G33,'Inp_RIIO-1'!$M:$M,0)),IF($M33=1,INDEX('Inp_RIIO-1'!$AN:$AN,MATCH(AH$5&amp;$E33&amp;$G33,'Inp_RIIO-1'!$M:$M,0)))),"")</f>
        <v>-20.461000729333851</v>
      </c>
      <c r="AI33" s="63">
        <f>IFERROR(IF($M33=0,INDEX('Inp_RIIO-1'!$AM:$AM,MATCH(AI$5&amp;$E33&amp;$G33,'Inp_RIIO-1'!$M:$M,0)),IF($M33=1,INDEX('Inp_RIIO-1'!$AN:$AN,MATCH(AI$5&amp;$E33&amp;$G33,'Inp_RIIO-1'!$M:$M,0)))),"")</f>
        <v>12.826242646067906</v>
      </c>
      <c r="AJ33" s="63">
        <f>IFERROR(IF($M33=0,INDEX('Inp_RIIO-1'!$AM:$AM,MATCH(AJ$5&amp;$E33&amp;$G33,'Inp_RIIO-1'!$M:$M,0)),IF($M33=1,INDEX('Inp_RIIO-1'!$AN:$AN,MATCH(AJ$5&amp;$E33&amp;$G33,'Inp_RIIO-1'!$M:$M,0)))),"")</f>
        <v>3.3129365218993936</v>
      </c>
      <c r="AK33" s="63">
        <f>IFERROR(IF($M33=0,INDEX('Inp_RIIO-1'!$AM:$AM,MATCH(AK$5&amp;$E33&amp;$G33,'Inp_RIIO-1'!$M:$M,0)),IF($M33=1,INDEX('Inp_RIIO-1'!$AN:$AN,MATCH(AK$5&amp;$E33&amp;$G33,'Inp_RIIO-1'!$M:$M,0)))),"")</f>
        <v>-26.807711931897902</v>
      </c>
      <c r="AL33" s="63">
        <f>IFERROR(IF($M33=0,INDEX('Inp_RIIO-1'!$AM:$AM,MATCH(AL$5&amp;$E33&amp;$G33,'Inp_RIIO-1'!$M:$M,0)),IF($M33=1,INDEX('Inp_RIIO-1'!$AN:$AN,MATCH(AL$5&amp;$E33&amp;$G33,'Inp_RIIO-1'!$M:$M,0)))),"")</f>
        <v>-38.143944241864276</v>
      </c>
      <c r="AM33" s="63">
        <f>IFERROR(IF($M33=0,INDEX('Inp_RIIO-1'!$AM:$AM,MATCH(AM$5&amp;$E33&amp;$G33,'Inp_RIIO-1'!$M:$M,0)),IF($M33=1,INDEX('Inp_RIIO-1'!$AN:$AN,MATCH(AM$5&amp;$E33&amp;$G33,'Inp_RIIO-1'!$M:$M,0)))),"")</f>
        <v>21.695777935921797</v>
      </c>
      <c r="AN33" s="63">
        <f>IFERROR(IF($M33=0,INDEX('Inp_RIIO-1'!$AM:$AM,MATCH(AN$5&amp;$E33&amp;$G33,'Inp_RIIO-1'!$M:$M,0)),IF($M33=1,INDEX('Inp_RIIO-1'!$AN:$AN,MATCH(AN$5&amp;$E33&amp;$G33,'Inp_RIIO-1'!$M:$M,0)))),"")</f>
        <v>-14.50267502500178</v>
      </c>
      <c r="AO33" s="63">
        <f>IFERROR(IF($M33=0,INDEX('Inp_RIIO-1'!$AM:$AM,MATCH(AO$5&amp;$E33&amp;$G33,'Inp_RIIO-1'!$M:$M,0)),IF($M33=1,INDEX('Inp_RIIO-1'!$AN:$AN,MATCH(AO$5&amp;$E33&amp;$G33,'Inp_RIIO-1'!$M:$M,0)))),"")</f>
        <v>-11.258796967492508</v>
      </c>
      <c r="AP33" s="63">
        <f>IFERROR(IF($M33=0,INDEX('Inp_RIIO-1'!$AM:$AM,MATCH(AP$5&amp;$E33&amp;$G33,'Inp_RIIO-1'!$M:$M,0)),IF($M33=1,INDEX('Inp_RIIO-1'!$AN:$AN,MATCH(AP$5&amp;$E33&amp;$G33,'Inp_RIIO-1'!$M:$M,0)))),"")</f>
        <v>-20.501872187215938</v>
      </c>
      <c r="AQ33" s="63">
        <f>IFERROR(IF($M33=0,INDEX('Inp_RIIO-1'!$AM:$AM,MATCH(AQ$5&amp;$E33&amp;$G33,'Inp_RIIO-1'!$M:$M,0)),IF($M33=1,INDEX('Inp_RIIO-1'!$AN:$AN,MATCH(AQ$5&amp;$E33&amp;$G33,'Inp_RIIO-1'!$M:$M,0)))),"")</f>
        <v>-17.402094463250901</v>
      </c>
      <c r="AS33" s="15"/>
      <c r="AT33" s="15"/>
      <c r="AU33" s="15"/>
      <c r="AV33" s="15"/>
      <c r="AW33" s="15"/>
      <c r="AX33" s="15"/>
      <c r="AY33" s="15"/>
      <c r="AZ33" s="15"/>
      <c r="BA33" s="15"/>
      <c r="BB33" s="15"/>
      <c r="BC33" s="15"/>
      <c r="BD33" s="15"/>
    </row>
    <row r="34" spans="1:56">
      <c r="E34" s="69" t="s">
        <v>174</v>
      </c>
      <c r="F34" s="69" t="s">
        <v>166</v>
      </c>
      <c r="G34" s="69" t="s">
        <v>175</v>
      </c>
      <c r="H34" s="69"/>
      <c r="I34" s="69"/>
      <c r="J34" s="69" t="s">
        <v>65</v>
      </c>
      <c r="M34" s="63">
        <f>Control!$R$10</f>
        <v>0</v>
      </c>
      <c r="N34" s="63">
        <f>Inp_Exclusions!I34</f>
        <v>1</v>
      </c>
      <c r="P34" s="63">
        <f>IFERROR(IF($M34=0,INDEX('Inp_RIIO-1'!$AM:$AM,MATCH(P$5&amp;$E34&amp;$G34,'Inp_RIIO-1'!$M:$M,0)),IF($M34=1,INDEX('Inp_RIIO-1'!$AN:$AN,MATCH(P$5&amp;$E34&amp;$G34,'Inp_RIIO-1'!$M:$M,0)))),"")</f>
        <v>0</v>
      </c>
      <c r="Q34" s="63">
        <f>IFERROR(IF($M34=0,INDEX('Inp_RIIO-1'!$AM:$AM,MATCH(Q$5&amp;$E34&amp;$G34,'Inp_RIIO-1'!$M:$M,0)),IF($M34=1,INDEX('Inp_RIIO-1'!$AN:$AN,MATCH(Q$5&amp;$E34&amp;$G34,'Inp_RIIO-1'!$M:$M,0)))),"")</f>
        <v>-11.514245325117919</v>
      </c>
      <c r="R34" s="63">
        <f>IFERROR(IF($M34=0,INDEX('Inp_RIIO-1'!$AM:$AM,MATCH(R$5&amp;$E34&amp;$G34,'Inp_RIIO-1'!$M:$M,0)),IF($M34=1,INDEX('Inp_RIIO-1'!$AN:$AN,MATCH(R$5&amp;$E34&amp;$G34,'Inp_RIIO-1'!$M:$M,0)))),"")</f>
        <v>1.3969548855992961</v>
      </c>
      <c r="S34" s="63">
        <f>IFERROR(IF($M34=0,INDEX('Inp_RIIO-1'!$AM:$AM,MATCH(S$5&amp;$E34&amp;$G34,'Inp_RIIO-1'!$M:$M,0)),IF($M34=1,INDEX('Inp_RIIO-1'!$AN:$AN,MATCH(S$5&amp;$E34&amp;$G34,'Inp_RIIO-1'!$M:$M,0)))),"")</f>
        <v>1.6641633944479999</v>
      </c>
      <c r="T34" s="63">
        <f>IFERROR(IF($M34=0,INDEX('Inp_RIIO-1'!$AM:$AM,MATCH(T$5&amp;$E34&amp;$G34,'Inp_RIIO-1'!$M:$M,0)),IF($M34=1,INDEX('Inp_RIIO-1'!$AN:$AN,MATCH(T$5&amp;$E34&amp;$G34,'Inp_RIIO-1'!$M:$M,0)))),"")</f>
        <v>0</v>
      </c>
      <c r="U34" s="63">
        <f>IFERROR(IF($M34=0,INDEX('Inp_RIIO-1'!$AM:$AM,MATCH(U$5&amp;$E34&amp;$G34,'Inp_RIIO-1'!$M:$M,0)),IF($M34=1,INDEX('Inp_RIIO-1'!$AN:$AN,MATCH(U$5&amp;$E34&amp;$G34,'Inp_RIIO-1'!$M:$M,0)))),"")</f>
        <v>-18.651593739504566</v>
      </c>
      <c r="V34" s="63">
        <f>IFERROR(IF($M34=0,INDEX('Inp_RIIO-1'!$AM:$AM,MATCH(V$5&amp;$E34&amp;$G34,'Inp_RIIO-1'!$M:$M,0)),IF($M34=1,INDEX('Inp_RIIO-1'!$AN:$AN,MATCH(V$5&amp;$E34&amp;$G34,'Inp_RIIO-1'!$M:$M,0)))),"")</f>
        <v>0.15637903141143017</v>
      </c>
      <c r="W34" s="63">
        <f>IFERROR(IF($M34=0,INDEX('Inp_RIIO-1'!$AM:$AM,MATCH(W$5&amp;$E34&amp;$G34,'Inp_RIIO-1'!$M:$M,0)),IF($M34=1,INDEX('Inp_RIIO-1'!$AN:$AN,MATCH(W$5&amp;$E34&amp;$G34,'Inp_RIIO-1'!$M:$M,0)))),"")</f>
        <v>0.14280077590732843</v>
      </c>
      <c r="X34" s="63">
        <f>IFERROR(IF($M34=0,INDEX('Inp_RIIO-1'!$AM:$AM,MATCH(X$5&amp;$E34&amp;$G34,'Inp_RIIO-1'!$M:$M,0)),IF($M34=1,INDEX('Inp_RIIO-1'!$AN:$AN,MATCH(X$5&amp;$E34&amp;$G34,'Inp_RIIO-1'!$M:$M,0)))),"")</f>
        <v>0.11412285043065173</v>
      </c>
      <c r="Y34" s="63">
        <f>IFERROR(IF($M34=0,INDEX('Inp_RIIO-1'!$AM:$AM,MATCH(Y$5&amp;$E34&amp;$G34,'Inp_RIIO-1'!$M:$M,0)),IF($M34=1,INDEX('Inp_RIIO-1'!$AN:$AN,MATCH(Y$5&amp;$E34&amp;$G34,'Inp_RIIO-1'!$M:$M,0)))),"")</f>
        <v>0.15682907851387706</v>
      </c>
      <c r="Z34" s="63">
        <f>IFERROR(IF($M34=0,INDEX('Inp_RIIO-1'!$AM:$AM,MATCH(Z$5&amp;$E34&amp;$G34,'Inp_RIIO-1'!$M:$M,0)),IF($M34=1,INDEX('Inp_RIIO-1'!$AN:$AN,MATCH(Z$5&amp;$E34&amp;$G34,'Inp_RIIO-1'!$M:$M,0)))),"")</f>
        <v>-3.5060464668321245E-2</v>
      </c>
      <c r="AA34" s="63">
        <f>IFERROR(IF($M34=0,INDEX('Inp_RIIO-1'!$AM:$AM,MATCH(AA$5&amp;$E34&amp;$G34,'Inp_RIIO-1'!$M:$M,0)),IF($M34=1,INDEX('Inp_RIIO-1'!$AN:$AN,MATCH(AA$5&amp;$E34&amp;$G34,'Inp_RIIO-1'!$M:$M,0)))),"")</f>
        <v>0.18723538357102948</v>
      </c>
      <c r="AB34" s="63">
        <f>IFERROR(IF($M34=0,INDEX('Inp_RIIO-1'!$AM:$AM,MATCH(AB$5&amp;$E34&amp;$G34,'Inp_RIIO-1'!$M:$M,0)),IF($M34=1,INDEX('Inp_RIIO-1'!$AN:$AN,MATCH(AB$5&amp;$E34&amp;$G34,'Inp_RIIO-1'!$M:$M,0)))),"")</f>
        <v>0.15338698362506975</v>
      </c>
      <c r="AC34" s="63">
        <f>IFERROR(IF($M34=0,INDEX('Inp_RIIO-1'!$AM:$AM,MATCH(AC$5&amp;$E34&amp;$G34,'Inp_RIIO-1'!$M:$M,0)),IF($M34=1,INDEX('Inp_RIIO-1'!$AN:$AN,MATCH(AC$5&amp;$E34&amp;$G34,'Inp_RIIO-1'!$M:$M,0)))),"")</f>
        <v>-26.147033804117875</v>
      </c>
      <c r="AD34" s="63">
        <f>IFERROR(IF($M34=0,INDEX('Inp_RIIO-1'!$AM:$AM,MATCH(AD$5&amp;$E34&amp;$G34,'Inp_RIIO-1'!$M:$M,0)),IF($M34=1,INDEX('Inp_RIIO-1'!$AN:$AN,MATCH(AD$5&amp;$E34&amp;$G34,'Inp_RIIO-1'!$M:$M,0)))),"")</f>
        <v>4.177320506472725</v>
      </c>
      <c r="AE34" s="63">
        <f>IFERROR(IF($M34=0,INDEX('Inp_RIIO-1'!$AM:$AM,MATCH(AE$5&amp;$E34&amp;$G34,'Inp_RIIO-1'!$M:$M,0)),IF($M34=1,INDEX('Inp_RIIO-1'!$AN:$AN,MATCH(AE$5&amp;$E34&amp;$G34,'Inp_RIIO-1'!$M:$M,0)))),"")</f>
        <v>0</v>
      </c>
      <c r="AF34" s="63">
        <f>IFERROR(IF($M34=0,INDEX('Inp_RIIO-1'!$AM:$AM,MATCH(AF$5&amp;$E34&amp;$G34,'Inp_RIIO-1'!$M:$M,0)),IF($M34=1,INDEX('Inp_RIIO-1'!$AN:$AN,MATCH(AF$5&amp;$E34&amp;$G34,'Inp_RIIO-1'!$M:$M,0)))),"")</f>
        <v>0</v>
      </c>
      <c r="AG34" s="63">
        <f>IFERROR(IF($M34=0,INDEX('Inp_RIIO-1'!$AM:$AM,MATCH(AG$5&amp;$E34&amp;$G34,'Inp_RIIO-1'!$M:$M,0)),IF($M34=1,INDEX('Inp_RIIO-1'!$AN:$AN,MATCH(AG$5&amp;$E34&amp;$G34,'Inp_RIIO-1'!$M:$M,0)))),"")</f>
        <v>7.0615922767438E-2</v>
      </c>
      <c r="AH34" s="63">
        <f>IFERROR(IF($M34=0,INDEX('Inp_RIIO-1'!$AM:$AM,MATCH(AH$5&amp;$E34&amp;$G34,'Inp_RIIO-1'!$M:$M,0)),IF($M34=1,INDEX('Inp_RIIO-1'!$AN:$AN,MATCH(AH$5&amp;$E34&amp;$G34,'Inp_RIIO-1'!$M:$M,0)))),"")</f>
        <v>-7.4478380017410084E-2</v>
      </c>
      <c r="AI34" s="63">
        <f>IFERROR(IF($M34=0,INDEX('Inp_RIIO-1'!$AM:$AM,MATCH(AI$5&amp;$E34&amp;$G34,'Inp_RIIO-1'!$M:$M,0)),IF($M34=1,INDEX('Inp_RIIO-1'!$AN:$AN,MATCH(AI$5&amp;$E34&amp;$G34,'Inp_RIIO-1'!$M:$M,0)))),"")</f>
        <v>1.228331489692891E-2</v>
      </c>
      <c r="AJ34" s="63">
        <f>IFERROR(IF($M34=0,INDEX('Inp_RIIO-1'!$AM:$AM,MATCH(AJ$5&amp;$E34&amp;$G34,'Inp_RIIO-1'!$M:$M,0)),IF($M34=1,INDEX('Inp_RIIO-1'!$AN:$AN,MATCH(AJ$5&amp;$E34&amp;$G34,'Inp_RIIO-1'!$M:$M,0)))),"")</f>
        <v>5.2985926502417319E-2</v>
      </c>
      <c r="AK34" s="63">
        <f>IFERROR(IF($M34=0,INDEX('Inp_RIIO-1'!$AM:$AM,MATCH(AK$5&amp;$E34&amp;$G34,'Inp_RIIO-1'!$M:$M,0)),IF($M34=1,INDEX('Inp_RIIO-1'!$AN:$AN,MATCH(AK$5&amp;$E34&amp;$G34,'Inp_RIIO-1'!$M:$M,0)))),"")</f>
        <v>0.66586597666333991</v>
      </c>
      <c r="AL34" s="63">
        <f>IFERROR(IF($M34=0,INDEX('Inp_RIIO-1'!$AM:$AM,MATCH(AL$5&amp;$E34&amp;$G34,'Inp_RIIO-1'!$M:$M,0)),IF($M34=1,INDEX('Inp_RIIO-1'!$AN:$AN,MATCH(AL$5&amp;$E34&amp;$G34,'Inp_RIIO-1'!$M:$M,0)))),"")</f>
        <v>0.2640840875237585</v>
      </c>
      <c r="AM34" s="63">
        <f>IFERROR(IF($M34=0,INDEX('Inp_RIIO-1'!$AM:$AM,MATCH(AM$5&amp;$E34&amp;$G34,'Inp_RIIO-1'!$M:$M,0)),IF($M34=1,INDEX('Inp_RIIO-1'!$AN:$AN,MATCH(AM$5&amp;$E34&amp;$G34,'Inp_RIIO-1'!$M:$M,0)))),"")</f>
        <v>-0.24153945250823156</v>
      </c>
      <c r="AN34" s="63">
        <f>IFERROR(IF($M34=0,INDEX('Inp_RIIO-1'!$AM:$AM,MATCH(AN$5&amp;$E34&amp;$G34,'Inp_RIIO-1'!$M:$M,0)),IF($M34=1,INDEX('Inp_RIIO-1'!$AN:$AN,MATCH(AN$5&amp;$E34&amp;$G34,'Inp_RIIO-1'!$M:$M,0)))),"")</f>
        <v>-1.5166335555212296</v>
      </c>
      <c r="AO34" s="63">
        <f>IFERROR(IF($M34=0,INDEX('Inp_RIIO-1'!$AM:$AM,MATCH(AO$5&amp;$E34&amp;$G34,'Inp_RIIO-1'!$M:$M,0)),IF($M34=1,INDEX('Inp_RIIO-1'!$AN:$AN,MATCH(AO$5&amp;$E34&amp;$G34,'Inp_RIIO-1'!$M:$M,0)))),"")</f>
        <v>-1.6271050956494797</v>
      </c>
      <c r="AP34" s="63">
        <f>IFERROR(IF($M34=0,INDEX('Inp_RIIO-1'!$AM:$AM,MATCH(AP$5&amp;$E34&amp;$G34,'Inp_RIIO-1'!$M:$M,0)),IF($M34=1,INDEX('Inp_RIIO-1'!$AN:$AN,MATCH(AP$5&amp;$E34&amp;$G34,'Inp_RIIO-1'!$M:$M,0)))),"")</f>
        <v>6.856842273350594E-5</v>
      </c>
      <c r="AQ34" s="63">
        <f>IFERROR(IF($M34=0,INDEX('Inp_RIIO-1'!$AM:$AM,MATCH(AQ$5&amp;$E34&amp;$G34,'Inp_RIIO-1'!$M:$M,0)),IF($M34=1,INDEX('Inp_RIIO-1'!$AN:$AN,MATCH(AQ$5&amp;$E34&amp;$G34,'Inp_RIIO-1'!$M:$M,0)))),"")</f>
        <v>0.77107649198268291</v>
      </c>
      <c r="AS34" s="15"/>
      <c r="AT34" s="15"/>
      <c r="AU34" s="15"/>
      <c r="AV34" s="15"/>
      <c r="AW34" s="15"/>
      <c r="AX34" s="15"/>
      <c r="AY34" s="15"/>
      <c r="AZ34" s="15"/>
      <c r="BA34" s="15"/>
      <c r="BB34" s="15"/>
      <c r="BC34" s="15"/>
      <c r="BD34" s="15"/>
    </row>
    <row r="35" spans="1:56">
      <c r="E35" s="69" t="s">
        <v>187</v>
      </c>
      <c r="F35" s="69" t="s">
        <v>140</v>
      </c>
      <c r="G35" s="69" t="s">
        <v>188</v>
      </c>
      <c r="H35" s="69"/>
      <c r="I35" s="69"/>
      <c r="J35" s="69" t="s">
        <v>65</v>
      </c>
      <c r="M35" s="63">
        <f>Control!$R$10</f>
        <v>0</v>
      </c>
      <c r="N35" s="63">
        <f>Inp_Exclusions!I35</f>
        <v>1</v>
      </c>
      <c r="P35" s="63" t="str">
        <f>IFERROR(IF($M35=0,INDEX('Inp_RIIO-1'!$AM:$AM,MATCH(P$5&amp;$E35&amp;$G35,'Inp_RIIO-1'!$M:$M,0)),IF($M35=1,INDEX('Inp_RIIO-1'!$AN:$AN,MATCH(P$5&amp;$E35&amp;$G35,'Inp_RIIO-1'!$M:$M,0)))),"")</f>
        <v/>
      </c>
      <c r="Q35" s="63">
        <f>IFERROR(IF($M35=0,INDEX('Inp_RIIO-1'!$AM:$AM,MATCH(Q$5&amp;$E35&amp;$G35,'Inp_RIIO-1'!$M:$M,0)),IF($M35=1,INDEX('Inp_RIIO-1'!$AN:$AN,MATCH(Q$5&amp;$E35&amp;$G35,'Inp_RIIO-1'!$M:$M,0)))),"")</f>
        <v>18.053539168428234</v>
      </c>
      <c r="R35" s="63">
        <f>IFERROR(IF($M35=0,INDEX('Inp_RIIO-1'!$AM:$AM,MATCH(R$5&amp;$E35&amp;$G35,'Inp_RIIO-1'!$M:$M,0)),IF($M35=1,INDEX('Inp_RIIO-1'!$AN:$AN,MATCH(R$5&amp;$E35&amp;$G35,'Inp_RIIO-1'!$M:$M,0)))),"")</f>
        <v>7.0115993525260816</v>
      </c>
      <c r="S35" s="63">
        <f>IFERROR(IF($M35=0,INDEX('Inp_RIIO-1'!$AM:$AM,MATCH(S$5&amp;$E35&amp;$G35,'Inp_RIIO-1'!$M:$M,0)),IF($M35=1,INDEX('Inp_RIIO-1'!$AN:$AN,MATCH(S$5&amp;$E35&amp;$G35,'Inp_RIIO-1'!$M:$M,0)))),"")</f>
        <v>11.725886027575996</v>
      </c>
      <c r="T35" s="63" t="str">
        <f>IFERROR(IF($M35=0,INDEX('Inp_RIIO-1'!$AM:$AM,MATCH(T$5&amp;$E35&amp;$G35,'Inp_RIIO-1'!$M:$M,0)),IF($M35=1,INDEX('Inp_RIIO-1'!$AN:$AN,MATCH(T$5&amp;$E35&amp;$G35,'Inp_RIIO-1'!$M:$M,0)))),"")</f>
        <v/>
      </c>
      <c r="U35" s="63" t="str">
        <f>IFERROR(IF($M35=0,INDEX('Inp_RIIO-1'!$AM:$AM,MATCH(U$5&amp;$E35&amp;$G35,'Inp_RIIO-1'!$M:$M,0)),IF($M35=1,INDEX('Inp_RIIO-1'!$AN:$AN,MATCH(U$5&amp;$E35&amp;$G35,'Inp_RIIO-1'!$M:$M,0)))),"")</f>
        <v/>
      </c>
      <c r="V35" s="63" t="str">
        <f>IFERROR(IF($M35=0,INDEX('Inp_RIIO-1'!$AM:$AM,MATCH(V$5&amp;$E35&amp;$G35,'Inp_RIIO-1'!$M:$M,0)),IF($M35=1,INDEX('Inp_RIIO-1'!$AN:$AN,MATCH(V$5&amp;$E35&amp;$G35,'Inp_RIIO-1'!$M:$M,0)))),"")</f>
        <v/>
      </c>
      <c r="W35" s="63" t="str">
        <f>IFERROR(IF($M35=0,INDEX('Inp_RIIO-1'!$AM:$AM,MATCH(W$5&amp;$E35&amp;$G35,'Inp_RIIO-1'!$M:$M,0)),IF($M35=1,INDEX('Inp_RIIO-1'!$AN:$AN,MATCH(W$5&amp;$E35&amp;$G35,'Inp_RIIO-1'!$M:$M,0)))),"")</f>
        <v/>
      </c>
      <c r="X35" s="63" t="str">
        <f>IFERROR(IF($M35=0,INDEX('Inp_RIIO-1'!$AM:$AM,MATCH(X$5&amp;$E35&amp;$G35,'Inp_RIIO-1'!$M:$M,0)),IF($M35=1,INDEX('Inp_RIIO-1'!$AN:$AN,MATCH(X$5&amp;$E35&amp;$G35,'Inp_RIIO-1'!$M:$M,0)))),"")</f>
        <v/>
      </c>
      <c r="Y35" s="63" t="str">
        <f>IFERROR(IF($M35=0,INDEX('Inp_RIIO-1'!$AM:$AM,MATCH(Y$5&amp;$E35&amp;$G35,'Inp_RIIO-1'!$M:$M,0)),IF($M35=1,INDEX('Inp_RIIO-1'!$AN:$AN,MATCH(Y$5&amp;$E35&amp;$G35,'Inp_RIIO-1'!$M:$M,0)))),"")</f>
        <v/>
      </c>
      <c r="Z35" s="63" t="str">
        <f>IFERROR(IF($M35=0,INDEX('Inp_RIIO-1'!$AM:$AM,MATCH(Z$5&amp;$E35&amp;$G35,'Inp_RIIO-1'!$M:$M,0)),IF($M35=1,INDEX('Inp_RIIO-1'!$AN:$AN,MATCH(Z$5&amp;$E35&amp;$G35,'Inp_RIIO-1'!$M:$M,0)))),"")</f>
        <v/>
      </c>
      <c r="AA35" s="63" t="str">
        <f>IFERROR(IF($M35=0,INDEX('Inp_RIIO-1'!$AM:$AM,MATCH(AA$5&amp;$E35&amp;$G35,'Inp_RIIO-1'!$M:$M,0)),IF($M35=1,INDEX('Inp_RIIO-1'!$AN:$AN,MATCH(AA$5&amp;$E35&amp;$G35,'Inp_RIIO-1'!$M:$M,0)))),"")</f>
        <v/>
      </c>
      <c r="AB35" s="63" t="str">
        <f>IFERROR(IF($M35=0,INDEX('Inp_RIIO-1'!$AM:$AM,MATCH(AB$5&amp;$E35&amp;$G35,'Inp_RIIO-1'!$M:$M,0)),IF($M35=1,INDEX('Inp_RIIO-1'!$AN:$AN,MATCH(AB$5&amp;$E35&amp;$G35,'Inp_RIIO-1'!$M:$M,0)))),"")</f>
        <v/>
      </c>
      <c r="AC35" s="63" t="str">
        <f>IFERROR(IF($M35=0,INDEX('Inp_RIIO-1'!$AM:$AM,MATCH(AC$5&amp;$E35&amp;$G35,'Inp_RIIO-1'!$M:$M,0)),IF($M35=1,INDEX('Inp_RIIO-1'!$AN:$AN,MATCH(AC$5&amp;$E35&amp;$G35,'Inp_RIIO-1'!$M:$M,0)))),"")</f>
        <v/>
      </c>
      <c r="AD35" s="63" t="str">
        <f>IFERROR(IF($M35=0,INDEX('Inp_RIIO-1'!$AM:$AM,MATCH(AD$5&amp;$E35&amp;$G35,'Inp_RIIO-1'!$M:$M,0)),IF($M35=1,INDEX('Inp_RIIO-1'!$AN:$AN,MATCH(AD$5&amp;$E35&amp;$G35,'Inp_RIIO-1'!$M:$M,0)))),"")</f>
        <v/>
      </c>
      <c r="AE35" s="63" t="str">
        <f>IFERROR(IF($M35=0,INDEX('Inp_RIIO-1'!$AM:$AM,MATCH(AE$5&amp;$E35&amp;$G35,'Inp_RIIO-1'!$M:$M,0)),IF($M35=1,INDEX('Inp_RIIO-1'!$AN:$AN,MATCH(AE$5&amp;$E35&amp;$G35,'Inp_RIIO-1'!$M:$M,0)))),"")</f>
        <v/>
      </c>
      <c r="AF35" s="63" t="str">
        <f>IFERROR(IF($M35=0,INDEX('Inp_RIIO-1'!$AM:$AM,MATCH(AF$5&amp;$E35&amp;$G35,'Inp_RIIO-1'!$M:$M,0)),IF($M35=1,INDEX('Inp_RIIO-1'!$AN:$AN,MATCH(AF$5&amp;$E35&amp;$G35,'Inp_RIIO-1'!$M:$M,0)))),"")</f>
        <v/>
      </c>
      <c r="AG35" s="63" t="str">
        <f>IFERROR(IF($M35=0,INDEX('Inp_RIIO-1'!$AM:$AM,MATCH(AG$5&amp;$E35&amp;$G35,'Inp_RIIO-1'!$M:$M,0)),IF($M35=1,INDEX('Inp_RIIO-1'!$AN:$AN,MATCH(AG$5&amp;$E35&amp;$G35,'Inp_RIIO-1'!$M:$M,0)))),"")</f>
        <v/>
      </c>
      <c r="AH35" s="63" t="str">
        <f>IFERROR(IF($M35=0,INDEX('Inp_RIIO-1'!$AM:$AM,MATCH(AH$5&amp;$E35&amp;$G35,'Inp_RIIO-1'!$M:$M,0)),IF($M35=1,INDEX('Inp_RIIO-1'!$AN:$AN,MATCH(AH$5&amp;$E35&amp;$G35,'Inp_RIIO-1'!$M:$M,0)))),"")</f>
        <v/>
      </c>
      <c r="AI35" s="63" t="str">
        <f>IFERROR(IF($M35=0,INDEX('Inp_RIIO-1'!$AM:$AM,MATCH(AI$5&amp;$E35&amp;$G35,'Inp_RIIO-1'!$M:$M,0)),IF($M35=1,INDEX('Inp_RIIO-1'!$AN:$AN,MATCH(AI$5&amp;$E35&amp;$G35,'Inp_RIIO-1'!$M:$M,0)))),"")</f>
        <v/>
      </c>
      <c r="AJ35" s="63" t="str">
        <f>IFERROR(IF($M35=0,INDEX('Inp_RIIO-1'!$AM:$AM,MATCH(AJ$5&amp;$E35&amp;$G35,'Inp_RIIO-1'!$M:$M,0)),IF($M35=1,INDEX('Inp_RIIO-1'!$AN:$AN,MATCH(AJ$5&amp;$E35&amp;$G35,'Inp_RIIO-1'!$M:$M,0)))),"")</f>
        <v/>
      </c>
      <c r="AK35" s="63" t="str">
        <f>IFERROR(IF($M35=0,INDEX('Inp_RIIO-1'!$AM:$AM,MATCH(AK$5&amp;$E35&amp;$G35,'Inp_RIIO-1'!$M:$M,0)),IF($M35=1,INDEX('Inp_RIIO-1'!$AN:$AN,MATCH(AK$5&amp;$E35&amp;$G35,'Inp_RIIO-1'!$M:$M,0)))),"")</f>
        <v/>
      </c>
      <c r="AL35" s="63" t="str">
        <f>IFERROR(IF($M35=0,INDEX('Inp_RIIO-1'!$AM:$AM,MATCH(AL$5&amp;$E35&amp;$G35,'Inp_RIIO-1'!$M:$M,0)),IF($M35=1,INDEX('Inp_RIIO-1'!$AN:$AN,MATCH(AL$5&amp;$E35&amp;$G35,'Inp_RIIO-1'!$M:$M,0)))),"")</f>
        <v/>
      </c>
      <c r="AM35" s="63" t="str">
        <f>IFERROR(IF($M35=0,INDEX('Inp_RIIO-1'!$AM:$AM,MATCH(AM$5&amp;$E35&amp;$G35,'Inp_RIIO-1'!$M:$M,0)),IF($M35=1,INDEX('Inp_RIIO-1'!$AN:$AN,MATCH(AM$5&amp;$E35&amp;$G35,'Inp_RIIO-1'!$M:$M,0)))),"")</f>
        <v/>
      </c>
      <c r="AN35" s="63" t="str">
        <f>IFERROR(IF($M35=0,INDEX('Inp_RIIO-1'!$AM:$AM,MATCH(AN$5&amp;$E35&amp;$G35,'Inp_RIIO-1'!$M:$M,0)),IF($M35=1,INDEX('Inp_RIIO-1'!$AN:$AN,MATCH(AN$5&amp;$E35&amp;$G35,'Inp_RIIO-1'!$M:$M,0)))),"")</f>
        <v/>
      </c>
      <c r="AO35" s="63" t="str">
        <f>IFERROR(IF($M35=0,INDEX('Inp_RIIO-1'!$AM:$AM,MATCH(AO$5&amp;$E35&amp;$G35,'Inp_RIIO-1'!$M:$M,0)),IF($M35=1,INDEX('Inp_RIIO-1'!$AN:$AN,MATCH(AO$5&amp;$E35&amp;$G35,'Inp_RIIO-1'!$M:$M,0)))),"")</f>
        <v/>
      </c>
      <c r="AP35" s="63" t="str">
        <f>IFERROR(IF($M35=0,INDEX('Inp_RIIO-1'!$AM:$AM,MATCH(AP$5&amp;$E35&amp;$G35,'Inp_RIIO-1'!$M:$M,0)),IF($M35=1,INDEX('Inp_RIIO-1'!$AN:$AN,MATCH(AP$5&amp;$E35&amp;$G35,'Inp_RIIO-1'!$M:$M,0)))),"")</f>
        <v/>
      </c>
      <c r="AQ35" s="63" t="str">
        <f>IFERROR(IF($M35=0,INDEX('Inp_RIIO-1'!$AM:$AM,MATCH(AQ$5&amp;$E35&amp;$G35,'Inp_RIIO-1'!$M:$M,0)),IF($M35=1,INDEX('Inp_RIIO-1'!$AN:$AN,MATCH(AQ$5&amp;$E35&amp;$G35,'Inp_RIIO-1'!$M:$M,0)))),"")</f>
        <v/>
      </c>
      <c r="AS35" s="15"/>
      <c r="AT35" s="15"/>
      <c r="AU35" s="15"/>
      <c r="AV35" s="15"/>
      <c r="AW35" s="15"/>
      <c r="AX35" s="15"/>
      <c r="AY35" s="15"/>
      <c r="AZ35" s="15"/>
      <c r="BA35" s="15"/>
      <c r="BB35" s="15"/>
      <c r="BC35" s="15"/>
      <c r="BD35" s="15"/>
    </row>
    <row r="36" spans="1:56">
      <c r="E36" s="69" t="s">
        <v>189</v>
      </c>
      <c r="F36" s="69" t="s">
        <v>140</v>
      </c>
      <c r="G36" s="69" t="s">
        <v>190</v>
      </c>
      <c r="H36" s="69"/>
      <c r="I36" s="69"/>
      <c r="J36" s="69" t="s">
        <v>65</v>
      </c>
      <c r="M36" s="63">
        <f>Control!$R$10</f>
        <v>0</v>
      </c>
      <c r="N36" s="63">
        <f>Inp_Exclusions!I36</f>
        <v>1</v>
      </c>
      <c r="P36" s="63" t="str">
        <f>IFERROR(IF($M36=0,INDEX('Inp_RIIO-1'!$AM:$AM,MATCH(P$5&amp;$E36&amp;$G36,'Inp_RIIO-1'!$M:$M,0)),IF($M36=1,INDEX('Inp_RIIO-1'!$AN:$AN,MATCH(P$5&amp;$E36&amp;$G36,'Inp_RIIO-1'!$M:$M,0)))),"")</f>
        <v/>
      </c>
      <c r="Q36" s="63">
        <f>IFERROR(IF($M36=0,INDEX('Inp_RIIO-1'!$AM:$AM,MATCH(Q$5&amp;$E36&amp;$G36,'Inp_RIIO-1'!$M:$M,0)),IF($M36=1,INDEX('Inp_RIIO-1'!$AN:$AN,MATCH(Q$5&amp;$E36&amp;$G36,'Inp_RIIO-1'!$M:$M,0)))),"")</f>
        <v>53.061789982123599</v>
      </c>
      <c r="R36" s="63">
        <f>IFERROR(IF($M36=0,INDEX('Inp_RIIO-1'!$AM:$AM,MATCH(R$5&amp;$E36&amp;$G36,'Inp_RIIO-1'!$M:$M,0)),IF($M36=1,INDEX('Inp_RIIO-1'!$AN:$AN,MATCH(R$5&amp;$E36&amp;$G36,'Inp_RIIO-1'!$M:$M,0)))),"")</f>
        <v>3.8492958610112549</v>
      </c>
      <c r="S36" s="63">
        <f>IFERROR(IF($M36=0,INDEX('Inp_RIIO-1'!$AM:$AM,MATCH(S$5&amp;$E36&amp;$G36,'Inp_RIIO-1'!$M:$M,0)),IF($M36=1,INDEX('Inp_RIIO-1'!$AN:$AN,MATCH(S$5&amp;$E36&amp;$G36,'Inp_RIIO-1'!$M:$M,0)))),"")</f>
        <v>7.2729584278942347</v>
      </c>
      <c r="T36" s="63" t="str">
        <f>IFERROR(IF($M36=0,INDEX('Inp_RIIO-1'!$AM:$AM,MATCH(T$5&amp;$E36&amp;$G36,'Inp_RIIO-1'!$M:$M,0)),IF($M36=1,INDEX('Inp_RIIO-1'!$AN:$AN,MATCH(T$5&amp;$E36&amp;$G36,'Inp_RIIO-1'!$M:$M,0)))),"")</f>
        <v/>
      </c>
      <c r="U36" s="63">
        <f>IFERROR(IF($M36=0,INDEX('Inp_RIIO-1'!$AM:$AM,MATCH(U$5&amp;$E36&amp;$G36,'Inp_RIIO-1'!$M:$M,0)),IF($M36=1,INDEX('Inp_RIIO-1'!$AN:$AN,MATCH(U$5&amp;$E36&amp;$G36,'Inp_RIIO-1'!$M:$M,0)))),"")</f>
        <v>22.718316260990768</v>
      </c>
      <c r="V36" s="63" t="str">
        <f>IFERROR(IF($M36=0,INDEX('Inp_RIIO-1'!$AM:$AM,MATCH(V$5&amp;$E36&amp;$G36,'Inp_RIIO-1'!$M:$M,0)),IF($M36=1,INDEX('Inp_RIIO-1'!$AN:$AN,MATCH(V$5&amp;$E36&amp;$G36,'Inp_RIIO-1'!$M:$M,0)))),"")</f>
        <v/>
      </c>
      <c r="W36" s="63" t="str">
        <f>IFERROR(IF($M36=0,INDEX('Inp_RIIO-1'!$AM:$AM,MATCH(W$5&amp;$E36&amp;$G36,'Inp_RIIO-1'!$M:$M,0)),IF($M36=1,INDEX('Inp_RIIO-1'!$AN:$AN,MATCH(W$5&amp;$E36&amp;$G36,'Inp_RIIO-1'!$M:$M,0)))),"")</f>
        <v/>
      </c>
      <c r="X36" s="63" t="str">
        <f>IFERROR(IF($M36=0,INDEX('Inp_RIIO-1'!$AM:$AM,MATCH(X$5&amp;$E36&amp;$G36,'Inp_RIIO-1'!$M:$M,0)),IF($M36=1,INDEX('Inp_RIIO-1'!$AN:$AN,MATCH(X$5&amp;$E36&amp;$G36,'Inp_RIIO-1'!$M:$M,0)))),"")</f>
        <v/>
      </c>
      <c r="Y36" s="63" t="str">
        <f>IFERROR(IF($M36=0,INDEX('Inp_RIIO-1'!$AM:$AM,MATCH(Y$5&amp;$E36&amp;$G36,'Inp_RIIO-1'!$M:$M,0)),IF($M36=1,INDEX('Inp_RIIO-1'!$AN:$AN,MATCH(Y$5&amp;$E36&amp;$G36,'Inp_RIIO-1'!$M:$M,0)))),"")</f>
        <v/>
      </c>
      <c r="Z36" s="63" t="str">
        <f>IFERROR(IF($M36=0,INDEX('Inp_RIIO-1'!$AM:$AM,MATCH(Z$5&amp;$E36&amp;$G36,'Inp_RIIO-1'!$M:$M,0)),IF($M36=1,INDEX('Inp_RIIO-1'!$AN:$AN,MATCH(Z$5&amp;$E36&amp;$G36,'Inp_RIIO-1'!$M:$M,0)))),"")</f>
        <v/>
      </c>
      <c r="AA36" s="63" t="str">
        <f>IFERROR(IF($M36=0,INDEX('Inp_RIIO-1'!$AM:$AM,MATCH(AA$5&amp;$E36&amp;$G36,'Inp_RIIO-1'!$M:$M,0)),IF($M36=1,INDEX('Inp_RIIO-1'!$AN:$AN,MATCH(AA$5&amp;$E36&amp;$G36,'Inp_RIIO-1'!$M:$M,0)))),"")</f>
        <v/>
      </c>
      <c r="AB36" s="63" t="str">
        <f>IFERROR(IF($M36=0,INDEX('Inp_RIIO-1'!$AM:$AM,MATCH(AB$5&amp;$E36&amp;$G36,'Inp_RIIO-1'!$M:$M,0)),IF($M36=1,INDEX('Inp_RIIO-1'!$AN:$AN,MATCH(AB$5&amp;$E36&amp;$G36,'Inp_RIIO-1'!$M:$M,0)))),"")</f>
        <v/>
      </c>
      <c r="AC36" s="63" t="str">
        <f>IFERROR(IF($M36=0,INDEX('Inp_RIIO-1'!$AM:$AM,MATCH(AC$5&amp;$E36&amp;$G36,'Inp_RIIO-1'!$M:$M,0)),IF($M36=1,INDEX('Inp_RIIO-1'!$AN:$AN,MATCH(AC$5&amp;$E36&amp;$G36,'Inp_RIIO-1'!$M:$M,0)))),"")</f>
        <v/>
      </c>
      <c r="AD36" s="63" t="str">
        <f>IFERROR(IF($M36=0,INDEX('Inp_RIIO-1'!$AM:$AM,MATCH(AD$5&amp;$E36&amp;$G36,'Inp_RIIO-1'!$M:$M,0)),IF($M36=1,INDEX('Inp_RIIO-1'!$AN:$AN,MATCH(AD$5&amp;$E36&amp;$G36,'Inp_RIIO-1'!$M:$M,0)))),"")</f>
        <v/>
      </c>
      <c r="AE36" s="63" t="str">
        <f>IFERROR(IF($M36=0,INDEX('Inp_RIIO-1'!$AM:$AM,MATCH(AE$5&amp;$E36&amp;$G36,'Inp_RIIO-1'!$M:$M,0)),IF($M36=1,INDEX('Inp_RIIO-1'!$AN:$AN,MATCH(AE$5&amp;$E36&amp;$G36,'Inp_RIIO-1'!$M:$M,0)))),"")</f>
        <v/>
      </c>
      <c r="AF36" s="63" t="str">
        <f>IFERROR(IF($M36=0,INDEX('Inp_RIIO-1'!$AM:$AM,MATCH(AF$5&amp;$E36&amp;$G36,'Inp_RIIO-1'!$M:$M,0)),IF($M36=1,INDEX('Inp_RIIO-1'!$AN:$AN,MATCH(AF$5&amp;$E36&amp;$G36,'Inp_RIIO-1'!$M:$M,0)))),"")</f>
        <v/>
      </c>
      <c r="AG36" s="63" t="str">
        <f>IFERROR(IF($M36=0,INDEX('Inp_RIIO-1'!$AM:$AM,MATCH(AG$5&amp;$E36&amp;$G36,'Inp_RIIO-1'!$M:$M,0)),IF($M36=1,INDEX('Inp_RIIO-1'!$AN:$AN,MATCH(AG$5&amp;$E36&amp;$G36,'Inp_RIIO-1'!$M:$M,0)))),"")</f>
        <v/>
      </c>
      <c r="AH36" s="63" t="str">
        <f>IFERROR(IF($M36=0,INDEX('Inp_RIIO-1'!$AM:$AM,MATCH(AH$5&amp;$E36&amp;$G36,'Inp_RIIO-1'!$M:$M,0)),IF($M36=1,INDEX('Inp_RIIO-1'!$AN:$AN,MATCH(AH$5&amp;$E36&amp;$G36,'Inp_RIIO-1'!$M:$M,0)))),"")</f>
        <v/>
      </c>
      <c r="AI36" s="63" t="str">
        <f>IFERROR(IF($M36=0,INDEX('Inp_RIIO-1'!$AM:$AM,MATCH(AI$5&amp;$E36&amp;$G36,'Inp_RIIO-1'!$M:$M,0)),IF($M36=1,INDEX('Inp_RIIO-1'!$AN:$AN,MATCH(AI$5&amp;$E36&amp;$G36,'Inp_RIIO-1'!$M:$M,0)))),"")</f>
        <v/>
      </c>
      <c r="AJ36" s="63" t="str">
        <f>IFERROR(IF($M36=0,INDEX('Inp_RIIO-1'!$AM:$AM,MATCH(AJ$5&amp;$E36&amp;$G36,'Inp_RIIO-1'!$M:$M,0)),IF($M36=1,INDEX('Inp_RIIO-1'!$AN:$AN,MATCH(AJ$5&amp;$E36&amp;$G36,'Inp_RIIO-1'!$M:$M,0)))),"")</f>
        <v/>
      </c>
      <c r="AK36" s="63" t="str">
        <f>IFERROR(IF($M36=0,INDEX('Inp_RIIO-1'!$AM:$AM,MATCH(AK$5&amp;$E36&amp;$G36,'Inp_RIIO-1'!$M:$M,0)),IF($M36=1,INDEX('Inp_RIIO-1'!$AN:$AN,MATCH(AK$5&amp;$E36&amp;$G36,'Inp_RIIO-1'!$M:$M,0)))),"")</f>
        <v/>
      </c>
      <c r="AL36" s="63" t="str">
        <f>IFERROR(IF($M36=0,INDEX('Inp_RIIO-1'!$AM:$AM,MATCH(AL$5&amp;$E36&amp;$G36,'Inp_RIIO-1'!$M:$M,0)),IF($M36=1,INDEX('Inp_RIIO-1'!$AN:$AN,MATCH(AL$5&amp;$E36&amp;$G36,'Inp_RIIO-1'!$M:$M,0)))),"")</f>
        <v/>
      </c>
      <c r="AM36" s="63" t="str">
        <f>IFERROR(IF($M36=0,INDEX('Inp_RIIO-1'!$AM:$AM,MATCH(AM$5&amp;$E36&amp;$G36,'Inp_RIIO-1'!$M:$M,0)),IF($M36=1,INDEX('Inp_RIIO-1'!$AN:$AN,MATCH(AM$5&amp;$E36&amp;$G36,'Inp_RIIO-1'!$M:$M,0)))),"")</f>
        <v/>
      </c>
      <c r="AN36" s="63" t="str">
        <f>IFERROR(IF($M36=0,INDEX('Inp_RIIO-1'!$AM:$AM,MATCH(AN$5&amp;$E36&amp;$G36,'Inp_RIIO-1'!$M:$M,0)),IF($M36=1,INDEX('Inp_RIIO-1'!$AN:$AN,MATCH(AN$5&amp;$E36&amp;$G36,'Inp_RIIO-1'!$M:$M,0)))),"")</f>
        <v/>
      </c>
      <c r="AO36" s="63" t="str">
        <f>IFERROR(IF($M36=0,INDEX('Inp_RIIO-1'!$AM:$AM,MATCH(AO$5&amp;$E36&amp;$G36,'Inp_RIIO-1'!$M:$M,0)),IF($M36=1,INDEX('Inp_RIIO-1'!$AN:$AN,MATCH(AO$5&amp;$E36&amp;$G36,'Inp_RIIO-1'!$M:$M,0)))),"")</f>
        <v/>
      </c>
      <c r="AP36" s="63" t="str">
        <f>IFERROR(IF($M36=0,INDEX('Inp_RIIO-1'!$AM:$AM,MATCH(AP$5&amp;$E36&amp;$G36,'Inp_RIIO-1'!$M:$M,0)),IF($M36=1,INDEX('Inp_RIIO-1'!$AN:$AN,MATCH(AP$5&amp;$E36&amp;$G36,'Inp_RIIO-1'!$M:$M,0)))),"")</f>
        <v/>
      </c>
      <c r="AQ36" s="63" t="str">
        <f>IFERROR(IF($M36=0,INDEX('Inp_RIIO-1'!$AM:$AM,MATCH(AQ$5&amp;$E36&amp;$G36,'Inp_RIIO-1'!$M:$M,0)),IF($M36=1,INDEX('Inp_RIIO-1'!$AN:$AN,MATCH(AQ$5&amp;$E36&amp;$G36,'Inp_RIIO-1'!$M:$M,0)))),"")</f>
        <v/>
      </c>
      <c r="AS36" s="15"/>
      <c r="AT36" s="15"/>
      <c r="AU36" s="15"/>
      <c r="AV36" s="15"/>
      <c r="AW36" s="15"/>
      <c r="AX36" s="15"/>
      <c r="AY36" s="15"/>
      <c r="AZ36" s="15"/>
      <c r="BA36" s="15"/>
      <c r="BB36" s="15"/>
      <c r="BC36" s="15"/>
      <c r="BD36" s="15"/>
    </row>
    <row r="37" spans="1:56">
      <c r="E37" s="69" t="s">
        <v>191</v>
      </c>
      <c r="F37" s="69" t="s">
        <v>140</v>
      </c>
      <c r="G37" s="69" t="s">
        <v>192</v>
      </c>
      <c r="H37" s="69"/>
      <c r="I37" s="69"/>
      <c r="J37" s="69" t="s">
        <v>65</v>
      </c>
      <c r="M37" s="63">
        <f>Control!$R$10</f>
        <v>0</v>
      </c>
      <c r="N37" s="63">
        <f>Inp_Exclusions!I37</f>
        <v>1</v>
      </c>
      <c r="P37" s="63" t="str">
        <f>IFERROR(IF($M37=0,INDEX('Inp_RIIO-1'!$AM:$AM,MATCH(P$5&amp;$E37&amp;$G37,'Inp_RIIO-1'!$M:$M,0)),IF($M37=1,INDEX('Inp_RIIO-1'!$AN:$AN,MATCH(P$5&amp;$E37&amp;$G37,'Inp_RIIO-1'!$M:$M,0)))),"")</f>
        <v/>
      </c>
      <c r="Q37" s="63">
        <f>IFERROR(IF($M37=0,INDEX('Inp_RIIO-1'!$AM:$AM,MATCH(Q$5&amp;$E37&amp;$G37,'Inp_RIIO-1'!$M:$M,0)),IF($M37=1,INDEX('Inp_RIIO-1'!$AN:$AN,MATCH(Q$5&amp;$E37&amp;$G37,'Inp_RIIO-1'!$M:$M,0)))),"")</f>
        <v>9.9189561847930694</v>
      </c>
      <c r="R37" s="63">
        <f>IFERROR(IF($M37=0,INDEX('Inp_RIIO-1'!$AM:$AM,MATCH(R$5&amp;$E37&amp;$G37,'Inp_RIIO-1'!$M:$M,0)),IF($M37=1,INDEX('Inp_RIIO-1'!$AN:$AN,MATCH(R$5&amp;$E37&amp;$G37,'Inp_RIIO-1'!$M:$M,0)))),"")</f>
        <v>-0.21795882633361716</v>
      </c>
      <c r="S37" s="63">
        <f>IFERROR(IF($M37=0,INDEX('Inp_RIIO-1'!$AM:$AM,MATCH(S$5&amp;$E37&amp;$G37,'Inp_RIIO-1'!$M:$M,0)),IF($M37=1,INDEX('Inp_RIIO-1'!$AN:$AN,MATCH(S$5&amp;$E37&amp;$G37,'Inp_RIIO-1'!$M:$M,0)))),"")</f>
        <v>0.62481844808673104</v>
      </c>
      <c r="T37" s="63" t="str">
        <f>IFERROR(IF($M37=0,INDEX('Inp_RIIO-1'!$AM:$AM,MATCH(T$5&amp;$E37&amp;$G37,'Inp_RIIO-1'!$M:$M,0)),IF($M37=1,INDEX('Inp_RIIO-1'!$AN:$AN,MATCH(T$5&amp;$E37&amp;$G37,'Inp_RIIO-1'!$M:$M,0)))),"")</f>
        <v/>
      </c>
      <c r="U37" s="63" t="str">
        <f>IFERROR(IF($M37=0,INDEX('Inp_RIIO-1'!$AM:$AM,MATCH(U$5&amp;$E37&amp;$G37,'Inp_RIIO-1'!$M:$M,0)),IF($M37=1,INDEX('Inp_RIIO-1'!$AN:$AN,MATCH(U$5&amp;$E37&amp;$G37,'Inp_RIIO-1'!$M:$M,0)))),"")</f>
        <v/>
      </c>
      <c r="V37" s="63" t="str">
        <f>IFERROR(IF($M37=0,INDEX('Inp_RIIO-1'!$AM:$AM,MATCH(V$5&amp;$E37&amp;$G37,'Inp_RIIO-1'!$M:$M,0)),IF($M37=1,INDEX('Inp_RIIO-1'!$AN:$AN,MATCH(V$5&amp;$E37&amp;$G37,'Inp_RIIO-1'!$M:$M,0)))),"")</f>
        <v/>
      </c>
      <c r="W37" s="63" t="str">
        <f>IFERROR(IF($M37=0,INDEX('Inp_RIIO-1'!$AM:$AM,MATCH(W$5&amp;$E37&amp;$G37,'Inp_RIIO-1'!$M:$M,0)),IF($M37=1,INDEX('Inp_RIIO-1'!$AN:$AN,MATCH(W$5&amp;$E37&amp;$G37,'Inp_RIIO-1'!$M:$M,0)))),"")</f>
        <v/>
      </c>
      <c r="X37" s="63" t="str">
        <f>IFERROR(IF($M37=0,INDEX('Inp_RIIO-1'!$AM:$AM,MATCH(X$5&amp;$E37&amp;$G37,'Inp_RIIO-1'!$M:$M,0)),IF($M37=1,INDEX('Inp_RIIO-1'!$AN:$AN,MATCH(X$5&amp;$E37&amp;$G37,'Inp_RIIO-1'!$M:$M,0)))),"")</f>
        <v/>
      </c>
      <c r="Y37" s="63" t="str">
        <f>IFERROR(IF($M37=0,INDEX('Inp_RIIO-1'!$AM:$AM,MATCH(Y$5&amp;$E37&amp;$G37,'Inp_RIIO-1'!$M:$M,0)),IF($M37=1,INDEX('Inp_RIIO-1'!$AN:$AN,MATCH(Y$5&amp;$E37&amp;$G37,'Inp_RIIO-1'!$M:$M,0)))),"")</f>
        <v/>
      </c>
      <c r="Z37" s="63" t="str">
        <f>IFERROR(IF($M37=0,INDEX('Inp_RIIO-1'!$AM:$AM,MATCH(Z$5&amp;$E37&amp;$G37,'Inp_RIIO-1'!$M:$M,0)),IF($M37=1,INDEX('Inp_RIIO-1'!$AN:$AN,MATCH(Z$5&amp;$E37&amp;$G37,'Inp_RIIO-1'!$M:$M,0)))),"")</f>
        <v/>
      </c>
      <c r="AA37" s="63" t="str">
        <f>IFERROR(IF($M37=0,INDEX('Inp_RIIO-1'!$AM:$AM,MATCH(AA$5&amp;$E37&amp;$G37,'Inp_RIIO-1'!$M:$M,0)),IF($M37=1,INDEX('Inp_RIIO-1'!$AN:$AN,MATCH(AA$5&amp;$E37&amp;$G37,'Inp_RIIO-1'!$M:$M,0)))),"")</f>
        <v/>
      </c>
      <c r="AB37" s="63" t="str">
        <f>IFERROR(IF($M37=0,INDEX('Inp_RIIO-1'!$AM:$AM,MATCH(AB$5&amp;$E37&amp;$G37,'Inp_RIIO-1'!$M:$M,0)),IF($M37=1,INDEX('Inp_RIIO-1'!$AN:$AN,MATCH(AB$5&amp;$E37&amp;$G37,'Inp_RIIO-1'!$M:$M,0)))),"")</f>
        <v/>
      </c>
      <c r="AC37" s="63" t="str">
        <f>IFERROR(IF($M37=0,INDEX('Inp_RIIO-1'!$AM:$AM,MATCH(AC$5&amp;$E37&amp;$G37,'Inp_RIIO-1'!$M:$M,0)),IF($M37=1,INDEX('Inp_RIIO-1'!$AN:$AN,MATCH(AC$5&amp;$E37&amp;$G37,'Inp_RIIO-1'!$M:$M,0)))),"")</f>
        <v/>
      </c>
      <c r="AD37" s="63" t="str">
        <f>IFERROR(IF($M37=0,INDEX('Inp_RIIO-1'!$AM:$AM,MATCH(AD$5&amp;$E37&amp;$G37,'Inp_RIIO-1'!$M:$M,0)),IF($M37=1,INDEX('Inp_RIIO-1'!$AN:$AN,MATCH(AD$5&amp;$E37&amp;$G37,'Inp_RIIO-1'!$M:$M,0)))),"")</f>
        <v/>
      </c>
      <c r="AE37" s="63" t="str">
        <f>IFERROR(IF($M37=0,INDEX('Inp_RIIO-1'!$AM:$AM,MATCH(AE$5&amp;$E37&amp;$G37,'Inp_RIIO-1'!$M:$M,0)),IF($M37=1,INDEX('Inp_RIIO-1'!$AN:$AN,MATCH(AE$5&amp;$E37&amp;$G37,'Inp_RIIO-1'!$M:$M,0)))),"")</f>
        <v/>
      </c>
      <c r="AF37" s="63" t="str">
        <f>IFERROR(IF($M37=0,INDEX('Inp_RIIO-1'!$AM:$AM,MATCH(AF$5&amp;$E37&amp;$G37,'Inp_RIIO-1'!$M:$M,0)),IF($M37=1,INDEX('Inp_RIIO-1'!$AN:$AN,MATCH(AF$5&amp;$E37&amp;$G37,'Inp_RIIO-1'!$M:$M,0)))),"")</f>
        <v/>
      </c>
      <c r="AG37" s="63" t="str">
        <f>IFERROR(IF($M37=0,INDEX('Inp_RIIO-1'!$AM:$AM,MATCH(AG$5&amp;$E37&amp;$G37,'Inp_RIIO-1'!$M:$M,0)),IF($M37=1,INDEX('Inp_RIIO-1'!$AN:$AN,MATCH(AG$5&amp;$E37&amp;$G37,'Inp_RIIO-1'!$M:$M,0)))),"")</f>
        <v/>
      </c>
      <c r="AH37" s="63" t="str">
        <f>IFERROR(IF($M37=0,INDEX('Inp_RIIO-1'!$AM:$AM,MATCH(AH$5&amp;$E37&amp;$G37,'Inp_RIIO-1'!$M:$M,0)),IF($M37=1,INDEX('Inp_RIIO-1'!$AN:$AN,MATCH(AH$5&amp;$E37&amp;$G37,'Inp_RIIO-1'!$M:$M,0)))),"")</f>
        <v/>
      </c>
      <c r="AI37" s="63" t="str">
        <f>IFERROR(IF($M37=0,INDEX('Inp_RIIO-1'!$AM:$AM,MATCH(AI$5&amp;$E37&amp;$G37,'Inp_RIIO-1'!$M:$M,0)),IF($M37=1,INDEX('Inp_RIIO-1'!$AN:$AN,MATCH(AI$5&amp;$E37&amp;$G37,'Inp_RIIO-1'!$M:$M,0)))),"")</f>
        <v/>
      </c>
      <c r="AJ37" s="63" t="str">
        <f>IFERROR(IF($M37=0,INDEX('Inp_RIIO-1'!$AM:$AM,MATCH(AJ$5&amp;$E37&amp;$G37,'Inp_RIIO-1'!$M:$M,0)),IF($M37=1,INDEX('Inp_RIIO-1'!$AN:$AN,MATCH(AJ$5&amp;$E37&amp;$G37,'Inp_RIIO-1'!$M:$M,0)))),"")</f>
        <v/>
      </c>
      <c r="AK37" s="63" t="str">
        <f>IFERROR(IF($M37=0,INDEX('Inp_RIIO-1'!$AM:$AM,MATCH(AK$5&amp;$E37&amp;$G37,'Inp_RIIO-1'!$M:$M,0)),IF($M37=1,INDEX('Inp_RIIO-1'!$AN:$AN,MATCH(AK$5&amp;$E37&amp;$G37,'Inp_RIIO-1'!$M:$M,0)))),"")</f>
        <v/>
      </c>
      <c r="AL37" s="63" t="str">
        <f>IFERROR(IF($M37=0,INDEX('Inp_RIIO-1'!$AM:$AM,MATCH(AL$5&amp;$E37&amp;$G37,'Inp_RIIO-1'!$M:$M,0)),IF($M37=1,INDEX('Inp_RIIO-1'!$AN:$AN,MATCH(AL$5&amp;$E37&amp;$G37,'Inp_RIIO-1'!$M:$M,0)))),"")</f>
        <v/>
      </c>
      <c r="AM37" s="63" t="str">
        <f>IFERROR(IF($M37=0,INDEX('Inp_RIIO-1'!$AM:$AM,MATCH(AM$5&amp;$E37&amp;$G37,'Inp_RIIO-1'!$M:$M,0)),IF($M37=1,INDEX('Inp_RIIO-1'!$AN:$AN,MATCH(AM$5&amp;$E37&amp;$G37,'Inp_RIIO-1'!$M:$M,0)))),"")</f>
        <v/>
      </c>
      <c r="AN37" s="63" t="str">
        <f>IFERROR(IF($M37=0,INDEX('Inp_RIIO-1'!$AM:$AM,MATCH(AN$5&amp;$E37&amp;$G37,'Inp_RIIO-1'!$M:$M,0)),IF($M37=1,INDEX('Inp_RIIO-1'!$AN:$AN,MATCH(AN$5&amp;$E37&amp;$G37,'Inp_RIIO-1'!$M:$M,0)))),"")</f>
        <v/>
      </c>
      <c r="AO37" s="63" t="str">
        <f>IFERROR(IF($M37=0,INDEX('Inp_RIIO-1'!$AM:$AM,MATCH(AO$5&amp;$E37&amp;$G37,'Inp_RIIO-1'!$M:$M,0)),IF($M37=1,INDEX('Inp_RIIO-1'!$AN:$AN,MATCH(AO$5&amp;$E37&amp;$G37,'Inp_RIIO-1'!$M:$M,0)))),"")</f>
        <v/>
      </c>
      <c r="AP37" s="63" t="str">
        <f>IFERROR(IF($M37=0,INDEX('Inp_RIIO-1'!$AM:$AM,MATCH(AP$5&amp;$E37&amp;$G37,'Inp_RIIO-1'!$M:$M,0)),IF($M37=1,INDEX('Inp_RIIO-1'!$AN:$AN,MATCH(AP$5&amp;$E37&amp;$G37,'Inp_RIIO-1'!$M:$M,0)))),"")</f>
        <v/>
      </c>
      <c r="AQ37" s="63" t="str">
        <f>IFERROR(IF($M37=0,INDEX('Inp_RIIO-1'!$AM:$AM,MATCH(AQ$5&amp;$E37&amp;$G37,'Inp_RIIO-1'!$M:$M,0)),IF($M37=1,INDEX('Inp_RIIO-1'!$AN:$AN,MATCH(AQ$5&amp;$E37&amp;$G37,'Inp_RIIO-1'!$M:$M,0)))),"")</f>
        <v/>
      </c>
      <c r="AS37" s="15"/>
      <c r="AT37" s="15"/>
      <c r="AU37" s="15"/>
      <c r="AV37" s="15"/>
      <c r="AW37" s="15"/>
      <c r="AX37" s="15"/>
      <c r="AY37" s="15"/>
      <c r="AZ37" s="15"/>
      <c r="BA37" s="15"/>
      <c r="BB37" s="15"/>
      <c r="BC37" s="15"/>
      <c r="BD37" s="15"/>
    </row>
    <row r="38" spans="1:56">
      <c r="E38" s="69" t="s">
        <v>193</v>
      </c>
      <c r="F38" s="69" t="s">
        <v>140</v>
      </c>
      <c r="G38" s="69" t="s">
        <v>194</v>
      </c>
      <c r="H38" s="69"/>
      <c r="I38" s="69"/>
      <c r="J38" s="69" t="s">
        <v>65</v>
      </c>
      <c r="M38" s="63">
        <f>Control!$R$10</f>
        <v>0</v>
      </c>
      <c r="N38" s="63">
        <f>Inp_Exclusions!I38</f>
        <v>1</v>
      </c>
      <c r="P38" s="63" t="str">
        <f>IFERROR(IF($M38=0,INDEX('Inp_RIIO-1'!$AM:$AM,MATCH(P$5&amp;$E38&amp;$G38,'Inp_RIIO-1'!$M:$M,0)),IF($M38=1,INDEX('Inp_RIIO-1'!$AN:$AN,MATCH(P$5&amp;$E38&amp;$G38,'Inp_RIIO-1'!$M:$M,0)))),"")</f>
        <v/>
      </c>
      <c r="Q38" s="63">
        <f>IFERROR(IF($M38=0,INDEX('Inp_RIIO-1'!$AM:$AM,MATCH(Q$5&amp;$E38&amp;$G38,'Inp_RIIO-1'!$M:$M,0)),IF($M38=1,INDEX('Inp_RIIO-1'!$AN:$AN,MATCH(Q$5&amp;$E38&amp;$G38,'Inp_RIIO-1'!$M:$M,0)))),"")</f>
        <v>2.8300341101849482</v>
      </c>
      <c r="R38" s="63">
        <f>IFERROR(IF($M38=0,INDEX('Inp_RIIO-1'!$AM:$AM,MATCH(R$5&amp;$E38&amp;$G38,'Inp_RIIO-1'!$M:$M,0)),IF($M38=1,INDEX('Inp_RIIO-1'!$AN:$AN,MATCH(R$5&amp;$E38&amp;$G38,'Inp_RIIO-1'!$M:$M,0)))),"")</f>
        <v>3.24</v>
      </c>
      <c r="S38" s="63">
        <f>IFERROR(IF($M38=0,INDEX('Inp_RIIO-1'!$AM:$AM,MATCH(S$5&amp;$E38&amp;$G38,'Inp_RIIO-1'!$M:$M,0)),IF($M38=1,INDEX('Inp_RIIO-1'!$AN:$AN,MATCH(S$5&amp;$E38&amp;$G38,'Inp_RIIO-1'!$M:$M,0)))),"")</f>
        <v>6.1628017597312024</v>
      </c>
      <c r="T38" s="63" t="str">
        <f>IFERROR(IF($M38=0,INDEX('Inp_RIIO-1'!$AM:$AM,MATCH(T$5&amp;$E38&amp;$G38,'Inp_RIIO-1'!$M:$M,0)),IF($M38=1,INDEX('Inp_RIIO-1'!$AN:$AN,MATCH(T$5&amp;$E38&amp;$G38,'Inp_RIIO-1'!$M:$M,0)))),"")</f>
        <v/>
      </c>
      <c r="U38" s="63" t="str">
        <f>IFERROR(IF($M38=0,INDEX('Inp_RIIO-1'!$AM:$AM,MATCH(U$5&amp;$E38&amp;$G38,'Inp_RIIO-1'!$M:$M,0)),IF($M38=1,INDEX('Inp_RIIO-1'!$AN:$AN,MATCH(U$5&amp;$E38&amp;$G38,'Inp_RIIO-1'!$M:$M,0)))),"")</f>
        <v/>
      </c>
      <c r="V38" s="63" t="str">
        <f>IFERROR(IF($M38=0,INDEX('Inp_RIIO-1'!$AM:$AM,MATCH(V$5&amp;$E38&amp;$G38,'Inp_RIIO-1'!$M:$M,0)),IF($M38=1,INDEX('Inp_RIIO-1'!$AN:$AN,MATCH(V$5&amp;$E38&amp;$G38,'Inp_RIIO-1'!$M:$M,0)))),"")</f>
        <v/>
      </c>
      <c r="W38" s="63" t="str">
        <f>IFERROR(IF($M38=0,INDEX('Inp_RIIO-1'!$AM:$AM,MATCH(W$5&amp;$E38&amp;$G38,'Inp_RIIO-1'!$M:$M,0)),IF($M38=1,INDEX('Inp_RIIO-1'!$AN:$AN,MATCH(W$5&amp;$E38&amp;$G38,'Inp_RIIO-1'!$M:$M,0)))),"")</f>
        <v/>
      </c>
      <c r="X38" s="63" t="str">
        <f>IFERROR(IF($M38=0,INDEX('Inp_RIIO-1'!$AM:$AM,MATCH(X$5&amp;$E38&amp;$G38,'Inp_RIIO-1'!$M:$M,0)),IF($M38=1,INDEX('Inp_RIIO-1'!$AN:$AN,MATCH(X$5&amp;$E38&amp;$G38,'Inp_RIIO-1'!$M:$M,0)))),"")</f>
        <v/>
      </c>
      <c r="Y38" s="63" t="str">
        <f>IFERROR(IF($M38=0,INDEX('Inp_RIIO-1'!$AM:$AM,MATCH(Y$5&amp;$E38&amp;$G38,'Inp_RIIO-1'!$M:$M,0)),IF($M38=1,INDEX('Inp_RIIO-1'!$AN:$AN,MATCH(Y$5&amp;$E38&amp;$G38,'Inp_RIIO-1'!$M:$M,0)))),"")</f>
        <v/>
      </c>
      <c r="Z38" s="63" t="str">
        <f>IFERROR(IF($M38=0,INDEX('Inp_RIIO-1'!$AM:$AM,MATCH(Z$5&amp;$E38&amp;$G38,'Inp_RIIO-1'!$M:$M,0)),IF($M38=1,INDEX('Inp_RIIO-1'!$AN:$AN,MATCH(Z$5&amp;$E38&amp;$G38,'Inp_RIIO-1'!$M:$M,0)))),"")</f>
        <v/>
      </c>
      <c r="AA38" s="63" t="str">
        <f>IFERROR(IF($M38=0,INDEX('Inp_RIIO-1'!$AM:$AM,MATCH(AA$5&amp;$E38&amp;$G38,'Inp_RIIO-1'!$M:$M,0)),IF($M38=1,INDEX('Inp_RIIO-1'!$AN:$AN,MATCH(AA$5&amp;$E38&amp;$G38,'Inp_RIIO-1'!$M:$M,0)))),"")</f>
        <v/>
      </c>
      <c r="AB38" s="63" t="str">
        <f>IFERROR(IF($M38=0,INDEX('Inp_RIIO-1'!$AM:$AM,MATCH(AB$5&amp;$E38&amp;$G38,'Inp_RIIO-1'!$M:$M,0)),IF($M38=1,INDEX('Inp_RIIO-1'!$AN:$AN,MATCH(AB$5&amp;$E38&amp;$G38,'Inp_RIIO-1'!$M:$M,0)))),"")</f>
        <v/>
      </c>
      <c r="AC38" s="63" t="str">
        <f>IFERROR(IF($M38=0,INDEX('Inp_RIIO-1'!$AM:$AM,MATCH(AC$5&amp;$E38&amp;$G38,'Inp_RIIO-1'!$M:$M,0)),IF($M38=1,INDEX('Inp_RIIO-1'!$AN:$AN,MATCH(AC$5&amp;$E38&amp;$G38,'Inp_RIIO-1'!$M:$M,0)))),"")</f>
        <v/>
      </c>
      <c r="AD38" s="63" t="str">
        <f>IFERROR(IF($M38=0,INDEX('Inp_RIIO-1'!$AM:$AM,MATCH(AD$5&amp;$E38&amp;$G38,'Inp_RIIO-1'!$M:$M,0)),IF($M38=1,INDEX('Inp_RIIO-1'!$AN:$AN,MATCH(AD$5&amp;$E38&amp;$G38,'Inp_RIIO-1'!$M:$M,0)))),"")</f>
        <v/>
      </c>
      <c r="AE38" s="63" t="str">
        <f>IFERROR(IF($M38=0,INDEX('Inp_RIIO-1'!$AM:$AM,MATCH(AE$5&amp;$E38&amp;$G38,'Inp_RIIO-1'!$M:$M,0)),IF($M38=1,INDEX('Inp_RIIO-1'!$AN:$AN,MATCH(AE$5&amp;$E38&amp;$G38,'Inp_RIIO-1'!$M:$M,0)))),"")</f>
        <v/>
      </c>
      <c r="AF38" s="63" t="str">
        <f>IFERROR(IF($M38=0,INDEX('Inp_RIIO-1'!$AM:$AM,MATCH(AF$5&amp;$E38&amp;$G38,'Inp_RIIO-1'!$M:$M,0)),IF($M38=1,INDEX('Inp_RIIO-1'!$AN:$AN,MATCH(AF$5&amp;$E38&amp;$G38,'Inp_RIIO-1'!$M:$M,0)))),"")</f>
        <v/>
      </c>
      <c r="AG38" s="63" t="str">
        <f>IFERROR(IF($M38=0,INDEX('Inp_RIIO-1'!$AM:$AM,MATCH(AG$5&amp;$E38&amp;$G38,'Inp_RIIO-1'!$M:$M,0)),IF($M38=1,INDEX('Inp_RIIO-1'!$AN:$AN,MATCH(AG$5&amp;$E38&amp;$G38,'Inp_RIIO-1'!$M:$M,0)))),"")</f>
        <v/>
      </c>
      <c r="AH38" s="63" t="str">
        <f>IFERROR(IF($M38=0,INDEX('Inp_RIIO-1'!$AM:$AM,MATCH(AH$5&amp;$E38&amp;$G38,'Inp_RIIO-1'!$M:$M,0)),IF($M38=1,INDEX('Inp_RIIO-1'!$AN:$AN,MATCH(AH$5&amp;$E38&amp;$G38,'Inp_RIIO-1'!$M:$M,0)))),"")</f>
        <v/>
      </c>
      <c r="AI38" s="63" t="str">
        <f>IFERROR(IF($M38=0,INDEX('Inp_RIIO-1'!$AM:$AM,MATCH(AI$5&amp;$E38&amp;$G38,'Inp_RIIO-1'!$M:$M,0)),IF($M38=1,INDEX('Inp_RIIO-1'!$AN:$AN,MATCH(AI$5&amp;$E38&amp;$G38,'Inp_RIIO-1'!$M:$M,0)))),"")</f>
        <v/>
      </c>
      <c r="AJ38" s="63" t="str">
        <f>IFERROR(IF($M38=0,INDEX('Inp_RIIO-1'!$AM:$AM,MATCH(AJ$5&amp;$E38&amp;$G38,'Inp_RIIO-1'!$M:$M,0)),IF($M38=1,INDEX('Inp_RIIO-1'!$AN:$AN,MATCH(AJ$5&amp;$E38&amp;$G38,'Inp_RIIO-1'!$M:$M,0)))),"")</f>
        <v/>
      </c>
      <c r="AK38" s="63" t="str">
        <f>IFERROR(IF($M38=0,INDEX('Inp_RIIO-1'!$AM:$AM,MATCH(AK$5&amp;$E38&amp;$G38,'Inp_RIIO-1'!$M:$M,0)),IF($M38=1,INDEX('Inp_RIIO-1'!$AN:$AN,MATCH(AK$5&amp;$E38&amp;$G38,'Inp_RIIO-1'!$M:$M,0)))),"")</f>
        <v/>
      </c>
      <c r="AL38" s="63" t="str">
        <f>IFERROR(IF($M38=0,INDEX('Inp_RIIO-1'!$AM:$AM,MATCH(AL$5&amp;$E38&amp;$G38,'Inp_RIIO-1'!$M:$M,0)),IF($M38=1,INDEX('Inp_RIIO-1'!$AN:$AN,MATCH(AL$5&amp;$E38&amp;$G38,'Inp_RIIO-1'!$M:$M,0)))),"")</f>
        <v/>
      </c>
      <c r="AM38" s="63" t="str">
        <f>IFERROR(IF($M38=0,INDEX('Inp_RIIO-1'!$AM:$AM,MATCH(AM$5&amp;$E38&amp;$G38,'Inp_RIIO-1'!$M:$M,0)),IF($M38=1,INDEX('Inp_RIIO-1'!$AN:$AN,MATCH(AM$5&amp;$E38&amp;$G38,'Inp_RIIO-1'!$M:$M,0)))),"")</f>
        <v/>
      </c>
      <c r="AN38" s="63" t="str">
        <f>IFERROR(IF($M38=0,INDEX('Inp_RIIO-1'!$AM:$AM,MATCH(AN$5&amp;$E38&amp;$G38,'Inp_RIIO-1'!$M:$M,0)),IF($M38=1,INDEX('Inp_RIIO-1'!$AN:$AN,MATCH(AN$5&amp;$E38&amp;$G38,'Inp_RIIO-1'!$M:$M,0)))),"")</f>
        <v/>
      </c>
      <c r="AO38" s="63" t="str">
        <f>IFERROR(IF($M38=0,INDEX('Inp_RIIO-1'!$AM:$AM,MATCH(AO$5&amp;$E38&amp;$G38,'Inp_RIIO-1'!$M:$M,0)),IF($M38=1,INDEX('Inp_RIIO-1'!$AN:$AN,MATCH(AO$5&amp;$E38&amp;$G38,'Inp_RIIO-1'!$M:$M,0)))),"")</f>
        <v/>
      </c>
      <c r="AP38" s="63" t="str">
        <f>IFERROR(IF($M38=0,INDEX('Inp_RIIO-1'!$AM:$AM,MATCH(AP$5&amp;$E38&amp;$G38,'Inp_RIIO-1'!$M:$M,0)),IF($M38=1,INDEX('Inp_RIIO-1'!$AN:$AN,MATCH(AP$5&amp;$E38&amp;$G38,'Inp_RIIO-1'!$M:$M,0)))),"")</f>
        <v/>
      </c>
      <c r="AQ38" s="63" t="str">
        <f>IFERROR(IF($M38=0,INDEX('Inp_RIIO-1'!$AM:$AM,MATCH(AQ$5&amp;$E38&amp;$G38,'Inp_RIIO-1'!$M:$M,0)),IF($M38=1,INDEX('Inp_RIIO-1'!$AN:$AN,MATCH(AQ$5&amp;$E38&amp;$G38,'Inp_RIIO-1'!$M:$M,0)))),"")</f>
        <v/>
      </c>
      <c r="AS38" s="15"/>
      <c r="AT38" s="15"/>
      <c r="AU38" s="15"/>
      <c r="AV38" s="15"/>
      <c r="AW38" s="15"/>
      <c r="AX38" s="15"/>
      <c r="AY38" s="15"/>
      <c r="AZ38" s="15"/>
      <c r="BA38" s="15"/>
      <c r="BB38" s="15"/>
      <c r="BC38" s="15"/>
      <c r="BD38" s="15"/>
    </row>
    <row r="39" spans="1:56">
      <c r="E39" s="69" t="s">
        <v>195</v>
      </c>
      <c r="F39" s="69" t="s">
        <v>140</v>
      </c>
      <c r="G39" s="69" t="s">
        <v>196</v>
      </c>
      <c r="H39" s="69"/>
      <c r="I39" s="69"/>
      <c r="J39" s="69" t="s">
        <v>65</v>
      </c>
      <c r="M39" s="63">
        <f>Control!$R$10</f>
        <v>0</v>
      </c>
      <c r="N39" s="63">
        <f>Inp_Exclusions!I39</f>
        <v>1</v>
      </c>
      <c r="P39" s="63" t="str">
        <f>IFERROR(IF($M39=0,INDEX('Inp_RIIO-1'!$AM:$AM,MATCH(P$5&amp;$E39&amp;$G39,'Inp_RIIO-1'!$M:$M,0)),IF($M39=1,INDEX('Inp_RIIO-1'!$AN:$AN,MATCH(P$5&amp;$E39&amp;$G39,'Inp_RIIO-1'!$M:$M,0)))),"")</f>
        <v/>
      </c>
      <c r="Q39" s="63" t="str">
        <f>IFERROR(IF($M39=0,INDEX('Inp_RIIO-1'!$AM:$AM,MATCH(Q$5&amp;$E39&amp;$G39,'Inp_RIIO-1'!$M:$M,0)),IF($M39=1,INDEX('Inp_RIIO-1'!$AN:$AN,MATCH(Q$5&amp;$E39&amp;$G39,'Inp_RIIO-1'!$M:$M,0)))),"")</f>
        <v/>
      </c>
      <c r="R39" s="63">
        <f>IFERROR(IF($M39=0,INDEX('Inp_RIIO-1'!$AM:$AM,MATCH(R$5&amp;$E39&amp;$G39,'Inp_RIIO-1'!$M:$M,0)),IF($M39=1,INDEX('Inp_RIIO-1'!$AN:$AN,MATCH(R$5&amp;$E39&amp;$G39,'Inp_RIIO-1'!$M:$M,0)))),"")</f>
        <v>0</v>
      </c>
      <c r="S39" s="63">
        <f>IFERROR(IF($M39=0,INDEX('Inp_RIIO-1'!$AM:$AM,MATCH(S$5&amp;$E39&amp;$G39,'Inp_RIIO-1'!$M:$M,0)),IF($M39=1,INDEX('Inp_RIIO-1'!$AN:$AN,MATCH(S$5&amp;$E39&amp;$G39,'Inp_RIIO-1'!$M:$M,0)))),"")</f>
        <v>-0.16474912067583655</v>
      </c>
      <c r="T39" s="63" t="str">
        <f>IFERROR(IF($M39=0,INDEX('Inp_RIIO-1'!$AM:$AM,MATCH(T$5&amp;$E39&amp;$G39,'Inp_RIIO-1'!$M:$M,0)),IF($M39=1,INDEX('Inp_RIIO-1'!$AN:$AN,MATCH(T$5&amp;$E39&amp;$G39,'Inp_RIIO-1'!$M:$M,0)))),"")</f>
        <v/>
      </c>
      <c r="U39" s="63" t="str">
        <f>IFERROR(IF($M39=0,INDEX('Inp_RIIO-1'!$AM:$AM,MATCH(U$5&amp;$E39&amp;$G39,'Inp_RIIO-1'!$M:$M,0)),IF($M39=1,INDEX('Inp_RIIO-1'!$AN:$AN,MATCH(U$5&amp;$E39&amp;$G39,'Inp_RIIO-1'!$M:$M,0)))),"")</f>
        <v/>
      </c>
      <c r="V39" s="63" t="str">
        <f>IFERROR(IF($M39=0,INDEX('Inp_RIIO-1'!$AM:$AM,MATCH(V$5&amp;$E39&amp;$G39,'Inp_RIIO-1'!$M:$M,0)),IF($M39=1,INDEX('Inp_RIIO-1'!$AN:$AN,MATCH(V$5&amp;$E39&amp;$G39,'Inp_RIIO-1'!$M:$M,0)))),"")</f>
        <v/>
      </c>
      <c r="W39" s="63" t="str">
        <f>IFERROR(IF($M39=0,INDEX('Inp_RIIO-1'!$AM:$AM,MATCH(W$5&amp;$E39&amp;$G39,'Inp_RIIO-1'!$M:$M,0)),IF($M39=1,INDEX('Inp_RIIO-1'!$AN:$AN,MATCH(W$5&amp;$E39&amp;$G39,'Inp_RIIO-1'!$M:$M,0)))),"")</f>
        <v/>
      </c>
      <c r="X39" s="63" t="str">
        <f>IFERROR(IF($M39=0,INDEX('Inp_RIIO-1'!$AM:$AM,MATCH(X$5&amp;$E39&amp;$G39,'Inp_RIIO-1'!$M:$M,0)),IF($M39=1,INDEX('Inp_RIIO-1'!$AN:$AN,MATCH(X$5&amp;$E39&amp;$G39,'Inp_RIIO-1'!$M:$M,0)))),"")</f>
        <v/>
      </c>
      <c r="Y39" s="63" t="str">
        <f>IFERROR(IF($M39=0,INDEX('Inp_RIIO-1'!$AM:$AM,MATCH(Y$5&amp;$E39&amp;$G39,'Inp_RIIO-1'!$M:$M,0)),IF($M39=1,INDEX('Inp_RIIO-1'!$AN:$AN,MATCH(Y$5&amp;$E39&amp;$G39,'Inp_RIIO-1'!$M:$M,0)))),"")</f>
        <v/>
      </c>
      <c r="Z39" s="63" t="str">
        <f>IFERROR(IF($M39=0,INDEX('Inp_RIIO-1'!$AM:$AM,MATCH(Z$5&amp;$E39&amp;$G39,'Inp_RIIO-1'!$M:$M,0)),IF($M39=1,INDEX('Inp_RIIO-1'!$AN:$AN,MATCH(Z$5&amp;$E39&amp;$G39,'Inp_RIIO-1'!$M:$M,0)))),"")</f>
        <v/>
      </c>
      <c r="AA39" s="63" t="str">
        <f>IFERROR(IF($M39=0,INDEX('Inp_RIIO-1'!$AM:$AM,MATCH(AA$5&amp;$E39&amp;$G39,'Inp_RIIO-1'!$M:$M,0)),IF($M39=1,INDEX('Inp_RIIO-1'!$AN:$AN,MATCH(AA$5&amp;$E39&amp;$G39,'Inp_RIIO-1'!$M:$M,0)))),"")</f>
        <v/>
      </c>
      <c r="AB39" s="63" t="str">
        <f>IFERROR(IF($M39=0,INDEX('Inp_RIIO-1'!$AM:$AM,MATCH(AB$5&amp;$E39&amp;$G39,'Inp_RIIO-1'!$M:$M,0)),IF($M39=1,INDEX('Inp_RIIO-1'!$AN:$AN,MATCH(AB$5&amp;$E39&amp;$G39,'Inp_RIIO-1'!$M:$M,0)))),"")</f>
        <v/>
      </c>
      <c r="AC39" s="63" t="str">
        <f>IFERROR(IF($M39=0,INDEX('Inp_RIIO-1'!$AM:$AM,MATCH(AC$5&amp;$E39&amp;$G39,'Inp_RIIO-1'!$M:$M,0)),IF($M39=1,INDEX('Inp_RIIO-1'!$AN:$AN,MATCH(AC$5&amp;$E39&amp;$G39,'Inp_RIIO-1'!$M:$M,0)))),"")</f>
        <v/>
      </c>
      <c r="AD39" s="63" t="str">
        <f>IFERROR(IF($M39=0,INDEX('Inp_RIIO-1'!$AM:$AM,MATCH(AD$5&amp;$E39&amp;$G39,'Inp_RIIO-1'!$M:$M,0)),IF($M39=1,INDEX('Inp_RIIO-1'!$AN:$AN,MATCH(AD$5&amp;$E39&amp;$G39,'Inp_RIIO-1'!$M:$M,0)))),"")</f>
        <v/>
      </c>
      <c r="AE39" s="63" t="str">
        <f>IFERROR(IF($M39=0,INDEX('Inp_RIIO-1'!$AM:$AM,MATCH(AE$5&amp;$E39&amp;$G39,'Inp_RIIO-1'!$M:$M,0)),IF($M39=1,INDEX('Inp_RIIO-1'!$AN:$AN,MATCH(AE$5&amp;$E39&amp;$G39,'Inp_RIIO-1'!$M:$M,0)))),"")</f>
        <v/>
      </c>
      <c r="AF39" s="63" t="str">
        <f>IFERROR(IF($M39=0,INDEX('Inp_RIIO-1'!$AM:$AM,MATCH(AF$5&amp;$E39&amp;$G39,'Inp_RIIO-1'!$M:$M,0)),IF($M39=1,INDEX('Inp_RIIO-1'!$AN:$AN,MATCH(AF$5&amp;$E39&amp;$G39,'Inp_RIIO-1'!$M:$M,0)))),"")</f>
        <v/>
      </c>
      <c r="AG39" s="63" t="str">
        <f>IFERROR(IF($M39=0,INDEX('Inp_RIIO-1'!$AM:$AM,MATCH(AG$5&amp;$E39&amp;$G39,'Inp_RIIO-1'!$M:$M,0)),IF($M39=1,INDEX('Inp_RIIO-1'!$AN:$AN,MATCH(AG$5&amp;$E39&amp;$G39,'Inp_RIIO-1'!$M:$M,0)))),"")</f>
        <v/>
      </c>
      <c r="AH39" s="63" t="str">
        <f>IFERROR(IF($M39=0,INDEX('Inp_RIIO-1'!$AM:$AM,MATCH(AH$5&amp;$E39&amp;$G39,'Inp_RIIO-1'!$M:$M,0)),IF($M39=1,INDEX('Inp_RIIO-1'!$AN:$AN,MATCH(AH$5&amp;$E39&amp;$G39,'Inp_RIIO-1'!$M:$M,0)))),"")</f>
        <v/>
      </c>
      <c r="AI39" s="63" t="str">
        <f>IFERROR(IF($M39=0,INDEX('Inp_RIIO-1'!$AM:$AM,MATCH(AI$5&amp;$E39&amp;$G39,'Inp_RIIO-1'!$M:$M,0)),IF($M39=1,INDEX('Inp_RIIO-1'!$AN:$AN,MATCH(AI$5&amp;$E39&amp;$G39,'Inp_RIIO-1'!$M:$M,0)))),"")</f>
        <v/>
      </c>
      <c r="AJ39" s="63" t="str">
        <f>IFERROR(IF($M39=0,INDEX('Inp_RIIO-1'!$AM:$AM,MATCH(AJ$5&amp;$E39&amp;$G39,'Inp_RIIO-1'!$M:$M,0)),IF($M39=1,INDEX('Inp_RIIO-1'!$AN:$AN,MATCH(AJ$5&amp;$E39&amp;$G39,'Inp_RIIO-1'!$M:$M,0)))),"")</f>
        <v/>
      </c>
      <c r="AK39" s="63" t="str">
        <f>IFERROR(IF($M39=0,INDEX('Inp_RIIO-1'!$AM:$AM,MATCH(AK$5&amp;$E39&amp;$G39,'Inp_RIIO-1'!$M:$M,0)),IF($M39=1,INDEX('Inp_RIIO-1'!$AN:$AN,MATCH(AK$5&amp;$E39&amp;$G39,'Inp_RIIO-1'!$M:$M,0)))),"")</f>
        <v/>
      </c>
      <c r="AL39" s="63" t="str">
        <f>IFERROR(IF($M39=0,INDEX('Inp_RIIO-1'!$AM:$AM,MATCH(AL$5&amp;$E39&amp;$G39,'Inp_RIIO-1'!$M:$M,0)),IF($M39=1,INDEX('Inp_RIIO-1'!$AN:$AN,MATCH(AL$5&amp;$E39&amp;$G39,'Inp_RIIO-1'!$M:$M,0)))),"")</f>
        <v/>
      </c>
      <c r="AM39" s="63" t="str">
        <f>IFERROR(IF($M39=0,INDEX('Inp_RIIO-1'!$AM:$AM,MATCH(AM$5&amp;$E39&amp;$G39,'Inp_RIIO-1'!$M:$M,0)),IF($M39=1,INDEX('Inp_RIIO-1'!$AN:$AN,MATCH(AM$5&amp;$E39&amp;$G39,'Inp_RIIO-1'!$M:$M,0)))),"")</f>
        <v/>
      </c>
      <c r="AN39" s="63" t="str">
        <f>IFERROR(IF($M39=0,INDEX('Inp_RIIO-1'!$AM:$AM,MATCH(AN$5&amp;$E39&amp;$G39,'Inp_RIIO-1'!$M:$M,0)),IF($M39=1,INDEX('Inp_RIIO-1'!$AN:$AN,MATCH(AN$5&amp;$E39&amp;$G39,'Inp_RIIO-1'!$M:$M,0)))),"")</f>
        <v/>
      </c>
      <c r="AO39" s="63" t="str">
        <f>IFERROR(IF($M39=0,INDEX('Inp_RIIO-1'!$AM:$AM,MATCH(AO$5&amp;$E39&amp;$G39,'Inp_RIIO-1'!$M:$M,0)),IF($M39=1,INDEX('Inp_RIIO-1'!$AN:$AN,MATCH(AO$5&amp;$E39&amp;$G39,'Inp_RIIO-1'!$M:$M,0)))),"")</f>
        <v/>
      </c>
      <c r="AP39" s="63" t="str">
        <f>IFERROR(IF($M39=0,INDEX('Inp_RIIO-1'!$AM:$AM,MATCH(AP$5&amp;$E39&amp;$G39,'Inp_RIIO-1'!$M:$M,0)),IF($M39=1,INDEX('Inp_RIIO-1'!$AN:$AN,MATCH(AP$5&amp;$E39&amp;$G39,'Inp_RIIO-1'!$M:$M,0)))),"")</f>
        <v/>
      </c>
      <c r="AQ39" s="63" t="str">
        <f>IFERROR(IF($M39=0,INDEX('Inp_RIIO-1'!$AM:$AM,MATCH(AQ$5&amp;$E39&amp;$G39,'Inp_RIIO-1'!$M:$M,0)),IF($M39=1,INDEX('Inp_RIIO-1'!$AN:$AN,MATCH(AQ$5&amp;$E39&amp;$G39,'Inp_RIIO-1'!$M:$M,0)))),"")</f>
        <v/>
      </c>
      <c r="AS39" s="15"/>
      <c r="AT39" s="15"/>
      <c r="AU39" s="15"/>
      <c r="AV39" s="15"/>
      <c r="AW39" s="15"/>
      <c r="AX39" s="15"/>
      <c r="AY39" s="15"/>
      <c r="AZ39" s="15"/>
      <c r="BA39" s="15"/>
      <c r="BB39" s="15"/>
      <c r="BC39" s="15"/>
      <c r="BD39" s="15"/>
    </row>
    <row r="40" spans="1:56">
      <c r="E40" s="69" t="s">
        <v>198</v>
      </c>
      <c r="F40" s="69" t="s">
        <v>130</v>
      </c>
      <c r="G40" s="69" t="s">
        <v>131</v>
      </c>
      <c r="H40" s="69"/>
      <c r="I40" s="69"/>
      <c r="J40" s="69" t="s">
        <v>65</v>
      </c>
      <c r="M40" s="63">
        <f>Control!$R$10</f>
        <v>0</v>
      </c>
      <c r="N40" s="63">
        <f>Inp_Exclusions!I40</f>
        <v>1</v>
      </c>
      <c r="P40" s="63" t="str">
        <f>IFERROR(IF($M40=0,INDEX('Inp_RIIO-1'!$AM:$AM,MATCH(P$5&amp;$E40&amp;$G40,'Inp_RIIO-1'!$M:$M,0)),IF($M40=1,INDEX('Inp_RIIO-1'!$AN:$AN,MATCH(P$5&amp;$E40&amp;$G40,'Inp_RIIO-1'!$M:$M,0)))),"")</f>
        <v/>
      </c>
      <c r="Q40" s="63" t="str">
        <f>IFERROR(IF($M40=0,INDEX('Inp_RIIO-1'!$AM:$AM,MATCH(Q$5&amp;$E40&amp;$G40,'Inp_RIIO-1'!$M:$M,0)),IF($M40=1,INDEX('Inp_RIIO-1'!$AN:$AN,MATCH(Q$5&amp;$E40&amp;$G40,'Inp_RIIO-1'!$M:$M,0)))),"")</f>
        <v/>
      </c>
      <c r="R40" s="63" t="str">
        <f>IFERROR(IF($M40=0,INDEX('Inp_RIIO-1'!$AM:$AM,MATCH(R$5&amp;$E40&amp;$G40,'Inp_RIIO-1'!$M:$M,0)),IF($M40=1,INDEX('Inp_RIIO-1'!$AN:$AN,MATCH(R$5&amp;$E40&amp;$G40,'Inp_RIIO-1'!$M:$M,0)))),"")</f>
        <v/>
      </c>
      <c r="S40" s="63" t="str">
        <f>IFERROR(IF($M40=0,INDEX('Inp_RIIO-1'!$AM:$AM,MATCH(S$5&amp;$E40&amp;$G40,'Inp_RIIO-1'!$M:$M,0)),IF($M40=1,INDEX('Inp_RIIO-1'!$AN:$AN,MATCH(S$5&amp;$E40&amp;$G40,'Inp_RIIO-1'!$M:$M,0)))),"")</f>
        <v/>
      </c>
      <c r="T40" s="63" t="str">
        <f>IFERROR(IF($M40=0,INDEX('Inp_RIIO-1'!$AM:$AM,MATCH(T$5&amp;$E40&amp;$G40,'Inp_RIIO-1'!$M:$M,0)),IF($M40=1,INDEX('Inp_RIIO-1'!$AN:$AN,MATCH(T$5&amp;$E40&amp;$G40,'Inp_RIIO-1'!$M:$M,0)))),"")</f>
        <v/>
      </c>
      <c r="U40" s="63" t="str">
        <f>IFERROR(IF($M40=0,INDEX('Inp_RIIO-1'!$AM:$AM,MATCH(U$5&amp;$E40&amp;$G40,'Inp_RIIO-1'!$M:$M,0)),IF($M40=1,INDEX('Inp_RIIO-1'!$AN:$AN,MATCH(U$5&amp;$E40&amp;$G40,'Inp_RIIO-1'!$M:$M,0)))),"")</f>
        <v/>
      </c>
      <c r="V40" s="63">
        <f>IFERROR(IF($M40=0,INDEX('Inp_RIIO-1'!$AM:$AM,MATCH(V$5&amp;$E40&amp;$G40,'Inp_RIIO-1'!$M:$M,0)),IF($M40=1,INDEX('Inp_RIIO-1'!$AN:$AN,MATCH(V$5&amp;$E40&amp;$G40,'Inp_RIIO-1'!$M:$M,0)))),"")</f>
        <v>1332.7388649705877</v>
      </c>
      <c r="W40" s="63">
        <f>IFERROR(IF($M40=0,INDEX('Inp_RIIO-1'!$AM:$AM,MATCH(W$5&amp;$E40&amp;$G40,'Inp_RIIO-1'!$M:$M,0)),IF($M40=1,INDEX('Inp_RIIO-1'!$AN:$AN,MATCH(W$5&amp;$E40&amp;$G40,'Inp_RIIO-1'!$M:$M,0)))),"")</f>
        <v>921.46276045167053</v>
      </c>
      <c r="X40" s="63">
        <f>IFERROR(IF($M40=0,INDEX('Inp_RIIO-1'!$AM:$AM,MATCH(X$5&amp;$E40&amp;$G40,'Inp_RIIO-1'!$M:$M,0)),IF($M40=1,INDEX('Inp_RIIO-1'!$AN:$AN,MATCH(X$5&amp;$E40&amp;$G40,'Inp_RIIO-1'!$M:$M,0)))),"")</f>
        <v>894.8298825020745</v>
      </c>
      <c r="Y40" s="63">
        <f>IFERROR(IF($M40=0,INDEX('Inp_RIIO-1'!$AM:$AM,MATCH(Y$5&amp;$E40&amp;$G40,'Inp_RIIO-1'!$M:$M,0)),IF($M40=1,INDEX('Inp_RIIO-1'!$AN:$AN,MATCH(Y$5&amp;$E40&amp;$G40,'Inp_RIIO-1'!$M:$M,0)))),"")</f>
        <v>638.02958294722089</v>
      </c>
      <c r="Z40" s="63">
        <f>IFERROR(IF($M40=0,INDEX('Inp_RIIO-1'!$AM:$AM,MATCH(Z$5&amp;$E40&amp;$G40,'Inp_RIIO-1'!$M:$M,0)),IF($M40=1,INDEX('Inp_RIIO-1'!$AN:$AN,MATCH(Z$5&amp;$E40&amp;$G40,'Inp_RIIO-1'!$M:$M,0)))),"")</f>
        <v>886.60135664935638</v>
      </c>
      <c r="AA40" s="63">
        <f>IFERROR(IF($M40=0,INDEX('Inp_RIIO-1'!$AM:$AM,MATCH(AA$5&amp;$E40&amp;$G40,'Inp_RIIO-1'!$M:$M,0)),IF($M40=1,INDEX('Inp_RIIO-1'!$AN:$AN,MATCH(AA$5&amp;$E40&amp;$G40,'Inp_RIIO-1'!$M:$M,0)))),"")</f>
        <v>701.02135940875053</v>
      </c>
      <c r="AB40" s="63">
        <f>IFERROR(IF($M40=0,INDEX('Inp_RIIO-1'!$AM:$AM,MATCH(AB$5&amp;$E40&amp;$G40,'Inp_RIIO-1'!$M:$M,0)),IF($M40=1,INDEX('Inp_RIIO-1'!$AN:$AN,MATCH(AB$5&amp;$E40&amp;$G40,'Inp_RIIO-1'!$M:$M,0)))),"")</f>
        <v>1204.9946618865922</v>
      </c>
      <c r="AC40" s="63">
        <f>IFERROR(IF($M40=0,INDEX('Inp_RIIO-1'!$AM:$AM,MATCH(AC$5&amp;$E40&amp;$G40,'Inp_RIIO-1'!$M:$M,0)),IF($M40=1,INDEX('Inp_RIIO-1'!$AN:$AN,MATCH(AC$5&amp;$E40&amp;$G40,'Inp_RIIO-1'!$M:$M,0)))),"")</f>
        <v>881.61366481698587</v>
      </c>
      <c r="AD40" s="63" t="str">
        <f>IFERROR(IF($M40=0,INDEX('Inp_RIIO-1'!$AM:$AM,MATCH(AD$5&amp;$E40&amp;$G40,'Inp_RIIO-1'!$M:$M,0)),IF($M40=1,INDEX('Inp_RIIO-1'!$AN:$AN,MATCH(AD$5&amp;$E40&amp;$G40,'Inp_RIIO-1'!$M:$M,0)))),"")</f>
        <v/>
      </c>
      <c r="AE40" s="63" t="str">
        <f>IFERROR(IF($M40=0,INDEX('Inp_RIIO-1'!$AM:$AM,MATCH(AE$5&amp;$E40&amp;$G40,'Inp_RIIO-1'!$M:$M,0)),IF($M40=1,INDEX('Inp_RIIO-1'!$AN:$AN,MATCH(AE$5&amp;$E40&amp;$G40,'Inp_RIIO-1'!$M:$M,0)))),"")</f>
        <v/>
      </c>
      <c r="AF40" s="63" t="str">
        <f>IFERROR(IF($M40=0,INDEX('Inp_RIIO-1'!$AM:$AM,MATCH(AF$5&amp;$E40&amp;$G40,'Inp_RIIO-1'!$M:$M,0)),IF($M40=1,INDEX('Inp_RIIO-1'!$AN:$AN,MATCH(AF$5&amp;$E40&amp;$G40,'Inp_RIIO-1'!$M:$M,0)))),"")</f>
        <v/>
      </c>
      <c r="AG40" s="63" t="str">
        <f>IFERROR(IF($M40=0,INDEX('Inp_RIIO-1'!$AM:$AM,MATCH(AG$5&amp;$E40&amp;$G40,'Inp_RIIO-1'!$M:$M,0)),IF($M40=1,INDEX('Inp_RIIO-1'!$AN:$AN,MATCH(AG$5&amp;$E40&amp;$G40,'Inp_RIIO-1'!$M:$M,0)))),"")</f>
        <v/>
      </c>
      <c r="AH40" s="63" t="str">
        <f>IFERROR(IF($M40=0,INDEX('Inp_RIIO-1'!$AM:$AM,MATCH(AH$5&amp;$E40&amp;$G40,'Inp_RIIO-1'!$M:$M,0)),IF($M40=1,INDEX('Inp_RIIO-1'!$AN:$AN,MATCH(AH$5&amp;$E40&amp;$G40,'Inp_RIIO-1'!$M:$M,0)))),"")</f>
        <v/>
      </c>
      <c r="AI40" s="63" t="str">
        <f>IFERROR(IF($M40=0,INDEX('Inp_RIIO-1'!$AM:$AM,MATCH(AI$5&amp;$E40&amp;$G40,'Inp_RIIO-1'!$M:$M,0)),IF($M40=1,INDEX('Inp_RIIO-1'!$AN:$AN,MATCH(AI$5&amp;$E40&amp;$G40,'Inp_RIIO-1'!$M:$M,0)))),"")</f>
        <v/>
      </c>
      <c r="AJ40" s="63" t="str">
        <f>IFERROR(IF($M40=0,INDEX('Inp_RIIO-1'!$AM:$AM,MATCH(AJ$5&amp;$E40&amp;$G40,'Inp_RIIO-1'!$M:$M,0)),IF($M40=1,INDEX('Inp_RIIO-1'!$AN:$AN,MATCH(AJ$5&amp;$E40&amp;$G40,'Inp_RIIO-1'!$M:$M,0)))),"")</f>
        <v/>
      </c>
      <c r="AK40" s="63" t="str">
        <f>IFERROR(IF($M40=0,INDEX('Inp_RIIO-1'!$AM:$AM,MATCH(AK$5&amp;$E40&amp;$G40,'Inp_RIIO-1'!$M:$M,0)),IF($M40=1,INDEX('Inp_RIIO-1'!$AN:$AN,MATCH(AK$5&amp;$E40&amp;$G40,'Inp_RIIO-1'!$M:$M,0)))),"")</f>
        <v/>
      </c>
      <c r="AL40" s="63" t="str">
        <f>IFERROR(IF($M40=0,INDEX('Inp_RIIO-1'!$AM:$AM,MATCH(AL$5&amp;$E40&amp;$G40,'Inp_RIIO-1'!$M:$M,0)),IF($M40=1,INDEX('Inp_RIIO-1'!$AN:$AN,MATCH(AL$5&amp;$E40&amp;$G40,'Inp_RIIO-1'!$M:$M,0)))),"")</f>
        <v/>
      </c>
      <c r="AM40" s="63" t="str">
        <f>IFERROR(IF($M40=0,INDEX('Inp_RIIO-1'!$AM:$AM,MATCH(AM$5&amp;$E40&amp;$G40,'Inp_RIIO-1'!$M:$M,0)),IF($M40=1,INDEX('Inp_RIIO-1'!$AN:$AN,MATCH(AM$5&amp;$E40&amp;$G40,'Inp_RIIO-1'!$M:$M,0)))),"")</f>
        <v/>
      </c>
      <c r="AN40" s="63" t="str">
        <f>IFERROR(IF($M40=0,INDEX('Inp_RIIO-1'!$AM:$AM,MATCH(AN$5&amp;$E40&amp;$G40,'Inp_RIIO-1'!$M:$M,0)),IF($M40=1,INDEX('Inp_RIIO-1'!$AN:$AN,MATCH(AN$5&amp;$E40&amp;$G40,'Inp_RIIO-1'!$M:$M,0)))),"")</f>
        <v/>
      </c>
      <c r="AO40" s="63" t="str">
        <f>IFERROR(IF($M40=0,INDEX('Inp_RIIO-1'!$AM:$AM,MATCH(AO$5&amp;$E40&amp;$G40,'Inp_RIIO-1'!$M:$M,0)),IF($M40=1,INDEX('Inp_RIIO-1'!$AN:$AN,MATCH(AO$5&amp;$E40&amp;$G40,'Inp_RIIO-1'!$M:$M,0)))),"")</f>
        <v/>
      </c>
      <c r="AP40" s="63" t="str">
        <f>IFERROR(IF($M40=0,INDEX('Inp_RIIO-1'!$AM:$AM,MATCH(AP$5&amp;$E40&amp;$G40,'Inp_RIIO-1'!$M:$M,0)),IF($M40=1,INDEX('Inp_RIIO-1'!$AN:$AN,MATCH(AP$5&amp;$E40&amp;$G40,'Inp_RIIO-1'!$M:$M,0)))),"")</f>
        <v/>
      </c>
      <c r="AQ40" s="63" t="str">
        <f>IFERROR(IF($M40=0,INDEX('Inp_RIIO-1'!$AM:$AM,MATCH(AQ$5&amp;$E40&amp;$G40,'Inp_RIIO-1'!$M:$M,0)),IF($M40=1,INDEX('Inp_RIIO-1'!$AN:$AN,MATCH(AQ$5&amp;$E40&amp;$G40,'Inp_RIIO-1'!$M:$M,0)))),"")</f>
        <v/>
      </c>
      <c r="AS40" s="15"/>
      <c r="AT40" s="15"/>
      <c r="AU40" s="15"/>
      <c r="AV40" s="15"/>
      <c r="AW40" s="15"/>
      <c r="AX40" s="15"/>
      <c r="AY40" s="15"/>
      <c r="AZ40" s="15"/>
      <c r="BA40" s="15"/>
      <c r="BB40" s="15"/>
      <c r="BC40" s="15"/>
      <c r="BD40" s="15"/>
    </row>
    <row r="41" spans="1:56">
      <c r="E41" s="69" t="s">
        <v>199</v>
      </c>
      <c r="F41" s="69" t="s">
        <v>130</v>
      </c>
      <c r="G41" s="69" t="s">
        <v>134</v>
      </c>
      <c r="H41" s="69"/>
      <c r="I41" s="69"/>
      <c r="J41" s="69" t="s">
        <v>65</v>
      </c>
      <c r="M41" s="63">
        <f>Control!$R$10</f>
        <v>0</v>
      </c>
      <c r="N41" s="63">
        <f>Inp_Exclusions!I41</f>
        <v>1</v>
      </c>
      <c r="P41" s="63" t="str">
        <f>IFERROR(IF($M41=0,INDEX('Inp_RIIO-1'!$AM:$AM,MATCH(P$5&amp;$E41&amp;$G41,'Inp_RIIO-1'!$M:$M,0)),IF($M41=1,INDEX('Inp_RIIO-1'!$AN:$AN,MATCH(P$5&amp;$E41&amp;$G41,'Inp_RIIO-1'!$M:$M,0)))),"")</f>
        <v/>
      </c>
      <c r="Q41" s="63" t="str">
        <f>IFERROR(IF($M41=0,INDEX('Inp_RIIO-1'!$AM:$AM,MATCH(Q$5&amp;$E41&amp;$G41,'Inp_RIIO-1'!$M:$M,0)),IF($M41=1,INDEX('Inp_RIIO-1'!$AN:$AN,MATCH(Q$5&amp;$E41&amp;$G41,'Inp_RIIO-1'!$M:$M,0)))),"")</f>
        <v/>
      </c>
      <c r="R41" s="63" t="str">
        <f>IFERROR(IF($M41=0,INDEX('Inp_RIIO-1'!$AM:$AM,MATCH(R$5&amp;$E41&amp;$G41,'Inp_RIIO-1'!$M:$M,0)),IF($M41=1,INDEX('Inp_RIIO-1'!$AN:$AN,MATCH(R$5&amp;$E41&amp;$G41,'Inp_RIIO-1'!$M:$M,0)))),"")</f>
        <v/>
      </c>
      <c r="S41" s="63" t="str">
        <f>IFERROR(IF($M41=0,INDEX('Inp_RIIO-1'!$AM:$AM,MATCH(S$5&amp;$E41&amp;$G41,'Inp_RIIO-1'!$M:$M,0)),IF($M41=1,INDEX('Inp_RIIO-1'!$AN:$AN,MATCH(S$5&amp;$E41&amp;$G41,'Inp_RIIO-1'!$M:$M,0)))),"")</f>
        <v/>
      </c>
      <c r="T41" s="63" t="str">
        <f>IFERROR(IF($M41=0,INDEX('Inp_RIIO-1'!$AM:$AM,MATCH(T$5&amp;$E41&amp;$G41,'Inp_RIIO-1'!$M:$M,0)),IF($M41=1,INDEX('Inp_RIIO-1'!$AN:$AN,MATCH(T$5&amp;$E41&amp;$G41,'Inp_RIIO-1'!$M:$M,0)))),"")</f>
        <v/>
      </c>
      <c r="U41" s="63" t="str">
        <f>IFERROR(IF($M41=0,INDEX('Inp_RIIO-1'!$AM:$AM,MATCH(U$5&amp;$E41&amp;$G41,'Inp_RIIO-1'!$M:$M,0)),IF($M41=1,INDEX('Inp_RIIO-1'!$AN:$AN,MATCH(U$5&amp;$E41&amp;$G41,'Inp_RIIO-1'!$M:$M,0)))),"")</f>
        <v/>
      </c>
      <c r="V41" s="63">
        <f>IFERROR(IF($M41=0,INDEX('Inp_RIIO-1'!$AM:$AM,MATCH(V$5&amp;$E41&amp;$G41,'Inp_RIIO-1'!$M:$M,0)),IF($M41=1,INDEX('Inp_RIIO-1'!$AN:$AN,MATCH(V$5&amp;$E41&amp;$G41,'Inp_RIIO-1'!$M:$M,0)))),"")</f>
        <v>1262.0871023094242</v>
      </c>
      <c r="W41" s="63">
        <f>IFERROR(IF($M41=0,INDEX('Inp_RIIO-1'!$AM:$AM,MATCH(W$5&amp;$E41&amp;$G41,'Inp_RIIO-1'!$M:$M,0)),IF($M41=1,INDEX('Inp_RIIO-1'!$AN:$AN,MATCH(W$5&amp;$E41&amp;$G41,'Inp_RIIO-1'!$M:$M,0)))),"")</f>
        <v>866.50437716044291</v>
      </c>
      <c r="X41" s="63">
        <f>IFERROR(IF($M41=0,INDEX('Inp_RIIO-1'!$AM:$AM,MATCH(X$5&amp;$E41&amp;$G41,'Inp_RIIO-1'!$M:$M,0)),IF($M41=1,INDEX('Inp_RIIO-1'!$AN:$AN,MATCH(X$5&amp;$E41&amp;$G41,'Inp_RIIO-1'!$M:$M,0)))),"")</f>
        <v>906.68438011071635</v>
      </c>
      <c r="Y41" s="63">
        <f>IFERROR(IF($M41=0,INDEX('Inp_RIIO-1'!$AM:$AM,MATCH(Y$5&amp;$E41&amp;$G41,'Inp_RIIO-1'!$M:$M,0)),IF($M41=1,INDEX('Inp_RIIO-1'!$AN:$AN,MATCH(Y$5&amp;$E41&amp;$G41,'Inp_RIIO-1'!$M:$M,0)))),"")</f>
        <v>684.19920545290279</v>
      </c>
      <c r="Z41" s="63" t="str">
        <f>IFERROR(IF($M41=0,INDEX('Inp_RIIO-1'!$AM:$AM,MATCH(Z$5&amp;$E41&amp;$G41,'Inp_RIIO-1'!$M:$M,0)),IF($M41=1,INDEX('Inp_RIIO-1'!$AN:$AN,MATCH(Z$5&amp;$E41&amp;$G41,'Inp_RIIO-1'!$M:$M,0)))),"")</f>
        <v/>
      </c>
      <c r="AA41" s="63">
        <f>IFERROR(IF($M41=0,INDEX('Inp_RIIO-1'!$AM:$AM,MATCH(AA$5&amp;$E41&amp;$G41,'Inp_RIIO-1'!$M:$M,0)),IF($M41=1,INDEX('Inp_RIIO-1'!$AN:$AN,MATCH(AA$5&amp;$E41&amp;$G41,'Inp_RIIO-1'!$M:$M,0)))),"")</f>
        <v>874.33999999999992</v>
      </c>
      <c r="AB41" s="63">
        <f>IFERROR(IF($M41=0,INDEX('Inp_RIIO-1'!$AM:$AM,MATCH(AB$5&amp;$E41&amp;$G41,'Inp_RIIO-1'!$M:$M,0)),IF($M41=1,INDEX('Inp_RIIO-1'!$AN:$AN,MATCH(AB$5&amp;$E41&amp;$G41,'Inp_RIIO-1'!$M:$M,0)))),"")</f>
        <v>1419.5000000000002</v>
      </c>
      <c r="AC41" s="63">
        <f>IFERROR(IF($M41=0,INDEX('Inp_RIIO-1'!$AM:$AM,MATCH(AC$5&amp;$E41&amp;$G41,'Inp_RIIO-1'!$M:$M,0)),IF($M41=1,INDEX('Inp_RIIO-1'!$AN:$AN,MATCH(AC$5&amp;$E41&amp;$G41,'Inp_RIIO-1'!$M:$M,0)))),"")</f>
        <v>1058.307482326134</v>
      </c>
      <c r="AD41" s="63" t="str">
        <f>IFERROR(IF($M41=0,INDEX('Inp_RIIO-1'!$AM:$AM,MATCH(AD$5&amp;$E41&amp;$G41,'Inp_RIIO-1'!$M:$M,0)),IF($M41=1,INDEX('Inp_RIIO-1'!$AN:$AN,MATCH(AD$5&amp;$E41&amp;$G41,'Inp_RIIO-1'!$M:$M,0)))),"")</f>
        <v/>
      </c>
      <c r="AE41" s="63" t="str">
        <f>IFERROR(IF($M41=0,INDEX('Inp_RIIO-1'!$AM:$AM,MATCH(AE$5&amp;$E41&amp;$G41,'Inp_RIIO-1'!$M:$M,0)),IF($M41=1,INDEX('Inp_RIIO-1'!$AN:$AN,MATCH(AE$5&amp;$E41&amp;$G41,'Inp_RIIO-1'!$M:$M,0)))),"")</f>
        <v/>
      </c>
      <c r="AF41" s="63" t="str">
        <f>IFERROR(IF($M41=0,INDEX('Inp_RIIO-1'!$AM:$AM,MATCH(AF$5&amp;$E41&amp;$G41,'Inp_RIIO-1'!$M:$M,0)),IF($M41=1,INDEX('Inp_RIIO-1'!$AN:$AN,MATCH(AF$5&amp;$E41&amp;$G41,'Inp_RIIO-1'!$M:$M,0)))),"")</f>
        <v/>
      </c>
      <c r="AG41" s="63" t="str">
        <f>IFERROR(IF($M41=0,INDEX('Inp_RIIO-1'!$AM:$AM,MATCH(AG$5&amp;$E41&amp;$G41,'Inp_RIIO-1'!$M:$M,0)),IF($M41=1,INDEX('Inp_RIIO-1'!$AN:$AN,MATCH(AG$5&amp;$E41&amp;$G41,'Inp_RIIO-1'!$M:$M,0)))),"")</f>
        <v/>
      </c>
      <c r="AH41" s="63" t="str">
        <f>IFERROR(IF($M41=0,INDEX('Inp_RIIO-1'!$AM:$AM,MATCH(AH$5&amp;$E41&amp;$G41,'Inp_RIIO-1'!$M:$M,0)),IF($M41=1,INDEX('Inp_RIIO-1'!$AN:$AN,MATCH(AH$5&amp;$E41&amp;$G41,'Inp_RIIO-1'!$M:$M,0)))),"")</f>
        <v/>
      </c>
      <c r="AI41" s="63" t="str">
        <f>IFERROR(IF($M41=0,INDEX('Inp_RIIO-1'!$AM:$AM,MATCH(AI$5&amp;$E41&amp;$G41,'Inp_RIIO-1'!$M:$M,0)),IF($M41=1,INDEX('Inp_RIIO-1'!$AN:$AN,MATCH(AI$5&amp;$E41&amp;$G41,'Inp_RIIO-1'!$M:$M,0)))),"")</f>
        <v/>
      </c>
      <c r="AJ41" s="63" t="str">
        <f>IFERROR(IF($M41=0,INDEX('Inp_RIIO-1'!$AM:$AM,MATCH(AJ$5&amp;$E41&amp;$G41,'Inp_RIIO-1'!$M:$M,0)),IF($M41=1,INDEX('Inp_RIIO-1'!$AN:$AN,MATCH(AJ$5&amp;$E41&amp;$G41,'Inp_RIIO-1'!$M:$M,0)))),"")</f>
        <v/>
      </c>
      <c r="AK41" s="63" t="str">
        <f>IFERROR(IF($M41=0,INDEX('Inp_RIIO-1'!$AM:$AM,MATCH(AK$5&amp;$E41&amp;$G41,'Inp_RIIO-1'!$M:$M,0)),IF($M41=1,INDEX('Inp_RIIO-1'!$AN:$AN,MATCH(AK$5&amp;$E41&amp;$G41,'Inp_RIIO-1'!$M:$M,0)))),"")</f>
        <v/>
      </c>
      <c r="AL41" s="63" t="str">
        <f>IFERROR(IF($M41=0,INDEX('Inp_RIIO-1'!$AM:$AM,MATCH(AL$5&amp;$E41&amp;$G41,'Inp_RIIO-1'!$M:$M,0)),IF($M41=1,INDEX('Inp_RIIO-1'!$AN:$AN,MATCH(AL$5&amp;$E41&amp;$G41,'Inp_RIIO-1'!$M:$M,0)))),"")</f>
        <v/>
      </c>
      <c r="AM41" s="63" t="str">
        <f>IFERROR(IF($M41=0,INDEX('Inp_RIIO-1'!$AM:$AM,MATCH(AM$5&amp;$E41&amp;$G41,'Inp_RIIO-1'!$M:$M,0)),IF($M41=1,INDEX('Inp_RIIO-1'!$AN:$AN,MATCH(AM$5&amp;$E41&amp;$G41,'Inp_RIIO-1'!$M:$M,0)))),"")</f>
        <v/>
      </c>
      <c r="AN41" s="63" t="str">
        <f>IFERROR(IF($M41=0,INDEX('Inp_RIIO-1'!$AM:$AM,MATCH(AN$5&amp;$E41&amp;$G41,'Inp_RIIO-1'!$M:$M,0)),IF($M41=1,INDEX('Inp_RIIO-1'!$AN:$AN,MATCH(AN$5&amp;$E41&amp;$G41,'Inp_RIIO-1'!$M:$M,0)))),"")</f>
        <v/>
      </c>
      <c r="AO41" s="63" t="str">
        <f>IFERROR(IF($M41=0,INDEX('Inp_RIIO-1'!$AM:$AM,MATCH(AO$5&amp;$E41&amp;$G41,'Inp_RIIO-1'!$M:$M,0)),IF($M41=1,INDEX('Inp_RIIO-1'!$AN:$AN,MATCH(AO$5&amp;$E41&amp;$G41,'Inp_RIIO-1'!$M:$M,0)))),"")</f>
        <v/>
      </c>
      <c r="AP41" s="63" t="str">
        <f>IFERROR(IF($M41=0,INDEX('Inp_RIIO-1'!$AM:$AM,MATCH(AP$5&amp;$E41&amp;$G41,'Inp_RIIO-1'!$M:$M,0)),IF($M41=1,INDEX('Inp_RIIO-1'!$AN:$AN,MATCH(AP$5&amp;$E41&amp;$G41,'Inp_RIIO-1'!$M:$M,0)))),"")</f>
        <v/>
      </c>
      <c r="AQ41" s="63" t="str">
        <f>IFERROR(IF($M41=0,INDEX('Inp_RIIO-1'!$AM:$AM,MATCH(AQ$5&amp;$E41&amp;$G41,'Inp_RIIO-1'!$M:$M,0)),IF($M41=1,INDEX('Inp_RIIO-1'!$AN:$AN,MATCH(AQ$5&amp;$E41&amp;$G41,'Inp_RIIO-1'!$M:$M,0)))),"")</f>
        <v/>
      </c>
      <c r="AS41" s="15"/>
      <c r="AT41" s="15"/>
      <c r="AU41" s="15"/>
      <c r="AV41" s="15"/>
      <c r="AW41" s="15"/>
      <c r="AX41" s="15"/>
      <c r="AY41" s="15"/>
      <c r="AZ41" s="15"/>
      <c r="BA41" s="15"/>
      <c r="BB41" s="15"/>
      <c r="BC41" s="15"/>
      <c r="BD41" s="15"/>
    </row>
    <row r="42" spans="1:56">
      <c r="E42" s="69" t="s">
        <v>199</v>
      </c>
      <c r="F42" s="69" t="s">
        <v>130</v>
      </c>
      <c r="G42" s="69" t="s">
        <v>135</v>
      </c>
      <c r="H42" s="69"/>
      <c r="I42" s="69"/>
      <c r="J42" s="69" t="s">
        <v>65</v>
      </c>
      <c r="M42" s="63">
        <f>Control!$R$10</f>
        <v>0</v>
      </c>
      <c r="N42" s="63">
        <f>Inp_Exclusions!I42</f>
        <v>1</v>
      </c>
      <c r="P42" s="63" t="str">
        <f>IFERROR(IF($M42=0,INDEX('Inp_RIIO-1'!$AM:$AM,MATCH(P$5&amp;$E42&amp;$G42,'Inp_RIIO-1'!$M:$M,0)),IF($M42=1,INDEX('Inp_RIIO-1'!$AN:$AN,MATCH(P$5&amp;$E42&amp;$G42,'Inp_RIIO-1'!$M:$M,0)))),"")</f>
        <v/>
      </c>
      <c r="Q42" s="63" t="str">
        <f>IFERROR(IF($M42=0,INDEX('Inp_RIIO-1'!$AM:$AM,MATCH(Q$5&amp;$E42&amp;$G42,'Inp_RIIO-1'!$M:$M,0)),IF($M42=1,INDEX('Inp_RIIO-1'!$AN:$AN,MATCH(Q$5&amp;$E42&amp;$G42,'Inp_RIIO-1'!$M:$M,0)))),"")</f>
        <v/>
      </c>
      <c r="R42" s="63" t="str">
        <f>IFERROR(IF($M42=0,INDEX('Inp_RIIO-1'!$AM:$AM,MATCH(R$5&amp;$E42&amp;$G42,'Inp_RIIO-1'!$M:$M,0)),IF($M42=1,INDEX('Inp_RIIO-1'!$AN:$AN,MATCH(R$5&amp;$E42&amp;$G42,'Inp_RIIO-1'!$M:$M,0)))),"")</f>
        <v/>
      </c>
      <c r="S42" s="63" t="str">
        <f>IFERROR(IF($M42=0,INDEX('Inp_RIIO-1'!$AM:$AM,MATCH(S$5&amp;$E42&amp;$G42,'Inp_RIIO-1'!$M:$M,0)),IF($M42=1,INDEX('Inp_RIIO-1'!$AN:$AN,MATCH(S$5&amp;$E42&amp;$G42,'Inp_RIIO-1'!$M:$M,0)))),"")</f>
        <v/>
      </c>
      <c r="T42" s="63" t="str">
        <f>IFERROR(IF($M42=0,INDEX('Inp_RIIO-1'!$AM:$AM,MATCH(T$5&amp;$E42&amp;$G42,'Inp_RIIO-1'!$M:$M,0)),IF($M42=1,INDEX('Inp_RIIO-1'!$AN:$AN,MATCH(T$5&amp;$E42&amp;$G42,'Inp_RIIO-1'!$M:$M,0)))),"")</f>
        <v/>
      </c>
      <c r="U42" s="63" t="str">
        <f>IFERROR(IF($M42=0,INDEX('Inp_RIIO-1'!$AM:$AM,MATCH(U$5&amp;$E42&amp;$G42,'Inp_RIIO-1'!$M:$M,0)),IF($M42=1,INDEX('Inp_RIIO-1'!$AN:$AN,MATCH(U$5&amp;$E42&amp;$G42,'Inp_RIIO-1'!$M:$M,0)))),"")</f>
        <v/>
      </c>
      <c r="V42" s="63">
        <f>IFERROR(IF($M42=0,INDEX('Inp_RIIO-1'!$AM:$AM,MATCH(V$5&amp;$E42&amp;$G42,'Inp_RIIO-1'!$M:$M,0)),IF($M42=1,INDEX('Inp_RIIO-1'!$AN:$AN,MATCH(V$5&amp;$E42&amp;$G42,'Inp_RIIO-1'!$M:$M,0)))),"")</f>
        <v>0</v>
      </c>
      <c r="W42" s="63">
        <f>IFERROR(IF($M42=0,INDEX('Inp_RIIO-1'!$AM:$AM,MATCH(W$5&amp;$E42&amp;$G42,'Inp_RIIO-1'!$M:$M,0)),IF($M42=1,INDEX('Inp_RIIO-1'!$AN:$AN,MATCH(W$5&amp;$E42&amp;$G42,'Inp_RIIO-1'!$M:$M,0)))),"")</f>
        <v>-1.7763568394002505E-14</v>
      </c>
      <c r="X42" s="63">
        <f>IFERROR(IF($M42=0,INDEX('Inp_RIIO-1'!$AM:$AM,MATCH(X$5&amp;$E42&amp;$G42,'Inp_RIIO-1'!$M:$M,0)),IF($M42=1,INDEX('Inp_RIIO-1'!$AN:$AN,MATCH(X$5&amp;$E42&amp;$G42,'Inp_RIIO-1'!$M:$M,0)))),"")</f>
        <v>0</v>
      </c>
      <c r="Y42" s="63">
        <f>IFERROR(IF($M42=0,INDEX('Inp_RIIO-1'!$AM:$AM,MATCH(Y$5&amp;$E42&amp;$G42,'Inp_RIIO-1'!$M:$M,0)),IF($M42=1,INDEX('Inp_RIIO-1'!$AN:$AN,MATCH(Y$5&amp;$E42&amp;$G42,'Inp_RIIO-1'!$M:$M,0)))),"")</f>
        <v>-4.3076653355456074E-14</v>
      </c>
      <c r="Z42" s="63">
        <f>IFERROR(IF($M42=0,INDEX('Inp_RIIO-1'!$AM:$AM,MATCH(Z$5&amp;$E42&amp;$G42,'Inp_RIIO-1'!$M:$M,0)),IF($M42=1,INDEX('Inp_RIIO-1'!$AN:$AN,MATCH(Z$5&amp;$E42&amp;$G42,'Inp_RIIO-1'!$M:$M,0)))),"")</f>
        <v>0</v>
      </c>
      <c r="AA42" s="63">
        <f>IFERROR(IF($M42=0,INDEX('Inp_RIIO-1'!$AM:$AM,MATCH(AA$5&amp;$E42&amp;$G42,'Inp_RIIO-1'!$M:$M,0)),IF($M42=1,INDEX('Inp_RIIO-1'!$AN:$AN,MATCH(AA$5&amp;$E42&amp;$G42,'Inp_RIIO-1'!$M:$M,0)))),"")</f>
        <v>-9.9999999999997868E-3</v>
      </c>
      <c r="AB42" s="63">
        <f>IFERROR(IF($M42=0,INDEX('Inp_RIIO-1'!$AM:$AM,MATCH(AB$5&amp;$E42&amp;$G42,'Inp_RIIO-1'!$M:$M,0)),IF($M42=1,INDEX('Inp_RIIO-1'!$AN:$AN,MATCH(AB$5&amp;$E42&amp;$G42,'Inp_RIIO-1'!$M:$M,0)))),"")</f>
        <v>0</v>
      </c>
      <c r="AC42" s="63">
        <f>IFERROR(IF($M42=0,INDEX('Inp_RIIO-1'!$AM:$AM,MATCH(AC$5&amp;$E42&amp;$G42,'Inp_RIIO-1'!$M:$M,0)),IF($M42=1,INDEX('Inp_RIIO-1'!$AN:$AN,MATCH(AC$5&amp;$E42&amp;$G42,'Inp_RIIO-1'!$M:$M,0)))),"")</f>
        <v>4.2632564145606011E-14</v>
      </c>
      <c r="AD42" s="63" t="str">
        <f>IFERROR(IF($M42=0,INDEX('Inp_RIIO-1'!$AM:$AM,MATCH(AD$5&amp;$E42&amp;$G42,'Inp_RIIO-1'!$M:$M,0)),IF($M42=1,INDEX('Inp_RIIO-1'!$AN:$AN,MATCH(AD$5&amp;$E42&amp;$G42,'Inp_RIIO-1'!$M:$M,0)))),"")</f>
        <v/>
      </c>
      <c r="AE42" s="63" t="str">
        <f>IFERROR(IF($M42=0,INDEX('Inp_RIIO-1'!$AM:$AM,MATCH(AE$5&amp;$E42&amp;$G42,'Inp_RIIO-1'!$M:$M,0)),IF($M42=1,INDEX('Inp_RIIO-1'!$AN:$AN,MATCH(AE$5&amp;$E42&amp;$G42,'Inp_RIIO-1'!$M:$M,0)))),"")</f>
        <v/>
      </c>
      <c r="AF42" s="63" t="str">
        <f>IFERROR(IF($M42=0,INDEX('Inp_RIIO-1'!$AM:$AM,MATCH(AF$5&amp;$E42&amp;$G42,'Inp_RIIO-1'!$M:$M,0)),IF($M42=1,INDEX('Inp_RIIO-1'!$AN:$AN,MATCH(AF$5&amp;$E42&amp;$G42,'Inp_RIIO-1'!$M:$M,0)))),"")</f>
        <v/>
      </c>
      <c r="AG42" s="63" t="str">
        <f>IFERROR(IF($M42=0,INDEX('Inp_RIIO-1'!$AM:$AM,MATCH(AG$5&amp;$E42&amp;$G42,'Inp_RIIO-1'!$M:$M,0)),IF($M42=1,INDEX('Inp_RIIO-1'!$AN:$AN,MATCH(AG$5&amp;$E42&amp;$G42,'Inp_RIIO-1'!$M:$M,0)))),"")</f>
        <v/>
      </c>
      <c r="AH42" s="63" t="str">
        <f>IFERROR(IF($M42=0,INDEX('Inp_RIIO-1'!$AM:$AM,MATCH(AH$5&amp;$E42&amp;$G42,'Inp_RIIO-1'!$M:$M,0)),IF($M42=1,INDEX('Inp_RIIO-1'!$AN:$AN,MATCH(AH$5&amp;$E42&amp;$G42,'Inp_RIIO-1'!$M:$M,0)))),"")</f>
        <v/>
      </c>
      <c r="AI42" s="63" t="str">
        <f>IFERROR(IF($M42=0,INDEX('Inp_RIIO-1'!$AM:$AM,MATCH(AI$5&amp;$E42&amp;$G42,'Inp_RIIO-1'!$M:$M,0)),IF($M42=1,INDEX('Inp_RIIO-1'!$AN:$AN,MATCH(AI$5&amp;$E42&amp;$G42,'Inp_RIIO-1'!$M:$M,0)))),"")</f>
        <v/>
      </c>
      <c r="AJ42" s="63" t="str">
        <f>IFERROR(IF($M42=0,INDEX('Inp_RIIO-1'!$AM:$AM,MATCH(AJ$5&amp;$E42&amp;$G42,'Inp_RIIO-1'!$M:$M,0)),IF($M42=1,INDEX('Inp_RIIO-1'!$AN:$AN,MATCH(AJ$5&amp;$E42&amp;$G42,'Inp_RIIO-1'!$M:$M,0)))),"")</f>
        <v/>
      </c>
      <c r="AK42" s="63" t="str">
        <f>IFERROR(IF($M42=0,INDEX('Inp_RIIO-1'!$AM:$AM,MATCH(AK$5&amp;$E42&amp;$G42,'Inp_RIIO-1'!$M:$M,0)),IF($M42=1,INDEX('Inp_RIIO-1'!$AN:$AN,MATCH(AK$5&amp;$E42&amp;$G42,'Inp_RIIO-1'!$M:$M,0)))),"")</f>
        <v/>
      </c>
      <c r="AL42" s="63" t="str">
        <f>IFERROR(IF($M42=0,INDEX('Inp_RIIO-1'!$AM:$AM,MATCH(AL$5&amp;$E42&amp;$G42,'Inp_RIIO-1'!$M:$M,0)),IF($M42=1,INDEX('Inp_RIIO-1'!$AN:$AN,MATCH(AL$5&amp;$E42&amp;$G42,'Inp_RIIO-1'!$M:$M,0)))),"")</f>
        <v/>
      </c>
      <c r="AM42" s="63" t="str">
        <f>IFERROR(IF($M42=0,INDEX('Inp_RIIO-1'!$AM:$AM,MATCH(AM$5&amp;$E42&amp;$G42,'Inp_RIIO-1'!$M:$M,0)),IF($M42=1,INDEX('Inp_RIIO-1'!$AN:$AN,MATCH(AM$5&amp;$E42&amp;$G42,'Inp_RIIO-1'!$M:$M,0)))),"")</f>
        <v/>
      </c>
      <c r="AN42" s="63" t="str">
        <f>IFERROR(IF($M42=0,INDEX('Inp_RIIO-1'!$AM:$AM,MATCH(AN$5&amp;$E42&amp;$G42,'Inp_RIIO-1'!$M:$M,0)),IF($M42=1,INDEX('Inp_RIIO-1'!$AN:$AN,MATCH(AN$5&amp;$E42&amp;$G42,'Inp_RIIO-1'!$M:$M,0)))),"")</f>
        <v/>
      </c>
      <c r="AO42" s="63" t="str">
        <f>IFERROR(IF($M42=0,INDEX('Inp_RIIO-1'!$AM:$AM,MATCH(AO$5&amp;$E42&amp;$G42,'Inp_RIIO-1'!$M:$M,0)),IF($M42=1,INDEX('Inp_RIIO-1'!$AN:$AN,MATCH(AO$5&amp;$E42&amp;$G42,'Inp_RIIO-1'!$M:$M,0)))),"")</f>
        <v/>
      </c>
      <c r="AP42" s="63" t="str">
        <f>IFERROR(IF($M42=0,INDEX('Inp_RIIO-1'!$AM:$AM,MATCH(AP$5&amp;$E42&amp;$G42,'Inp_RIIO-1'!$M:$M,0)),IF($M42=1,INDEX('Inp_RIIO-1'!$AN:$AN,MATCH(AP$5&amp;$E42&amp;$G42,'Inp_RIIO-1'!$M:$M,0)))),"")</f>
        <v/>
      </c>
      <c r="AQ42" s="63" t="str">
        <f>IFERROR(IF($M42=0,INDEX('Inp_RIIO-1'!$AM:$AM,MATCH(AQ$5&amp;$E42&amp;$G42,'Inp_RIIO-1'!$M:$M,0)),IF($M42=1,INDEX('Inp_RIIO-1'!$AN:$AN,MATCH(AQ$5&amp;$E42&amp;$G42,'Inp_RIIO-1'!$M:$M,0)))),"")</f>
        <v/>
      </c>
      <c r="AS42" s="15"/>
      <c r="AT42" s="15"/>
      <c r="AU42" s="15"/>
      <c r="AV42" s="15"/>
      <c r="AW42" s="15"/>
      <c r="AX42" s="15"/>
      <c r="AY42" s="15"/>
      <c r="AZ42" s="15"/>
      <c r="BA42" s="15"/>
      <c r="BB42" s="15"/>
      <c r="BC42" s="15"/>
      <c r="BD42" s="15"/>
    </row>
    <row r="43" spans="1:56">
      <c r="E43" s="69" t="s">
        <v>200</v>
      </c>
      <c r="F43" s="69" t="s">
        <v>130</v>
      </c>
      <c r="G43" s="69" t="s">
        <v>131</v>
      </c>
      <c r="H43" s="69"/>
      <c r="I43" s="69"/>
      <c r="J43" s="69" t="s">
        <v>65</v>
      </c>
      <c r="M43" s="63">
        <f>Control!$R$10</f>
        <v>0</v>
      </c>
      <c r="N43" s="63">
        <f>Inp_Exclusions!I43</f>
        <v>1</v>
      </c>
      <c r="P43" s="63" t="str">
        <f>IFERROR(IF($M43=0,INDEX('Inp_RIIO-1'!$AM:$AM,MATCH(P$5&amp;$E43&amp;$G43,'Inp_RIIO-1'!$M:$M,0)),IF($M43=1,INDEX('Inp_RIIO-1'!$AN:$AN,MATCH(P$5&amp;$E43&amp;$G43,'Inp_RIIO-1'!$M:$M,0)))),"")</f>
        <v/>
      </c>
      <c r="Q43" s="63" t="str">
        <f>IFERROR(IF($M43=0,INDEX('Inp_RIIO-1'!$AM:$AM,MATCH(Q$5&amp;$E43&amp;$G43,'Inp_RIIO-1'!$M:$M,0)),IF($M43=1,INDEX('Inp_RIIO-1'!$AN:$AN,MATCH(Q$5&amp;$E43&amp;$G43,'Inp_RIIO-1'!$M:$M,0)))),"")</f>
        <v/>
      </c>
      <c r="R43" s="63" t="str">
        <f>IFERROR(IF($M43=0,INDEX('Inp_RIIO-1'!$AM:$AM,MATCH(R$5&amp;$E43&amp;$G43,'Inp_RIIO-1'!$M:$M,0)),IF($M43=1,INDEX('Inp_RIIO-1'!$AN:$AN,MATCH(R$5&amp;$E43&amp;$G43,'Inp_RIIO-1'!$M:$M,0)))),"")</f>
        <v/>
      </c>
      <c r="S43" s="63" t="str">
        <f>IFERROR(IF($M43=0,INDEX('Inp_RIIO-1'!$AM:$AM,MATCH(S$5&amp;$E43&amp;$G43,'Inp_RIIO-1'!$M:$M,0)),IF($M43=1,INDEX('Inp_RIIO-1'!$AN:$AN,MATCH(S$5&amp;$E43&amp;$G43,'Inp_RIIO-1'!$M:$M,0)))),"")</f>
        <v/>
      </c>
      <c r="T43" s="63" t="str">
        <f>IFERROR(IF($M43=0,INDEX('Inp_RIIO-1'!$AM:$AM,MATCH(T$5&amp;$E43&amp;$G43,'Inp_RIIO-1'!$M:$M,0)),IF($M43=1,INDEX('Inp_RIIO-1'!$AN:$AN,MATCH(T$5&amp;$E43&amp;$G43,'Inp_RIIO-1'!$M:$M,0)))),"")</f>
        <v/>
      </c>
      <c r="U43" s="63" t="str">
        <f>IFERROR(IF($M43=0,INDEX('Inp_RIIO-1'!$AM:$AM,MATCH(U$5&amp;$E43&amp;$G43,'Inp_RIIO-1'!$M:$M,0)),IF($M43=1,INDEX('Inp_RIIO-1'!$AN:$AN,MATCH(U$5&amp;$E43&amp;$G43,'Inp_RIIO-1'!$M:$M,0)))),"")</f>
        <v/>
      </c>
      <c r="V43" s="63">
        <f>IFERROR(IF($M43=0,INDEX('Inp_RIIO-1'!$AM:$AM,MATCH(V$5&amp;$E43&amp;$G43,'Inp_RIIO-1'!$M:$M,0)),IF($M43=1,INDEX('Inp_RIIO-1'!$AN:$AN,MATCH(V$5&amp;$E43&amp;$G43,'Inp_RIIO-1'!$M:$M,0)))),"")</f>
        <v>737.23326150841535</v>
      </c>
      <c r="W43" s="63">
        <f>IFERROR(IF($M43=0,INDEX('Inp_RIIO-1'!$AM:$AM,MATCH(W$5&amp;$E43&amp;$G43,'Inp_RIIO-1'!$M:$M,0)),IF($M43=1,INDEX('Inp_RIIO-1'!$AN:$AN,MATCH(W$5&amp;$E43&amp;$G43,'Inp_RIIO-1'!$M:$M,0)))),"")</f>
        <v>831.7555264756661</v>
      </c>
      <c r="X43" s="63">
        <f>IFERROR(IF($M43=0,INDEX('Inp_RIIO-1'!$AM:$AM,MATCH(X$5&amp;$E43&amp;$G43,'Inp_RIIO-1'!$M:$M,0)),IF($M43=1,INDEX('Inp_RIIO-1'!$AN:$AN,MATCH(X$5&amp;$E43&amp;$G43,'Inp_RIIO-1'!$M:$M,0)))),"")</f>
        <v>604.94630764072883</v>
      </c>
      <c r="Y43" s="63">
        <f>IFERROR(IF($M43=0,INDEX('Inp_RIIO-1'!$AM:$AM,MATCH(Y$5&amp;$E43&amp;$G43,'Inp_RIIO-1'!$M:$M,0)),IF($M43=1,INDEX('Inp_RIIO-1'!$AN:$AN,MATCH(Y$5&amp;$E43&amp;$G43,'Inp_RIIO-1'!$M:$M,0)))),"")</f>
        <v>456.57893044144782</v>
      </c>
      <c r="Z43" s="63">
        <f>IFERROR(IF($M43=0,INDEX('Inp_RIIO-1'!$AM:$AM,MATCH(Z$5&amp;$E43&amp;$G43,'Inp_RIIO-1'!$M:$M,0)),IF($M43=1,INDEX('Inp_RIIO-1'!$AN:$AN,MATCH(Z$5&amp;$E43&amp;$G43,'Inp_RIIO-1'!$M:$M,0)))),"")</f>
        <v>583.75505746752378</v>
      </c>
      <c r="AA43" s="63">
        <f>IFERROR(IF($M43=0,INDEX('Inp_RIIO-1'!$AM:$AM,MATCH(AA$5&amp;$E43&amp;$G43,'Inp_RIIO-1'!$M:$M,0)),IF($M43=1,INDEX('Inp_RIIO-1'!$AN:$AN,MATCH(AA$5&amp;$E43&amp;$G43,'Inp_RIIO-1'!$M:$M,0)))),"")</f>
        <v>382.0799510284873</v>
      </c>
      <c r="AB43" s="63">
        <f>IFERROR(IF($M43=0,INDEX('Inp_RIIO-1'!$AM:$AM,MATCH(AB$5&amp;$E43&amp;$G43,'Inp_RIIO-1'!$M:$M,0)),IF($M43=1,INDEX('Inp_RIIO-1'!$AN:$AN,MATCH(AB$5&amp;$E43&amp;$G43,'Inp_RIIO-1'!$M:$M,0)))),"")</f>
        <v>1147.8379398686952</v>
      </c>
      <c r="AC43" s="63">
        <f>IFERROR(IF($M43=0,INDEX('Inp_RIIO-1'!$AM:$AM,MATCH(AC$5&amp;$E43&amp;$G43,'Inp_RIIO-1'!$M:$M,0)),IF($M43=1,INDEX('Inp_RIIO-1'!$AN:$AN,MATCH(AC$5&amp;$E43&amp;$G43,'Inp_RIIO-1'!$M:$M,0)))),"")</f>
        <v>487.35113079342887</v>
      </c>
      <c r="AD43" s="63" t="str">
        <f>IFERROR(IF($M43=0,INDEX('Inp_RIIO-1'!$AM:$AM,MATCH(AD$5&amp;$E43&amp;$G43,'Inp_RIIO-1'!$M:$M,0)),IF($M43=1,INDEX('Inp_RIIO-1'!$AN:$AN,MATCH(AD$5&amp;$E43&amp;$G43,'Inp_RIIO-1'!$M:$M,0)))),"")</f>
        <v/>
      </c>
      <c r="AE43" s="63" t="str">
        <f>IFERROR(IF($M43=0,INDEX('Inp_RIIO-1'!$AM:$AM,MATCH(AE$5&amp;$E43&amp;$G43,'Inp_RIIO-1'!$M:$M,0)),IF($M43=1,INDEX('Inp_RIIO-1'!$AN:$AN,MATCH(AE$5&amp;$E43&amp;$G43,'Inp_RIIO-1'!$M:$M,0)))),"")</f>
        <v/>
      </c>
      <c r="AF43" s="63" t="str">
        <f>IFERROR(IF($M43=0,INDEX('Inp_RIIO-1'!$AM:$AM,MATCH(AF$5&amp;$E43&amp;$G43,'Inp_RIIO-1'!$M:$M,0)),IF($M43=1,INDEX('Inp_RIIO-1'!$AN:$AN,MATCH(AF$5&amp;$E43&amp;$G43,'Inp_RIIO-1'!$M:$M,0)))),"")</f>
        <v/>
      </c>
      <c r="AG43" s="63" t="str">
        <f>IFERROR(IF($M43=0,INDEX('Inp_RIIO-1'!$AM:$AM,MATCH(AG$5&amp;$E43&amp;$G43,'Inp_RIIO-1'!$M:$M,0)),IF($M43=1,INDEX('Inp_RIIO-1'!$AN:$AN,MATCH(AG$5&amp;$E43&amp;$G43,'Inp_RIIO-1'!$M:$M,0)))),"")</f>
        <v/>
      </c>
      <c r="AH43" s="63" t="str">
        <f>IFERROR(IF($M43=0,INDEX('Inp_RIIO-1'!$AM:$AM,MATCH(AH$5&amp;$E43&amp;$G43,'Inp_RIIO-1'!$M:$M,0)),IF($M43=1,INDEX('Inp_RIIO-1'!$AN:$AN,MATCH(AH$5&amp;$E43&amp;$G43,'Inp_RIIO-1'!$M:$M,0)))),"")</f>
        <v/>
      </c>
      <c r="AI43" s="63" t="str">
        <f>IFERROR(IF($M43=0,INDEX('Inp_RIIO-1'!$AM:$AM,MATCH(AI$5&amp;$E43&amp;$G43,'Inp_RIIO-1'!$M:$M,0)),IF($M43=1,INDEX('Inp_RIIO-1'!$AN:$AN,MATCH(AI$5&amp;$E43&amp;$G43,'Inp_RIIO-1'!$M:$M,0)))),"")</f>
        <v/>
      </c>
      <c r="AJ43" s="63" t="str">
        <f>IFERROR(IF($M43=0,INDEX('Inp_RIIO-1'!$AM:$AM,MATCH(AJ$5&amp;$E43&amp;$G43,'Inp_RIIO-1'!$M:$M,0)),IF($M43=1,INDEX('Inp_RIIO-1'!$AN:$AN,MATCH(AJ$5&amp;$E43&amp;$G43,'Inp_RIIO-1'!$M:$M,0)))),"")</f>
        <v/>
      </c>
      <c r="AK43" s="63" t="str">
        <f>IFERROR(IF($M43=0,INDEX('Inp_RIIO-1'!$AM:$AM,MATCH(AK$5&amp;$E43&amp;$G43,'Inp_RIIO-1'!$M:$M,0)),IF($M43=1,INDEX('Inp_RIIO-1'!$AN:$AN,MATCH(AK$5&amp;$E43&amp;$G43,'Inp_RIIO-1'!$M:$M,0)))),"")</f>
        <v/>
      </c>
      <c r="AL43" s="63" t="str">
        <f>IFERROR(IF($M43=0,INDEX('Inp_RIIO-1'!$AM:$AM,MATCH(AL$5&amp;$E43&amp;$G43,'Inp_RIIO-1'!$M:$M,0)),IF($M43=1,INDEX('Inp_RIIO-1'!$AN:$AN,MATCH(AL$5&amp;$E43&amp;$G43,'Inp_RIIO-1'!$M:$M,0)))),"")</f>
        <v/>
      </c>
      <c r="AM43" s="63" t="str">
        <f>IFERROR(IF($M43=0,INDEX('Inp_RIIO-1'!$AM:$AM,MATCH(AM$5&amp;$E43&amp;$G43,'Inp_RIIO-1'!$M:$M,0)),IF($M43=1,INDEX('Inp_RIIO-1'!$AN:$AN,MATCH(AM$5&amp;$E43&amp;$G43,'Inp_RIIO-1'!$M:$M,0)))),"")</f>
        <v/>
      </c>
      <c r="AN43" s="63" t="str">
        <f>IFERROR(IF($M43=0,INDEX('Inp_RIIO-1'!$AM:$AM,MATCH(AN$5&amp;$E43&amp;$G43,'Inp_RIIO-1'!$M:$M,0)),IF($M43=1,INDEX('Inp_RIIO-1'!$AN:$AN,MATCH(AN$5&amp;$E43&amp;$G43,'Inp_RIIO-1'!$M:$M,0)))),"")</f>
        <v/>
      </c>
      <c r="AO43" s="63" t="str">
        <f>IFERROR(IF($M43=0,INDEX('Inp_RIIO-1'!$AM:$AM,MATCH(AO$5&amp;$E43&amp;$G43,'Inp_RIIO-1'!$M:$M,0)),IF($M43=1,INDEX('Inp_RIIO-1'!$AN:$AN,MATCH(AO$5&amp;$E43&amp;$G43,'Inp_RIIO-1'!$M:$M,0)))),"")</f>
        <v/>
      </c>
      <c r="AP43" s="63" t="str">
        <f>IFERROR(IF($M43=0,INDEX('Inp_RIIO-1'!$AM:$AM,MATCH(AP$5&amp;$E43&amp;$G43,'Inp_RIIO-1'!$M:$M,0)),IF($M43=1,INDEX('Inp_RIIO-1'!$AN:$AN,MATCH(AP$5&amp;$E43&amp;$G43,'Inp_RIIO-1'!$M:$M,0)))),"")</f>
        <v/>
      </c>
      <c r="AQ43" s="63" t="str">
        <f>IFERROR(IF($M43=0,INDEX('Inp_RIIO-1'!$AM:$AM,MATCH(AQ$5&amp;$E43&amp;$G43,'Inp_RIIO-1'!$M:$M,0)),IF($M43=1,INDEX('Inp_RIIO-1'!$AN:$AN,MATCH(AQ$5&amp;$E43&amp;$G43,'Inp_RIIO-1'!$M:$M,0)))),"")</f>
        <v/>
      </c>
      <c r="AS43" s="15"/>
      <c r="AT43" s="15"/>
      <c r="AU43" s="15"/>
      <c r="AV43" s="15"/>
      <c r="AW43" s="15"/>
      <c r="AX43" s="15"/>
      <c r="AY43" s="15"/>
      <c r="AZ43" s="15"/>
      <c r="BA43" s="15"/>
      <c r="BB43" s="15"/>
      <c r="BC43" s="15"/>
      <c r="BD43" s="15"/>
    </row>
    <row r="44" spans="1:56">
      <c r="E44" s="69" t="s">
        <v>201</v>
      </c>
      <c r="F44" s="69" t="s">
        <v>130</v>
      </c>
      <c r="G44" s="69" t="s">
        <v>134</v>
      </c>
      <c r="H44" s="69"/>
      <c r="I44" s="69"/>
      <c r="J44" s="69" t="s">
        <v>65</v>
      </c>
      <c r="M44" s="63">
        <f>Control!$R$10</f>
        <v>0</v>
      </c>
      <c r="N44" s="63">
        <f>Inp_Exclusions!I44</f>
        <v>1</v>
      </c>
      <c r="P44" s="63" t="str">
        <f>IFERROR(IF($M44=0,INDEX('Inp_RIIO-1'!$AM:$AM,MATCH(P$5&amp;$E44&amp;$G44,'Inp_RIIO-1'!$M:$M,0)),IF($M44=1,INDEX('Inp_RIIO-1'!$AN:$AN,MATCH(P$5&amp;$E44&amp;$G44,'Inp_RIIO-1'!$M:$M,0)))),"")</f>
        <v/>
      </c>
      <c r="Q44" s="63" t="str">
        <f>IFERROR(IF($M44=0,INDEX('Inp_RIIO-1'!$AM:$AM,MATCH(Q$5&amp;$E44&amp;$G44,'Inp_RIIO-1'!$M:$M,0)),IF($M44=1,INDEX('Inp_RIIO-1'!$AN:$AN,MATCH(Q$5&amp;$E44&amp;$G44,'Inp_RIIO-1'!$M:$M,0)))),"")</f>
        <v/>
      </c>
      <c r="R44" s="63" t="str">
        <f>IFERROR(IF($M44=0,INDEX('Inp_RIIO-1'!$AM:$AM,MATCH(R$5&amp;$E44&amp;$G44,'Inp_RIIO-1'!$M:$M,0)),IF($M44=1,INDEX('Inp_RIIO-1'!$AN:$AN,MATCH(R$5&amp;$E44&amp;$G44,'Inp_RIIO-1'!$M:$M,0)))),"")</f>
        <v/>
      </c>
      <c r="S44" s="63" t="str">
        <f>IFERROR(IF($M44=0,INDEX('Inp_RIIO-1'!$AM:$AM,MATCH(S$5&amp;$E44&amp;$G44,'Inp_RIIO-1'!$M:$M,0)),IF($M44=1,INDEX('Inp_RIIO-1'!$AN:$AN,MATCH(S$5&amp;$E44&amp;$G44,'Inp_RIIO-1'!$M:$M,0)))),"")</f>
        <v/>
      </c>
      <c r="T44" s="63" t="str">
        <f>IFERROR(IF($M44=0,INDEX('Inp_RIIO-1'!$AM:$AM,MATCH(T$5&amp;$E44&amp;$G44,'Inp_RIIO-1'!$M:$M,0)),IF($M44=1,INDEX('Inp_RIIO-1'!$AN:$AN,MATCH(T$5&amp;$E44&amp;$G44,'Inp_RIIO-1'!$M:$M,0)))),"")</f>
        <v/>
      </c>
      <c r="U44" s="63" t="str">
        <f>IFERROR(IF($M44=0,INDEX('Inp_RIIO-1'!$AM:$AM,MATCH(U$5&amp;$E44&amp;$G44,'Inp_RIIO-1'!$M:$M,0)),IF($M44=1,INDEX('Inp_RIIO-1'!$AN:$AN,MATCH(U$5&amp;$E44&amp;$G44,'Inp_RIIO-1'!$M:$M,0)))),"")</f>
        <v/>
      </c>
      <c r="V44" s="63">
        <f>IFERROR(IF($M44=0,INDEX('Inp_RIIO-1'!$AM:$AM,MATCH(V$5&amp;$E44&amp;$G44,'Inp_RIIO-1'!$M:$M,0)),IF($M44=1,INDEX('Inp_RIIO-1'!$AN:$AN,MATCH(V$5&amp;$E44&amp;$G44,'Inp_RIIO-1'!$M:$M,0)))),"")</f>
        <v>881.29871639823182</v>
      </c>
      <c r="W44" s="63">
        <f>IFERROR(IF($M44=0,INDEX('Inp_RIIO-1'!$AM:$AM,MATCH(W$5&amp;$E44&amp;$G44,'Inp_RIIO-1'!$M:$M,0)),IF($M44=1,INDEX('Inp_RIIO-1'!$AN:$AN,MATCH(W$5&amp;$E44&amp;$G44,'Inp_RIIO-1'!$M:$M,0)))),"")</f>
        <v>1041.5954645972108</v>
      </c>
      <c r="X44" s="63">
        <f>IFERROR(IF($M44=0,INDEX('Inp_RIIO-1'!$AM:$AM,MATCH(X$5&amp;$E44&amp;$G44,'Inp_RIIO-1'!$M:$M,0)),IF($M44=1,INDEX('Inp_RIIO-1'!$AN:$AN,MATCH(X$5&amp;$E44&amp;$G44,'Inp_RIIO-1'!$M:$M,0)))),"")</f>
        <v>694.48094622646704</v>
      </c>
      <c r="Y44" s="63">
        <f>IFERROR(IF($M44=0,INDEX('Inp_RIIO-1'!$AM:$AM,MATCH(Y$5&amp;$E44&amp;$G44,'Inp_RIIO-1'!$M:$M,0)),IF($M44=1,INDEX('Inp_RIIO-1'!$AN:$AN,MATCH(Y$5&amp;$E44&amp;$G44,'Inp_RIIO-1'!$M:$M,0)))),"")</f>
        <v>562.02948622803319</v>
      </c>
      <c r="Z44" s="63" t="str">
        <f>IFERROR(IF($M44=0,INDEX('Inp_RIIO-1'!$AM:$AM,MATCH(Z$5&amp;$E44&amp;$G44,'Inp_RIIO-1'!$M:$M,0)),IF($M44=1,INDEX('Inp_RIIO-1'!$AN:$AN,MATCH(Z$5&amp;$E44&amp;$G44,'Inp_RIIO-1'!$M:$M,0)))),"")</f>
        <v/>
      </c>
      <c r="AA44" s="63">
        <f>IFERROR(IF($M44=0,INDEX('Inp_RIIO-1'!$AM:$AM,MATCH(AA$5&amp;$E44&amp;$G44,'Inp_RIIO-1'!$M:$M,0)),IF($M44=1,INDEX('Inp_RIIO-1'!$AN:$AN,MATCH(AA$5&amp;$E44&amp;$G44,'Inp_RIIO-1'!$M:$M,0)))),"")</f>
        <v>459.51000000000005</v>
      </c>
      <c r="AB44" s="63">
        <f>IFERROR(IF($M44=0,INDEX('Inp_RIIO-1'!$AM:$AM,MATCH(AB$5&amp;$E44&amp;$G44,'Inp_RIIO-1'!$M:$M,0)),IF($M44=1,INDEX('Inp_RIIO-1'!$AN:$AN,MATCH(AB$5&amp;$E44&amp;$G44,'Inp_RIIO-1'!$M:$M,0)))),"")</f>
        <v>1297.7</v>
      </c>
      <c r="AC44" s="63">
        <f>IFERROR(IF($M44=0,INDEX('Inp_RIIO-1'!$AM:$AM,MATCH(AC$5&amp;$E44&amp;$G44,'Inp_RIIO-1'!$M:$M,0)),IF($M44=1,INDEX('Inp_RIIO-1'!$AN:$AN,MATCH(AC$5&amp;$E44&amp;$G44,'Inp_RIIO-1'!$M:$M,0)))),"")</f>
        <v>628.83401747479661</v>
      </c>
      <c r="AD44" s="63" t="str">
        <f>IFERROR(IF($M44=0,INDEX('Inp_RIIO-1'!$AM:$AM,MATCH(AD$5&amp;$E44&amp;$G44,'Inp_RIIO-1'!$M:$M,0)),IF($M44=1,INDEX('Inp_RIIO-1'!$AN:$AN,MATCH(AD$5&amp;$E44&amp;$G44,'Inp_RIIO-1'!$M:$M,0)))),"")</f>
        <v/>
      </c>
      <c r="AE44" s="63" t="str">
        <f>IFERROR(IF($M44=0,INDEX('Inp_RIIO-1'!$AM:$AM,MATCH(AE$5&amp;$E44&amp;$G44,'Inp_RIIO-1'!$M:$M,0)),IF($M44=1,INDEX('Inp_RIIO-1'!$AN:$AN,MATCH(AE$5&amp;$E44&amp;$G44,'Inp_RIIO-1'!$M:$M,0)))),"")</f>
        <v/>
      </c>
      <c r="AF44" s="63" t="str">
        <f>IFERROR(IF($M44=0,INDEX('Inp_RIIO-1'!$AM:$AM,MATCH(AF$5&amp;$E44&amp;$G44,'Inp_RIIO-1'!$M:$M,0)),IF($M44=1,INDEX('Inp_RIIO-1'!$AN:$AN,MATCH(AF$5&amp;$E44&amp;$G44,'Inp_RIIO-1'!$M:$M,0)))),"")</f>
        <v/>
      </c>
      <c r="AG44" s="63" t="str">
        <f>IFERROR(IF($M44=0,INDEX('Inp_RIIO-1'!$AM:$AM,MATCH(AG$5&amp;$E44&amp;$G44,'Inp_RIIO-1'!$M:$M,0)),IF($M44=1,INDEX('Inp_RIIO-1'!$AN:$AN,MATCH(AG$5&amp;$E44&amp;$G44,'Inp_RIIO-1'!$M:$M,0)))),"")</f>
        <v/>
      </c>
      <c r="AH44" s="63" t="str">
        <f>IFERROR(IF($M44=0,INDEX('Inp_RIIO-1'!$AM:$AM,MATCH(AH$5&amp;$E44&amp;$G44,'Inp_RIIO-1'!$M:$M,0)),IF($M44=1,INDEX('Inp_RIIO-1'!$AN:$AN,MATCH(AH$5&amp;$E44&amp;$G44,'Inp_RIIO-1'!$M:$M,0)))),"")</f>
        <v/>
      </c>
      <c r="AI44" s="63" t="str">
        <f>IFERROR(IF($M44=0,INDEX('Inp_RIIO-1'!$AM:$AM,MATCH(AI$5&amp;$E44&amp;$G44,'Inp_RIIO-1'!$M:$M,0)),IF($M44=1,INDEX('Inp_RIIO-1'!$AN:$AN,MATCH(AI$5&amp;$E44&amp;$G44,'Inp_RIIO-1'!$M:$M,0)))),"")</f>
        <v/>
      </c>
      <c r="AJ44" s="63" t="str">
        <f>IFERROR(IF($M44=0,INDEX('Inp_RIIO-1'!$AM:$AM,MATCH(AJ$5&amp;$E44&amp;$G44,'Inp_RIIO-1'!$M:$M,0)),IF($M44=1,INDEX('Inp_RIIO-1'!$AN:$AN,MATCH(AJ$5&amp;$E44&amp;$G44,'Inp_RIIO-1'!$M:$M,0)))),"")</f>
        <v/>
      </c>
      <c r="AK44" s="63" t="str">
        <f>IFERROR(IF($M44=0,INDEX('Inp_RIIO-1'!$AM:$AM,MATCH(AK$5&amp;$E44&amp;$G44,'Inp_RIIO-1'!$M:$M,0)),IF($M44=1,INDEX('Inp_RIIO-1'!$AN:$AN,MATCH(AK$5&amp;$E44&amp;$G44,'Inp_RIIO-1'!$M:$M,0)))),"")</f>
        <v/>
      </c>
      <c r="AL44" s="63" t="str">
        <f>IFERROR(IF($M44=0,INDEX('Inp_RIIO-1'!$AM:$AM,MATCH(AL$5&amp;$E44&amp;$G44,'Inp_RIIO-1'!$M:$M,0)),IF($M44=1,INDEX('Inp_RIIO-1'!$AN:$AN,MATCH(AL$5&amp;$E44&amp;$G44,'Inp_RIIO-1'!$M:$M,0)))),"")</f>
        <v/>
      </c>
      <c r="AM44" s="63" t="str">
        <f>IFERROR(IF($M44=0,INDEX('Inp_RIIO-1'!$AM:$AM,MATCH(AM$5&amp;$E44&amp;$G44,'Inp_RIIO-1'!$M:$M,0)),IF($M44=1,INDEX('Inp_RIIO-1'!$AN:$AN,MATCH(AM$5&amp;$E44&amp;$G44,'Inp_RIIO-1'!$M:$M,0)))),"")</f>
        <v/>
      </c>
      <c r="AN44" s="63" t="str">
        <f>IFERROR(IF($M44=0,INDEX('Inp_RIIO-1'!$AM:$AM,MATCH(AN$5&amp;$E44&amp;$G44,'Inp_RIIO-1'!$M:$M,0)),IF($M44=1,INDEX('Inp_RIIO-1'!$AN:$AN,MATCH(AN$5&amp;$E44&amp;$G44,'Inp_RIIO-1'!$M:$M,0)))),"")</f>
        <v/>
      </c>
      <c r="AO44" s="63" t="str">
        <f>IFERROR(IF($M44=0,INDEX('Inp_RIIO-1'!$AM:$AM,MATCH(AO$5&amp;$E44&amp;$G44,'Inp_RIIO-1'!$M:$M,0)),IF($M44=1,INDEX('Inp_RIIO-1'!$AN:$AN,MATCH(AO$5&amp;$E44&amp;$G44,'Inp_RIIO-1'!$M:$M,0)))),"")</f>
        <v/>
      </c>
      <c r="AP44" s="63" t="str">
        <f>IFERROR(IF($M44=0,INDEX('Inp_RIIO-1'!$AM:$AM,MATCH(AP$5&amp;$E44&amp;$G44,'Inp_RIIO-1'!$M:$M,0)),IF($M44=1,INDEX('Inp_RIIO-1'!$AN:$AN,MATCH(AP$5&amp;$E44&amp;$G44,'Inp_RIIO-1'!$M:$M,0)))),"")</f>
        <v/>
      </c>
      <c r="AQ44" s="63" t="str">
        <f>IFERROR(IF($M44=0,INDEX('Inp_RIIO-1'!$AM:$AM,MATCH(AQ$5&amp;$E44&amp;$G44,'Inp_RIIO-1'!$M:$M,0)),IF($M44=1,INDEX('Inp_RIIO-1'!$AN:$AN,MATCH(AQ$5&amp;$E44&amp;$G44,'Inp_RIIO-1'!$M:$M,0)))),"")</f>
        <v/>
      </c>
      <c r="AS44" s="15"/>
      <c r="AT44" s="15"/>
      <c r="AU44" s="15"/>
      <c r="AV44" s="15"/>
      <c r="AW44" s="15"/>
      <c r="AX44" s="15"/>
      <c r="AY44" s="15"/>
      <c r="AZ44" s="15"/>
      <c r="BA44" s="15"/>
      <c r="BB44" s="15"/>
      <c r="BC44" s="15"/>
      <c r="BD44" s="15"/>
    </row>
    <row r="45" spans="1:56">
      <c r="E45" s="69" t="s">
        <v>201</v>
      </c>
      <c r="F45" s="69" t="s">
        <v>130</v>
      </c>
      <c r="G45" s="69" t="s">
        <v>135</v>
      </c>
      <c r="H45" s="69"/>
      <c r="I45" s="69"/>
      <c r="J45" s="69" t="s">
        <v>65</v>
      </c>
      <c r="M45" s="63">
        <f>Control!$R$10</f>
        <v>0</v>
      </c>
      <c r="N45" s="63">
        <f>Inp_Exclusions!I45</f>
        <v>1</v>
      </c>
      <c r="P45" s="63" t="str">
        <f>IFERROR(IF($M45=0,INDEX('Inp_RIIO-1'!$AM:$AM,MATCH(P$5&amp;$E45&amp;$G45,'Inp_RIIO-1'!$M:$M,0)),IF($M45=1,INDEX('Inp_RIIO-1'!$AN:$AN,MATCH(P$5&amp;$E45&amp;$G45,'Inp_RIIO-1'!$M:$M,0)))),"")</f>
        <v/>
      </c>
      <c r="Q45" s="63" t="str">
        <f>IFERROR(IF($M45=0,INDEX('Inp_RIIO-1'!$AM:$AM,MATCH(Q$5&amp;$E45&amp;$G45,'Inp_RIIO-1'!$M:$M,0)),IF($M45=1,INDEX('Inp_RIIO-1'!$AN:$AN,MATCH(Q$5&amp;$E45&amp;$G45,'Inp_RIIO-1'!$M:$M,0)))),"")</f>
        <v/>
      </c>
      <c r="R45" s="63" t="str">
        <f>IFERROR(IF($M45=0,INDEX('Inp_RIIO-1'!$AM:$AM,MATCH(R$5&amp;$E45&amp;$G45,'Inp_RIIO-1'!$M:$M,0)),IF($M45=1,INDEX('Inp_RIIO-1'!$AN:$AN,MATCH(R$5&amp;$E45&amp;$G45,'Inp_RIIO-1'!$M:$M,0)))),"")</f>
        <v/>
      </c>
      <c r="S45" s="63" t="str">
        <f>IFERROR(IF($M45=0,INDEX('Inp_RIIO-1'!$AM:$AM,MATCH(S$5&amp;$E45&amp;$G45,'Inp_RIIO-1'!$M:$M,0)),IF($M45=1,INDEX('Inp_RIIO-1'!$AN:$AN,MATCH(S$5&amp;$E45&amp;$G45,'Inp_RIIO-1'!$M:$M,0)))),"")</f>
        <v/>
      </c>
      <c r="T45" s="63" t="str">
        <f>IFERROR(IF($M45=0,INDEX('Inp_RIIO-1'!$AM:$AM,MATCH(T$5&amp;$E45&amp;$G45,'Inp_RIIO-1'!$M:$M,0)),IF($M45=1,INDEX('Inp_RIIO-1'!$AN:$AN,MATCH(T$5&amp;$E45&amp;$G45,'Inp_RIIO-1'!$M:$M,0)))),"")</f>
        <v/>
      </c>
      <c r="U45" s="63" t="str">
        <f>IFERROR(IF($M45=0,INDEX('Inp_RIIO-1'!$AM:$AM,MATCH(U$5&amp;$E45&amp;$G45,'Inp_RIIO-1'!$M:$M,0)),IF($M45=1,INDEX('Inp_RIIO-1'!$AN:$AN,MATCH(U$5&amp;$E45&amp;$G45,'Inp_RIIO-1'!$M:$M,0)))),"")</f>
        <v/>
      </c>
      <c r="V45" s="63">
        <f>IFERROR(IF($M45=0,INDEX('Inp_RIIO-1'!$AM:$AM,MATCH(V$5&amp;$E45&amp;$G45,'Inp_RIIO-1'!$M:$M,0)),IF($M45=1,INDEX('Inp_RIIO-1'!$AN:$AN,MATCH(V$5&amp;$E45&amp;$G45,'Inp_RIIO-1'!$M:$M,0)))),"")</f>
        <v>-3.5527136788005009E-14</v>
      </c>
      <c r="W45" s="63">
        <f>IFERROR(IF($M45=0,INDEX('Inp_RIIO-1'!$AM:$AM,MATCH(W$5&amp;$E45&amp;$G45,'Inp_RIIO-1'!$M:$M,0)),IF($M45=1,INDEX('Inp_RIIO-1'!$AN:$AN,MATCH(W$5&amp;$E45&amp;$G45,'Inp_RIIO-1'!$M:$M,0)))),"")</f>
        <v>1.7053025658242404E-13</v>
      </c>
      <c r="X45" s="63">
        <f>IFERROR(IF($M45=0,INDEX('Inp_RIIO-1'!$AM:$AM,MATCH(X$5&amp;$E45&amp;$G45,'Inp_RIIO-1'!$M:$M,0)),IF($M45=1,INDEX('Inp_RIIO-1'!$AN:$AN,MATCH(X$5&amp;$E45&amp;$G45,'Inp_RIIO-1'!$M:$M,0)))),"")</f>
        <v>6.7501559897209518E-14</v>
      </c>
      <c r="Y45" s="63">
        <f>IFERROR(IF($M45=0,INDEX('Inp_RIIO-1'!$AM:$AM,MATCH(Y$5&amp;$E45&amp;$G45,'Inp_RIIO-1'!$M:$M,0)),IF($M45=1,INDEX('Inp_RIIO-1'!$AN:$AN,MATCH(Y$5&amp;$E45&amp;$G45,'Inp_RIIO-1'!$M:$M,0)))),"")</f>
        <v>7.1054273576010019E-14</v>
      </c>
      <c r="Z45" s="63">
        <f>IFERROR(IF($M45=0,INDEX('Inp_RIIO-1'!$AM:$AM,MATCH(Z$5&amp;$E45&amp;$G45,'Inp_RIIO-1'!$M:$M,0)),IF($M45=1,INDEX('Inp_RIIO-1'!$AN:$AN,MATCH(Z$5&amp;$E45&amp;$G45,'Inp_RIIO-1'!$M:$M,0)))),"")</f>
        <v>0</v>
      </c>
      <c r="AA45" s="63">
        <f>IFERROR(IF($M45=0,INDEX('Inp_RIIO-1'!$AM:$AM,MATCH(AA$5&amp;$E45&amp;$G45,'Inp_RIIO-1'!$M:$M,0)),IF($M45=1,INDEX('Inp_RIIO-1'!$AN:$AN,MATCH(AA$5&amp;$E45&amp;$G45,'Inp_RIIO-1'!$M:$M,0)))),"")</f>
        <v>-1.9999999999996021E-2</v>
      </c>
      <c r="AB45" s="63">
        <f>IFERROR(IF($M45=0,INDEX('Inp_RIIO-1'!$AM:$AM,MATCH(AB$5&amp;$E45&amp;$G45,'Inp_RIIO-1'!$M:$M,0)),IF($M45=1,INDEX('Inp_RIIO-1'!$AN:$AN,MATCH(AB$5&amp;$E45&amp;$G45,'Inp_RIIO-1'!$M:$M,0)))),"")</f>
        <v>0</v>
      </c>
      <c r="AC45" s="63">
        <f>IFERROR(IF($M45=0,INDEX('Inp_RIIO-1'!$AM:$AM,MATCH(AC$5&amp;$E45&amp;$G45,'Inp_RIIO-1'!$M:$M,0)),IF($M45=1,INDEX('Inp_RIIO-1'!$AN:$AN,MATCH(AC$5&amp;$E45&amp;$G45,'Inp_RIIO-1'!$M:$M,0)))),"")</f>
        <v>1.9895196601282805E-13</v>
      </c>
      <c r="AD45" s="63" t="str">
        <f>IFERROR(IF($M45=0,INDEX('Inp_RIIO-1'!$AM:$AM,MATCH(AD$5&amp;$E45&amp;$G45,'Inp_RIIO-1'!$M:$M,0)),IF($M45=1,INDEX('Inp_RIIO-1'!$AN:$AN,MATCH(AD$5&amp;$E45&amp;$G45,'Inp_RIIO-1'!$M:$M,0)))),"")</f>
        <v/>
      </c>
      <c r="AE45" s="63" t="str">
        <f>IFERROR(IF($M45=0,INDEX('Inp_RIIO-1'!$AM:$AM,MATCH(AE$5&amp;$E45&amp;$G45,'Inp_RIIO-1'!$M:$M,0)),IF($M45=1,INDEX('Inp_RIIO-1'!$AN:$AN,MATCH(AE$5&amp;$E45&amp;$G45,'Inp_RIIO-1'!$M:$M,0)))),"")</f>
        <v/>
      </c>
      <c r="AF45" s="63" t="str">
        <f>IFERROR(IF($M45=0,INDEX('Inp_RIIO-1'!$AM:$AM,MATCH(AF$5&amp;$E45&amp;$G45,'Inp_RIIO-1'!$M:$M,0)),IF($M45=1,INDEX('Inp_RIIO-1'!$AN:$AN,MATCH(AF$5&amp;$E45&amp;$G45,'Inp_RIIO-1'!$M:$M,0)))),"")</f>
        <v/>
      </c>
      <c r="AG45" s="63" t="str">
        <f>IFERROR(IF($M45=0,INDEX('Inp_RIIO-1'!$AM:$AM,MATCH(AG$5&amp;$E45&amp;$G45,'Inp_RIIO-1'!$M:$M,0)),IF($M45=1,INDEX('Inp_RIIO-1'!$AN:$AN,MATCH(AG$5&amp;$E45&amp;$G45,'Inp_RIIO-1'!$M:$M,0)))),"")</f>
        <v/>
      </c>
      <c r="AH45" s="63" t="str">
        <f>IFERROR(IF($M45=0,INDEX('Inp_RIIO-1'!$AM:$AM,MATCH(AH$5&amp;$E45&amp;$G45,'Inp_RIIO-1'!$M:$M,0)),IF($M45=1,INDEX('Inp_RIIO-1'!$AN:$AN,MATCH(AH$5&amp;$E45&amp;$G45,'Inp_RIIO-1'!$M:$M,0)))),"")</f>
        <v/>
      </c>
      <c r="AI45" s="63" t="str">
        <f>IFERROR(IF($M45=0,INDEX('Inp_RIIO-1'!$AM:$AM,MATCH(AI$5&amp;$E45&amp;$G45,'Inp_RIIO-1'!$M:$M,0)),IF($M45=1,INDEX('Inp_RIIO-1'!$AN:$AN,MATCH(AI$5&amp;$E45&amp;$G45,'Inp_RIIO-1'!$M:$M,0)))),"")</f>
        <v/>
      </c>
      <c r="AJ45" s="63" t="str">
        <f>IFERROR(IF($M45=0,INDEX('Inp_RIIO-1'!$AM:$AM,MATCH(AJ$5&amp;$E45&amp;$G45,'Inp_RIIO-1'!$M:$M,0)),IF($M45=1,INDEX('Inp_RIIO-1'!$AN:$AN,MATCH(AJ$5&amp;$E45&amp;$G45,'Inp_RIIO-1'!$M:$M,0)))),"")</f>
        <v/>
      </c>
      <c r="AK45" s="63" t="str">
        <f>IFERROR(IF($M45=0,INDEX('Inp_RIIO-1'!$AM:$AM,MATCH(AK$5&amp;$E45&amp;$G45,'Inp_RIIO-1'!$M:$M,0)),IF($M45=1,INDEX('Inp_RIIO-1'!$AN:$AN,MATCH(AK$5&amp;$E45&amp;$G45,'Inp_RIIO-1'!$M:$M,0)))),"")</f>
        <v/>
      </c>
      <c r="AL45" s="63" t="str">
        <f>IFERROR(IF($M45=0,INDEX('Inp_RIIO-1'!$AM:$AM,MATCH(AL$5&amp;$E45&amp;$G45,'Inp_RIIO-1'!$M:$M,0)),IF($M45=1,INDEX('Inp_RIIO-1'!$AN:$AN,MATCH(AL$5&amp;$E45&amp;$G45,'Inp_RIIO-1'!$M:$M,0)))),"")</f>
        <v/>
      </c>
      <c r="AM45" s="63" t="str">
        <f>IFERROR(IF($M45=0,INDEX('Inp_RIIO-1'!$AM:$AM,MATCH(AM$5&amp;$E45&amp;$G45,'Inp_RIIO-1'!$M:$M,0)),IF($M45=1,INDEX('Inp_RIIO-1'!$AN:$AN,MATCH(AM$5&amp;$E45&amp;$G45,'Inp_RIIO-1'!$M:$M,0)))),"")</f>
        <v/>
      </c>
      <c r="AN45" s="63" t="str">
        <f>IFERROR(IF($M45=0,INDEX('Inp_RIIO-1'!$AM:$AM,MATCH(AN$5&amp;$E45&amp;$G45,'Inp_RIIO-1'!$M:$M,0)),IF($M45=1,INDEX('Inp_RIIO-1'!$AN:$AN,MATCH(AN$5&amp;$E45&amp;$G45,'Inp_RIIO-1'!$M:$M,0)))),"")</f>
        <v/>
      </c>
      <c r="AO45" s="63" t="str">
        <f>IFERROR(IF($M45=0,INDEX('Inp_RIIO-1'!$AM:$AM,MATCH(AO$5&amp;$E45&amp;$G45,'Inp_RIIO-1'!$M:$M,0)),IF($M45=1,INDEX('Inp_RIIO-1'!$AN:$AN,MATCH(AO$5&amp;$E45&amp;$G45,'Inp_RIIO-1'!$M:$M,0)))),"")</f>
        <v/>
      </c>
      <c r="AP45" s="63" t="str">
        <f>IFERROR(IF($M45=0,INDEX('Inp_RIIO-1'!$AM:$AM,MATCH(AP$5&amp;$E45&amp;$G45,'Inp_RIIO-1'!$M:$M,0)),IF($M45=1,INDEX('Inp_RIIO-1'!$AN:$AN,MATCH(AP$5&amp;$E45&amp;$G45,'Inp_RIIO-1'!$M:$M,0)))),"")</f>
        <v/>
      </c>
      <c r="AQ45" s="63" t="str">
        <f>IFERROR(IF($M45=0,INDEX('Inp_RIIO-1'!$AM:$AM,MATCH(AQ$5&amp;$E45&amp;$G45,'Inp_RIIO-1'!$M:$M,0)),IF($M45=1,INDEX('Inp_RIIO-1'!$AN:$AN,MATCH(AQ$5&amp;$E45&amp;$G45,'Inp_RIIO-1'!$M:$M,0)))),"")</f>
        <v/>
      </c>
      <c r="AS45" s="15"/>
      <c r="AT45" s="15"/>
      <c r="AU45" s="15"/>
      <c r="AV45" s="15"/>
      <c r="AW45" s="15"/>
      <c r="AX45" s="15"/>
      <c r="AY45" s="15"/>
      <c r="AZ45" s="15"/>
      <c r="BA45" s="15"/>
      <c r="BB45" s="15"/>
      <c r="BC45" s="15"/>
      <c r="BD45" s="15"/>
    </row>
    <row r="46" spans="1:56">
      <c r="E46" s="69" t="s">
        <v>142</v>
      </c>
      <c r="F46" s="69" t="s">
        <v>140</v>
      </c>
      <c r="G46" s="69" t="s">
        <v>202</v>
      </c>
      <c r="H46" s="69"/>
      <c r="I46" s="69"/>
      <c r="J46" s="69" t="s">
        <v>65</v>
      </c>
      <c r="M46" s="63">
        <f>Control!$R$10</f>
        <v>0</v>
      </c>
      <c r="N46" s="63">
        <f>Inp_Exclusions!I46</f>
        <v>1</v>
      </c>
      <c r="P46" s="63" t="str">
        <f>IFERROR(IF($M46=0,INDEX('Inp_RIIO-1'!$AM:$AM,MATCH(P$5&amp;$E46&amp;$G46,'Inp_RIIO-1'!$M:$M,0)),IF($M46=1,INDEX('Inp_RIIO-1'!$AN:$AN,MATCH(P$5&amp;$E46&amp;$G46,'Inp_RIIO-1'!$M:$M,0)))),"")</f>
        <v/>
      </c>
      <c r="Q46" s="63" t="str">
        <f>IFERROR(IF($M46=0,INDEX('Inp_RIIO-1'!$AM:$AM,MATCH(Q$5&amp;$E46&amp;$G46,'Inp_RIIO-1'!$M:$M,0)),IF($M46=1,INDEX('Inp_RIIO-1'!$AN:$AN,MATCH(Q$5&amp;$E46&amp;$G46,'Inp_RIIO-1'!$M:$M,0)))),"")</f>
        <v/>
      </c>
      <c r="R46" s="63" t="str">
        <f>IFERROR(IF($M46=0,INDEX('Inp_RIIO-1'!$AM:$AM,MATCH(R$5&amp;$E46&amp;$G46,'Inp_RIIO-1'!$M:$M,0)),IF($M46=1,INDEX('Inp_RIIO-1'!$AN:$AN,MATCH(R$5&amp;$E46&amp;$G46,'Inp_RIIO-1'!$M:$M,0)))),"")</f>
        <v/>
      </c>
      <c r="S46" s="63" t="str">
        <f>IFERROR(IF($M46=0,INDEX('Inp_RIIO-1'!$AM:$AM,MATCH(S$5&amp;$E46&amp;$G46,'Inp_RIIO-1'!$M:$M,0)),IF($M46=1,INDEX('Inp_RIIO-1'!$AN:$AN,MATCH(S$5&amp;$E46&amp;$G46,'Inp_RIIO-1'!$M:$M,0)))),"")</f>
        <v/>
      </c>
      <c r="T46" s="63" t="str">
        <f>IFERROR(IF($M46=0,INDEX('Inp_RIIO-1'!$AM:$AM,MATCH(T$5&amp;$E46&amp;$G46,'Inp_RIIO-1'!$M:$M,0)),IF($M46=1,INDEX('Inp_RIIO-1'!$AN:$AN,MATCH(T$5&amp;$E46&amp;$G46,'Inp_RIIO-1'!$M:$M,0)))),"")</f>
        <v/>
      </c>
      <c r="U46" s="63" t="str">
        <f>IFERROR(IF($M46=0,INDEX('Inp_RIIO-1'!$AM:$AM,MATCH(U$5&amp;$E46&amp;$G46,'Inp_RIIO-1'!$M:$M,0)),IF($M46=1,INDEX('Inp_RIIO-1'!$AN:$AN,MATCH(U$5&amp;$E46&amp;$G46,'Inp_RIIO-1'!$M:$M,0)))),"")</f>
        <v/>
      </c>
      <c r="V46" s="63">
        <f>IFERROR(IF($M46=0,INDEX('Inp_RIIO-1'!$AM:$AM,MATCH(V$5&amp;$E46&amp;$G46,'Inp_RIIO-1'!$M:$M,0)),IF($M46=1,INDEX('Inp_RIIO-1'!$AN:$AN,MATCH(V$5&amp;$E46&amp;$G46,'Inp_RIIO-1'!$M:$M,0)))),"")</f>
        <v>18.688151396232673</v>
      </c>
      <c r="W46" s="63">
        <f>IFERROR(IF($M46=0,INDEX('Inp_RIIO-1'!$AM:$AM,MATCH(W$5&amp;$E46&amp;$G46,'Inp_RIIO-1'!$M:$M,0)),IF($M46=1,INDEX('Inp_RIIO-1'!$AN:$AN,MATCH(W$5&amp;$E46&amp;$G46,'Inp_RIIO-1'!$M:$M,0)))),"")</f>
        <v>7.3748347546400463</v>
      </c>
      <c r="X46" s="63">
        <f>IFERROR(IF($M46=0,INDEX('Inp_RIIO-1'!$AM:$AM,MATCH(X$5&amp;$E46&amp;$G46,'Inp_RIIO-1'!$M:$M,0)),IF($M46=1,INDEX('Inp_RIIO-1'!$AN:$AN,MATCH(X$5&amp;$E46&amp;$G46,'Inp_RIIO-1'!$M:$M,0)))),"")</f>
        <v>13.046379025319697</v>
      </c>
      <c r="Y46" s="63">
        <f>IFERROR(IF($M46=0,INDEX('Inp_RIIO-1'!$AM:$AM,MATCH(Y$5&amp;$E46&amp;$G46,'Inp_RIIO-1'!$M:$M,0)),IF($M46=1,INDEX('Inp_RIIO-1'!$AN:$AN,MATCH(Y$5&amp;$E46&amp;$G46,'Inp_RIIO-1'!$M:$M,0)))),"")</f>
        <v>7.1396920722292823</v>
      </c>
      <c r="Z46" s="63">
        <f>IFERROR(IF($M46=0,INDEX('Inp_RIIO-1'!$AM:$AM,MATCH(Z$5&amp;$E46&amp;$G46,'Inp_RIIO-1'!$M:$M,0)),IF($M46=1,INDEX('Inp_RIIO-1'!$AN:$AN,MATCH(Z$5&amp;$E46&amp;$G46,'Inp_RIIO-1'!$M:$M,0)))),"")</f>
        <v>15.830148159668617</v>
      </c>
      <c r="AA46" s="63">
        <f>IFERROR(IF($M46=0,INDEX('Inp_RIIO-1'!$AM:$AM,MATCH(AA$5&amp;$E46&amp;$G46,'Inp_RIIO-1'!$M:$M,0)),IF($M46=1,INDEX('Inp_RIIO-1'!$AN:$AN,MATCH(AA$5&amp;$E46&amp;$G46,'Inp_RIIO-1'!$M:$M,0)))),"")</f>
        <v>11.584919767640663</v>
      </c>
      <c r="AB46" s="63">
        <f>IFERROR(IF($M46=0,INDEX('Inp_RIIO-1'!$AM:$AM,MATCH(AB$5&amp;$E46&amp;$G46,'Inp_RIIO-1'!$M:$M,0)),IF($M46=1,INDEX('Inp_RIIO-1'!$AN:$AN,MATCH(AB$5&amp;$E46&amp;$G46,'Inp_RIIO-1'!$M:$M,0)))),"")</f>
        <v>26.86090475406689</v>
      </c>
      <c r="AC46" s="63">
        <f>IFERROR(IF($M46=0,INDEX('Inp_RIIO-1'!$AM:$AM,MATCH(AC$5&amp;$E46&amp;$G46,'Inp_RIIO-1'!$M:$M,0)),IF($M46=1,INDEX('Inp_RIIO-1'!$AN:$AN,MATCH(AC$5&amp;$E46&amp;$G46,'Inp_RIIO-1'!$M:$M,0)))),"")</f>
        <v>13.971043538293388</v>
      </c>
      <c r="AD46" s="63" t="str">
        <f>IFERROR(IF($M46=0,INDEX('Inp_RIIO-1'!$AM:$AM,MATCH(AD$5&amp;$E46&amp;$G46,'Inp_RIIO-1'!$M:$M,0)),IF($M46=1,INDEX('Inp_RIIO-1'!$AN:$AN,MATCH(AD$5&amp;$E46&amp;$G46,'Inp_RIIO-1'!$M:$M,0)))),"")</f>
        <v/>
      </c>
      <c r="AE46" s="63" t="str">
        <f>IFERROR(IF($M46=0,INDEX('Inp_RIIO-1'!$AM:$AM,MATCH(AE$5&amp;$E46&amp;$G46,'Inp_RIIO-1'!$M:$M,0)),IF($M46=1,INDEX('Inp_RIIO-1'!$AN:$AN,MATCH(AE$5&amp;$E46&amp;$G46,'Inp_RIIO-1'!$M:$M,0)))),"")</f>
        <v/>
      </c>
      <c r="AF46" s="63" t="str">
        <f>IFERROR(IF($M46=0,INDEX('Inp_RIIO-1'!$AM:$AM,MATCH(AF$5&amp;$E46&amp;$G46,'Inp_RIIO-1'!$M:$M,0)),IF($M46=1,INDEX('Inp_RIIO-1'!$AN:$AN,MATCH(AF$5&amp;$E46&amp;$G46,'Inp_RIIO-1'!$M:$M,0)))),"")</f>
        <v/>
      </c>
      <c r="AG46" s="63" t="str">
        <f>IFERROR(IF($M46=0,INDEX('Inp_RIIO-1'!$AM:$AM,MATCH(AG$5&amp;$E46&amp;$G46,'Inp_RIIO-1'!$M:$M,0)),IF($M46=1,INDEX('Inp_RIIO-1'!$AN:$AN,MATCH(AG$5&amp;$E46&amp;$G46,'Inp_RIIO-1'!$M:$M,0)))),"")</f>
        <v/>
      </c>
      <c r="AH46" s="63" t="str">
        <f>IFERROR(IF($M46=0,INDEX('Inp_RIIO-1'!$AM:$AM,MATCH(AH$5&amp;$E46&amp;$G46,'Inp_RIIO-1'!$M:$M,0)),IF($M46=1,INDEX('Inp_RIIO-1'!$AN:$AN,MATCH(AH$5&amp;$E46&amp;$G46,'Inp_RIIO-1'!$M:$M,0)))),"")</f>
        <v/>
      </c>
      <c r="AI46" s="63" t="str">
        <f>IFERROR(IF($M46=0,INDEX('Inp_RIIO-1'!$AM:$AM,MATCH(AI$5&amp;$E46&amp;$G46,'Inp_RIIO-1'!$M:$M,0)),IF($M46=1,INDEX('Inp_RIIO-1'!$AN:$AN,MATCH(AI$5&amp;$E46&amp;$G46,'Inp_RIIO-1'!$M:$M,0)))),"")</f>
        <v/>
      </c>
      <c r="AJ46" s="63" t="str">
        <f>IFERROR(IF($M46=0,INDEX('Inp_RIIO-1'!$AM:$AM,MATCH(AJ$5&amp;$E46&amp;$G46,'Inp_RIIO-1'!$M:$M,0)),IF($M46=1,INDEX('Inp_RIIO-1'!$AN:$AN,MATCH(AJ$5&amp;$E46&amp;$G46,'Inp_RIIO-1'!$M:$M,0)))),"")</f>
        <v/>
      </c>
      <c r="AK46" s="63" t="str">
        <f>IFERROR(IF($M46=0,INDEX('Inp_RIIO-1'!$AM:$AM,MATCH(AK$5&amp;$E46&amp;$G46,'Inp_RIIO-1'!$M:$M,0)),IF($M46=1,INDEX('Inp_RIIO-1'!$AN:$AN,MATCH(AK$5&amp;$E46&amp;$G46,'Inp_RIIO-1'!$M:$M,0)))),"")</f>
        <v/>
      </c>
      <c r="AL46" s="63" t="str">
        <f>IFERROR(IF($M46=0,INDEX('Inp_RIIO-1'!$AM:$AM,MATCH(AL$5&amp;$E46&amp;$G46,'Inp_RIIO-1'!$M:$M,0)),IF($M46=1,INDEX('Inp_RIIO-1'!$AN:$AN,MATCH(AL$5&amp;$E46&amp;$G46,'Inp_RIIO-1'!$M:$M,0)))),"")</f>
        <v/>
      </c>
      <c r="AM46" s="63" t="str">
        <f>IFERROR(IF($M46=0,INDEX('Inp_RIIO-1'!$AM:$AM,MATCH(AM$5&amp;$E46&amp;$G46,'Inp_RIIO-1'!$M:$M,0)),IF($M46=1,INDEX('Inp_RIIO-1'!$AN:$AN,MATCH(AM$5&amp;$E46&amp;$G46,'Inp_RIIO-1'!$M:$M,0)))),"")</f>
        <v/>
      </c>
      <c r="AN46" s="63" t="str">
        <f>IFERROR(IF($M46=0,INDEX('Inp_RIIO-1'!$AM:$AM,MATCH(AN$5&amp;$E46&amp;$G46,'Inp_RIIO-1'!$M:$M,0)),IF($M46=1,INDEX('Inp_RIIO-1'!$AN:$AN,MATCH(AN$5&amp;$E46&amp;$G46,'Inp_RIIO-1'!$M:$M,0)))),"")</f>
        <v/>
      </c>
      <c r="AO46" s="63" t="str">
        <f>IFERROR(IF($M46=0,INDEX('Inp_RIIO-1'!$AM:$AM,MATCH(AO$5&amp;$E46&amp;$G46,'Inp_RIIO-1'!$M:$M,0)),IF($M46=1,INDEX('Inp_RIIO-1'!$AN:$AN,MATCH(AO$5&amp;$E46&amp;$G46,'Inp_RIIO-1'!$M:$M,0)))),"")</f>
        <v/>
      </c>
      <c r="AP46" s="63" t="str">
        <f>IFERROR(IF($M46=0,INDEX('Inp_RIIO-1'!$AM:$AM,MATCH(AP$5&amp;$E46&amp;$G46,'Inp_RIIO-1'!$M:$M,0)),IF($M46=1,INDEX('Inp_RIIO-1'!$AN:$AN,MATCH(AP$5&amp;$E46&amp;$G46,'Inp_RIIO-1'!$M:$M,0)))),"")</f>
        <v/>
      </c>
      <c r="AQ46" s="63" t="str">
        <f>IFERROR(IF($M46=0,INDEX('Inp_RIIO-1'!$AM:$AM,MATCH(AQ$5&amp;$E46&amp;$G46,'Inp_RIIO-1'!$M:$M,0)),IF($M46=1,INDEX('Inp_RIIO-1'!$AN:$AN,MATCH(AQ$5&amp;$E46&amp;$G46,'Inp_RIIO-1'!$M:$M,0)))),"")</f>
        <v/>
      </c>
      <c r="AS46" s="15"/>
      <c r="AT46" s="15"/>
      <c r="AU46" s="15"/>
      <c r="AV46" s="15"/>
      <c r="AW46" s="15"/>
      <c r="AX46" s="15"/>
      <c r="AY46" s="15"/>
      <c r="AZ46" s="15"/>
      <c r="BA46" s="15"/>
      <c r="BB46" s="15"/>
      <c r="BC46" s="15"/>
      <c r="BD46" s="15"/>
    </row>
    <row r="47" spans="1:56">
      <c r="E47" s="69" t="s">
        <v>203</v>
      </c>
      <c r="F47" s="69" t="s">
        <v>140</v>
      </c>
      <c r="G47" s="69" t="s">
        <v>204</v>
      </c>
      <c r="H47" s="69"/>
      <c r="I47" s="69"/>
      <c r="J47" s="69" t="s">
        <v>65</v>
      </c>
      <c r="M47" s="63">
        <f>Control!$R$10</f>
        <v>0</v>
      </c>
      <c r="N47" s="63">
        <f>Inp_Exclusions!I47</f>
        <v>1</v>
      </c>
      <c r="P47" s="63" t="str">
        <f>IFERROR(IF($M47=0,INDEX('Inp_RIIO-1'!$AM:$AM,MATCH(P$5&amp;$E47&amp;$G47,'Inp_RIIO-1'!$M:$M,0)),IF($M47=1,INDEX('Inp_RIIO-1'!$AN:$AN,MATCH(P$5&amp;$E47&amp;$G47,'Inp_RIIO-1'!$M:$M,0)))),"")</f>
        <v/>
      </c>
      <c r="Q47" s="63" t="str">
        <f>IFERROR(IF($M47=0,INDEX('Inp_RIIO-1'!$AM:$AM,MATCH(Q$5&amp;$E47&amp;$G47,'Inp_RIIO-1'!$M:$M,0)),IF($M47=1,INDEX('Inp_RIIO-1'!$AN:$AN,MATCH(Q$5&amp;$E47&amp;$G47,'Inp_RIIO-1'!$M:$M,0)))),"")</f>
        <v/>
      </c>
      <c r="R47" s="63" t="str">
        <f>IFERROR(IF($M47=0,INDEX('Inp_RIIO-1'!$AM:$AM,MATCH(R$5&amp;$E47&amp;$G47,'Inp_RIIO-1'!$M:$M,0)),IF($M47=1,INDEX('Inp_RIIO-1'!$AN:$AN,MATCH(R$5&amp;$E47&amp;$G47,'Inp_RIIO-1'!$M:$M,0)))),"")</f>
        <v/>
      </c>
      <c r="S47" s="63" t="str">
        <f>IFERROR(IF($M47=0,INDEX('Inp_RIIO-1'!$AM:$AM,MATCH(S$5&amp;$E47&amp;$G47,'Inp_RIIO-1'!$M:$M,0)),IF($M47=1,INDEX('Inp_RIIO-1'!$AN:$AN,MATCH(S$5&amp;$E47&amp;$G47,'Inp_RIIO-1'!$M:$M,0)))),"")</f>
        <v/>
      </c>
      <c r="T47" s="63" t="str">
        <f>IFERROR(IF($M47=0,INDEX('Inp_RIIO-1'!$AM:$AM,MATCH(T$5&amp;$E47&amp;$G47,'Inp_RIIO-1'!$M:$M,0)),IF($M47=1,INDEX('Inp_RIIO-1'!$AN:$AN,MATCH(T$5&amp;$E47&amp;$G47,'Inp_RIIO-1'!$M:$M,0)))),"")</f>
        <v/>
      </c>
      <c r="U47" s="63" t="str">
        <f>IFERROR(IF($M47=0,INDEX('Inp_RIIO-1'!$AM:$AM,MATCH(U$5&amp;$E47&amp;$G47,'Inp_RIIO-1'!$M:$M,0)),IF($M47=1,INDEX('Inp_RIIO-1'!$AN:$AN,MATCH(U$5&amp;$E47&amp;$G47,'Inp_RIIO-1'!$M:$M,0)))),"")</f>
        <v/>
      </c>
      <c r="V47" s="63">
        <f>IFERROR(IF($M47=0,INDEX('Inp_RIIO-1'!$AM:$AM,MATCH(V$5&amp;$E47&amp;$G47,'Inp_RIIO-1'!$M:$M,0)),IF($M47=1,INDEX('Inp_RIIO-1'!$AN:$AN,MATCH(V$5&amp;$E47&amp;$G47,'Inp_RIIO-1'!$M:$M,0)))),"")</f>
        <v>3.3797214972447311</v>
      </c>
      <c r="W47" s="63">
        <f>IFERROR(IF($M47=0,INDEX('Inp_RIIO-1'!$AM:$AM,MATCH(W$5&amp;$E47&amp;$G47,'Inp_RIIO-1'!$M:$M,0)),IF($M47=1,INDEX('Inp_RIIO-1'!$AN:$AN,MATCH(W$5&amp;$E47&amp;$G47,'Inp_RIIO-1'!$M:$M,0)))),"")</f>
        <v>2.3580287718024424</v>
      </c>
      <c r="X47" s="63">
        <f>IFERROR(IF($M47=0,INDEX('Inp_RIIO-1'!$AM:$AM,MATCH(X$5&amp;$E47&amp;$G47,'Inp_RIIO-1'!$M:$M,0)),IF($M47=1,INDEX('Inp_RIIO-1'!$AN:$AN,MATCH(X$5&amp;$E47&amp;$G47,'Inp_RIIO-1'!$M:$M,0)))),"")</f>
        <v>2.1282200067520045</v>
      </c>
      <c r="Y47" s="63">
        <f>IFERROR(IF($M47=0,INDEX('Inp_RIIO-1'!$AM:$AM,MATCH(Y$5&amp;$E47&amp;$G47,'Inp_RIIO-1'!$M:$M,0)),IF($M47=1,INDEX('Inp_RIIO-1'!$AN:$AN,MATCH(Y$5&amp;$E47&amp;$G47,'Inp_RIIO-1'!$M:$M,0)))),"")</f>
        <v>1.8591206752987113</v>
      </c>
      <c r="Z47" s="63">
        <f>IFERROR(IF($M47=0,INDEX('Inp_RIIO-1'!$AM:$AM,MATCH(Z$5&amp;$E47&amp;$G47,'Inp_RIIO-1'!$M:$M,0)),IF($M47=1,INDEX('Inp_RIIO-1'!$AN:$AN,MATCH(Z$5&amp;$E47&amp;$G47,'Inp_RIIO-1'!$M:$M,0)))),"")</f>
        <v>4.1289518351557861</v>
      </c>
      <c r="AA47" s="63">
        <f>IFERROR(IF($M47=0,INDEX('Inp_RIIO-1'!$AM:$AM,MATCH(AA$5&amp;$E47&amp;$G47,'Inp_RIIO-1'!$M:$M,0)),IF($M47=1,INDEX('Inp_RIIO-1'!$AN:$AN,MATCH(AA$5&amp;$E47&amp;$G47,'Inp_RIIO-1'!$M:$M,0)))),"")</f>
        <v>0.80732523879487772</v>
      </c>
      <c r="AB47" s="63">
        <f>IFERROR(IF($M47=0,INDEX('Inp_RIIO-1'!$AM:$AM,MATCH(AB$5&amp;$E47&amp;$G47,'Inp_RIIO-1'!$M:$M,0)),IF($M47=1,INDEX('Inp_RIIO-1'!$AN:$AN,MATCH(AB$5&amp;$E47&amp;$G47,'Inp_RIIO-1'!$M:$M,0)))),"")</f>
        <v>3.9966980381986654</v>
      </c>
      <c r="AC47" s="63">
        <f>IFERROR(IF($M47=0,INDEX('Inp_RIIO-1'!$AM:$AM,MATCH(AC$5&amp;$E47&amp;$G47,'Inp_RIIO-1'!$M:$M,0)),IF($M47=1,INDEX('Inp_RIIO-1'!$AN:$AN,MATCH(AC$5&amp;$E47&amp;$G47,'Inp_RIIO-1'!$M:$M,0)))),"")</f>
        <v>2.4740647166770091</v>
      </c>
      <c r="AD47" s="63" t="str">
        <f>IFERROR(IF($M47=0,INDEX('Inp_RIIO-1'!$AM:$AM,MATCH(AD$5&amp;$E47&amp;$G47,'Inp_RIIO-1'!$M:$M,0)),IF($M47=1,INDEX('Inp_RIIO-1'!$AN:$AN,MATCH(AD$5&amp;$E47&amp;$G47,'Inp_RIIO-1'!$M:$M,0)))),"")</f>
        <v/>
      </c>
      <c r="AE47" s="63" t="str">
        <f>IFERROR(IF($M47=0,INDEX('Inp_RIIO-1'!$AM:$AM,MATCH(AE$5&amp;$E47&amp;$G47,'Inp_RIIO-1'!$M:$M,0)),IF($M47=1,INDEX('Inp_RIIO-1'!$AN:$AN,MATCH(AE$5&amp;$E47&amp;$G47,'Inp_RIIO-1'!$M:$M,0)))),"")</f>
        <v/>
      </c>
      <c r="AF47" s="63" t="str">
        <f>IFERROR(IF($M47=0,INDEX('Inp_RIIO-1'!$AM:$AM,MATCH(AF$5&amp;$E47&amp;$G47,'Inp_RIIO-1'!$M:$M,0)),IF($M47=1,INDEX('Inp_RIIO-1'!$AN:$AN,MATCH(AF$5&amp;$E47&amp;$G47,'Inp_RIIO-1'!$M:$M,0)))),"")</f>
        <v/>
      </c>
      <c r="AG47" s="63" t="str">
        <f>IFERROR(IF($M47=0,INDEX('Inp_RIIO-1'!$AM:$AM,MATCH(AG$5&amp;$E47&amp;$G47,'Inp_RIIO-1'!$M:$M,0)),IF($M47=1,INDEX('Inp_RIIO-1'!$AN:$AN,MATCH(AG$5&amp;$E47&amp;$G47,'Inp_RIIO-1'!$M:$M,0)))),"")</f>
        <v/>
      </c>
      <c r="AH47" s="63" t="str">
        <f>IFERROR(IF($M47=0,INDEX('Inp_RIIO-1'!$AM:$AM,MATCH(AH$5&amp;$E47&amp;$G47,'Inp_RIIO-1'!$M:$M,0)),IF($M47=1,INDEX('Inp_RIIO-1'!$AN:$AN,MATCH(AH$5&amp;$E47&amp;$G47,'Inp_RIIO-1'!$M:$M,0)))),"")</f>
        <v/>
      </c>
      <c r="AI47" s="63" t="str">
        <f>IFERROR(IF($M47=0,INDEX('Inp_RIIO-1'!$AM:$AM,MATCH(AI$5&amp;$E47&amp;$G47,'Inp_RIIO-1'!$M:$M,0)),IF($M47=1,INDEX('Inp_RIIO-1'!$AN:$AN,MATCH(AI$5&amp;$E47&amp;$G47,'Inp_RIIO-1'!$M:$M,0)))),"")</f>
        <v/>
      </c>
      <c r="AJ47" s="63" t="str">
        <f>IFERROR(IF($M47=0,INDEX('Inp_RIIO-1'!$AM:$AM,MATCH(AJ$5&amp;$E47&amp;$G47,'Inp_RIIO-1'!$M:$M,0)),IF($M47=1,INDEX('Inp_RIIO-1'!$AN:$AN,MATCH(AJ$5&amp;$E47&amp;$G47,'Inp_RIIO-1'!$M:$M,0)))),"")</f>
        <v/>
      </c>
      <c r="AK47" s="63" t="str">
        <f>IFERROR(IF($M47=0,INDEX('Inp_RIIO-1'!$AM:$AM,MATCH(AK$5&amp;$E47&amp;$G47,'Inp_RIIO-1'!$M:$M,0)),IF($M47=1,INDEX('Inp_RIIO-1'!$AN:$AN,MATCH(AK$5&amp;$E47&amp;$G47,'Inp_RIIO-1'!$M:$M,0)))),"")</f>
        <v/>
      </c>
      <c r="AL47" s="63" t="str">
        <f>IFERROR(IF($M47=0,INDEX('Inp_RIIO-1'!$AM:$AM,MATCH(AL$5&amp;$E47&amp;$G47,'Inp_RIIO-1'!$M:$M,0)),IF($M47=1,INDEX('Inp_RIIO-1'!$AN:$AN,MATCH(AL$5&amp;$E47&amp;$G47,'Inp_RIIO-1'!$M:$M,0)))),"")</f>
        <v/>
      </c>
      <c r="AM47" s="63" t="str">
        <f>IFERROR(IF($M47=0,INDEX('Inp_RIIO-1'!$AM:$AM,MATCH(AM$5&amp;$E47&amp;$G47,'Inp_RIIO-1'!$M:$M,0)),IF($M47=1,INDEX('Inp_RIIO-1'!$AN:$AN,MATCH(AM$5&amp;$E47&amp;$G47,'Inp_RIIO-1'!$M:$M,0)))),"")</f>
        <v/>
      </c>
      <c r="AN47" s="63" t="str">
        <f>IFERROR(IF($M47=0,INDEX('Inp_RIIO-1'!$AM:$AM,MATCH(AN$5&amp;$E47&amp;$G47,'Inp_RIIO-1'!$M:$M,0)),IF($M47=1,INDEX('Inp_RIIO-1'!$AN:$AN,MATCH(AN$5&amp;$E47&amp;$G47,'Inp_RIIO-1'!$M:$M,0)))),"")</f>
        <v/>
      </c>
      <c r="AO47" s="63" t="str">
        <f>IFERROR(IF($M47=0,INDEX('Inp_RIIO-1'!$AM:$AM,MATCH(AO$5&amp;$E47&amp;$G47,'Inp_RIIO-1'!$M:$M,0)),IF($M47=1,INDEX('Inp_RIIO-1'!$AN:$AN,MATCH(AO$5&amp;$E47&amp;$G47,'Inp_RIIO-1'!$M:$M,0)))),"")</f>
        <v/>
      </c>
      <c r="AP47" s="63" t="str">
        <f>IFERROR(IF($M47=0,INDEX('Inp_RIIO-1'!$AM:$AM,MATCH(AP$5&amp;$E47&amp;$G47,'Inp_RIIO-1'!$M:$M,0)),IF($M47=1,INDEX('Inp_RIIO-1'!$AN:$AN,MATCH(AP$5&amp;$E47&amp;$G47,'Inp_RIIO-1'!$M:$M,0)))),"")</f>
        <v/>
      </c>
      <c r="AQ47" s="63" t="str">
        <f>IFERROR(IF($M47=0,INDEX('Inp_RIIO-1'!$AM:$AM,MATCH(AQ$5&amp;$E47&amp;$G47,'Inp_RIIO-1'!$M:$M,0)),IF($M47=1,INDEX('Inp_RIIO-1'!$AN:$AN,MATCH(AQ$5&amp;$E47&amp;$G47,'Inp_RIIO-1'!$M:$M,0)))),"")</f>
        <v/>
      </c>
      <c r="AS47" s="15"/>
      <c r="AT47" s="15"/>
      <c r="AU47" s="15"/>
      <c r="AV47" s="15"/>
      <c r="AW47" s="15"/>
      <c r="AX47" s="15"/>
      <c r="AY47" s="15"/>
      <c r="AZ47" s="15"/>
      <c r="BA47" s="15"/>
      <c r="BB47" s="15"/>
      <c r="BC47" s="15"/>
      <c r="BD47" s="15"/>
    </row>
    <row r="48" spans="1:56">
      <c r="E48" s="69" t="s">
        <v>205</v>
      </c>
      <c r="F48" s="69" t="s">
        <v>140</v>
      </c>
      <c r="G48" s="69" t="s">
        <v>206</v>
      </c>
      <c r="H48" s="69"/>
      <c r="I48" s="69"/>
      <c r="J48" s="69" t="s">
        <v>65</v>
      </c>
      <c r="M48" s="63">
        <f>Control!$R$10</f>
        <v>0</v>
      </c>
      <c r="N48" s="63">
        <f>Inp_Exclusions!I48</f>
        <v>1</v>
      </c>
      <c r="P48" s="63" t="str">
        <f>IFERROR(IF($M48=0,INDEX('Inp_RIIO-1'!$AM:$AM,MATCH(P$5&amp;$E48&amp;$G48,'Inp_RIIO-1'!$M:$M,0)),IF($M48=1,INDEX('Inp_RIIO-1'!$AN:$AN,MATCH(P$5&amp;$E48&amp;$G48,'Inp_RIIO-1'!$M:$M,0)))),"")</f>
        <v/>
      </c>
      <c r="Q48" s="63" t="str">
        <f>IFERROR(IF($M48=0,INDEX('Inp_RIIO-1'!$AM:$AM,MATCH(Q$5&amp;$E48&amp;$G48,'Inp_RIIO-1'!$M:$M,0)),IF($M48=1,INDEX('Inp_RIIO-1'!$AN:$AN,MATCH(Q$5&amp;$E48&amp;$G48,'Inp_RIIO-1'!$M:$M,0)))),"")</f>
        <v/>
      </c>
      <c r="R48" s="63" t="str">
        <f>IFERROR(IF($M48=0,INDEX('Inp_RIIO-1'!$AM:$AM,MATCH(R$5&amp;$E48&amp;$G48,'Inp_RIIO-1'!$M:$M,0)),IF($M48=1,INDEX('Inp_RIIO-1'!$AN:$AN,MATCH(R$5&amp;$E48&amp;$G48,'Inp_RIIO-1'!$M:$M,0)))),"")</f>
        <v/>
      </c>
      <c r="S48" s="63" t="str">
        <f>IFERROR(IF($M48=0,INDEX('Inp_RIIO-1'!$AM:$AM,MATCH(S$5&amp;$E48&amp;$G48,'Inp_RIIO-1'!$M:$M,0)),IF($M48=1,INDEX('Inp_RIIO-1'!$AN:$AN,MATCH(S$5&amp;$E48&amp;$G48,'Inp_RIIO-1'!$M:$M,0)))),"")</f>
        <v/>
      </c>
      <c r="T48" s="63" t="str">
        <f>IFERROR(IF($M48=0,INDEX('Inp_RIIO-1'!$AM:$AM,MATCH(T$5&amp;$E48&amp;$G48,'Inp_RIIO-1'!$M:$M,0)),IF($M48=1,INDEX('Inp_RIIO-1'!$AN:$AN,MATCH(T$5&amp;$E48&amp;$G48,'Inp_RIIO-1'!$M:$M,0)))),"")</f>
        <v/>
      </c>
      <c r="U48" s="63" t="str">
        <f>IFERROR(IF($M48=0,INDEX('Inp_RIIO-1'!$AM:$AM,MATCH(U$5&amp;$E48&amp;$G48,'Inp_RIIO-1'!$M:$M,0)),IF($M48=1,INDEX('Inp_RIIO-1'!$AN:$AN,MATCH(U$5&amp;$E48&amp;$G48,'Inp_RIIO-1'!$M:$M,0)))),"")</f>
        <v/>
      </c>
      <c r="V48" s="63">
        <f>IFERROR(IF($M48=0,INDEX('Inp_RIIO-1'!$AM:$AM,MATCH(V$5&amp;$E48&amp;$G48,'Inp_RIIO-1'!$M:$M,0)),IF($M48=1,INDEX('Inp_RIIO-1'!$AN:$AN,MATCH(V$5&amp;$E48&amp;$G48,'Inp_RIIO-1'!$M:$M,0)))),"")</f>
        <v>17.020226037034366</v>
      </c>
      <c r="W48" s="63">
        <f>IFERROR(IF($M48=0,INDEX('Inp_RIIO-1'!$AM:$AM,MATCH(W$5&amp;$E48&amp;$G48,'Inp_RIIO-1'!$M:$M,0)),IF($M48=1,INDEX('Inp_RIIO-1'!$AN:$AN,MATCH(W$5&amp;$E48&amp;$G48,'Inp_RIIO-1'!$M:$M,0)))),"")</f>
        <v>12.274257314918934</v>
      </c>
      <c r="X48" s="63">
        <f>IFERROR(IF($M48=0,INDEX('Inp_RIIO-1'!$AM:$AM,MATCH(X$5&amp;$E48&amp;$G48,'Inp_RIIO-1'!$M:$M,0)),IF($M48=1,INDEX('Inp_RIIO-1'!$AN:$AN,MATCH(X$5&amp;$E48&amp;$G48,'Inp_RIIO-1'!$M:$M,0)))),"")</f>
        <v>10.952152439614464</v>
      </c>
      <c r="Y48" s="63">
        <f>IFERROR(IF($M48=0,INDEX('Inp_RIIO-1'!$AM:$AM,MATCH(Y$5&amp;$E48&amp;$G48,'Inp_RIIO-1'!$M:$M,0)),IF($M48=1,INDEX('Inp_RIIO-1'!$AN:$AN,MATCH(Y$5&amp;$E48&amp;$G48,'Inp_RIIO-1'!$M:$M,0)))),"")</f>
        <v>10.260263668804487</v>
      </c>
      <c r="Z48" s="63">
        <f>IFERROR(IF($M48=0,INDEX('Inp_RIIO-1'!$AM:$AM,MATCH(Z$5&amp;$E48&amp;$G48,'Inp_RIIO-1'!$M:$M,0)),IF($M48=1,INDEX('Inp_RIIO-1'!$AN:$AN,MATCH(Z$5&amp;$E48&amp;$G48,'Inp_RIIO-1'!$M:$M,0)))),"")</f>
        <v>19.623229656676031</v>
      </c>
      <c r="AA48" s="63">
        <f>IFERROR(IF($M48=0,INDEX('Inp_RIIO-1'!$AM:$AM,MATCH(AA$5&amp;$E48&amp;$G48,'Inp_RIIO-1'!$M:$M,0)),IF($M48=1,INDEX('Inp_RIIO-1'!$AN:$AN,MATCH(AA$5&amp;$E48&amp;$G48,'Inp_RIIO-1'!$M:$M,0)))),"")</f>
        <v>4.0785677097770652</v>
      </c>
      <c r="AB48" s="63">
        <f>IFERROR(IF($M48=0,INDEX('Inp_RIIO-1'!$AM:$AM,MATCH(AB$5&amp;$E48&amp;$G48,'Inp_RIIO-1'!$M:$M,0)),IF($M48=1,INDEX('Inp_RIIO-1'!$AN:$AN,MATCH(AB$5&amp;$E48&amp;$G48,'Inp_RIIO-1'!$M:$M,0)))),"")</f>
        <v>20.325518851124727</v>
      </c>
      <c r="AC48" s="63">
        <f>IFERROR(IF($M48=0,INDEX('Inp_RIIO-1'!$AM:$AM,MATCH(AC$5&amp;$E48&amp;$G48,'Inp_RIIO-1'!$M:$M,0)),IF($M48=1,INDEX('Inp_RIIO-1'!$AN:$AN,MATCH(AC$5&amp;$E48&amp;$G48,'Inp_RIIO-1'!$M:$M,0)))),"")</f>
        <v>10.693342769311048</v>
      </c>
      <c r="AD48" s="63" t="str">
        <f>IFERROR(IF($M48=0,INDEX('Inp_RIIO-1'!$AM:$AM,MATCH(AD$5&amp;$E48&amp;$G48,'Inp_RIIO-1'!$M:$M,0)),IF($M48=1,INDEX('Inp_RIIO-1'!$AN:$AN,MATCH(AD$5&amp;$E48&amp;$G48,'Inp_RIIO-1'!$M:$M,0)))),"")</f>
        <v/>
      </c>
      <c r="AE48" s="63" t="str">
        <f>IFERROR(IF($M48=0,INDEX('Inp_RIIO-1'!$AM:$AM,MATCH(AE$5&amp;$E48&amp;$G48,'Inp_RIIO-1'!$M:$M,0)),IF($M48=1,INDEX('Inp_RIIO-1'!$AN:$AN,MATCH(AE$5&amp;$E48&amp;$G48,'Inp_RIIO-1'!$M:$M,0)))),"")</f>
        <v/>
      </c>
      <c r="AF48" s="63" t="str">
        <f>IFERROR(IF($M48=0,INDEX('Inp_RIIO-1'!$AM:$AM,MATCH(AF$5&amp;$E48&amp;$G48,'Inp_RIIO-1'!$M:$M,0)),IF($M48=1,INDEX('Inp_RIIO-1'!$AN:$AN,MATCH(AF$5&amp;$E48&amp;$G48,'Inp_RIIO-1'!$M:$M,0)))),"")</f>
        <v/>
      </c>
      <c r="AG48" s="63" t="str">
        <f>IFERROR(IF($M48=0,INDEX('Inp_RIIO-1'!$AM:$AM,MATCH(AG$5&amp;$E48&amp;$G48,'Inp_RIIO-1'!$M:$M,0)),IF($M48=1,INDEX('Inp_RIIO-1'!$AN:$AN,MATCH(AG$5&amp;$E48&amp;$G48,'Inp_RIIO-1'!$M:$M,0)))),"")</f>
        <v/>
      </c>
      <c r="AH48" s="63" t="str">
        <f>IFERROR(IF($M48=0,INDEX('Inp_RIIO-1'!$AM:$AM,MATCH(AH$5&amp;$E48&amp;$G48,'Inp_RIIO-1'!$M:$M,0)),IF($M48=1,INDEX('Inp_RIIO-1'!$AN:$AN,MATCH(AH$5&amp;$E48&amp;$G48,'Inp_RIIO-1'!$M:$M,0)))),"")</f>
        <v/>
      </c>
      <c r="AI48" s="63" t="str">
        <f>IFERROR(IF($M48=0,INDEX('Inp_RIIO-1'!$AM:$AM,MATCH(AI$5&amp;$E48&amp;$G48,'Inp_RIIO-1'!$M:$M,0)),IF($M48=1,INDEX('Inp_RIIO-1'!$AN:$AN,MATCH(AI$5&amp;$E48&amp;$G48,'Inp_RIIO-1'!$M:$M,0)))),"")</f>
        <v/>
      </c>
      <c r="AJ48" s="63" t="str">
        <f>IFERROR(IF($M48=0,INDEX('Inp_RIIO-1'!$AM:$AM,MATCH(AJ$5&amp;$E48&amp;$G48,'Inp_RIIO-1'!$M:$M,0)),IF($M48=1,INDEX('Inp_RIIO-1'!$AN:$AN,MATCH(AJ$5&amp;$E48&amp;$G48,'Inp_RIIO-1'!$M:$M,0)))),"")</f>
        <v/>
      </c>
      <c r="AK48" s="63" t="str">
        <f>IFERROR(IF($M48=0,INDEX('Inp_RIIO-1'!$AM:$AM,MATCH(AK$5&amp;$E48&amp;$G48,'Inp_RIIO-1'!$M:$M,0)),IF($M48=1,INDEX('Inp_RIIO-1'!$AN:$AN,MATCH(AK$5&amp;$E48&amp;$G48,'Inp_RIIO-1'!$M:$M,0)))),"")</f>
        <v/>
      </c>
      <c r="AL48" s="63" t="str">
        <f>IFERROR(IF($M48=0,INDEX('Inp_RIIO-1'!$AM:$AM,MATCH(AL$5&amp;$E48&amp;$G48,'Inp_RIIO-1'!$M:$M,0)),IF($M48=1,INDEX('Inp_RIIO-1'!$AN:$AN,MATCH(AL$5&amp;$E48&amp;$G48,'Inp_RIIO-1'!$M:$M,0)))),"")</f>
        <v/>
      </c>
      <c r="AM48" s="63" t="str">
        <f>IFERROR(IF($M48=0,INDEX('Inp_RIIO-1'!$AM:$AM,MATCH(AM$5&amp;$E48&amp;$G48,'Inp_RIIO-1'!$M:$M,0)),IF($M48=1,INDEX('Inp_RIIO-1'!$AN:$AN,MATCH(AM$5&amp;$E48&amp;$G48,'Inp_RIIO-1'!$M:$M,0)))),"")</f>
        <v/>
      </c>
      <c r="AN48" s="63" t="str">
        <f>IFERROR(IF($M48=0,INDEX('Inp_RIIO-1'!$AM:$AM,MATCH(AN$5&amp;$E48&amp;$G48,'Inp_RIIO-1'!$M:$M,0)),IF($M48=1,INDEX('Inp_RIIO-1'!$AN:$AN,MATCH(AN$5&amp;$E48&amp;$G48,'Inp_RIIO-1'!$M:$M,0)))),"")</f>
        <v/>
      </c>
      <c r="AO48" s="63" t="str">
        <f>IFERROR(IF($M48=0,INDEX('Inp_RIIO-1'!$AM:$AM,MATCH(AO$5&amp;$E48&amp;$G48,'Inp_RIIO-1'!$M:$M,0)),IF($M48=1,INDEX('Inp_RIIO-1'!$AN:$AN,MATCH(AO$5&amp;$E48&amp;$G48,'Inp_RIIO-1'!$M:$M,0)))),"")</f>
        <v/>
      </c>
      <c r="AP48" s="63" t="str">
        <f>IFERROR(IF($M48=0,INDEX('Inp_RIIO-1'!$AM:$AM,MATCH(AP$5&amp;$E48&amp;$G48,'Inp_RIIO-1'!$M:$M,0)),IF($M48=1,INDEX('Inp_RIIO-1'!$AN:$AN,MATCH(AP$5&amp;$E48&amp;$G48,'Inp_RIIO-1'!$M:$M,0)))),"")</f>
        <v/>
      </c>
      <c r="AQ48" s="63" t="str">
        <f>IFERROR(IF($M48=0,INDEX('Inp_RIIO-1'!$AM:$AM,MATCH(AQ$5&amp;$E48&amp;$G48,'Inp_RIIO-1'!$M:$M,0)),IF($M48=1,INDEX('Inp_RIIO-1'!$AN:$AN,MATCH(AQ$5&amp;$E48&amp;$G48,'Inp_RIIO-1'!$M:$M,0)))),"")</f>
        <v/>
      </c>
      <c r="AS48" s="15"/>
      <c r="AT48" s="15"/>
      <c r="AU48" s="15"/>
      <c r="AV48" s="15"/>
      <c r="AW48" s="15"/>
      <c r="AX48" s="15"/>
      <c r="AY48" s="15"/>
      <c r="AZ48" s="15"/>
      <c r="BA48" s="15"/>
      <c r="BB48" s="15"/>
      <c r="BC48" s="15"/>
      <c r="BD48" s="15"/>
    </row>
    <row r="49" spans="2:59">
      <c r="E49" s="69" t="s">
        <v>207</v>
      </c>
      <c r="F49" s="69" t="s">
        <v>140</v>
      </c>
      <c r="G49" s="69" t="s">
        <v>208</v>
      </c>
      <c r="H49" s="69"/>
      <c r="I49" s="69"/>
      <c r="J49" s="69" t="s">
        <v>65</v>
      </c>
      <c r="M49" s="63">
        <f>Control!$R$10</f>
        <v>0</v>
      </c>
      <c r="N49" s="63">
        <f>Inp_Exclusions!I49</f>
        <v>1</v>
      </c>
      <c r="P49" s="63" t="str">
        <f>IFERROR(IF($M49=0,INDEX('Inp_RIIO-1'!$AM:$AM,MATCH(P$5&amp;$E49&amp;$G49,'Inp_RIIO-1'!$M:$M,0)),IF($M49=1,INDEX('Inp_RIIO-1'!$AN:$AN,MATCH(P$5&amp;$E49&amp;$G49,'Inp_RIIO-1'!$M:$M,0)))),"")</f>
        <v/>
      </c>
      <c r="Q49" s="63" t="str">
        <f>IFERROR(IF($M49=0,INDEX('Inp_RIIO-1'!$AM:$AM,MATCH(Q$5&amp;$E49&amp;$G49,'Inp_RIIO-1'!$M:$M,0)),IF($M49=1,INDEX('Inp_RIIO-1'!$AN:$AN,MATCH(Q$5&amp;$E49&amp;$G49,'Inp_RIIO-1'!$M:$M,0)))),"")</f>
        <v/>
      </c>
      <c r="R49" s="63" t="str">
        <f>IFERROR(IF($M49=0,INDEX('Inp_RIIO-1'!$AM:$AM,MATCH(R$5&amp;$E49&amp;$G49,'Inp_RIIO-1'!$M:$M,0)),IF($M49=1,INDEX('Inp_RIIO-1'!$AN:$AN,MATCH(R$5&amp;$E49&amp;$G49,'Inp_RIIO-1'!$M:$M,0)))),"")</f>
        <v/>
      </c>
      <c r="S49" s="63" t="str">
        <f>IFERROR(IF($M49=0,INDEX('Inp_RIIO-1'!$AM:$AM,MATCH(S$5&amp;$E49&amp;$G49,'Inp_RIIO-1'!$M:$M,0)),IF($M49=1,INDEX('Inp_RIIO-1'!$AN:$AN,MATCH(S$5&amp;$E49&amp;$G49,'Inp_RIIO-1'!$M:$M,0)))),"")</f>
        <v/>
      </c>
      <c r="T49" s="63" t="str">
        <f>IFERROR(IF($M49=0,INDEX('Inp_RIIO-1'!$AM:$AM,MATCH(T$5&amp;$E49&amp;$G49,'Inp_RIIO-1'!$M:$M,0)),IF($M49=1,INDEX('Inp_RIIO-1'!$AN:$AN,MATCH(T$5&amp;$E49&amp;$G49,'Inp_RIIO-1'!$M:$M,0)))),"")</f>
        <v/>
      </c>
      <c r="U49" s="63" t="str">
        <f>IFERROR(IF($M49=0,INDEX('Inp_RIIO-1'!$AM:$AM,MATCH(U$5&amp;$E49&amp;$G49,'Inp_RIIO-1'!$M:$M,0)),IF($M49=1,INDEX('Inp_RIIO-1'!$AN:$AN,MATCH(U$5&amp;$E49&amp;$G49,'Inp_RIIO-1'!$M:$M,0)))),"")</f>
        <v/>
      </c>
      <c r="V49" s="63">
        <f>IFERROR(IF($M49=0,INDEX('Inp_RIIO-1'!$AM:$AM,MATCH(V$5&amp;$E49&amp;$G49,'Inp_RIIO-1'!$M:$M,0)),IF($M49=1,INDEX('Inp_RIIO-1'!$AN:$AN,MATCH(V$5&amp;$E49&amp;$G49,'Inp_RIIO-1'!$M:$M,0)))),"")</f>
        <v>0.25804383904604483</v>
      </c>
      <c r="W49" s="63">
        <f>IFERROR(IF($M49=0,INDEX('Inp_RIIO-1'!$AM:$AM,MATCH(W$5&amp;$E49&amp;$G49,'Inp_RIIO-1'!$M:$M,0)),IF($M49=1,INDEX('Inp_RIIO-1'!$AN:$AN,MATCH(W$5&amp;$E49&amp;$G49,'Inp_RIIO-1'!$M:$M,0)))),"")</f>
        <v>0.14640424480647402</v>
      </c>
      <c r="X49" s="63">
        <f>IFERROR(IF($M49=0,INDEX('Inp_RIIO-1'!$AM:$AM,MATCH(X$5&amp;$E49&amp;$G49,'Inp_RIIO-1'!$M:$M,0)),IF($M49=1,INDEX('Inp_RIIO-1'!$AN:$AN,MATCH(X$5&amp;$E49&amp;$G49,'Inp_RIIO-1'!$M:$M,0)))),"")</f>
        <v>0.17299537646433857</v>
      </c>
      <c r="Y49" s="63">
        <f>IFERROR(IF($M49=0,INDEX('Inp_RIIO-1'!$AM:$AM,MATCH(Y$5&amp;$E49&amp;$G49,'Inp_RIIO-1'!$M:$M,0)),IF($M49=1,INDEX('Inp_RIIO-1'!$AN:$AN,MATCH(Y$5&amp;$E49&amp;$G49,'Inp_RIIO-1'!$M:$M,0)))),"")</f>
        <v>0.12623577191932409</v>
      </c>
      <c r="Z49" s="63">
        <f>IFERROR(IF($M49=0,INDEX('Inp_RIIO-1'!$AM:$AM,MATCH(Z$5&amp;$E49&amp;$G49,'Inp_RIIO-1'!$M:$M,0)),IF($M49=1,INDEX('Inp_RIIO-1'!$AN:$AN,MATCH(Z$5&amp;$E49&amp;$G49,'Inp_RIIO-1'!$M:$M,0)))),"")</f>
        <v>1.1101858355933354</v>
      </c>
      <c r="AA49" s="63">
        <f>IFERROR(IF($M49=0,INDEX('Inp_RIIO-1'!$AM:$AM,MATCH(AA$5&amp;$E49&amp;$G49,'Inp_RIIO-1'!$M:$M,0)),IF($M49=1,INDEX('Inp_RIIO-1'!$AN:$AN,MATCH(AA$5&amp;$E49&amp;$G49,'Inp_RIIO-1'!$M:$M,0)))),"")</f>
        <v>0.72162477000000003</v>
      </c>
      <c r="AB49" s="63">
        <f>IFERROR(IF($M49=0,INDEX('Inp_RIIO-1'!$AM:$AM,MATCH(AB$5&amp;$E49&amp;$G49,'Inp_RIIO-1'!$M:$M,0)),IF($M49=1,INDEX('Inp_RIIO-1'!$AN:$AN,MATCH(AB$5&amp;$E49&amp;$G49,'Inp_RIIO-1'!$M:$M,0)))),"")</f>
        <v>1.3440159877054816</v>
      </c>
      <c r="AC49" s="63">
        <f>IFERROR(IF($M49=0,INDEX('Inp_RIIO-1'!$AM:$AM,MATCH(AC$5&amp;$E49&amp;$G49,'Inp_RIIO-1'!$M:$M,0)),IF($M49=1,INDEX('Inp_RIIO-1'!$AN:$AN,MATCH(AC$5&amp;$E49&amp;$G49,'Inp_RIIO-1'!$M:$M,0)))),"")</f>
        <v>1.3082642224457484</v>
      </c>
      <c r="AD49" s="63" t="str">
        <f>IFERROR(IF($M49=0,INDEX('Inp_RIIO-1'!$AM:$AM,MATCH(AD$5&amp;$E49&amp;$G49,'Inp_RIIO-1'!$M:$M,0)),IF($M49=1,INDEX('Inp_RIIO-1'!$AN:$AN,MATCH(AD$5&amp;$E49&amp;$G49,'Inp_RIIO-1'!$M:$M,0)))),"")</f>
        <v/>
      </c>
      <c r="AE49" s="63" t="str">
        <f>IFERROR(IF($M49=0,INDEX('Inp_RIIO-1'!$AM:$AM,MATCH(AE$5&amp;$E49&amp;$G49,'Inp_RIIO-1'!$M:$M,0)),IF($M49=1,INDEX('Inp_RIIO-1'!$AN:$AN,MATCH(AE$5&amp;$E49&amp;$G49,'Inp_RIIO-1'!$M:$M,0)))),"")</f>
        <v/>
      </c>
      <c r="AF49" s="63" t="str">
        <f>IFERROR(IF($M49=0,INDEX('Inp_RIIO-1'!$AM:$AM,MATCH(AF$5&amp;$E49&amp;$G49,'Inp_RIIO-1'!$M:$M,0)),IF($M49=1,INDEX('Inp_RIIO-1'!$AN:$AN,MATCH(AF$5&amp;$E49&amp;$G49,'Inp_RIIO-1'!$M:$M,0)))),"")</f>
        <v/>
      </c>
      <c r="AG49" s="63" t="str">
        <f>IFERROR(IF($M49=0,INDEX('Inp_RIIO-1'!$AM:$AM,MATCH(AG$5&amp;$E49&amp;$G49,'Inp_RIIO-1'!$M:$M,0)),IF($M49=1,INDEX('Inp_RIIO-1'!$AN:$AN,MATCH(AG$5&amp;$E49&amp;$G49,'Inp_RIIO-1'!$M:$M,0)))),"")</f>
        <v/>
      </c>
      <c r="AH49" s="63" t="str">
        <f>IFERROR(IF($M49=0,INDEX('Inp_RIIO-1'!$AM:$AM,MATCH(AH$5&amp;$E49&amp;$G49,'Inp_RIIO-1'!$M:$M,0)),IF($M49=1,INDEX('Inp_RIIO-1'!$AN:$AN,MATCH(AH$5&amp;$E49&amp;$G49,'Inp_RIIO-1'!$M:$M,0)))),"")</f>
        <v/>
      </c>
      <c r="AI49" s="63" t="str">
        <f>IFERROR(IF($M49=0,INDEX('Inp_RIIO-1'!$AM:$AM,MATCH(AI$5&amp;$E49&amp;$G49,'Inp_RIIO-1'!$M:$M,0)),IF($M49=1,INDEX('Inp_RIIO-1'!$AN:$AN,MATCH(AI$5&amp;$E49&amp;$G49,'Inp_RIIO-1'!$M:$M,0)))),"")</f>
        <v/>
      </c>
      <c r="AJ49" s="63" t="str">
        <f>IFERROR(IF($M49=0,INDEX('Inp_RIIO-1'!$AM:$AM,MATCH(AJ$5&amp;$E49&amp;$G49,'Inp_RIIO-1'!$M:$M,0)),IF($M49=1,INDEX('Inp_RIIO-1'!$AN:$AN,MATCH(AJ$5&amp;$E49&amp;$G49,'Inp_RIIO-1'!$M:$M,0)))),"")</f>
        <v/>
      </c>
      <c r="AK49" s="63" t="str">
        <f>IFERROR(IF($M49=0,INDEX('Inp_RIIO-1'!$AM:$AM,MATCH(AK$5&amp;$E49&amp;$G49,'Inp_RIIO-1'!$M:$M,0)),IF($M49=1,INDEX('Inp_RIIO-1'!$AN:$AN,MATCH(AK$5&amp;$E49&amp;$G49,'Inp_RIIO-1'!$M:$M,0)))),"")</f>
        <v/>
      </c>
      <c r="AL49" s="63" t="str">
        <f>IFERROR(IF($M49=0,INDEX('Inp_RIIO-1'!$AM:$AM,MATCH(AL$5&amp;$E49&amp;$G49,'Inp_RIIO-1'!$M:$M,0)),IF($M49=1,INDEX('Inp_RIIO-1'!$AN:$AN,MATCH(AL$5&amp;$E49&amp;$G49,'Inp_RIIO-1'!$M:$M,0)))),"")</f>
        <v/>
      </c>
      <c r="AM49" s="63" t="str">
        <f>IFERROR(IF($M49=0,INDEX('Inp_RIIO-1'!$AM:$AM,MATCH(AM$5&amp;$E49&amp;$G49,'Inp_RIIO-1'!$M:$M,0)),IF($M49=1,INDEX('Inp_RIIO-1'!$AN:$AN,MATCH(AM$5&amp;$E49&amp;$G49,'Inp_RIIO-1'!$M:$M,0)))),"")</f>
        <v/>
      </c>
      <c r="AN49" s="63" t="str">
        <f>IFERROR(IF($M49=0,INDEX('Inp_RIIO-1'!$AM:$AM,MATCH(AN$5&amp;$E49&amp;$G49,'Inp_RIIO-1'!$M:$M,0)),IF($M49=1,INDEX('Inp_RIIO-1'!$AN:$AN,MATCH(AN$5&amp;$E49&amp;$G49,'Inp_RIIO-1'!$M:$M,0)))),"")</f>
        <v/>
      </c>
      <c r="AO49" s="63" t="str">
        <f>IFERROR(IF($M49=0,INDEX('Inp_RIIO-1'!$AM:$AM,MATCH(AO$5&amp;$E49&amp;$G49,'Inp_RIIO-1'!$M:$M,0)),IF($M49=1,INDEX('Inp_RIIO-1'!$AN:$AN,MATCH(AO$5&amp;$E49&amp;$G49,'Inp_RIIO-1'!$M:$M,0)))),"")</f>
        <v/>
      </c>
      <c r="AP49" s="63" t="str">
        <f>IFERROR(IF($M49=0,INDEX('Inp_RIIO-1'!$AM:$AM,MATCH(AP$5&amp;$E49&amp;$G49,'Inp_RIIO-1'!$M:$M,0)),IF($M49=1,INDEX('Inp_RIIO-1'!$AN:$AN,MATCH(AP$5&amp;$E49&amp;$G49,'Inp_RIIO-1'!$M:$M,0)))),"")</f>
        <v/>
      </c>
      <c r="AQ49" s="63" t="str">
        <f>IFERROR(IF($M49=0,INDEX('Inp_RIIO-1'!$AM:$AM,MATCH(AQ$5&amp;$E49&amp;$G49,'Inp_RIIO-1'!$M:$M,0)),IF($M49=1,INDEX('Inp_RIIO-1'!$AN:$AN,MATCH(AQ$5&amp;$E49&amp;$G49,'Inp_RIIO-1'!$M:$M,0)))),"")</f>
        <v/>
      </c>
      <c r="AS49" s="15"/>
      <c r="AT49" s="15"/>
      <c r="AU49" s="15"/>
      <c r="AV49" s="15"/>
      <c r="AW49" s="15"/>
      <c r="AX49" s="15"/>
      <c r="AY49" s="15"/>
      <c r="AZ49" s="15"/>
      <c r="BA49" s="15"/>
      <c r="BB49" s="15"/>
      <c r="BC49" s="15"/>
      <c r="BD49" s="15"/>
    </row>
    <row r="50" spans="2:59">
      <c r="E50" s="69" t="s">
        <v>209</v>
      </c>
      <c r="F50" s="69" t="s">
        <v>140</v>
      </c>
      <c r="G50" s="69" t="s">
        <v>210</v>
      </c>
      <c r="H50" s="69"/>
      <c r="I50" s="69"/>
      <c r="J50" s="69" t="s">
        <v>65</v>
      </c>
      <c r="M50" s="63">
        <f>Control!$R$10</f>
        <v>0</v>
      </c>
      <c r="N50" s="63">
        <f>Inp_Exclusions!I50</f>
        <v>1</v>
      </c>
      <c r="P50" s="63" t="str">
        <f>IFERROR(IF($M50=0,INDEX('Inp_RIIO-1'!$AM:$AM,MATCH(P$5&amp;$E50&amp;$G50,'Inp_RIIO-1'!$M:$M,0)),IF($M50=1,INDEX('Inp_RIIO-1'!$AN:$AN,MATCH(P$5&amp;$E50&amp;$G50,'Inp_RIIO-1'!$M:$M,0)))),"")</f>
        <v/>
      </c>
      <c r="Q50" s="63" t="str">
        <f>IFERROR(IF($M50=0,INDEX('Inp_RIIO-1'!$AM:$AM,MATCH(Q$5&amp;$E50&amp;$G50,'Inp_RIIO-1'!$M:$M,0)),IF($M50=1,INDEX('Inp_RIIO-1'!$AN:$AN,MATCH(Q$5&amp;$E50&amp;$G50,'Inp_RIIO-1'!$M:$M,0)))),"")</f>
        <v/>
      </c>
      <c r="R50" s="63" t="str">
        <f>IFERROR(IF($M50=0,INDEX('Inp_RIIO-1'!$AM:$AM,MATCH(R$5&amp;$E50&amp;$G50,'Inp_RIIO-1'!$M:$M,0)),IF($M50=1,INDEX('Inp_RIIO-1'!$AN:$AN,MATCH(R$5&amp;$E50&amp;$G50,'Inp_RIIO-1'!$M:$M,0)))),"")</f>
        <v/>
      </c>
      <c r="S50" s="63" t="str">
        <f>IFERROR(IF($M50=0,INDEX('Inp_RIIO-1'!$AM:$AM,MATCH(S$5&amp;$E50&amp;$G50,'Inp_RIIO-1'!$M:$M,0)),IF($M50=1,INDEX('Inp_RIIO-1'!$AN:$AN,MATCH(S$5&amp;$E50&amp;$G50,'Inp_RIIO-1'!$M:$M,0)))),"")</f>
        <v/>
      </c>
      <c r="T50" s="63" t="str">
        <f>IFERROR(IF($M50=0,INDEX('Inp_RIIO-1'!$AM:$AM,MATCH(T$5&amp;$E50&amp;$G50,'Inp_RIIO-1'!$M:$M,0)),IF($M50=1,INDEX('Inp_RIIO-1'!$AN:$AN,MATCH(T$5&amp;$E50&amp;$G50,'Inp_RIIO-1'!$M:$M,0)))),"")</f>
        <v/>
      </c>
      <c r="U50" s="63" t="str">
        <f>IFERROR(IF($M50=0,INDEX('Inp_RIIO-1'!$AM:$AM,MATCH(U$5&amp;$E50&amp;$G50,'Inp_RIIO-1'!$M:$M,0)),IF($M50=1,INDEX('Inp_RIIO-1'!$AN:$AN,MATCH(U$5&amp;$E50&amp;$G50,'Inp_RIIO-1'!$M:$M,0)))),"")</f>
        <v/>
      </c>
      <c r="V50" s="63">
        <f>IFERROR(IF($M50=0,INDEX('Inp_RIIO-1'!$AM:$AM,MATCH(V$5&amp;$E50&amp;$G50,'Inp_RIIO-1'!$M:$M,0)),IF($M50=1,INDEX('Inp_RIIO-1'!$AN:$AN,MATCH(V$5&amp;$E50&amp;$G50,'Inp_RIIO-1'!$M:$M,0)))),"")</f>
        <v>37.4990604507</v>
      </c>
      <c r="W50" s="63">
        <f>IFERROR(IF($M50=0,INDEX('Inp_RIIO-1'!$AM:$AM,MATCH(W$5&amp;$E50&amp;$G50,'Inp_RIIO-1'!$M:$M,0)),IF($M50=1,INDEX('Inp_RIIO-1'!$AN:$AN,MATCH(W$5&amp;$E50&amp;$G50,'Inp_RIIO-1'!$M:$M,0)))),"")</f>
        <v>16.667641886600002</v>
      </c>
      <c r="X50" s="63">
        <f>IFERROR(IF($M50=0,INDEX('Inp_RIIO-1'!$AM:$AM,MATCH(X$5&amp;$E50&amp;$G50,'Inp_RIIO-1'!$M:$M,0)),IF($M50=1,INDEX('Inp_RIIO-1'!$AN:$AN,MATCH(X$5&amp;$E50&amp;$G50,'Inp_RIIO-1'!$M:$M,0)))),"")</f>
        <v>19.246672741600001</v>
      </c>
      <c r="Y50" s="63">
        <f>IFERROR(IF($M50=0,INDEX('Inp_RIIO-1'!$AM:$AM,MATCH(Y$5&amp;$E50&amp;$G50,'Inp_RIIO-1'!$M:$M,0)),IF($M50=1,INDEX('Inp_RIIO-1'!$AN:$AN,MATCH(Y$5&amp;$E50&amp;$G50,'Inp_RIIO-1'!$M:$M,0)))),"")</f>
        <v>9.5966889683999987</v>
      </c>
      <c r="Z50" s="63">
        <f>IFERROR(IF($M50=0,INDEX('Inp_RIIO-1'!$AM:$AM,MATCH(Z$5&amp;$E50&amp;$G50,'Inp_RIIO-1'!$M:$M,0)),IF($M50=1,INDEX('Inp_RIIO-1'!$AN:$AN,MATCH(Z$5&amp;$E50&amp;$G50,'Inp_RIIO-1'!$M:$M,0)))),"")</f>
        <v>6.5938596069811828</v>
      </c>
      <c r="AA50" s="63">
        <f>IFERROR(IF($M50=0,INDEX('Inp_RIIO-1'!$AM:$AM,MATCH(AA$5&amp;$E50&amp;$G50,'Inp_RIIO-1'!$M:$M,0)),IF($M50=1,INDEX('Inp_RIIO-1'!$AN:$AN,MATCH(AA$5&amp;$E50&amp;$G50,'Inp_RIIO-1'!$M:$M,0)))),"")</f>
        <v>4.7136452572619537E-2</v>
      </c>
      <c r="AB50" s="63">
        <f>IFERROR(IF($M50=0,INDEX('Inp_RIIO-1'!$AM:$AM,MATCH(AB$5&amp;$E50&amp;$G50,'Inp_RIIO-1'!$M:$M,0)),IF($M50=1,INDEX('Inp_RIIO-1'!$AN:$AN,MATCH(AB$5&amp;$E50&amp;$G50,'Inp_RIIO-1'!$M:$M,0)))),"")</f>
        <v>26.442001913750218</v>
      </c>
      <c r="AC50" s="63">
        <f>IFERROR(IF($M50=0,INDEX('Inp_RIIO-1'!$AM:$AM,MATCH(AC$5&amp;$E50&amp;$G50,'Inp_RIIO-1'!$M:$M,0)),IF($M50=1,INDEX('Inp_RIIO-1'!$AN:$AN,MATCH(AC$5&amp;$E50&amp;$G50,'Inp_RIIO-1'!$M:$M,0)))),"")</f>
        <v>2.6995184676955728</v>
      </c>
      <c r="AD50" s="63" t="str">
        <f>IFERROR(IF($M50=0,INDEX('Inp_RIIO-1'!$AM:$AM,MATCH(AD$5&amp;$E50&amp;$G50,'Inp_RIIO-1'!$M:$M,0)),IF($M50=1,INDEX('Inp_RIIO-1'!$AN:$AN,MATCH(AD$5&amp;$E50&amp;$G50,'Inp_RIIO-1'!$M:$M,0)))),"")</f>
        <v/>
      </c>
      <c r="AE50" s="63" t="str">
        <f>IFERROR(IF($M50=0,INDEX('Inp_RIIO-1'!$AM:$AM,MATCH(AE$5&amp;$E50&amp;$G50,'Inp_RIIO-1'!$M:$M,0)),IF($M50=1,INDEX('Inp_RIIO-1'!$AN:$AN,MATCH(AE$5&amp;$E50&amp;$G50,'Inp_RIIO-1'!$M:$M,0)))),"")</f>
        <v/>
      </c>
      <c r="AF50" s="63" t="str">
        <f>IFERROR(IF($M50=0,INDEX('Inp_RIIO-1'!$AM:$AM,MATCH(AF$5&amp;$E50&amp;$G50,'Inp_RIIO-1'!$M:$M,0)),IF($M50=1,INDEX('Inp_RIIO-1'!$AN:$AN,MATCH(AF$5&amp;$E50&amp;$G50,'Inp_RIIO-1'!$M:$M,0)))),"")</f>
        <v/>
      </c>
      <c r="AG50" s="63" t="str">
        <f>IFERROR(IF($M50=0,INDEX('Inp_RIIO-1'!$AM:$AM,MATCH(AG$5&amp;$E50&amp;$G50,'Inp_RIIO-1'!$M:$M,0)),IF($M50=1,INDEX('Inp_RIIO-1'!$AN:$AN,MATCH(AG$5&amp;$E50&amp;$G50,'Inp_RIIO-1'!$M:$M,0)))),"")</f>
        <v/>
      </c>
      <c r="AH50" s="63" t="str">
        <f>IFERROR(IF($M50=0,INDEX('Inp_RIIO-1'!$AM:$AM,MATCH(AH$5&amp;$E50&amp;$G50,'Inp_RIIO-1'!$M:$M,0)),IF($M50=1,INDEX('Inp_RIIO-1'!$AN:$AN,MATCH(AH$5&amp;$E50&amp;$G50,'Inp_RIIO-1'!$M:$M,0)))),"")</f>
        <v/>
      </c>
      <c r="AI50" s="63" t="str">
        <f>IFERROR(IF($M50=0,INDEX('Inp_RIIO-1'!$AM:$AM,MATCH(AI$5&amp;$E50&amp;$G50,'Inp_RIIO-1'!$M:$M,0)),IF($M50=1,INDEX('Inp_RIIO-1'!$AN:$AN,MATCH(AI$5&amp;$E50&amp;$G50,'Inp_RIIO-1'!$M:$M,0)))),"")</f>
        <v/>
      </c>
      <c r="AJ50" s="63" t="str">
        <f>IFERROR(IF($M50=0,INDEX('Inp_RIIO-1'!$AM:$AM,MATCH(AJ$5&amp;$E50&amp;$G50,'Inp_RIIO-1'!$M:$M,0)),IF($M50=1,INDEX('Inp_RIIO-1'!$AN:$AN,MATCH(AJ$5&amp;$E50&amp;$G50,'Inp_RIIO-1'!$M:$M,0)))),"")</f>
        <v/>
      </c>
      <c r="AK50" s="63" t="str">
        <f>IFERROR(IF($M50=0,INDEX('Inp_RIIO-1'!$AM:$AM,MATCH(AK$5&amp;$E50&amp;$G50,'Inp_RIIO-1'!$M:$M,0)),IF($M50=1,INDEX('Inp_RIIO-1'!$AN:$AN,MATCH(AK$5&amp;$E50&amp;$G50,'Inp_RIIO-1'!$M:$M,0)))),"")</f>
        <v/>
      </c>
      <c r="AL50" s="63" t="str">
        <f>IFERROR(IF($M50=0,INDEX('Inp_RIIO-1'!$AM:$AM,MATCH(AL$5&amp;$E50&amp;$G50,'Inp_RIIO-1'!$M:$M,0)),IF($M50=1,INDEX('Inp_RIIO-1'!$AN:$AN,MATCH(AL$5&amp;$E50&amp;$G50,'Inp_RIIO-1'!$M:$M,0)))),"")</f>
        <v/>
      </c>
      <c r="AM50" s="63" t="str">
        <f>IFERROR(IF($M50=0,INDEX('Inp_RIIO-1'!$AM:$AM,MATCH(AM$5&amp;$E50&amp;$G50,'Inp_RIIO-1'!$M:$M,0)),IF($M50=1,INDEX('Inp_RIIO-1'!$AN:$AN,MATCH(AM$5&amp;$E50&amp;$G50,'Inp_RIIO-1'!$M:$M,0)))),"")</f>
        <v/>
      </c>
      <c r="AN50" s="63" t="str">
        <f>IFERROR(IF($M50=0,INDEX('Inp_RIIO-1'!$AM:$AM,MATCH(AN$5&amp;$E50&amp;$G50,'Inp_RIIO-1'!$M:$M,0)),IF($M50=1,INDEX('Inp_RIIO-1'!$AN:$AN,MATCH(AN$5&amp;$E50&amp;$G50,'Inp_RIIO-1'!$M:$M,0)))),"")</f>
        <v/>
      </c>
      <c r="AO50" s="63" t="str">
        <f>IFERROR(IF($M50=0,INDEX('Inp_RIIO-1'!$AM:$AM,MATCH(AO$5&amp;$E50&amp;$G50,'Inp_RIIO-1'!$M:$M,0)),IF($M50=1,INDEX('Inp_RIIO-1'!$AN:$AN,MATCH(AO$5&amp;$E50&amp;$G50,'Inp_RIIO-1'!$M:$M,0)))),"")</f>
        <v/>
      </c>
      <c r="AP50" s="63" t="str">
        <f>IFERROR(IF($M50=0,INDEX('Inp_RIIO-1'!$AM:$AM,MATCH(AP$5&amp;$E50&amp;$G50,'Inp_RIIO-1'!$M:$M,0)),IF($M50=1,INDEX('Inp_RIIO-1'!$AN:$AN,MATCH(AP$5&amp;$E50&amp;$G50,'Inp_RIIO-1'!$M:$M,0)))),"")</f>
        <v/>
      </c>
      <c r="AQ50" s="63" t="str">
        <f>IFERROR(IF($M50=0,INDEX('Inp_RIIO-1'!$AM:$AM,MATCH(AQ$5&amp;$E50&amp;$G50,'Inp_RIIO-1'!$M:$M,0)),IF($M50=1,INDEX('Inp_RIIO-1'!$AN:$AN,MATCH(AQ$5&amp;$E50&amp;$G50,'Inp_RIIO-1'!$M:$M,0)))),"")</f>
        <v/>
      </c>
      <c r="AS50" s="15"/>
      <c r="AT50" s="15"/>
      <c r="AU50" s="15"/>
      <c r="AV50" s="15"/>
      <c r="AW50" s="15"/>
      <c r="AX50" s="15"/>
      <c r="AY50" s="15"/>
      <c r="AZ50" s="15"/>
      <c r="BA50" s="15"/>
      <c r="BB50" s="15"/>
      <c r="BC50" s="15"/>
      <c r="BD50" s="15"/>
    </row>
    <row r="51" spans="2:59">
      <c r="E51" s="69" t="s">
        <v>199</v>
      </c>
      <c r="F51" s="69" t="s">
        <v>130</v>
      </c>
      <c r="G51" s="69" t="s">
        <v>211</v>
      </c>
      <c r="H51" s="69"/>
      <c r="I51" s="69"/>
      <c r="J51" s="69" t="s">
        <v>65</v>
      </c>
      <c r="M51" s="63">
        <f>Control!$R$10</f>
        <v>0</v>
      </c>
      <c r="N51" s="63">
        <f>Inp_Exclusions!I51</f>
        <v>1</v>
      </c>
      <c r="P51" s="63" t="str">
        <f>IFERROR(IF($M51=0,INDEX('Inp_RIIO-1'!$AM:$AM,MATCH(P$5&amp;$E51&amp;$G51,'Inp_RIIO-1'!$M:$M,0)),IF($M51=1,INDEX('Inp_RIIO-1'!$AN:$AN,MATCH(P$5&amp;$E51&amp;$G51,'Inp_RIIO-1'!$M:$M,0)))),"")</f>
        <v/>
      </c>
      <c r="Q51" s="63" t="str">
        <f>IFERROR(IF($M51=0,INDEX('Inp_RIIO-1'!$AM:$AM,MATCH(Q$5&amp;$E51&amp;$G51,'Inp_RIIO-1'!$M:$M,0)),IF($M51=1,INDEX('Inp_RIIO-1'!$AN:$AN,MATCH(Q$5&amp;$E51&amp;$G51,'Inp_RIIO-1'!$M:$M,0)))),"")</f>
        <v/>
      </c>
      <c r="R51" s="63" t="str">
        <f>IFERROR(IF($M51=0,INDEX('Inp_RIIO-1'!$AM:$AM,MATCH(R$5&amp;$E51&amp;$G51,'Inp_RIIO-1'!$M:$M,0)),IF($M51=1,INDEX('Inp_RIIO-1'!$AN:$AN,MATCH(R$5&amp;$E51&amp;$G51,'Inp_RIIO-1'!$M:$M,0)))),"")</f>
        <v/>
      </c>
      <c r="S51" s="63" t="str">
        <f>IFERROR(IF($M51=0,INDEX('Inp_RIIO-1'!$AM:$AM,MATCH(S$5&amp;$E51&amp;$G51,'Inp_RIIO-1'!$M:$M,0)),IF($M51=1,INDEX('Inp_RIIO-1'!$AN:$AN,MATCH(S$5&amp;$E51&amp;$G51,'Inp_RIIO-1'!$M:$M,0)))),"")</f>
        <v/>
      </c>
      <c r="T51" s="63" t="str">
        <f>IFERROR(IF($M51=0,INDEX('Inp_RIIO-1'!$AM:$AM,MATCH(T$5&amp;$E51&amp;$G51,'Inp_RIIO-1'!$M:$M,0)),IF($M51=1,INDEX('Inp_RIIO-1'!$AN:$AN,MATCH(T$5&amp;$E51&amp;$G51,'Inp_RIIO-1'!$M:$M,0)))),"")</f>
        <v/>
      </c>
      <c r="U51" s="63" t="str">
        <f>IFERROR(IF($M51=0,INDEX('Inp_RIIO-1'!$AM:$AM,MATCH(U$5&amp;$E51&amp;$G51,'Inp_RIIO-1'!$M:$M,0)),IF($M51=1,INDEX('Inp_RIIO-1'!$AN:$AN,MATCH(U$5&amp;$E51&amp;$G51,'Inp_RIIO-1'!$M:$M,0)))),"")</f>
        <v/>
      </c>
      <c r="V51" s="63" t="str">
        <f>IFERROR(IF($M51=0,INDEX('Inp_RIIO-1'!$AM:$AM,MATCH(V$5&amp;$E51&amp;$G51,'Inp_RIIO-1'!$M:$M,0)),IF($M51=1,INDEX('Inp_RIIO-1'!$AN:$AN,MATCH(V$5&amp;$E51&amp;$G51,'Inp_RIIO-1'!$M:$M,0)))),"")</f>
        <v/>
      </c>
      <c r="W51" s="63" t="str">
        <f>IFERROR(IF($M51=0,INDEX('Inp_RIIO-1'!$AM:$AM,MATCH(W$5&amp;$E51&amp;$G51,'Inp_RIIO-1'!$M:$M,0)),IF($M51=1,INDEX('Inp_RIIO-1'!$AN:$AN,MATCH(W$5&amp;$E51&amp;$G51,'Inp_RIIO-1'!$M:$M,0)))),"")</f>
        <v/>
      </c>
      <c r="X51" s="63" t="str">
        <f>IFERROR(IF($M51=0,INDEX('Inp_RIIO-1'!$AM:$AM,MATCH(X$5&amp;$E51&amp;$G51,'Inp_RIIO-1'!$M:$M,0)),IF($M51=1,INDEX('Inp_RIIO-1'!$AN:$AN,MATCH(X$5&amp;$E51&amp;$G51,'Inp_RIIO-1'!$M:$M,0)))),"")</f>
        <v/>
      </c>
      <c r="Y51" s="63" t="str">
        <f>IFERROR(IF($M51=0,INDEX('Inp_RIIO-1'!$AM:$AM,MATCH(Y$5&amp;$E51&amp;$G51,'Inp_RIIO-1'!$M:$M,0)),IF($M51=1,INDEX('Inp_RIIO-1'!$AN:$AN,MATCH(Y$5&amp;$E51&amp;$G51,'Inp_RIIO-1'!$M:$M,0)))),"")</f>
        <v/>
      </c>
      <c r="Z51" s="63">
        <f>IFERROR(IF($M51=0,INDEX('Inp_RIIO-1'!$AM:$AM,MATCH(Z$5&amp;$E51&amp;$G51,'Inp_RIIO-1'!$M:$M,0)),IF($M51=1,INDEX('Inp_RIIO-1'!$AN:$AN,MATCH(Z$5&amp;$E51&amp;$G51,'Inp_RIIO-1'!$M:$M,0)))),"")</f>
        <v>990.12324569195448</v>
      </c>
      <c r="AA51" s="63" t="str">
        <f>IFERROR(IF($M51=0,INDEX('Inp_RIIO-1'!$AM:$AM,MATCH(AA$5&amp;$E51&amp;$G51,'Inp_RIIO-1'!$M:$M,0)),IF($M51=1,INDEX('Inp_RIIO-1'!$AN:$AN,MATCH(AA$5&amp;$E51&amp;$G51,'Inp_RIIO-1'!$M:$M,0)))),"")</f>
        <v/>
      </c>
      <c r="AB51" s="63" t="str">
        <f>IFERROR(IF($M51=0,INDEX('Inp_RIIO-1'!$AM:$AM,MATCH(AB$5&amp;$E51&amp;$G51,'Inp_RIIO-1'!$M:$M,0)),IF($M51=1,INDEX('Inp_RIIO-1'!$AN:$AN,MATCH(AB$5&amp;$E51&amp;$G51,'Inp_RIIO-1'!$M:$M,0)))),"")</f>
        <v/>
      </c>
      <c r="AC51" s="63" t="str">
        <f>IFERROR(IF($M51=0,INDEX('Inp_RIIO-1'!$AM:$AM,MATCH(AC$5&amp;$E51&amp;$G51,'Inp_RIIO-1'!$M:$M,0)),IF($M51=1,INDEX('Inp_RIIO-1'!$AN:$AN,MATCH(AC$5&amp;$E51&amp;$G51,'Inp_RIIO-1'!$M:$M,0)))),"")</f>
        <v/>
      </c>
      <c r="AD51" s="63" t="str">
        <f>IFERROR(IF($M51=0,INDEX('Inp_RIIO-1'!$AM:$AM,MATCH(AD$5&amp;$E51&amp;$G51,'Inp_RIIO-1'!$M:$M,0)),IF($M51=1,INDEX('Inp_RIIO-1'!$AN:$AN,MATCH(AD$5&amp;$E51&amp;$G51,'Inp_RIIO-1'!$M:$M,0)))),"")</f>
        <v/>
      </c>
      <c r="AE51" s="63" t="str">
        <f>IFERROR(IF($M51=0,INDEX('Inp_RIIO-1'!$AM:$AM,MATCH(AE$5&amp;$E51&amp;$G51,'Inp_RIIO-1'!$M:$M,0)),IF($M51=1,INDEX('Inp_RIIO-1'!$AN:$AN,MATCH(AE$5&amp;$E51&amp;$G51,'Inp_RIIO-1'!$M:$M,0)))),"")</f>
        <v/>
      </c>
      <c r="AF51" s="63" t="str">
        <f>IFERROR(IF($M51=0,INDEX('Inp_RIIO-1'!$AM:$AM,MATCH(AF$5&amp;$E51&amp;$G51,'Inp_RIIO-1'!$M:$M,0)),IF($M51=1,INDEX('Inp_RIIO-1'!$AN:$AN,MATCH(AF$5&amp;$E51&amp;$G51,'Inp_RIIO-1'!$M:$M,0)))),"")</f>
        <v/>
      </c>
      <c r="AG51" s="63" t="str">
        <f>IFERROR(IF($M51=0,INDEX('Inp_RIIO-1'!$AM:$AM,MATCH(AG$5&amp;$E51&amp;$G51,'Inp_RIIO-1'!$M:$M,0)),IF($M51=1,INDEX('Inp_RIIO-1'!$AN:$AN,MATCH(AG$5&amp;$E51&amp;$G51,'Inp_RIIO-1'!$M:$M,0)))),"")</f>
        <v/>
      </c>
      <c r="AH51" s="63" t="str">
        <f>IFERROR(IF($M51=0,INDEX('Inp_RIIO-1'!$AM:$AM,MATCH(AH$5&amp;$E51&amp;$G51,'Inp_RIIO-1'!$M:$M,0)),IF($M51=1,INDEX('Inp_RIIO-1'!$AN:$AN,MATCH(AH$5&amp;$E51&amp;$G51,'Inp_RIIO-1'!$M:$M,0)))),"")</f>
        <v/>
      </c>
      <c r="AI51" s="63" t="str">
        <f>IFERROR(IF($M51=0,INDEX('Inp_RIIO-1'!$AM:$AM,MATCH(AI$5&amp;$E51&amp;$G51,'Inp_RIIO-1'!$M:$M,0)),IF($M51=1,INDEX('Inp_RIIO-1'!$AN:$AN,MATCH(AI$5&amp;$E51&amp;$G51,'Inp_RIIO-1'!$M:$M,0)))),"")</f>
        <v/>
      </c>
      <c r="AJ51" s="63" t="str">
        <f>IFERROR(IF($M51=0,INDEX('Inp_RIIO-1'!$AM:$AM,MATCH(AJ$5&amp;$E51&amp;$G51,'Inp_RIIO-1'!$M:$M,0)),IF($M51=1,INDEX('Inp_RIIO-1'!$AN:$AN,MATCH(AJ$5&amp;$E51&amp;$G51,'Inp_RIIO-1'!$M:$M,0)))),"")</f>
        <v/>
      </c>
      <c r="AK51" s="63" t="str">
        <f>IFERROR(IF($M51=0,INDEX('Inp_RIIO-1'!$AM:$AM,MATCH(AK$5&amp;$E51&amp;$G51,'Inp_RIIO-1'!$M:$M,0)),IF($M51=1,INDEX('Inp_RIIO-1'!$AN:$AN,MATCH(AK$5&amp;$E51&amp;$G51,'Inp_RIIO-1'!$M:$M,0)))),"")</f>
        <v/>
      </c>
      <c r="AL51" s="63" t="str">
        <f>IFERROR(IF($M51=0,INDEX('Inp_RIIO-1'!$AM:$AM,MATCH(AL$5&amp;$E51&amp;$G51,'Inp_RIIO-1'!$M:$M,0)),IF($M51=1,INDEX('Inp_RIIO-1'!$AN:$AN,MATCH(AL$5&amp;$E51&amp;$G51,'Inp_RIIO-1'!$M:$M,0)))),"")</f>
        <v/>
      </c>
      <c r="AM51" s="63" t="str">
        <f>IFERROR(IF($M51=0,INDEX('Inp_RIIO-1'!$AM:$AM,MATCH(AM$5&amp;$E51&amp;$G51,'Inp_RIIO-1'!$M:$M,0)),IF($M51=1,INDEX('Inp_RIIO-1'!$AN:$AN,MATCH(AM$5&amp;$E51&amp;$G51,'Inp_RIIO-1'!$M:$M,0)))),"")</f>
        <v/>
      </c>
      <c r="AN51" s="63" t="str">
        <f>IFERROR(IF($M51=0,INDEX('Inp_RIIO-1'!$AM:$AM,MATCH(AN$5&amp;$E51&amp;$G51,'Inp_RIIO-1'!$M:$M,0)),IF($M51=1,INDEX('Inp_RIIO-1'!$AN:$AN,MATCH(AN$5&amp;$E51&amp;$G51,'Inp_RIIO-1'!$M:$M,0)))),"")</f>
        <v/>
      </c>
      <c r="AO51" s="63" t="str">
        <f>IFERROR(IF($M51=0,INDEX('Inp_RIIO-1'!$AM:$AM,MATCH(AO$5&amp;$E51&amp;$G51,'Inp_RIIO-1'!$M:$M,0)),IF($M51=1,INDEX('Inp_RIIO-1'!$AN:$AN,MATCH(AO$5&amp;$E51&amp;$G51,'Inp_RIIO-1'!$M:$M,0)))),"")</f>
        <v/>
      </c>
      <c r="AP51" s="63" t="str">
        <f>IFERROR(IF($M51=0,INDEX('Inp_RIIO-1'!$AM:$AM,MATCH(AP$5&amp;$E51&amp;$G51,'Inp_RIIO-1'!$M:$M,0)),IF($M51=1,INDEX('Inp_RIIO-1'!$AN:$AN,MATCH(AP$5&amp;$E51&amp;$G51,'Inp_RIIO-1'!$M:$M,0)))),"")</f>
        <v/>
      </c>
      <c r="AQ51" s="63" t="str">
        <f>IFERROR(IF($M51=0,INDEX('Inp_RIIO-1'!$AM:$AM,MATCH(AQ$5&amp;$E51&amp;$G51,'Inp_RIIO-1'!$M:$M,0)),IF($M51=1,INDEX('Inp_RIIO-1'!$AN:$AN,MATCH(AQ$5&amp;$E51&amp;$G51,'Inp_RIIO-1'!$M:$M,0)))),"")</f>
        <v/>
      </c>
      <c r="AS51" s="15"/>
      <c r="AT51" s="15"/>
      <c r="AU51" s="15"/>
      <c r="AV51" s="15"/>
      <c r="AW51" s="15"/>
      <c r="AX51" s="15"/>
      <c r="AY51" s="15"/>
      <c r="AZ51" s="15"/>
      <c r="BA51" s="15"/>
      <c r="BB51" s="15"/>
      <c r="BC51" s="15"/>
      <c r="BD51" s="15"/>
    </row>
    <row r="52" spans="2:59">
      <c r="E52" s="69" t="s">
        <v>201</v>
      </c>
      <c r="F52" s="69" t="s">
        <v>130</v>
      </c>
      <c r="G52" s="69" t="s">
        <v>211</v>
      </c>
      <c r="H52" s="69"/>
      <c r="I52" s="69"/>
      <c r="J52" s="69" t="s">
        <v>65</v>
      </c>
      <c r="M52" s="63">
        <f>Control!$R$10</f>
        <v>0</v>
      </c>
      <c r="N52" s="63">
        <f>Inp_Exclusions!I52</f>
        <v>1</v>
      </c>
      <c r="P52" s="63" t="str">
        <f>IFERROR(IF($M52=0,INDEX('Inp_RIIO-1'!$AM:$AM,MATCH(P$5&amp;$E52&amp;$G52,'Inp_RIIO-1'!$M:$M,0)),IF($M52=1,INDEX('Inp_RIIO-1'!$AN:$AN,MATCH(P$5&amp;$E52&amp;$G52,'Inp_RIIO-1'!$M:$M,0)))),"")</f>
        <v/>
      </c>
      <c r="Q52" s="63" t="str">
        <f>IFERROR(IF($M52=0,INDEX('Inp_RIIO-1'!$AM:$AM,MATCH(Q$5&amp;$E52&amp;$G52,'Inp_RIIO-1'!$M:$M,0)),IF($M52=1,INDEX('Inp_RIIO-1'!$AN:$AN,MATCH(Q$5&amp;$E52&amp;$G52,'Inp_RIIO-1'!$M:$M,0)))),"")</f>
        <v/>
      </c>
      <c r="R52" s="63" t="str">
        <f>IFERROR(IF($M52=0,INDEX('Inp_RIIO-1'!$AM:$AM,MATCH(R$5&amp;$E52&amp;$G52,'Inp_RIIO-1'!$M:$M,0)),IF($M52=1,INDEX('Inp_RIIO-1'!$AN:$AN,MATCH(R$5&amp;$E52&amp;$G52,'Inp_RIIO-1'!$M:$M,0)))),"")</f>
        <v/>
      </c>
      <c r="S52" s="63" t="str">
        <f>IFERROR(IF($M52=0,INDEX('Inp_RIIO-1'!$AM:$AM,MATCH(S$5&amp;$E52&amp;$G52,'Inp_RIIO-1'!$M:$M,0)),IF($M52=1,INDEX('Inp_RIIO-1'!$AN:$AN,MATCH(S$5&amp;$E52&amp;$G52,'Inp_RIIO-1'!$M:$M,0)))),"")</f>
        <v/>
      </c>
      <c r="T52" s="63" t="str">
        <f>IFERROR(IF($M52=0,INDEX('Inp_RIIO-1'!$AM:$AM,MATCH(T$5&amp;$E52&amp;$G52,'Inp_RIIO-1'!$M:$M,0)),IF($M52=1,INDEX('Inp_RIIO-1'!$AN:$AN,MATCH(T$5&amp;$E52&amp;$G52,'Inp_RIIO-1'!$M:$M,0)))),"")</f>
        <v/>
      </c>
      <c r="U52" s="63" t="str">
        <f>IFERROR(IF($M52=0,INDEX('Inp_RIIO-1'!$AM:$AM,MATCH(U$5&amp;$E52&amp;$G52,'Inp_RIIO-1'!$M:$M,0)),IF($M52=1,INDEX('Inp_RIIO-1'!$AN:$AN,MATCH(U$5&amp;$E52&amp;$G52,'Inp_RIIO-1'!$M:$M,0)))),"")</f>
        <v/>
      </c>
      <c r="V52" s="63" t="str">
        <f>IFERROR(IF($M52=0,INDEX('Inp_RIIO-1'!$AM:$AM,MATCH(V$5&amp;$E52&amp;$G52,'Inp_RIIO-1'!$M:$M,0)),IF($M52=1,INDEX('Inp_RIIO-1'!$AN:$AN,MATCH(V$5&amp;$E52&amp;$G52,'Inp_RIIO-1'!$M:$M,0)))),"")</f>
        <v/>
      </c>
      <c r="W52" s="63" t="str">
        <f>IFERROR(IF($M52=0,INDEX('Inp_RIIO-1'!$AM:$AM,MATCH(W$5&amp;$E52&amp;$G52,'Inp_RIIO-1'!$M:$M,0)),IF($M52=1,INDEX('Inp_RIIO-1'!$AN:$AN,MATCH(W$5&amp;$E52&amp;$G52,'Inp_RIIO-1'!$M:$M,0)))),"")</f>
        <v/>
      </c>
      <c r="X52" s="63" t="str">
        <f>IFERROR(IF($M52=0,INDEX('Inp_RIIO-1'!$AM:$AM,MATCH(X$5&amp;$E52&amp;$G52,'Inp_RIIO-1'!$M:$M,0)),IF($M52=1,INDEX('Inp_RIIO-1'!$AN:$AN,MATCH(X$5&amp;$E52&amp;$G52,'Inp_RIIO-1'!$M:$M,0)))),"")</f>
        <v/>
      </c>
      <c r="Y52" s="63" t="str">
        <f>IFERROR(IF($M52=0,INDEX('Inp_RIIO-1'!$AM:$AM,MATCH(Y$5&amp;$E52&amp;$G52,'Inp_RIIO-1'!$M:$M,0)),IF($M52=1,INDEX('Inp_RIIO-1'!$AN:$AN,MATCH(Y$5&amp;$E52&amp;$G52,'Inp_RIIO-1'!$M:$M,0)))),"")</f>
        <v/>
      </c>
      <c r="Z52" s="63">
        <f>IFERROR(IF($M52=0,INDEX('Inp_RIIO-1'!$AM:$AM,MATCH(Z$5&amp;$E52&amp;$G52,'Inp_RIIO-1'!$M:$M,0)),IF($M52=1,INDEX('Inp_RIIO-1'!$AN:$AN,MATCH(Z$5&amp;$E52&amp;$G52,'Inp_RIIO-1'!$M:$M,0)))),"")</f>
        <v>673.63227950855799</v>
      </c>
      <c r="AA52" s="63" t="str">
        <f>IFERROR(IF($M52=0,INDEX('Inp_RIIO-1'!$AM:$AM,MATCH(AA$5&amp;$E52&amp;$G52,'Inp_RIIO-1'!$M:$M,0)),IF($M52=1,INDEX('Inp_RIIO-1'!$AN:$AN,MATCH(AA$5&amp;$E52&amp;$G52,'Inp_RIIO-1'!$M:$M,0)))),"")</f>
        <v/>
      </c>
      <c r="AB52" s="63" t="str">
        <f>IFERROR(IF($M52=0,INDEX('Inp_RIIO-1'!$AM:$AM,MATCH(AB$5&amp;$E52&amp;$G52,'Inp_RIIO-1'!$M:$M,0)),IF($M52=1,INDEX('Inp_RIIO-1'!$AN:$AN,MATCH(AB$5&amp;$E52&amp;$G52,'Inp_RIIO-1'!$M:$M,0)))),"")</f>
        <v/>
      </c>
      <c r="AC52" s="63" t="str">
        <f>IFERROR(IF($M52=0,INDEX('Inp_RIIO-1'!$AM:$AM,MATCH(AC$5&amp;$E52&amp;$G52,'Inp_RIIO-1'!$M:$M,0)),IF($M52=1,INDEX('Inp_RIIO-1'!$AN:$AN,MATCH(AC$5&amp;$E52&amp;$G52,'Inp_RIIO-1'!$M:$M,0)))),"")</f>
        <v/>
      </c>
      <c r="AD52" s="63" t="str">
        <f>IFERROR(IF($M52=0,INDEX('Inp_RIIO-1'!$AM:$AM,MATCH(AD$5&amp;$E52&amp;$G52,'Inp_RIIO-1'!$M:$M,0)),IF($M52=1,INDEX('Inp_RIIO-1'!$AN:$AN,MATCH(AD$5&amp;$E52&amp;$G52,'Inp_RIIO-1'!$M:$M,0)))),"")</f>
        <v/>
      </c>
      <c r="AE52" s="63" t="str">
        <f>IFERROR(IF($M52=0,INDEX('Inp_RIIO-1'!$AM:$AM,MATCH(AE$5&amp;$E52&amp;$G52,'Inp_RIIO-1'!$M:$M,0)),IF($M52=1,INDEX('Inp_RIIO-1'!$AN:$AN,MATCH(AE$5&amp;$E52&amp;$G52,'Inp_RIIO-1'!$M:$M,0)))),"")</f>
        <v/>
      </c>
      <c r="AF52" s="63" t="str">
        <f>IFERROR(IF($M52=0,INDEX('Inp_RIIO-1'!$AM:$AM,MATCH(AF$5&amp;$E52&amp;$G52,'Inp_RIIO-1'!$M:$M,0)),IF($M52=1,INDEX('Inp_RIIO-1'!$AN:$AN,MATCH(AF$5&amp;$E52&amp;$G52,'Inp_RIIO-1'!$M:$M,0)))),"")</f>
        <v/>
      </c>
      <c r="AG52" s="63" t="str">
        <f>IFERROR(IF($M52=0,INDEX('Inp_RIIO-1'!$AM:$AM,MATCH(AG$5&amp;$E52&amp;$G52,'Inp_RIIO-1'!$M:$M,0)),IF($M52=1,INDEX('Inp_RIIO-1'!$AN:$AN,MATCH(AG$5&amp;$E52&amp;$G52,'Inp_RIIO-1'!$M:$M,0)))),"")</f>
        <v/>
      </c>
      <c r="AH52" s="63" t="str">
        <f>IFERROR(IF($M52=0,INDEX('Inp_RIIO-1'!$AM:$AM,MATCH(AH$5&amp;$E52&amp;$G52,'Inp_RIIO-1'!$M:$M,0)),IF($M52=1,INDEX('Inp_RIIO-1'!$AN:$AN,MATCH(AH$5&amp;$E52&amp;$G52,'Inp_RIIO-1'!$M:$M,0)))),"")</f>
        <v/>
      </c>
      <c r="AI52" s="63" t="str">
        <f>IFERROR(IF($M52=0,INDEX('Inp_RIIO-1'!$AM:$AM,MATCH(AI$5&amp;$E52&amp;$G52,'Inp_RIIO-1'!$M:$M,0)),IF($M52=1,INDEX('Inp_RIIO-1'!$AN:$AN,MATCH(AI$5&amp;$E52&amp;$G52,'Inp_RIIO-1'!$M:$M,0)))),"")</f>
        <v/>
      </c>
      <c r="AJ52" s="63" t="str">
        <f>IFERROR(IF($M52=0,INDEX('Inp_RIIO-1'!$AM:$AM,MATCH(AJ$5&amp;$E52&amp;$G52,'Inp_RIIO-1'!$M:$M,0)),IF($M52=1,INDEX('Inp_RIIO-1'!$AN:$AN,MATCH(AJ$5&amp;$E52&amp;$G52,'Inp_RIIO-1'!$M:$M,0)))),"")</f>
        <v/>
      </c>
      <c r="AK52" s="63" t="str">
        <f>IFERROR(IF($M52=0,INDEX('Inp_RIIO-1'!$AM:$AM,MATCH(AK$5&amp;$E52&amp;$G52,'Inp_RIIO-1'!$M:$M,0)),IF($M52=1,INDEX('Inp_RIIO-1'!$AN:$AN,MATCH(AK$5&amp;$E52&amp;$G52,'Inp_RIIO-1'!$M:$M,0)))),"")</f>
        <v/>
      </c>
      <c r="AL52" s="63" t="str">
        <f>IFERROR(IF($M52=0,INDEX('Inp_RIIO-1'!$AM:$AM,MATCH(AL$5&amp;$E52&amp;$G52,'Inp_RIIO-1'!$M:$M,0)),IF($M52=1,INDEX('Inp_RIIO-1'!$AN:$AN,MATCH(AL$5&amp;$E52&amp;$G52,'Inp_RIIO-1'!$M:$M,0)))),"")</f>
        <v/>
      </c>
      <c r="AM52" s="63" t="str">
        <f>IFERROR(IF($M52=0,INDEX('Inp_RIIO-1'!$AM:$AM,MATCH(AM$5&amp;$E52&amp;$G52,'Inp_RIIO-1'!$M:$M,0)),IF($M52=1,INDEX('Inp_RIIO-1'!$AN:$AN,MATCH(AM$5&amp;$E52&amp;$G52,'Inp_RIIO-1'!$M:$M,0)))),"")</f>
        <v/>
      </c>
      <c r="AN52" s="63" t="str">
        <f>IFERROR(IF($M52=0,INDEX('Inp_RIIO-1'!$AM:$AM,MATCH(AN$5&amp;$E52&amp;$G52,'Inp_RIIO-1'!$M:$M,0)),IF($M52=1,INDEX('Inp_RIIO-1'!$AN:$AN,MATCH(AN$5&amp;$E52&amp;$G52,'Inp_RIIO-1'!$M:$M,0)))),"")</f>
        <v/>
      </c>
      <c r="AO52" s="63" t="str">
        <f>IFERROR(IF($M52=0,INDEX('Inp_RIIO-1'!$AM:$AM,MATCH(AO$5&amp;$E52&amp;$G52,'Inp_RIIO-1'!$M:$M,0)),IF($M52=1,INDEX('Inp_RIIO-1'!$AN:$AN,MATCH(AO$5&amp;$E52&amp;$G52,'Inp_RIIO-1'!$M:$M,0)))),"")</f>
        <v/>
      </c>
      <c r="AP52" s="63" t="str">
        <f>IFERROR(IF($M52=0,INDEX('Inp_RIIO-1'!$AM:$AM,MATCH(AP$5&amp;$E52&amp;$G52,'Inp_RIIO-1'!$M:$M,0)),IF($M52=1,INDEX('Inp_RIIO-1'!$AN:$AN,MATCH(AP$5&amp;$E52&amp;$G52,'Inp_RIIO-1'!$M:$M,0)))),"")</f>
        <v/>
      </c>
      <c r="AQ52" s="63" t="str">
        <f>IFERROR(IF($M52=0,INDEX('Inp_RIIO-1'!$AM:$AM,MATCH(AQ$5&amp;$E52&amp;$G52,'Inp_RIIO-1'!$M:$M,0)),IF($M52=1,INDEX('Inp_RIIO-1'!$AN:$AN,MATCH(AQ$5&amp;$E52&amp;$G52,'Inp_RIIO-1'!$M:$M,0)))),"")</f>
        <v/>
      </c>
      <c r="AS52" s="15"/>
      <c r="AT52" s="15"/>
      <c r="AU52" s="15"/>
      <c r="AV52" s="15"/>
      <c r="AW52" s="15"/>
      <c r="AX52" s="15"/>
      <c r="AY52" s="15"/>
      <c r="AZ52" s="15"/>
      <c r="BA52" s="15"/>
      <c r="BB52" s="15"/>
      <c r="BC52" s="15"/>
      <c r="BD52" s="15"/>
    </row>
    <row r="53" spans="2:59">
      <c r="E53" s="3" t="s">
        <v>191</v>
      </c>
      <c r="F53" s="3" t="s">
        <v>140</v>
      </c>
      <c r="G53" s="3" t="s">
        <v>217</v>
      </c>
      <c r="J53" s="3" t="s">
        <v>65</v>
      </c>
      <c r="M53" s="63">
        <f>Control!$R$10</f>
        <v>0</v>
      </c>
      <c r="N53" s="63">
        <f>Inp_Exclusions!I53</f>
        <v>1</v>
      </c>
      <c r="P53" s="63">
        <f>IFERROR(IF($M53=0,INDEX('Inp_RIIO-1'!$AM:$AM,MATCH(P$5&amp;$E53&amp;$G53,'Inp_RIIO-1'!$M:$M,0)),IF($M53=1,INDEX('Inp_RIIO-1'!$AN:$AN,MATCH(P$5&amp;$E53&amp;$G53,'Inp_RIIO-1'!$M:$M,0)))),0)</f>
        <v>0</v>
      </c>
      <c r="Q53" s="63">
        <f>IFERROR(IF($M53=0,INDEX('Inp_RIIO-1'!$AM:$AM,MATCH(Q$5&amp;$E53&amp;$G53,'Inp_RIIO-1'!$M:$M,0)),IF($M53=1,INDEX('Inp_RIIO-1'!$AN:$AN,MATCH(Q$5&amp;$E53&amp;$G53,'Inp_RIIO-1'!$M:$M,0)))),0)</f>
        <v>0</v>
      </c>
      <c r="R53" s="63">
        <f>IFERROR(IF($M53=0,INDEX('Inp_RIIO-1'!$AM:$AM,MATCH(R$5&amp;$E53&amp;$G53,'Inp_RIIO-1'!$M:$M,0)),IF($M53=1,INDEX('Inp_RIIO-1'!$AN:$AN,MATCH(R$5&amp;$E53&amp;$G53,'Inp_RIIO-1'!$M:$M,0)))),0)</f>
        <v>0</v>
      </c>
      <c r="S53" s="63">
        <f>IFERROR(IF($M53=0,INDEX('Inp_RIIO-1'!$AM:$AM,MATCH(S$5&amp;$E53&amp;$G53,'Inp_RIIO-1'!$M:$M,0)),IF($M53=1,INDEX('Inp_RIIO-1'!$AN:$AN,MATCH(S$5&amp;$E53&amp;$G53,'Inp_RIIO-1'!$M:$M,0)))),0)</f>
        <v>0</v>
      </c>
      <c r="T53" s="63">
        <f>IFERROR(IF($M53=0,INDEX('Inp_RIIO-1'!$AM:$AM,MATCH(T$5&amp;$E53&amp;$G53,'Inp_RIIO-1'!$M:$M,0)),IF($M53=1,INDEX('Inp_RIIO-1'!$AN:$AN,MATCH(T$5&amp;$E53&amp;$G53,'Inp_RIIO-1'!$M:$M,0)))),0)</f>
        <v>0</v>
      </c>
      <c r="U53" s="63">
        <f>IFERROR(IF($M53=0,INDEX('Inp_RIIO-1'!$AM:$AM,MATCH(U$5&amp;$E53&amp;$G53,'Inp_RIIO-1'!$M:$M,0)),IF($M53=1,INDEX('Inp_RIIO-1'!$AN:$AN,MATCH(U$5&amp;$E53&amp;$G53,'Inp_RIIO-1'!$M:$M,0)))),0)</f>
        <v>19.88278831218236</v>
      </c>
      <c r="V53" s="63">
        <f>IFERROR(IF($M53=0,INDEX('Inp_RIIO-1'!$AM:$AM,MATCH(V$5&amp;$E53&amp;$G53,'Inp_RIIO-1'!$M:$M,0)),IF($M53=1,INDEX('Inp_RIIO-1'!$AN:$AN,MATCH(V$5&amp;$E53&amp;$G53,'Inp_RIIO-1'!$M:$M,0)))),0)</f>
        <v>0</v>
      </c>
      <c r="W53" s="63">
        <f>IFERROR(IF($M53=0,INDEX('Inp_RIIO-1'!$AM:$AM,MATCH(W$5&amp;$E53&amp;$G53,'Inp_RIIO-1'!$M:$M,0)),IF($M53=1,INDEX('Inp_RIIO-1'!$AN:$AN,MATCH(W$5&amp;$E53&amp;$G53,'Inp_RIIO-1'!$M:$M,0)))),0)</f>
        <v>0</v>
      </c>
      <c r="X53" s="63">
        <f>IFERROR(IF($M53=0,INDEX('Inp_RIIO-1'!$AM:$AM,MATCH(X$5&amp;$E53&amp;$G53,'Inp_RIIO-1'!$M:$M,0)),IF($M53=1,INDEX('Inp_RIIO-1'!$AN:$AN,MATCH(X$5&amp;$E53&amp;$G53,'Inp_RIIO-1'!$M:$M,0)))),0)</f>
        <v>0</v>
      </c>
      <c r="Y53" s="63">
        <f>IFERROR(IF($M53=0,INDEX('Inp_RIIO-1'!$AM:$AM,MATCH(Y$5&amp;$E53&amp;$G53,'Inp_RIIO-1'!$M:$M,0)),IF($M53=1,INDEX('Inp_RIIO-1'!$AN:$AN,MATCH(Y$5&amp;$E53&amp;$G53,'Inp_RIIO-1'!$M:$M,0)))),0)</f>
        <v>0</v>
      </c>
      <c r="Z53" s="63">
        <f>IFERROR(IF($M53=0,INDEX('Inp_RIIO-1'!$AM:$AM,MATCH(Z$5&amp;$E53&amp;$G53,'Inp_RIIO-1'!$M:$M,0)),IF($M53=1,INDEX('Inp_RIIO-1'!$AN:$AN,MATCH(Z$5&amp;$E53&amp;$G53,'Inp_RIIO-1'!$M:$M,0)))),0)</f>
        <v>0</v>
      </c>
      <c r="AA53" s="63">
        <f>IFERROR(IF($M53=0,INDEX('Inp_RIIO-1'!$AM:$AM,MATCH(AA$5&amp;$E53&amp;$G53,'Inp_RIIO-1'!$M:$M,0)),IF($M53=1,INDEX('Inp_RIIO-1'!$AN:$AN,MATCH(AA$5&amp;$E53&amp;$G53,'Inp_RIIO-1'!$M:$M,0)))),0)</f>
        <v>0</v>
      </c>
      <c r="AB53" s="63">
        <f>IFERROR(IF($M53=0,INDEX('Inp_RIIO-1'!$AM:$AM,MATCH(AB$5&amp;$E53&amp;$G53,'Inp_RIIO-1'!$M:$M,0)),IF($M53=1,INDEX('Inp_RIIO-1'!$AN:$AN,MATCH(AB$5&amp;$E53&amp;$G53,'Inp_RIIO-1'!$M:$M,0)))),0)</f>
        <v>0</v>
      </c>
      <c r="AC53" s="63">
        <f>IFERROR(IF($M53=0,INDEX('Inp_RIIO-1'!$AM:$AM,MATCH(AC$5&amp;$E53&amp;$G53,'Inp_RIIO-1'!$M:$M,0)),IF($M53=1,INDEX('Inp_RIIO-1'!$AN:$AN,MATCH(AC$5&amp;$E53&amp;$G53,'Inp_RIIO-1'!$M:$M,0)))),0)</f>
        <v>0</v>
      </c>
      <c r="AD53" s="63">
        <f>IFERROR(IF($M53=0,INDEX('Inp_RIIO-1'!$AM:$AM,MATCH(AD$5&amp;$E53&amp;$G53,'Inp_RIIO-1'!$M:$M,0)),IF($M53=1,INDEX('Inp_RIIO-1'!$AN:$AN,MATCH(AD$5&amp;$E53&amp;$G53,'Inp_RIIO-1'!$M:$M,0)))),0)</f>
        <v>0</v>
      </c>
      <c r="AE53" s="63">
        <f>IFERROR(IF($M53=0,INDEX('Inp_RIIO-1'!$AM:$AM,MATCH(AE$5&amp;$E53&amp;$G53,'Inp_RIIO-1'!$M:$M,0)),IF($M53=1,INDEX('Inp_RIIO-1'!$AN:$AN,MATCH(AE$5&amp;$E53&amp;$G53,'Inp_RIIO-1'!$M:$M,0)))),0)</f>
        <v>0</v>
      </c>
      <c r="AF53" s="63">
        <f>IFERROR(IF($M53=0,INDEX('Inp_RIIO-1'!$AM:$AM,MATCH(AF$5&amp;$E53&amp;$G53,'Inp_RIIO-1'!$M:$M,0)),IF($M53=1,INDEX('Inp_RIIO-1'!$AN:$AN,MATCH(AF$5&amp;$E53&amp;$G53,'Inp_RIIO-1'!$M:$M,0)))),0)</f>
        <v>0</v>
      </c>
      <c r="AG53" s="63">
        <f>IFERROR(IF($M53=0,INDEX('Inp_RIIO-1'!$AM:$AM,MATCH(AG$5&amp;$E53&amp;$G53,'Inp_RIIO-1'!$M:$M,0)),IF($M53=1,INDEX('Inp_RIIO-1'!$AN:$AN,MATCH(AG$5&amp;$E53&amp;$G53,'Inp_RIIO-1'!$M:$M,0)))),0)</f>
        <v>0</v>
      </c>
      <c r="AH53" s="63">
        <f>IFERROR(IF($M53=0,INDEX('Inp_RIIO-1'!$AM:$AM,MATCH(AH$5&amp;$E53&amp;$G53,'Inp_RIIO-1'!$M:$M,0)),IF($M53=1,INDEX('Inp_RIIO-1'!$AN:$AN,MATCH(AH$5&amp;$E53&amp;$G53,'Inp_RIIO-1'!$M:$M,0)))),0)</f>
        <v>0</v>
      </c>
      <c r="AI53" s="63">
        <f>IFERROR(IF($M53=0,INDEX('Inp_RIIO-1'!$AM:$AM,MATCH(AI$5&amp;$E53&amp;$G53,'Inp_RIIO-1'!$M:$M,0)),IF($M53=1,INDEX('Inp_RIIO-1'!$AN:$AN,MATCH(AI$5&amp;$E53&amp;$G53,'Inp_RIIO-1'!$M:$M,0)))),0)</f>
        <v>0</v>
      </c>
      <c r="AJ53" s="63">
        <f>IFERROR(IF($M53=0,INDEX('Inp_RIIO-1'!$AM:$AM,MATCH(AJ$5&amp;$E53&amp;$G53,'Inp_RIIO-1'!$M:$M,0)),IF($M53=1,INDEX('Inp_RIIO-1'!$AN:$AN,MATCH(AJ$5&amp;$E53&amp;$G53,'Inp_RIIO-1'!$M:$M,0)))),0)</f>
        <v>0</v>
      </c>
      <c r="AK53" s="63">
        <f>IFERROR(IF($M53=0,INDEX('Inp_RIIO-1'!$AM:$AM,MATCH(AK$5&amp;$E53&amp;$G53,'Inp_RIIO-1'!$M:$M,0)),IF($M53=1,INDEX('Inp_RIIO-1'!$AN:$AN,MATCH(AK$5&amp;$E53&amp;$G53,'Inp_RIIO-1'!$M:$M,0)))),0)</f>
        <v>0</v>
      </c>
      <c r="AL53" s="63">
        <f>IFERROR(IF($M53=0,INDEX('Inp_RIIO-1'!$AM:$AM,MATCH(AL$5&amp;$E53&amp;$G53,'Inp_RIIO-1'!$M:$M,0)),IF($M53=1,INDEX('Inp_RIIO-1'!$AN:$AN,MATCH(AL$5&amp;$E53&amp;$G53,'Inp_RIIO-1'!$M:$M,0)))),0)</f>
        <v>0</v>
      </c>
      <c r="AM53" s="63">
        <f>IFERROR(IF($M53=0,INDEX('Inp_RIIO-1'!$AM:$AM,MATCH(AM$5&amp;$E53&amp;$G53,'Inp_RIIO-1'!$M:$M,0)),IF($M53=1,INDEX('Inp_RIIO-1'!$AN:$AN,MATCH(AM$5&amp;$E53&amp;$G53,'Inp_RIIO-1'!$M:$M,0)))),0)</f>
        <v>0</v>
      </c>
      <c r="AN53" s="63">
        <f>IFERROR(IF($M53=0,INDEX('Inp_RIIO-1'!$AM:$AM,MATCH(AN$5&amp;$E53&amp;$G53,'Inp_RIIO-1'!$M:$M,0)),IF($M53=1,INDEX('Inp_RIIO-1'!$AN:$AN,MATCH(AN$5&amp;$E53&amp;$G53,'Inp_RIIO-1'!$M:$M,0)))),0)</f>
        <v>0</v>
      </c>
      <c r="AO53" s="63">
        <f>IFERROR(IF($M53=0,INDEX('Inp_RIIO-1'!$AM:$AM,MATCH(AO$5&amp;$E53&amp;$G53,'Inp_RIIO-1'!$M:$M,0)),IF($M53=1,INDEX('Inp_RIIO-1'!$AN:$AN,MATCH(AO$5&amp;$E53&amp;$G53,'Inp_RIIO-1'!$M:$M,0)))),0)</f>
        <v>0</v>
      </c>
      <c r="AP53" s="63">
        <f>IFERROR(IF($M53=0,INDEX('Inp_RIIO-1'!$AM:$AM,MATCH(AP$5&amp;$E53&amp;$G53,'Inp_RIIO-1'!$M:$M,0)),IF($M53=1,INDEX('Inp_RIIO-1'!$AN:$AN,MATCH(AP$5&amp;$E53&amp;$G53,'Inp_RIIO-1'!$M:$M,0)))),0)</f>
        <v>0</v>
      </c>
      <c r="AQ53" s="63">
        <f>IFERROR(IF($M53=0,INDEX('Inp_RIIO-1'!$AM:$AM,MATCH(AQ$5&amp;$E53&amp;$G53,'Inp_RIIO-1'!$M:$M,0)),IF($M53=1,INDEX('Inp_RIIO-1'!$AN:$AN,MATCH(AQ$5&amp;$E53&amp;$G53,'Inp_RIIO-1'!$M:$M,0)))),0)</f>
        <v>0</v>
      </c>
      <c r="AS53" s="15"/>
      <c r="AT53" s="15"/>
      <c r="AU53" s="15"/>
      <c r="AV53" s="15"/>
      <c r="AW53" s="15"/>
      <c r="AX53" s="15"/>
      <c r="AY53" s="15"/>
      <c r="AZ53" s="15"/>
      <c r="BA53" s="15"/>
      <c r="BB53" s="15"/>
      <c r="BC53" s="15"/>
      <c r="BD53" s="15"/>
    </row>
    <row r="54" spans="2:59">
      <c r="E54" s="3" t="s">
        <v>215</v>
      </c>
      <c r="F54" s="3" t="s">
        <v>130</v>
      </c>
      <c r="G54" s="3" t="s">
        <v>131</v>
      </c>
      <c r="J54" s="3" t="s">
        <v>65</v>
      </c>
      <c r="M54" s="63">
        <f>Control!$R$10</f>
        <v>0</v>
      </c>
      <c r="N54" s="63">
        <f>Inp_Exclusions!I54</f>
        <v>1</v>
      </c>
      <c r="P54" s="63" t="str">
        <f>IFERROR(IF($M54=0,INDEX('Inp_RIIO-1'!$AM:$AM,MATCH(P$5&amp;$E54&amp;$G54,'Inp_RIIO-1'!$M:$M,0)),IF($M54=1,INDEX('Inp_RIIO-1'!$AN:$AN,MATCH(P$5&amp;$E54&amp;$G54,'Inp_RIIO-1'!$M:$M,0)))),"")</f>
        <v/>
      </c>
      <c r="Q54" s="63" t="str">
        <f>IFERROR(IF($M54=0,INDEX('Inp_RIIO-1'!$AM:$AM,MATCH(Q$5&amp;$E54&amp;$G54,'Inp_RIIO-1'!$M:$M,0)),IF($M54=1,INDEX('Inp_RIIO-1'!$AN:$AN,MATCH(Q$5&amp;$E54&amp;$G54,'Inp_RIIO-1'!$M:$M,0)))),"")</f>
        <v/>
      </c>
      <c r="R54" s="63" t="str">
        <f>IFERROR(IF($M54=0,INDEX('Inp_RIIO-1'!$AM:$AM,MATCH(R$5&amp;$E54&amp;$G54,'Inp_RIIO-1'!$M:$M,0)),IF($M54=1,INDEX('Inp_RIIO-1'!$AN:$AN,MATCH(R$5&amp;$E54&amp;$G54,'Inp_RIIO-1'!$M:$M,0)))),"")</f>
        <v/>
      </c>
      <c r="S54" s="63" t="str">
        <f>IFERROR(IF($M54=0,INDEX('Inp_RIIO-1'!$AM:$AM,MATCH(S$5&amp;$E54&amp;$G54,'Inp_RIIO-1'!$M:$M,0)),IF($M54=1,INDEX('Inp_RIIO-1'!$AN:$AN,MATCH(S$5&amp;$E54&amp;$G54,'Inp_RIIO-1'!$M:$M,0)))),"")</f>
        <v/>
      </c>
      <c r="T54" s="63">
        <f>IFERROR(IF($M54=0,INDEX('Inp_RIIO-1'!$AM:$AM,MATCH(T$5&amp;$E54&amp;$G54,'Inp_RIIO-1'!$M:$M,0)),IF($M54=1,INDEX('Inp_RIIO-1'!$AN:$AN,MATCH(T$5&amp;$E54&amp;$G54,'Inp_RIIO-1'!$M:$M,0)))),"")</f>
        <v>51.620251880252788</v>
      </c>
      <c r="U54" s="63">
        <f>IFERROR(IF($M54=0,INDEX('Inp_RIIO-1'!$AM:$AM,MATCH(U$5&amp;$E54&amp;$G54,'Inp_RIIO-1'!$M:$M,0)),IF($M54=1,INDEX('Inp_RIIO-1'!$AN:$AN,MATCH(U$5&amp;$E54&amp;$G54,'Inp_RIIO-1'!$M:$M,0)))),"")</f>
        <v>317.46896342482324</v>
      </c>
      <c r="V54" s="63" t="str">
        <f>IFERROR(IF($M54=0,INDEX('Inp_RIIO-1'!$AM:$AM,MATCH(V$5&amp;$E54&amp;$G54,'Inp_RIIO-1'!$M:$M,0)),IF($M54=1,INDEX('Inp_RIIO-1'!$AN:$AN,MATCH(V$5&amp;$E54&amp;$G54,'Inp_RIIO-1'!$M:$M,0)))),"")</f>
        <v/>
      </c>
      <c r="W54" s="63" t="str">
        <f>IFERROR(IF($M54=0,INDEX('Inp_RIIO-1'!$AM:$AM,MATCH(W$5&amp;$E54&amp;$G54,'Inp_RIIO-1'!$M:$M,0)),IF($M54=1,INDEX('Inp_RIIO-1'!$AN:$AN,MATCH(W$5&amp;$E54&amp;$G54,'Inp_RIIO-1'!$M:$M,0)))),"")</f>
        <v/>
      </c>
      <c r="X54" s="63" t="str">
        <f>IFERROR(IF($M54=0,INDEX('Inp_RIIO-1'!$AM:$AM,MATCH(X$5&amp;$E54&amp;$G54,'Inp_RIIO-1'!$M:$M,0)),IF($M54=1,INDEX('Inp_RIIO-1'!$AN:$AN,MATCH(X$5&amp;$E54&amp;$G54,'Inp_RIIO-1'!$M:$M,0)))),"")</f>
        <v/>
      </c>
      <c r="Y54" s="63" t="str">
        <f>IFERROR(IF($M54=0,INDEX('Inp_RIIO-1'!$AM:$AM,MATCH(Y$5&amp;$E54&amp;$G54,'Inp_RIIO-1'!$M:$M,0)),IF($M54=1,INDEX('Inp_RIIO-1'!$AN:$AN,MATCH(Y$5&amp;$E54&amp;$G54,'Inp_RIIO-1'!$M:$M,0)))),"")</f>
        <v/>
      </c>
      <c r="Z54" s="63" t="str">
        <f>IFERROR(IF($M54=0,INDEX('Inp_RIIO-1'!$AM:$AM,MATCH(Z$5&amp;$E54&amp;$G54,'Inp_RIIO-1'!$M:$M,0)),IF($M54=1,INDEX('Inp_RIIO-1'!$AN:$AN,MATCH(Z$5&amp;$E54&amp;$G54,'Inp_RIIO-1'!$M:$M,0)))),"")</f>
        <v/>
      </c>
      <c r="AA54" s="63" t="str">
        <f>IFERROR(IF($M54=0,INDEX('Inp_RIIO-1'!$AM:$AM,MATCH(AA$5&amp;$E54&amp;$G54,'Inp_RIIO-1'!$M:$M,0)),IF($M54=1,INDEX('Inp_RIIO-1'!$AN:$AN,MATCH(AA$5&amp;$E54&amp;$G54,'Inp_RIIO-1'!$M:$M,0)))),"")</f>
        <v/>
      </c>
      <c r="AB54" s="63" t="str">
        <f>IFERROR(IF($M54=0,INDEX('Inp_RIIO-1'!$AM:$AM,MATCH(AB$5&amp;$E54&amp;$G54,'Inp_RIIO-1'!$M:$M,0)),IF($M54=1,INDEX('Inp_RIIO-1'!$AN:$AN,MATCH(AB$5&amp;$E54&amp;$G54,'Inp_RIIO-1'!$M:$M,0)))),"")</f>
        <v/>
      </c>
      <c r="AC54" s="63" t="str">
        <f>IFERROR(IF($M54=0,INDEX('Inp_RIIO-1'!$AM:$AM,MATCH(AC$5&amp;$E54&amp;$G54,'Inp_RIIO-1'!$M:$M,0)),IF($M54=1,INDEX('Inp_RIIO-1'!$AN:$AN,MATCH(AC$5&amp;$E54&amp;$G54,'Inp_RIIO-1'!$M:$M,0)))),"")</f>
        <v/>
      </c>
      <c r="AD54" s="63" t="str">
        <f>IFERROR(IF($M54=0,INDEX('Inp_RIIO-1'!$AM:$AM,MATCH(AD$5&amp;$E54&amp;$G54,'Inp_RIIO-1'!$M:$M,0)),IF($M54=1,INDEX('Inp_RIIO-1'!$AN:$AN,MATCH(AD$5&amp;$E54&amp;$G54,'Inp_RIIO-1'!$M:$M,0)))),"")</f>
        <v/>
      </c>
      <c r="AE54" s="63" t="str">
        <f>IFERROR(IF($M54=0,INDEX('Inp_RIIO-1'!$AM:$AM,MATCH(AE$5&amp;$E54&amp;$G54,'Inp_RIIO-1'!$M:$M,0)),IF($M54=1,INDEX('Inp_RIIO-1'!$AN:$AN,MATCH(AE$5&amp;$E54&amp;$G54,'Inp_RIIO-1'!$M:$M,0)))),"")</f>
        <v/>
      </c>
      <c r="AF54" s="63" t="str">
        <f>IFERROR(IF($M54=0,INDEX('Inp_RIIO-1'!$AM:$AM,MATCH(AF$5&amp;$E54&amp;$G54,'Inp_RIIO-1'!$M:$M,0)),IF($M54=1,INDEX('Inp_RIIO-1'!$AN:$AN,MATCH(AF$5&amp;$E54&amp;$G54,'Inp_RIIO-1'!$M:$M,0)))),"")</f>
        <v/>
      </c>
      <c r="AG54" s="63" t="str">
        <f>IFERROR(IF($M54=0,INDEX('Inp_RIIO-1'!$AM:$AM,MATCH(AG$5&amp;$E54&amp;$G54,'Inp_RIIO-1'!$M:$M,0)),IF($M54=1,INDEX('Inp_RIIO-1'!$AN:$AN,MATCH(AG$5&amp;$E54&amp;$G54,'Inp_RIIO-1'!$M:$M,0)))),"")</f>
        <v/>
      </c>
      <c r="AH54" s="63" t="str">
        <f>IFERROR(IF($M54=0,INDEX('Inp_RIIO-1'!$AM:$AM,MATCH(AH$5&amp;$E54&amp;$G54,'Inp_RIIO-1'!$M:$M,0)),IF($M54=1,INDEX('Inp_RIIO-1'!$AN:$AN,MATCH(AH$5&amp;$E54&amp;$G54,'Inp_RIIO-1'!$M:$M,0)))),"")</f>
        <v/>
      </c>
      <c r="AI54" s="63" t="str">
        <f>IFERROR(IF($M54=0,INDEX('Inp_RIIO-1'!$AM:$AM,MATCH(AI$5&amp;$E54&amp;$G54,'Inp_RIIO-1'!$M:$M,0)),IF($M54=1,INDEX('Inp_RIIO-1'!$AN:$AN,MATCH(AI$5&amp;$E54&amp;$G54,'Inp_RIIO-1'!$M:$M,0)))),"")</f>
        <v/>
      </c>
      <c r="AJ54" s="63" t="str">
        <f>IFERROR(IF($M54=0,INDEX('Inp_RIIO-1'!$AM:$AM,MATCH(AJ$5&amp;$E54&amp;$G54,'Inp_RIIO-1'!$M:$M,0)),IF($M54=1,INDEX('Inp_RIIO-1'!$AN:$AN,MATCH(AJ$5&amp;$E54&amp;$G54,'Inp_RIIO-1'!$M:$M,0)))),"")</f>
        <v/>
      </c>
      <c r="AK54" s="63" t="str">
        <f>IFERROR(IF($M54=0,INDEX('Inp_RIIO-1'!$AM:$AM,MATCH(AK$5&amp;$E54&amp;$G54,'Inp_RIIO-1'!$M:$M,0)),IF($M54=1,INDEX('Inp_RIIO-1'!$AN:$AN,MATCH(AK$5&amp;$E54&amp;$G54,'Inp_RIIO-1'!$M:$M,0)))),"")</f>
        <v/>
      </c>
      <c r="AL54" s="63" t="str">
        <f>IFERROR(IF($M54=0,INDEX('Inp_RIIO-1'!$AM:$AM,MATCH(AL$5&amp;$E54&amp;$G54,'Inp_RIIO-1'!$M:$M,0)),IF($M54=1,INDEX('Inp_RIIO-1'!$AN:$AN,MATCH(AL$5&amp;$E54&amp;$G54,'Inp_RIIO-1'!$M:$M,0)))),"")</f>
        <v/>
      </c>
      <c r="AM54" s="63" t="str">
        <f>IFERROR(IF($M54=0,INDEX('Inp_RIIO-1'!$AM:$AM,MATCH(AM$5&amp;$E54&amp;$G54,'Inp_RIIO-1'!$M:$M,0)),IF($M54=1,INDEX('Inp_RIIO-1'!$AN:$AN,MATCH(AM$5&amp;$E54&amp;$G54,'Inp_RIIO-1'!$M:$M,0)))),"")</f>
        <v/>
      </c>
      <c r="AN54" s="63" t="str">
        <f>IFERROR(IF($M54=0,INDEX('Inp_RIIO-1'!$AM:$AM,MATCH(AN$5&amp;$E54&amp;$G54,'Inp_RIIO-1'!$M:$M,0)),IF($M54=1,INDEX('Inp_RIIO-1'!$AN:$AN,MATCH(AN$5&amp;$E54&amp;$G54,'Inp_RIIO-1'!$M:$M,0)))),"")</f>
        <v/>
      </c>
      <c r="AO54" s="63" t="str">
        <f>IFERROR(IF($M54=0,INDEX('Inp_RIIO-1'!$AM:$AM,MATCH(AO$5&amp;$E54&amp;$G54,'Inp_RIIO-1'!$M:$M,0)),IF($M54=1,INDEX('Inp_RIIO-1'!$AN:$AN,MATCH(AO$5&amp;$E54&amp;$G54,'Inp_RIIO-1'!$M:$M,0)))),"")</f>
        <v/>
      </c>
      <c r="AP54" s="63" t="str">
        <f>IFERROR(IF($M54=0,INDEX('Inp_RIIO-1'!$AM:$AM,MATCH(AP$5&amp;$E54&amp;$G54,'Inp_RIIO-1'!$M:$M,0)),IF($M54=1,INDEX('Inp_RIIO-1'!$AN:$AN,MATCH(AP$5&amp;$E54&amp;$G54,'Inp_RIIO-1'!$M:$M,0)))),"")</f>
        <v/>
      </c>
      <c r="AQ54" s="63" t="str">
        <f>IFERROR(IF($M54=0,INDEX('Inp_RIIO-1'!$AM:$AM,MATCH(AQ$5&amp;$E54&amp;$G54,'Inp_RIIO-1'!$M:$M,0)),IF($M54=1,INDEX('Inp_RIIO-1'!$AN:$AN,MATCH(AQ$5&amp;$E54&amp;$G54,'Inp_RIIO-1'!$M:$M,0)))),"")</f>
        <v/>
      </c>
      <c r="AS54" s="15"/>
      <c r="AT54" s="15"/>
      <c r="AU54" s="15"/>
      <c r="AV54" s="15"/>
      <c r="AW54" s="15"/>
      <c r="AX54" s="15"/>
      <c r="AY54" s="15"/>
      <c r="AZ54" s="15"/>
      <c r="BA54" s="15"/>
      <c r="BB54" s="15"/>
      <c r="BC54" s="15"/>
      <c r="BD54" s="15"/>
    </row>
    <row r="55" spans="2:59">
      <c r="E55" s="3" t="s">
        <v>216</v>
      </c>
      <c r="F55" s="3" t="s">
        <v>130</v>
      </c>
      <c r="G55" s="3" t="s">
        <v>134</v>
      </c>
      <c r="J55" s="3" t="s">
        <v>65</v>
      </c>
      <c r="M55" s="63">
        <f>Control!$R$10</f>
        <v>0</v>
      </c>
      <c r="N55" s="63">
        <f>Inp_Exclusions!I55</f>
        <v>1</v>
      </c>
      <c r="P55" s="63" t="str">
        <f>IFERROR(IF($M55=0,INDEX('Inp_RIIO-1'!$AM:$AM,MATCH(P$5&amp;$E55&amp;$G55,'Inp_RIIO-1'!$M:$M,0)),IF($M55=1,INDEX('Inp_RIIO-1'!$AN:$AN,MATCH(P$5&amp;$E55&amp;$G55,'Inp_RIIO-1'!$M:$M,0)))),"")</f>
        <v/>
      </c>
      <c r="Q55" s="63" t="str">
        <f>IFERROR(IF($M55=0,INDEX('Inp_RIIO-1'!$AM:$AM,MATCH(Q$5&amp;$E55&amp;$G55,'Inp_RIIO-1'!$M:$M,0)),IF($M55=1,INDEX('Inp_RIIO-1'!$AN:$AN,MATCH(Q$5&amp;$E55&amp;$G55,'Inp_RIIO-1'!$M:$M,0)))),"")</f>
        <v/>
      </c>
      <c r="R55" s="63" t="str">
        <f>IFERROR(IF($M55=0,INDEX('Inp_RIIO-1'!$AM:$AM,MATCH(R$5&amp;$E55&amp;$G55,'Inp_RIIO-1'!$M:$M,0)),IF($M55=1,INDEX('Inp_RIIO-1'!$AN:$AN,MATCH(R$5&amp;$E55&amp;$G55,'Inp_RIIO-1'!$M:$M,0)))),"")</f>
        <v/>
      </c>
      <c r="S55" s="63" t="str">
        <f>IFERROR(IF($M55=0,INDEX('Inp_RIIO-1'!$AM:$AM,MATCH(S$5&amp;$E55&amp;$G55,'Inp_RIIO-1'!$M:$M,0)),IF($M55=1,INDEX('Inp_RIIO-1'!$AN:$AN,MATCH(S$5&amp;$E55&amp;$G55,'Inp_RIIO-1'!$M:$M,0)))),"")</f>
        <v/>
      </c>
      <c r="T55" s="63">
        <f>IFERROR(IF($M55=0,INDEX('Inp_RIIO-1'!$AM:$AM,MATCH(T$5&amp;$E55&amp;$G55,'Inp_RIIO-1'!$M:$M,0)),IF($M55=1,INDEX('Inp_RIIO-1'!$AN:$AN,MATCH(T$5&amp;$E55&amp;$G55,'Inp_RIIO-1'!$M:$M,0)))),"")</f>
        <v>60.901336139247761</v>
      </c>
      <c r="U55" s="63">
        <f>IFERROR(IF($M55=0,INDEX('Inp_RIIO-1'!$AM:$AM,MATCH(U$5&amp;$E55&amp;$G55,'Inp_RIIO-1'!$M:$M,0)),IF($M55=1,INDEX('Inp_RIIO-1'!$AN:$AN,MATCH(U$5&amp;$E55&amp;$G55,'Inp_RIIO-1'!$M:$M,0)))),"")</f>
        <v>3.0350661620281763</v>
      </c>
      <c r="V55" s="63" t="str">
        <f>IFERROR(IF($M55=0,INDEX('Inp_RIIO-1'!$AM:$AM,MATCH(V$5&amp;$E55&amp;$G55,'Inp_RIIO-1'!$M:$M,0)),IF($M55=1,INDEX('Inp_RIIO-1'!$AN:$AN,MATCH(V$5&amp;$E55&amp;$G55,'Inp_RIIO-1'!$M:$M,0)))),"")</f>
        <v/>
      </c>
      <c r="W55" s="63" t="str">
        <f>IFERROR(IF($M55=0,INDEX('Inp_RIIO-1'!$AM:$AM,MATCH(W$5&amp;$E55&amp;$G55,'Inp_RIIO-1'!$M:$M,0)),IF($M55=1,INDEX('Inp_RIIO-1'!$AN:$AN,MATCH(W$5&amp;$E55&amp;$G55,'Inp_RIIO-1'!$M:$M,0)))),"")</f>
        <v/>
      </c>
      <c r="X55" s="63" t="str">
        <f>IFERROR(IF($M55=0,INDEX('Inp_RIIO-1'!$AM:$AM,MATCH(X$5&amp;$E55&amp;$G55,'Inp_RIIO-1'!$M:$M,0)),IF($M55=1,INDEX('Inp_RIIO-1'!$AN:$AN,MATCH(X$5&amp;$E55&amp;$G55,'Inp_RIIO-1'!$M:$M,0)))),"")</f>
        <v/>
      </c>
      <c r="Y55" s="63" t="str">
        <f>IFERROR(IF($M55=0,INDEX('Inp_RIIO-1'!$AM:$AM,MATCH(Y$5&amp;$E55&amp;$G55,'Inp_RIIO-1'!$M:$M,0)),IF($M55=1,INDEX('Inp_RIIO-1'!$AN:$AN,MATCH(Y$5&amp;$E55&amp;$G55,'Inp_RIIO-1'!$M:$M,0)))),"")</f>
        <v/>
      </c>
      <c r="Z55" s="63" t="str">
        <f>IFERROR(IF($M55=0,INDEX('Inp_RIIO-1'!$AM:$AM,MATCH(Z$5&amp;$E55&amp;$G55,'Inp_RIIO-1'!$M:$M,0)),IF($M55=1,INDEX('Inp_RIIO-1'!$AN:$AN,MATCH(Z$5&amp;$E55&amp;$G55,'Inp_RIIO-1'!$M:$M,0)))),"")</f>
        <v/>
      </c>
      <c r="AA55" s="63" t="str">
        <f>IFERROR(IF($M55=0,INDEX('Inp_RIIO-1'!$AM:$AM,MATCH(AA$5&amp;$E55&amp;$G55,'Inp_RIIO-1'!$M:$M,0)),IF($M55=1,INDEX('Inp_RIIO-1'!$AN:$AN,MATCH(AA$5&amp;$E55&amp;$G55,'Inp_RIIO-1'!$M:$M,0)))),"")</f>
        <v/>
      </c>
      <c r="AB55" s="63" t="str">
        <f>IFERROR(IF($M55=0,INDEX('Inp_RIIO-1'!$AM:$AM,MATCH(AB$5&amp;$E55&amp;$G55,'Inp_RIIO-1'!$M:$M,0)),IF($M55=1,INDEX('Inp_RIIO-1'!$AN:$AN,MATCH(AB$5&amp;$E55&amp;$G55,'Inp_RIIO-1'!$M:$M,0)))),"")</f>
        <v/>
      </c>
      <c r="AC55" s="63" t="str">
        <f>IFERROR(IF($M55=0,INDEX('Inp_RIIO-1'!$AM:$AM,MATCH(AC$5&amp;$E55&amp;$G55,'Inp_RIIO-1'!$M:$M,0)),IF($M55=1,INDEX('Inp_RIIO-1'!$AN:$AN,MATCH(AC$5&amp;$E55&amp;$G55,'Inp_RIIO-1'!$M:$M,0)))),"")</f>
        <v/>
      </c>
      <c r="AD55" s="63" t="str">
        <f>IFERROR(IF($M55=0,INDEX('Inp_RIIO-1'!$AM:$AM,MATCH(AD$5&amp;$E55&amp;$G55,'Inp_RIIO-1'!$M:$M,0)),IF($M55=1,INDEX('Inp_RIIO-1'!$AN:$AN,MATCH(AD$5&amp;$E55&amp;$G55,'Inp_RIIO-1'!$M:$M,0)))),"")</f>
        <v/>
      </c>
      <c r="AE55" s="63" t="str">
        <f>IFERROR(IF($M55=0,INDEX('Inp_RIIO-1'!$AM:$AM,MATCH(AE$5&amp;$E55&amp;$G55,'Inp_RIIO-1'!$M:$M,0)),IF($M55=1,INDEX('Inp_RIIO-1'!$AN:$AN,MATCH(AE$5&amp;$E55&amp;$G55,'Inp_RIIO-1'!$M:$M,0)))),"")</f>
        <v/>
      </c>
      <c r="AF55" s="63" t="str">
        <f>IFERROR(IF($M55=0,INDEX('Inp_RIIO-1'!$AM:$AM,MATCH(AF$5&amp;$E55&amp;$G55,'Inp_RIIO-1'!$M:$M,0)),IF($M55=1,INDEX('Inp_RIIO-1'!$AN:$AN,MATCH(AF$5&amp;$E55&amp;$G55,'Inp_RIIO-1'!$M:$M,0)))),"")</f>
        <v/>
      </c>
      <c r="AG55" s="63" t="str">
        <f>IFERROR(IF($M55=0,INDEX('Inp_RIIO-1'!$AM:$AM,MATCH(AG$5&amp;$E55&amp;$G55,'Inp_RIIO-1'!$M:$M,0)),IF($M55=1,INDEX('Inp_RIIO-1'!$AN:$AN,MATCH(AG$5&amp;$E55&amp;$G55,'Inp_RIIO-1'!$M:$M,0)))),"")</f>
        <v/>
      </c>
      <c r="AH55" s="63" t="str">
        <f>IFERROR(IF($M55=0,INDEX('Inp_RIIO-1'!$AM:$AM,MATCH(AH$5&amp;$E55&amp;$G55,'Inp_RIIO-1'!$M:$M,0)),IF($M55=1,INDEX('Inp_RIIO-1'!$AN:$AN,MATCH(AH$5&amp;$E55&amp;$G55,'Inp_RIIO-1'!$M:$M,0)))),"")</f>
        <v/>
      </c>
      <c r="AI55" s="63" t="str">
        <f>IFERROR(IF($M55=0,INDEX('Inp_RIIO-1'!$AM:$AM,MATCH(AI$5&amp;$E55&amp;$G55,'Inp_RIIO-1'!$M:$M,0)),IF($M55=1,INDEX('Inp_RIIO-1'!$AN:$AN,MATCH(AI$5&amp;$E55&amp;$G55,'Inp_RIIO-1'!$M:$M,0)))),"")</f>
        <v/>
      </c>
      <c r="AJ55" s="63" t="str">
        <f>IFERROR(IF($M55=0,INDEX('Inp_RIIO-1'!$AM:$AM,MATCH(AJ$5&amp;$E55&amp;$G55,'Inp_RIIO-1'!$M:$M,0)),IF($M55=1,INDEX('Inp_RIIO-1'!$AN:$AN,MATCH(AJ$5&amp;$E55&amp;$G55,'Inp_RIIO-1'!$M:$M,0)))),"")</f>
        <v/>
      </c>
      <c r="AK55" s="63" t="str">
        <f>IFERROR(IF($M55=0,INDEX('Inp_RIIO-1'!$AM:$AM,MATCH(AK$5&amp;$E55&amp;$G55,'Inp_RIIO-1'!$M:$M,0)),IF($M55=1,INDEX('Inp_RIIO-1'!$AN:$AN,MATCH(AK$5&amp;$E55&amp;$G55,'Inp_RIIO-1'!$M:$M,0)))),"")</f>
        <v/>
      </c>
      <c r="AL55" s="63" t="str">
        <f>IFERROR(IF($M55=0,INDEX('Inp_RIIO-1'!$AM:$AM,MATCH(AL$5&amp;$E55&amp;$G55,'Inp_RIIO-1'!$M:$M,0)),IF($M55=1,INDEX('Inp_RIIO-1'!$AN:$AN,MATCH(AL$5&amp;$E55&amp;$G55,'Inp_RIIO-1'!$M:$M,0)))),"")</f>
        <v/>
      </c>
      <c r="AM55" s="63" t="str">
        <f>IFERROR(IF($M55=0,INDEX('Inp_RIIO-1'!$AM:$AM,MATCH(AM$5&amp;$E55&amp;$G55,'Inp_RIIO-1'!$M:$M,0)),IF($M55=1,INDEX('Inp_RIIO-1'!$AN:$AN,MATCH(AM$5&amp;$E55&amp;$G55,'Inp_RIIO-1'!$M:$M,0)))),"")</f>
        <v/>
      </c>
      <c r="AN55" s="63" t="str">
        <f>IFERROR(IF($M55=0,INDEX('Inp_RIIO-1'!$AM:$AM,MATCH(AN$5&amp;$E55&amp;$G55,'Inp_RIIO-1'!$M:$M,0)),IF($M55=1,INDEX('Inp_RIIO-1'!$AN:$AN,MATCH(AN$5&amp;$E55&amp;$G55,'Inp_RIIO-1'!$M:$M,0)))),"")</f>
        <v/>
      </c>
      <c r="AO55" s="63" t="str">
        <f>IFERROR(IF($M55=0,INDEX('Inp_RIIO-1'!$AM:$AM,MATCH(AO$5&amp;$E55&amp;$G55,'Inp_RIIO-1'!$M:$M,0)),IF($M55=1,INDEX('Inp_RIIO-1'!$AN:$AN,MATCH(AO$5&amp;$E55&amp;$G55,'Inp_RIIO-1'!$M:$M,0)))),"")</f>
        <v/>
      </c>
      <c r="AP55" s="63" t="str">
        <f>IFERROR(IF($M55=0,INDEX('Inp_RIIO-1'!$AM:$AM,MATCH(AP$5&amp;$E55&amp;$G55,'Inp_RIIO-1'!$M:$M,0)),IF($M55=1,INDEX('Inp_RIIO-1'!$AN:$AN,MATCH(AP$5&amp;$E55&amp;$G55,'Inp_RIIO-1'!$M:$M,0)))),"")</f>
        <v/>
      </c>
      <c r="AQ55" s="63" t="str">
        <f>IFERROR(IF($M55=0,INDEX('Inp_RIIO-1'!$AM:$AM,MATCH(AQ$5&amp;$E55&amp;$G55,'Inp_RIIO-1'!$M:$M,0)),IF($M55=1,INDEX('Inp_RIIO-1'!$AN:$AN,MATCH(AQ$5&amp;$E55&amp;$G55,'Inp_RIIO-1'!$M:$M,0)))),"")</f>
        <v/>
      </c>
      <c r="AS55" s="15"/>
      <c r="AT55" s="15"/>
      <c r="AU55" s="15"/>
      <c r="AV55" s="15"/>
      <c r="AW55" s="15"/>
      <c r="AX55" s="15"/>
      <c r="AY55" s="15"/>
      <c r="AZ55" s="15"/>
      <c r="BA55" s="15"/>
      <c r="BB55" s="15"/>
      <c r="BC55" s="15"/>
      <c r="BD55" s="15"/>
    </row>
    <row r="56" spans="2:59">
      <c r="E56" s="3" t="s">
        <v>216</v>
      </c>
      <c r="F56" s="3" t="s">
        <v>130</v>
      </c>
      <c r="G56" s="3" t="s">
        <v>135</v>
      </c>
      <c r="J56" s="3" t="s">
        <v>65</v>
      </c>
      <c r="M56" s="63">
        <f>Control!$R$10</f>
        <v>0</v>
      </c>
      <c r="N56" s="63">
        <f>Inp_Exclusions!I56</f>
        <v>1</v>
      </c>
      <c r="P56" s="63" t="str">
        <f>IFERROR(IF($M56=0,INDEX('Inp_RIIO-1'!$AM:$AM,MATCH(P$5&amp;$E56&amp;$G56,'Inp_RIIO-1'!$M:$M,0)),IF($M56=1,INDEX('Inp_RIIO-1'!$AN:$AN,MATCH(P$5&amp;$E56&amp;$G56,'Inp_RIIO-1'!$M:$M,0)))),"")</f>
        <v/>
      </c>
      <c r="Q56" s="63" t="str">
        <f>IFERROR(IF($M56=0,INDEX('Inp_RIIO-1'!$AM:$AM,MATCH(Q$5&amp;$E56&amp;$G56,'Inp_RIIO-1'!$M:$M,0)),IF($M56=1,INDEX('Inp_RIIO-1'!$AN:$AN,MATCH(Q$5&amp;$E56&amp;$G56,'Inp_RIIO-1'!$M:$M,0)))),"")</f>
        <v/>
      </c>
      <c r="R56" s="63" t="str">
        <f>IFERROR(IF($M56=0,INDEX('Inp_RIIO-1'!$AM:$AM,MATCH(R$5&amp;$E56&amp;$G56,'Inp_RIIO-1'!$M:$M,0)),IF($M56=1,INDEX('Inp_RIIO-1'!$AN:$AN,MATCH(R$5&amp;$E56&amp;$G56,'Inp_RIIO-1'!$M:$M,0)))),"")</f>
        <v/>
      </c>
      <c r="S56" s="63" t="str">
        <f>IFERROR(IF($M56=0,INDEX('Inp_RIIO-1'!$AM:$AM,MATCH(S$5&amp;$E56&amp;$G56,'Inp_RIIO-1'!$M:$M,0)),IF($M56=1,INDEX('Inp_RIIO-1'!$AN:$AN,MATCH(S$5&amp;$E56&amp;$G56,'Inp_RIIO-1'!$M:$M,0)))),"")</f>
        <v/>
      </c>
      <c r="T56" s="63">
        <f>IFERROR(IF($M56=0,INDEX('Inp_RIIO-1'!$AM:$AM,MATCH(T$5&amp;$E56&amp;$G56,'Inp_RIIO-1'!$M:$M,0)),IF($M56=1,INDEX('Inp_RIIO-1'!$AN:$AN,MATCH(T$5&amp;$E56&amp;$G56,'Inp_RIIO-1'!$M:$M,0)))),"")</f>
        <v>0</v>
      </c>
      <c r="U56" s="63">
        <f>IFERROR(IF($M56=0,INDEX('Inp_RIIO-1'!$AM:$AM,MATCH(U$5&amp;$E56&amp;$G56,'Inp_RIIO-1'!$M:$M,0)),IF($M56=1,INDEX('Inp_RIIO-1'!$AN:$AN,MATCH(U$5&amp;$E56&amp;$G56,'Inp_RIIO-1'!$M:$M,0)))),"")</f>
        <v>282.34872818198903</v>
      </c>
      <c r="V56" s="63" t="str">
        <f>IFERROR(IF($M56=0,INDEX('Inp_RIIO-1'!$AM:$AM,MATCH(V$5&amp;$E56&amp;$G56,'Inp_RIIO-1'!$M:$M,0)),IF($M56=1,INDEX('Inp_RIIO-1'!$AN:$AN,MATCH(V$5&amp;$E56&amp;$G56,'Inp_RIIO-1'!$M:$M,0)))),"")</f>
        <v/>
      </c>
      <c r="W56" s="63" t="str">
        <f>IFERROR(IF($M56=0,INDEX('Inp_RIIO-1'!$AM:$AM,MATCH(W$5&amp;$E56&amp;$G56,'Inp_RIIO-1'!$M:$M,0)),IF($M56=1,INDEX('Inp_RIIO-1'!$AN:$AN,MATCH(W$5&amp;$E56&amp;$G56,'Inp_RIIO-1'!$M:$M,0)))),"")</f>
        <v/>
      </c>
      <c r="X56" s="63" t="str">
        <f>IFERROR(IF($M56=0,INDEX('Inp_RIIO-1'!$AM:$AM,MATCH(X$5&amp;$E56&amp;$G56,'Inp_RIIO-1'!$M:$M,0)),IF($M56=1,INDEX('Inp_RIIO-1'!$AN:$AN,MATCH(X$5&amp;$E56&amp;$G56,'Inp_RIIO-1'!$M:$M,0)))),"")</f>
        <v/>
      </c>
      <c r="Y56" s="63" t="str">
        <f>IFERROR(IF($M56=0,INDEX('Inp_RIIO-1'!$AM:$AM,MATCH(Y$5&amp;$E56&amp;$G56,'Inp_RIIO-1'!$M:$M,0)),IF($M56=1,INDEX('Inp_RIIO-1'!$AN:$AN,MATCH(Y$5&amp;$E56&amp;$G56,'Inp_RIIO-1'!$M:$M,0)))),"")</f>
        <v/>
      </c>
      <c r="Z56" s="63" t="str">
        <f>IFERROR(IF($M56=0,INDEX('Inp_RIIO-1'!$AM:$AM,MATCH(Z$5&amp;$E56&amp;$G56,'Inp_RIIO-1'!$M:$M,0)),IF($M56=1,INDEX('Inp_RIIO-1'!$AN:$AN,MATCH(Z$5&amp;$E56&amp;$G56,'Inp_RIIO-1'!$M:$M,0)))),"")</f>
        <v/>
      </c>
      <c r="AA56" s="63" t="str">
        <f>IFERROR(IF($M56=0,INDEX('Inp_RIIO-1'!$AM:$AM,MATCH(AA$5&amp;$E56&amp;$G56,'Inp_RIIO-1'!$M:$M,0)),IF($M56=1,INDEX('Inp_RIIO-1'!$AN:$AN,MATCH(AA$5&amp;$E56&amp;$G56,'Inp_RIIO-1'!$M:$M,0)))),"")</f>
        <v/>
      </c>
      <c r="AB56" s="63" t="str">
        <f>IFERROR(IF($M56=0,INDEX('Inp_RIIO-1'!$AM:$AM,MATCH(AB$5&amp;$E56&amp;$G56,'Inp_RIIO-1'!$M:$M,0)),IF($M56=1,INDEX('Inp_RIIO-1'!$AN:$AN,MATCH(AB$5&amp;$E56&amp;$G56,'Inp_RIIO-1'!$M:$M,0)))),"")</f>
        <v/>
      </c>
      <c r="AC56" s="63" t="str">
        <f>IFERROR(IF($M56=0,INDEX('Inp_RIIO-1'!$AM:$AM,MATCH(AC$5&amp;$E56&amp;$G56,'Inp_RIIO-1'!$M:$M,0)),IF($M56=1,INDEX('Inp_RIIO-1'!$AN:$AN,MATCH(AC$5&amp;$E56&amp;$G56,'Inp_RIIO-1'!$M:$M,0)))),"")</f>
        <v/>
      </c>
      <c r="AD56" s="63" t="str">
        <f>IFERROR(IF($M56=0,INDEX('Inp_RIIO-1'!$AM:$AM,MATCH(AD$5&amp;$E56&amp;$G56,'Inp_RIIO-1'!$M:$M,0)),IF($M56=1,INDEX('Inp_RIIO-1'!$AN:$AN,MATCH(AD$5&amp;$E56&amp;$G56,'Inp_RIIO-1'!$M:$M,0)))),"")</f>
        <v/>
      </c>
      <c r="AE56" s="63" t="str">
        <f>IFERROR(IF($M56=0,INDEX('Inp_RIIO-1'!$AM:$AM,MATCH(AE$5&amp;$E56&amp;$G56,'Inp_RIIO-1'!$M:$M,0)),IF($M56=1,INDEX('Inp_RIIO-1'!$AN:$AN,MATCH(AE$5&amp;$E56&amp;$G56,'Inp_RIIO-1'!$M:$M,0)))),"")</f>
        <v/>
      </c>
      <c r="AF56" s="63" t="str">
        <f>IFERROR(IF($M56=0,INDEX('Inp_RIIO-1'!$AM:$AM,MATCH(AF$5&amp;$E56&amp;$G56,'Inp_RIIO-1'!$M:$M,0)),IF($M56=1,INDEX('Inp_RIIO-1'!$AN:$AN,MATCH(AF$5&amp;$E56&amp;$G56,'Inp_RIIO-1'!$M:$M,0)))),"")</f>
        <v/>
      </c>
      <c r="AG56" s="63" t="str">
        <f>IFERROR(IF($M56=0,INDEX('Inp_RIIO-1'!$AM:$AM,MATCH(AG$5&amp;$E56&amp;$G56,'Inp_RIIO-1'!$M:$M,0)),IF($M56=1,INDEX('Inp_RIIO-1'!$AN:$AN,MATCH(AG$5&amp;$E56&amp;$G56,'Inp_RIIO-1'!$M:$M,0)))),"")</f>
        <v/>
      </c>
      <c r="AH56" s="63" t="str">
        <f>IFERROR(IF($M56=0,INDEX('Inp_RIIO-1'!$AM:$AM,MATCH(AH$5&amp;$E56&amp;$G56,'Inp_RIIO-1'!$M:$M,0)),IF($M56=1,INDEX('Inp_RIIO-1'!$AN:$AN,MATCH(AH$5&amp;$E56&amp;$G56,'Inp_RIIO-1'!$M:$M,0)))),"")</f>
        <v/>
      </c>
      <c r="AI56" s="63" t="str">
        <f>IFERROR(IF($M56=0,INDEX('Inp_RIIO-1'!$AM:$AM,MATCH(AI$5&amp;$E56&amp;$G56,'Inp_RIIO-1'!$M:$M,0)),IF($M56=1,INDEX('Inp_RIIO-1'!$AN:$AN,MATCH(AI$5&amp;$E56&amp;$G56,'Inp_RIIO-1'!$M:$M,0)))),"")</f>
        <v/>
      </c>
      <c r="AJ56" s="63" t="str">
        <f>IFERROR(IF($M56=0,INDEX('Inp_RIIO-1'!$AM:$AM,MATCH(AJ$5&amp;$E56&amp;$G56,'Inp_RIIO-1'!$M:$M,0)),IF($M56=1,INDEX('Inp_RIIO-1'!$AN:$AN,MATCH(AJ$5&amp;$E56&amp;$G56,'Inp_RIIO-1'!$M:$M,0)))),"")</f>
        <v/>
      </c>
      <c r="AK56" s="63" t="str">
        <f>IFERROR(IF($M56=0,INDEX('Inp_RIIO-1'!$AM:$AM,MATCH(AK$5&amp;$E56&amp;$G56,'Inp_RIIO-1'!$M:$M,0)),IF($M56=1,INDEX('Inp_RIIO-1'!$AN:$AN,MATCH(AK$5&amp;$E56&amp;$G56,'Inp_RIIO-1'!$M:$M,0)))),"")</f>
        <v/>
      </c>
      <c r="AL56" s="63" t="str">
        <f>IFERROR(IF($M56=0,INDEX('Inp_RIIO-1'!$AM:$AM,MATCH(AL$5&amp;$E56&amp;$G56,'Inp_RIIO-1'!$M:$M,0)),IF($M56=1,INDEX('Inp_RIIO-1'!$AN:$AN,MATCH(AL$5&amp;$E56&amp;$G56,'Inp_RIIO-1'!$M:$M,0)))),"")</f>
        <v/>
      </c>
      <c r="AM56" s="63" t="str">
        <f>IFERROR(IF($M56=0,INDEX('Inp_RIIO-1'!$AM:$AM,MATCH(AM$5&amp;$E56&amp;$G56,'Inp_RIIO-1'!$M:$M,0)),IF($M56=1,INDEX('Inp_RIIO-1'!$AN:$AN,MATCH(AM$5&amp;$E56&amp;$G56,'Inp_RIIO-1'!$M:$M,0)))),"")</f>
        <v/>
      </c>
      <c r="AN56" s="63" t="str">
        <f>IFERROR(IF($M56=0,INDEX('Inp_RIIO-1'!$AM:$AM,MATCH(AN$5&amp;$E56&amp;$G56,'Inp_RIIO-1'!$M:$M,0)),IF($M56=1,INDEX('Inp_RIIO-1'!$AN:$AN,MATCH(AN$5&amp;$E56&amp;$G56,'Inp_RIIO-1'!$M:$M,0)))),"")</f>
        <v/>
      </c>
      <c r="AO56" s="63" t="str">
        <f>IFERROR(IF($M56=0,INDEX('Inp_RIIO-1'!$AM:$AM,MATCH(AO$5&amp;$E56&amp;$G56,'Inp_RIIO-1'!$M:$M,0)),IF($M56=1,INDEX('Inp_RIIO-1'!$AN:$AN,MATCH(AO$5&amp;$E56&amp;$G56,'Inp_RIIO-1'!$M:$M,0)))),"")</f>
        <v/>
      </c>
      <c r="AP56" s="63" t="str">
        <f>IFERROR(IF($M56=0,INDEX('Inp_RIIO-1'!$AM:$AM,MATCH(AP$5&amp;$E56&amp;$G56,'Inp_RIIO-1'!$M:$M,0)),IF($M56=1,INDEX('Inp_RIIO-1'!$AN:$AN,MATCH(AP$5&amp;$E56&amp;$G56,'Inp_RIIO-1'!$M:$M,0)))),"")</f>
        <v/>
      </c>
      <c r="AQ56" s="63" t="str">
        <f>IFERROR(IF($M56=0,INDEX('Inp_RIIO-1'!$AM:$AM,MATCH(AQ$5&amp;$E56&amp;$G56,'Inp_RIIO-1'!$M:$M,0)),IF($M56=1,INDEX('Inp_RIIO-1'!$AN:$AN,MATCH(AQ$5&amp;$E56&amp;$G56,'Inp_RIIO-1'!$M:$M,0)))),"")</f>
        <v/>
      </c>
      <c r="AS56" s="15"/>
      <c r="AT56" s="15"/>
      <c r="AU56" s="15"/>
      <c r="AV56" s="15"/>
      <c r="AW56" s="15"/>
      <c r="AX56" s="15"/>
      <c r="AY56" s="15"/>
      <c r="AZ56" s="15"/>
      <c r="BA56" s="15"/>
      <c r="BB56" s="15"/>
      <c r="BC56" s="15"/>
      <c r="BD56" s="15"/>
    </row>
    <row r="57" spans="2:59">
      <c r="E57" s="3" t="s">
        <v>214</v>
      </c>
      <c r="F57" s="3" t="s">
        <v>130</v>
      </c>
      <c r="G57" s="3" t="s">
        <v>135</v>
      </c>
      <c r="J57" s="3" t="s">
        <v>65</v>
      </c>
      <c r="M57" s="63">
        <f>Control!$R$10</f>
        <v>0</v>
      </c>
      <c r="N57" s="63">
        <f>Inp_Exclusions!I57</f>
        <v>1</v>
      </c>
      <c r="P57" s="63">
        <f>IFERROR(IF($M57=0,INDEX('Inp_RIIO-1'!$AM:$AM,MATCH(P$5&amp;$E57&amp;$G57,'Inp_RIIO-1'!$M:$M,0)),IF($M57=1,INDEX('Inp_RIIO-1'!$AN:$AN,MATCH(P$5&amp;$E57&amp;$G57,'Inp_RIIO-1'!$M:$M,0)))),0)</f>
        <v>0</v>
      </c>
      <c r="Q57" s="63">
        <f>IFERROR(IF($M57=0,INDEX('Inp_RIIO-1'!$AM:$AM,MATCH(Q$5&amp;$E57&amp;$G57,'Inp_RIIO-1'!$M:$M,0)),IF($M57=1,INDEX('Inp_RIIO-1'!$AN:$AN,MATCH(Q$5&amp;$E57&amp;$G57,'Inp_RIIO-1'!$M:$M,0)))),0)</f>
        <v>0</v>
      </c>
      <c r="R57" s="63">
        <f>IFERROR(IF($M57=0,INDEX('Inp_RIIO-1'!$AM:$AM,MATCH(R$5&amp;$E57&amp;$G57,'Inp_RIIO-1'!$M:$M,0)),IF($M57=1,INDEX('Inp_RIIO-1'!$AN:$AN,MATCH(R$5&amp;$E57&amp;$G57,'Inp_RIIO-1'!$M:$M,0)))),0)</f>
        <v>0</v>
      </c>
      <c r="S57" s="63">
        <f>IFERROR(IF($M57=0,INDEX('Inp_RIIO-1'!$AM:$AM,MATCH(S$5&amp;$E57&amp;$G57,'Inp_RIIO-1'!$M:$M,0)),IF($M57=1,INDEX('Inp_RIIO-1'!$AN:$AN,MATCH(S$5&amp;$E57&amp;$G57,'Inp_RIIO-1'!$M:$M,0)))),0)</f>
        <v>0</v>
      </c>
      <c r="T57" s="63">
        <f>IFERROR(IF($M57=0,INDEX('Inp_RIIO-1'!$AM:$AM,MATCH(T$5&amp;$E57&amp;$G57,'Inp_RIIO-1'!$M:$M,0)),IF($M57=1,INDEX('Inp_RIIO-1'!$AN:$AN,MATCH(T$5&amp;$E57&amp;$G57,'Inp_RIIO-1'!$M:$M,0)))),0)</f>
        <v>3.5527136788005009E-15</v>
      </c>
      <c r="U57" s="63">
        <f>IFERROR(IF($M57=0,INDEX('Inp_RIIO-1'!$AM:$AM,MATCH(U$5&amp;$E57&amp;$G57,'Inp_RIIO-1'!$M:$M,0)),IF($M57=1,INDEX('Inp_RIIO-1'!$AN:$AN,MATCH(U$5&amp;$E57&amp;$G57,'Inp_RIIO-1'!$M:$M,0)))),0)</f>
        <v>-245.42919723908869</v>
      </c>
      <c r="V57" s="63">
        <f>IFERROR(IF($M57=0,INDEX('Inp_RIIO-1'!$AM:$AM,MATCH(V$5&amp;$E57&amp;$G57,'Inp_RIIO-1'!$M:$M,0)),IF($M57=1,INDEX('Inp_RIIO-1'!$AN:$AN,MATCH(V$5&amp;$E57&amp;$G57,'Inp_RIIO-1'!$M:$M,0)))),0)</f>
        <v>0</v>
      </c>
      <c r="W57" s="63">
        <f>IFERROR(IF($M57=0,INDEX('Inp_RIIO-1'!$AM:$AM,MATCH(W$5&amp;$E57&amp;$G57,'Inp_RIIO-1'!$M:$M,0)),IF($M57=1,INDEX('Inp_RIIO-1'!$AN:$AN,MATCH(W$5&amp;$E57&amp;$G57,'Inp_RIIO-1'!$M:$M,0)))),0)</f>
        <v>0</v>
      </c>
      <c r="X57" s="63">
        <f>IFERROR(IF($M57=0,INDEX('Inp_RIIO-1'!$AM:$AM,MATCH(X$5&amp;$E57&amp;$G57,'Inp_RIIO-1'!$M:$M,0)),IF($M57=1,INDEX('Inp_RIIO-1'!$AN:$AN,MATCH(X$5&amp;$E57&amp;$G57,'Inp_RIIO-1'!$M:$M,0)))),0)</f>
        <v>0</v>
      </c>
      <c r="Y57" s="63">
        <f>IFERROR(IF($M57=0,INDEX('Inp_RIIO-1'!$AM:$AM,MATCH(Y$5&amp;$E57&amp;$G57,'Inp_RIIO-1'!$M:$M,0)),IF($M57=1,INDEX('Inp_RIIO-1'!$AN:$AN,MATCH(Y$5&amp;$E57&amp;$G57,'Inp_RIIO-1'!$M:$M,0)))),0)</f>
        <v>0</v>
      </c>
      <c r="Z57" s="63">
        <f>IFERROR(IF($M57=0,INDEX('Inp_RIIO-1'!$AM:$AM,MATCH(Z$5&amp;$E57&amp;$G57,'Inp_RIIO-1'!$M:$M,0)),IF($M57=1,INDEX('Inp_RIIO-1'!$AN:$AN,MATCH(Z$5&amp;$E57&amp;$G57,'Inp_RIIO-1'!$M:$M,0)))),0)</f>
        <v>0</v>
      </c>
      <c r="AA57" s="63">
        <f>IFERROR(IF($M57=0,INDEX('Inp_RIIO-1'!$AM:$AM,MATCH(AA$5&amp;$E57&amp;$G57,'Inp_RIIO-1'!$M:$M,0)),IF($M57=1,INDEX('Inp_RIIO-1'!$AN:$AN,MATCH(AA$5&amp;$E57&amp;$G57,'Inp_RIIO-1'!$M:$M,0)))),0)</f>
        <v>0</v>
      </c>
      <c r="AB57" s="63">
        <f>IFERROR(IF($M57=0,INDEX('Inp_RIIO-1'!$AM:$AM,MATCH(AB$5&amp;$E57&amp;$G57,'Inp_RIIO-1'!$M:$M,0)),IF($M57=1,INDEX('Inp_RIIO-1'!$AN:$AN,MATCH(AB$5&amp;$E57&amp;$G57,'Inp_RIIO-1'!$M:$M,0)))),0)</f>
        <v>0</v>
      </c>
      <c r="AC57" s="63">
        <f>IFERROR(IF($M57=0,INDEX('Inp_RIIO-1'!$AM:$AM,MATCH(AC$5&amp;$E57&amp;$G57,'Inp_RIIO-1'!$M:$M,0)),IF($M57=1,INDEX('Inp_RIIO-1'!$AN:$AN,MATCH(AC$5&amp;$E57&amp;$G57,'Inp_RIIO-1'!$M:$M,0)))),0)</f>
        <v>0</v>
      </c>
      <c r="AD57" s="63">
        <f>IFERROR(IF($M57=0,INDEX('Inp_RIIO-1'!$AM:$AM,MATCH(AD$5&amp;$E57&amp;$G57,'Inp_RIIO-1'!$M:$M,0)),IF($M57=1,INDEX('Inp_RIIO-1'!$AN:$AN,MATCH(AD$5&amp;$E57&amp;$G57,'Inp_RIIO-1'!$M:$M,0)))),0)</f>
        <v>0</v>
      </c>
      <c r="AE57" s="63">
        <f>IFERROR(IF($M57=0,INDEX('Inp_RIIO-1'!$AM:$AM,MATCH(AE$5&amp;$E57&amp;$G57,'Inp_RIIO-1'!$M:$M,0)),IF($M57=1,INDEX('Inp_RIIO-1'!$AN:$AN,MATCH(AE$5&amp;$E57&amp;$G57,'Inp_RIIO-1'!$M:$M,0)))),0)</f>
        <v>0</v>
      </c>
      <c r="AF57" s="63">
        <f>IFERROR(IF($M57=0,INDEX('Inp_RIIO-1'!$AM:$AM,MATCH(AF$5&amp;$E57&amp;$G57,'Inp_RIIO-1'!$M:$M,0)),IF($M57=1,INDEX('Inp_RIIO-1'!$AN:$AN,MATCH(AF$5&amp;$E57&amp;$G57,'Inp_RIIO-1'!$M:$M,0)))),0)</f>
        <v>0</v>
      </c>
      <c r="AG57" s="63">
        <f>IFERROR(IF($M57=0,INDEX('Inp_RIIO-1'!$AM:$AM,MATCH(AG$5&amp;$E57&amp;$G57,'Inp_RIIO-1'!$M:$M,0)),IF($M57=1,INDEX('Inp_RIIO-1'!$AN:$AN,MATCH(AG$5&amp;$E57&amp;$G57,'Inp_RIIO-1'!$M:$M,0)))),0)</f>
        <v>0</v>
      </c>
      <c r="AH57" s="63">
        <f>IFERROR(IF($M57=0,INDEX('Inp_RIIO-1'!$AM:$AM,MATCH(AH$5&amp;$E57&amp;$G57,'Inp_RIIO-1'!$M:$M,0)),IF($M57=1,INDEX('Inp_RIIO-1'!$AN:$AN,MATCH(AH$5&amp;$E57&amp;$G57,'Inp_RIIO-1'!$M:$M,0)))),0)</f>
        <v>0</v>
      </c>
      <c r="AI57" s="63">
        <f>IFERROR(IF($M57=0,INDEX('Inp_RIIO-1'!$AM:$AM,MATCH(AI$5&amp;$E57&amp;$G57,'Inp_RIIO-1'!$M:$M,0)),IF($M57=1,INDEX('Inp_RIIO-1'!$AN:$AN,MATCH(AI$5&amp;$E57&amp;$G57,'Inp_RIIO-1'!$M:$M,0)))),0)</f>
        <v>0</v>
      </c>
      <c r="AJ57" s="63">
        <f>IFERROR(IF($M57=0,INDEX('Inp_RIIO-1'!$AM:$AM,MATCH(AJ$5&amp;$E57&amp;$G57,'Inp_RIIO-1'!$M:$M,0)),IF($M57=1,INDEX('Inp_RIIO-1'!$AN:$AN,MATCH(AJ$5&amp;$E57&amp;$G57,'Inp_RIIO-1'!$M:$M,0)))),0)</f>
        <v>0</v>
      </c>
      <c r="AK57" s="63">
        <f>IFERROR(IF($M57=0,INDEX('Inp_RIIO-1'!$AM:$AM,MATCH(AK$5&amp;$E57&amp;$G57,'Inp_RIIO-1'!$M:$M,0)),IF($M57=1,INDEX('Inp_RIIO-1'!$AN:$AN,MATCH(AK$5&amp;$E57&amp;$G57,'Inp_RIIO-1'!$M:$M,0)))),0)</f>
        <v>0</v>
      </c>
      <c r="AL57" s="63">
        <f>IFERROR(IF($M57=0,INDEX('Inp_RIIO-1'!$AM:$AM,MATCH(AL$5&amp;$E57&amp;$G57,'Inp_RIIO-1'!$M:$M,0)),IF($M57=1,INDEX('Inp_RIIO-1'!$AN:$AN,MATCH(AL$5&amp;$E57&amp;$G57,'Inp_RIIO-1'!$M:$M,0)))),0)</f>
        <v>0</v>
      </c>
      <c r="AM57" s="63">
        <f>IFERROR(IF($M57=0,INDEX('Inp_RIIO-1'!$AM:$AM,MATCH(AM$5&amp;$E57&amp;$G57,'Inp_RIIO-1'!$M:$M,0)),IF($M57=1,INDEX('Inp_RIIO-1'!$AN:$AN,MATCH(AM$5&amp;$E57&amp;$G57,'Inp_RIIO-1'!$M:$M,0)))),0)</f>
        <v>0</v>
      </c>
      <c r="AN57" s="63">
        <f>IFERROR(IF($M57=0,INDEX('Inp_RIIO-1'!$AM:$AM,MATCH(AN$5&amp;$E57&amp;$G57,'Inp_RIIO-1'!$M:$M,0)),IF($M57=1,INDEX('Inp_RIIO-1'!$AN:$AN,MATCH(AN$5&amp;$E57&amp;$G57,'Inp_RIIO-1'!$M:$M,0)))),0)</f>
        <v>0</v>
      </c>
      <c r="AO57" s="63">
        <f>IFERROR(IF($M57=0,INDEX('Inp_RIIO-1'!$AM:$AM,MATCH(AO$5&amp;$E57&amp;$G57,'Inp_RIIO-1'!$M:$M,0)),IF($M57=1,INDEX('Inp_RIIO-1'!$AN:$AN,MATCH(AO$5&amp;$E57&amp;$G57,'Inp_RIIO-1'!$M:$M,0)))),0)</f>
        <v>0</v>
      </c>
      <c r="AP57" s="63">
        <f>IFERROR(IF($M57=0,INDEX('Inp_RIIO-1'!$AM:$AM,MATCH(AP$5&amp;$E57&amp;$G57,'Inp_RIIO-1'!$M:$M,0)),IF($M57=1,INDEX('Inp_RIIO-1'!$AN:$AN,MATCH(AP$5&amp;$E57&amp;$G57,'Inp_RIIO-1'!$M:$M,0)))),0)</f>
        <v>0</v>
      </c>
      <c r="AQ57" s="63">
        <f>IFERROR(IF($M57=0,INDEX('Inp_RIIO-1'!$AM:$AM,MATCH(AQ$5&amp;$E57&amp;$G57,'Inp_RIIO-1'!$M:$M,0)),IF($M57=1,INDEX('Inp_RIIO-1'!$AN:$AN,MATCH(AQ$5&amp;$E57&amp;$G57,'Inp_RIIO-1'!$M:$M,0)))),0)</f>
        <v>0</v>
      </c>
      <c r="AS57" s="15"/>
      <c r="AT57" s="15"/>
      <c r="AU57" s="15"/>
      <c r="AV57" s="15"/>
      <c r="AW57" s="15"/>
      <c r="AX57" s="15"/>
      <c r="AY57" s="15"/>
      <c r="AZ57" s="15"/>
      <c r="BA57" s="15"/>
      <c r="BB57" s="15"/>
      <c r="BC57" s="15"/>
      <c r="BD57" s="15"/>
    </row>
    <row r="58" spans="2:59"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  <c r="BD58" s="3"/>
    </row>
    <row r="59" spans="2:59" ht="15">
      <c r="B59" s="10" t="s">
        <v>273</v>
      </c>
      <c r="C59" s="10"/>
      <c r="D59" s="10"/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10"/>
      <c r="P59" s="10"/>
      <c r="Q59" s="10"/>
      <c r="R59" s="10"/>
      <c r="S59" s="10"/>
      <c r="T59" s="10"/>
      <c r="U59" s="10"/>
      <c r="V59" s="10"/>
      <c r="W59" s="10"/>
      <c r="X59" s="10"/>
      <c r="Y59" s="10"/>
      <c r="Z59" s="10"/>
      <c r="AA59" s="10"/>
      <c r="AB59" s="10"/>
      <c r="AC59" s="10"/>
      <c r="AD59" s="10"/>
      <c r="AE59" s="10"/>
      <c r="AF59" s="10"/>
      <c r="AG59" s="10"/>
      <c r="AH59" s="10"/>
      <c r="AI59" s="10"/>
      <c r="AJ59" s="10"/>
      <c r="AK59" s="10"/>
      <c r="AL59" s="10"/>
      <c r="AM59" s="10"/>
      <c r="AN59" s="10"/>
      <c r="AO59" s="10"/>
      <c r="AP59" s="10"/>
      <c r="AQ59" s="36"/>
      <c r="AR59" s="10"/>
      <c r="AS59" s="10"/>
      <c r="AT59" s="10"/>
      <c r="AU59" s="10"/>
      <c r="AV59" s="10"/>
      <c r="AW59" s="10"/>
      <c r="AX59" s="10"/>
      <c r="AY59" s="10"/>
      <c r="AZ59" s="10"/>
      <c r="BA59" s="10"/>
      <c r="BB59" s="10"/>
      <c r="BC59" s="10"/>
      <c r="BD59" s="10"/>
      <c r="BG59" s="3"/>
    </row>
    <row r="60" spans="2:59">
      <c r="C60" s="27" t="s">
        <v>263</v>
      </c>
      <c r="AQ60" s="37"/>
      <c r="AS60" s="3"/>
      <c r="AT60" s="3"/>
      <c r="AU60" s="3"/>
      <c r="AV60" s="3"/>
      <c r="AW60" s="3"/>
      <c r="AX60" s="3"/>
      <c r="AY60" s="3"/>
      <c r="AZ60" s="3"/>
      <c r="BA60" s="3"/>
      <c r="BB60" s="3"/>
      <c r="BC60" s="3"/>
      <c r="BD60" s="3"/>
      <c r="BG60" s="3"/>
    </row>
    <row r="61" spans="2:59">
      <c r="C61" s="27"/>
      <c r="AQ61" s="37"/>
      <c r="AS61" s="3"/>
      <c r="AT61" s="3"/>
      <c r="AU61" s="3"/>
      <c r="AV61" s="3"/>
      <c r="AW61" s="3"/>
      <c r="AX61" s="3"/>
      <c r="AY61" s="3"/>
      <c r="AZ61" s="3"/>
      <c r="BA61" s="3"/>
      <c r="BB61" s="3"/>
      <c r="BC61" s="3"/>
      <c r="BD61" s="3"/>
      <c r="BG61" s="3"/>
    </row>
    <row r="62" spans="2:59">
      <c r="E62" s="3" t="s">
        <v>265</v>
      </c>
      <c r="J62" s="3" t="s">
        <v>65</v>
      </c>
      <c r="M62" s="15"/>
      <c r="N62" s="15"/>
      <c r="P62" s="87">
        <f>SUM(P8,P10,P40,P43,P54)</f>
        <v>1072.0071379642725</v>
      </c>
      <c r="Q62" s="87">
        <f t="shared" ref="Q62:AQ62" si="0">SUM(Q8,Q10,Q40,Q43,Q54)</f>
        <v>7802.1052518129063</v>
      </c>
      <c r="R62" s="87">
        <f t="shared" si="0"/>
        <v>2888.6634760996894</v>
      </c>
      <c r="S62" s="87">
        <f t="shared" si="0"/>
        <v>1741.1599336377078</v>
      </c>
      <c r="T62" s="87">
        <f t="shared" si="0"/>
        <v>589.43947399599881</v>
      </c>
      <c r="U62" s="87">
        <f t="shared" si="0"/>
        <v>1856.4809011096606</v>
      </c>
      <c r="V62" s="87">
        <f t="shared" si="0"/>
        <v>2069.9721264790032</v>
      </c>
      <c r="W62" s="87">
        <f t="shared" si="0"/>
        <v>1753.2182869273365</v>
      </c>
      <c r="X62" s="87">
        <f t="shared" si="0"/>
        <v>1499.7761901428034</v>
      </c>
      <c r="Y62" s="87">
        <f t="shared" si="0"/>
        <v>1094.6085133886686</v>
      </c>
      <c r="Z62" s="87">
        <f t="shared" si="0"/>
        <v>1470.3564141168802</v>
      </c>
      <c r="AA62" s="87">
        <f t="shared" si="0"/>
        <v>1083.1013104372378</v>
      </c>
      <c r="AB62" s="87">
        <f t="shared" si="0"/>
        <v>2352.8326017552872</v>
      </c>
      <c r="AC62" s="87">
        <f t="shared" si="0"/>
        <v>1368.9647956104147</v>
      </c>
      <c r="AD62" s="87">
        <f t="shared" si="0"/>
        <v>1723.3315218668299</v>
      </c>
      <c r="AE62" s="87">
        <f t="shared" si="0"/>
        <v>1300.7186444951121</v>
      </c>
      <c r="AF62" s="87">
        <f t="shared" si="0"/>
        <v>1739.2429819571655</v>
      </c>
      <c r="AG62" s="87">
        <f t="shared" si="0"/>
        <v>2141.4431813399347</v>
      </c>
      <c r="AH62" s="87">
        <f t="shared" si="0"/>
        <v>2115.1867579921377</v>
      </c>
      <c r="AI62" s="87">
        <f t="shared" si="0"/>
        <v>1056.8917933754278</v>
      </c>
      <c r="AJ62" s="87">
        <f t="shared" si="0"/>
        <v>1673.9938527526033</v>
      </c>
      <c r="AK62" s="87">
        <f t="shared" si="0"/>
        <v>1612.8032188154405</v>
      </c>
      <c r="AL62" s="87">
        <f t="shared" si="0"/>
        <v>1504.5310838920345</v>
      </c>
      <c r="AM62" s="87">
        <f t="shared" si="0"/>
        <v>2238.9610618018623</v>
      </c>
      <c r="AN62" s="87">
        <f t="shared" si="0"/>
        <v>1536.0222580727368</v>
      </c>
      <c r="AO62" s="87">
        <f t="shared" si="0"/>
        <v>1700.6096778685351</v>
      </c>
      <c r="AP62" s="87">
        <f t="shared" si="0"/>
        <v>1328.9573307227597</v>
      </c>
      <c r="AQ62" s="87">
        <f t="shared" si="0"/>
        <v>2242.6530871806576</v>
      </c>
      <c r="AS62" s="64">
        <f>SUM(Q62:S62)</f>
        <v>12431.928661550304</v>
      </c>
      <c r="AT62" s="64">
        <f>IFERROR(AVERAGE(Q62:S62),"")</f>
        <v>4143.9762205167681</v>
      </c>
      <c r="AU62" s="64"/>
      <c r="AV62" s="64">
        <f t="shared" ref="AV62:AV64" si="1">SUM(U62:U62)</f>
        <v>1856.4809011096606</v>
      </c>
      <c r="AW62" s="64">
        <f t="shared" ref="AW62:AW64" si="2">IFERROR(AVERAGE(U62:U62),"")</f>
        <v>1856.4809011096606</v>
      </c>
      <c r="AX62" s="64"/>
      <c r="AY62" s="64">
        <f>SUM(V62:AC62)</f>
        <v>12692.830238857629</v>
      </c>
      <c r="AZ62" s="64">
        <f>IFERROR(AVERAGE(V62:AC62),"")</f>
        <v>1586.6037798572036</v>
      </c>
      <c r="BA62" s="64"/>
      <c r="BB62" s="64">
        <f>SUM(AD62:AQ62)</f>
        <v>23915.346452133239</v>
      </c>
      <c r="BC62" s="64">
        <f>IFERROR(AVERAGE(AD62:AQ62),"")</f>
        <v>1708.2390322952313</v>
      </c>
      <c r="BD62" s="64"/>
    </row>
    <row r="63" spans="2:59">
      <c r="E63" s="3" t="s">
        <v>266</v>
      </c>
      <c r="J63" s="3" t="s">
        <v>65</v>
      </c>
      <c r="M63" s="15"/>
      <c r="N63" s="15"/>
      <c r="P63" s="87">
        <f>SUM(P9,P11,P12,P41,P42,P44,P45,P51,P52,P55,P56,P57)</f>
        <v>1066.8773713951482</v>
      </c>
      <c r="Q63" s="87">
        <f t="shared" ref="Q63:AQ63" si="3">SUM(Q9,Q11,Q12,Q41,Q42,Q44,Q45,Q51,Q52,Q55,Q56,Q57)</f>
        <v>9064.4220917636194</v>
      </c>
      <c r="R63" s="87">
        <f t="shared" si="3"/>
        <v>3019.0841271590721</v>
      </c>
      <c r="S63" s="87">
        <f t="shared" si="3"/>
        <v>1797.1866694456883</v>
      </c>
      <c r="T63" s="87">
        <f t="shared" si="3"/>
        <v>652.723542493438</v>
      </c>
      <c r="U63" s="87">
        <f t="shared" si="3"/>
        <v>1576.025211362009</v>
      </c>
      <c r="V63" s="87">
        <f t="shared" si="3"/>
        <v>2143.3858187076557</v>
      </c>
      <c r="W63" s="87">
        <f t="shared" si="3"/>
        <v>1908.0998417576541</v>
      </c>
      <c r="X63" s="87">
        <f t="shared" si="3"/>
        <v>1601.1653263371834</v>
      </c>
      <c r="Y63" s="87">
        <f t="shared" si="3"/>
        <v>1246.228691680936</v>
      </c>
      <c r="Z63" s="87">
        <f t="shared" si="3"/>
        <v>1663.7555252005125</v>
      </c>
      <c r="AA63" s="87">
        <f t="shared" si="3"/>
        <v>1333.82</v>
      </c>
      <c r="AB63" s="87">
        <f t="shared" si="3"/>
        <v>2717.2000000000003</v>
      </c>
      <c r="AC63" s="87">
        <f t="shared" si="3"/>
        <v>1687.1414998009309</v>
      </c>
      <c r="AD63" s="87">
        <f t="shared" si="3"/>
        <v>1858.3556840228027</v>
      </c>
      <c r="AE63" s="87">
        <f t="shared" si="3"/>
        <v>1300.7263088760424</v>
      </c>
      <c r="AF63" s="87">
        <f t="shared" si="3"/>
        <v>1739.2129642392272</v>
      </c>
      <c r="AG63" s="87">
        <f t="shared" si="3"/>
        <v>2112.1214277202716</v>
      </c>
      <c r="AH63" s="87">
        <f t="shared" si="3"/>
        <v>2120.9377192276443</v>
      </c>
      <c r="AI63" s="87">
        <f t="shared" si="3"/>
        <v>1086.6784861190902</v>
      </c>
      <c r="AJ63" s="87">
        <f t="shared" si="3"/>
        <v>1717.4714724518346</v>
      </c>
      <c r="AK63" s="87">
        <f t="shared" si="3"/>
        <v>1751.4479205423984</v>
      </c>
      <c r="AL63" s="87">
        <f t="shared" si="3"/>
        <v>1698.7582946103794</v>
      </c>
      <c r="AM63" s="87">
        <f t="shared" si="3"/>
        <v>2513.2956462728653</v>
      </c>
      <c r="AN63" s="87">
        <f t="shared" si="3"/>
        <v>1536.0222580727363</v>
      </c>
      <c r="AO63" s="87">
        <f t="shared" si="3"/>
        <v>1700.6096778685351</v>
      </c>
      <c r="AP63" s="87">
        <f t="shared" si="3"/>
        <v>1377.2628105194328</v>
      </c>
      <c r="AQ63" s="87">
        <f t="shared" si="3"/>
        <v>2357.3568951126822</v>
      </c>
      <c r="AS63" s="64">
        <f t="shared" ref="AS63:AS64" si="4">SUM(Q63:S63)</f>
        <v>13880.692888368379</v>
      </c>
      <c r="AT63" s="64">
        <f t="shared" ref="AT63:AT64" si="5">IFERROR(AVERAGE(Q63:S63),"")</f>
        <v>4626.8976294561262</v>
      </c>
      <c r="AU63" s="64"/>
      <c r="AV63" s="64">
        <f t="shared" si="1"/>
        <v>1576.025211362009</v>
      </c>
      <c r="AW63" s="64">
        <f t="shared" si="2"/>
        <v>1576.025211362009</v>
      </c>
      <c r="AX63" s="64"/>
      <c r="AY63" s="64">
        <f t="shared" ref="AY63:AY64" si="6">SUM(V63:AC63)</f>
        <v>14300.796703484873</v>
      </c>
      <c r="AZ63" s="64">
        <f t="shared" ref="AZ63:AZ64" si="7">IFERROR(AVERAGE(V63:AC63),"")</f>
        <v>1787.5995879356092</v>
      </c>
      <c r="BA63" s="64"/>
      <c r="BB63" s="64">
        <f t="shared" ref="BB63:BB64" si="8">SUM(AD63:AQ63)</f>
        <v>24870.257565655946</v>
      </c>
      <c r="BC63" s="64">
        <f t="shared" ref="BC63:BC64" si="9">IFERROR(AVERAGE(AD63:AQ63),"")</f>
        <v>1776.4469689754246</v>
      </c>
      <c r="BD63" s="64"/>
    </row>
    <row r="64" spans="2:59">
      <c r="E64" s="3" t="s">
        <v>223</v>
      </c>
      <c r="J64" s="3" t="s">
        <v>65</v>
      </c>
      <c r="M64" s="15"/>
      <c r="N64" s="15"/>
      <c r="P64" s="96">
        <f>(P63-P62)*(1-P13)</f>
        <v>-2.4053475442623773</v>
      </c>
      <c r="Q64" s="96">
        <f t="shared" ref="Q64:AQ64" si="10">(Q63-Q62)*(1-Q13)</f>
        <v>591.90036625288928</v>
      </c>
      <c r="R64" s="96">
        <f t="shared" si="10"/>
        <v>65.210325529691318</v>
      </c>
      <c r="S64" s="96">
        <f t="shared" si="10"/>
        <v>28.013367903990229</v>
      </c>
      <c r="T64" s="96">
        <f t="shared" si="10"/>
        <v>28.072812785464027</v>
      </c>
      <c r="U64" s="96">
        <f t="shared" si="10"/>
        <v>-124.41014397205825</v>
      </c>
      <c r="V64" s="96">
        <f t="shared" si="10"/>
        <v>46.279991580942529</v>
      </c>
      <c r="W64" s="96">
        <f t="shared" si="10"/>
        <v>97.637332165032163</v>
      </c>
      <c r="X64" s="96">
        <f t="shared" si="10"/>
        <v>63.915711456937103</v>
      </c>
      <c r="Y64" s="96">
        <f t="shared" si="10"/>
        <v>95.58136039544533</v>
      </c>
      <c r="Z64" s="96">
        <f t="shared" si="10"/>
        <v>123.73675127130798</v>
      </c>
      <c r="AA64" s="96">
        <f t="shared" si="10"/>
        <v>159.78302085834832</v>
      </c>
      <c r="AB64" s="96">
        <f t="shared" si="10"/>
        <v>232.21134290135564</v>
      </c>
      <c r="AC64" s="96">
        <f t="shared" si="10"/>
        <v>200.99222403714901</v>
      </c>
      <c r="AD64" s="96">
        <f t="shared" si="10"/>
        <v>78.462540628835811</v>
      </c>
      <c r="AE64" s="96">
        <f t="shared" si="10"/>
        <v>4.2800741585563001E-3</v>
      </c>
      <c r="AF64" s="96">
        <f t="shared" si="10"/>
        <v>-1.6763005390277717E-2</v>
      </c>
      <c r="AG64" s="96">
        <f t="shared" si="10"/>
        <v>-20.525227533764109</v>
      </c>
      <c r="AH64" s="96">
        <f t="shared" si="10"/>
        <v>4.0256728648545961</v>
      </c>
      <c r="AI64" s="96">
        <f t="shared" si="10"/>
        <v>20.850684920563637</v>
      </c>
      <c r="AJ64" s="96">
        <f t="shared" si="10"/>
        <v>30.434333789461945</v>
      </c>
      <c r="AK64" s="96">
        <f t="shared" si="10"/>
        <v>73.869897080123167</v>
      </c>
      <c r="AL64" s="96">
        <f t="shared" si="10"/>
        <v>103.48425787073413</v>
      </c>
      <c r="AM64" s="96">
        <f t="shared" si="10"/>
        <v>146.16546660615035</v>
      </c>
      <c r="AN64" s="96">
        <f t="shared" si="10"/>
        <v>-2.4328983272425837E-13</v>
      </c>
      <c r="AO64" s="96">
        <f t="shared" si="10"/>
        <v>0</v>
      </c>
      <c r="AP64" s="96">
        <f t="shared" si="10"/>
        <v>27.27810444118132</v>
      </c>
      <c r="AQ64" s="96">
        <f t="shared" si="10"/>
        <v>64.773240339214283</v>
      </c>
      <c r="AS64" s="64">
        <f t="shared" si="4"/>
        <v>685.12405968657083</v>
      </c>
      <c r="AT64" s="64">
        <f t="shared" si="5"/>
        <v>228.37468656219028</v>
      </c>
      <c r="AU64" s="64"/>
      <c r="AV64" s="64">
        <f t="shared" si="1"/>
        <v>-124.41014397205825</v>
      </c>
      <c r="AW64" s="64">
        <f t="shared" si="2"/>
        <v>-124.41014397205825</v>
      </c>
      <c r="AX64" s="64"/>
      <c r="AY64" s="64">
        <f t="shared" si="6"/>
        <v>1020.1377346665181</v>
      </c>
      <c r="AZ64" s="64">
        <f t="shared" si="7"/>
        <v>127.51721683331476</v>
      </c>
      <c r="BA64" s="64"/>
      <c r="BB64" s="64">
        <f t="shared" si="8"/>
        <v>528.80648807612317</v>
      </c>
      <c r="BC64" s="64">
        <f t="shared" si="9"/>
        <v>37.771892005437373</v>
      </c>
      <c r="BD64" s="64"/>
    </row>
    <row r="65" spans="5:56">
      <c r="AS65" s="3"/>
      <c r="AT65" s="3"/>
      <c r="AU65" s="3"/>
      <c r="AV65" s="3"/>
      <c r="AW65" s="3"/>
      <c r="AX65" s="3"/>
      <c r="AY65" s="3"/>
      <c r="AZ65" s="3"/>
      <c r="BA65" s="3"/>
      <c r="BB65" s="3"/>
      <c r="BC65" s="3"/>
      <c r="BD65" s="3"/>
    </row>
    <row r="66" spans="5:56">
      <c r="E66" s="3" t="s">
        <v>227</v>
      </c>
      <c r="J66" s="3" t="s">
        <v>65</v>
      </c>
      <c r="M66" s="15"/>
      <c r="N66" s="15"/>
      <c r="P66" s="64">
        <f t="shared" ref="P66:AQ66" si="11">IFERROR(P$25*(1-P$27),"N/A")</f>
        <v>394.79088741337245</v>
      </c>
      <c r="Q66" s="64">
        <f t="shared" si="11"/>
        <v>30504.102509490767</v>
      </c>
      <c r="R66" s="64">
        <f t="shared" si="11"/>
        <v>5529.1190707617761</v>
      </c>
      <c r="S66" s="64">
        <f t="shared" si="11"/>
        <v>5548.7773593988277</v>
      </c>
      <c r="T66" s="64">
        <f t="shared" si="11"/>
        <v>282.85696927937829</v>
      </c>
      <c r="U66" s="64">
        <f t="shared" si="11"/>
        <v>12881.492718859023</v>
      </c>
      <c r="V66" s="64">
        <f t="shared" si="11"/>
        <v>6811.1928435975206</v>
      </c>
      <c r="W66" s="64">
        <f t="shared" si="11"/>
        <v>4675.4388397592938</v>
      </c>
      <c r="X66" s="64">
        <f t="shared" si="11"/>
        <v>4744.1735514974644</v>
      </c>
      <c r="Y66" s="64">
        <f t="shared" si="11"/>
        <v>3586.2831555085695</v>
      </c>
      <c r="Z66" s="64">
        <f t="shared" si="11"/>
        <v>4466.3355124273803</v>
      </c>
      <c r="AA66" s="64">
        <f t="shared" si="11"/>
        <v>3595.3996899776976</v>
      </c>
      <c r="AB66" s="64">
        <f t="shared" si="11"/>
        <v>7993.2833973111892</v>
      </c>
      <c r="AC66" s="64">
        <f t="shared" si="11"/>
        <v>4519.6097121649673</v>
      </c>
      <c r="AD66" s="64">
        <f t="shared" si="11"/>
        <v>4338.0367538122828</v>
      </c>
      <c r="AE66" s="64">
        <f t="shared" si="11"/>
        <v>3279.1281447096158</v>
      </c>
      <c r="AF66" s="64">
        <f t="shared" si="11"/>
        <v>4353.3367049887775</v>
      </c>
      <c r="AG66" s="64">
        <f t="shared" si="11"/>
        <v>5796.1549174746178</v>
      </c>
      <c r="AH66" s="64">
        <f t="shared" si="11"/>
        <v>5758.2537516105976</v>
      </c>
      <c r="AI66" s="64">
        <f t="shared" si="11"/>
        <v>2619.3689850750948</v>
      </c>
      <c r="AJ66" s="64">
        <f t="shared" si="11"/>
        <v>3922.8512924412421</v>
      </c>
      <c r="AK66" s="64">
        <f t="shared" si="11"/>
        <v>4003.3865292407609</v>
      </c>
      <c r="AL66" s="64">
        <f t="shared" si="11"/>
        <v>4127.2083500545059</v>
      </c>
      <c r="AM66" s="64">
        <f t="shared" si="11"/>
        <v>6358.1100329329993</v>
      </c>
      <c r="AN66" s="64">
        <f t="shared" si="11"/>
        <v>4351.7813515700445</v>
      </c>
      <c r="AO66" s="64">
        <f t="shared" si="11"/>
        <v>4679.0311118038071</v>
      </c>
      <c r="AP66" s="64">
        <f t="shared" si="11"/>
        <v>2745.6835131317648</v>
      </c>
      <c r="AQ66" s="64">
        <f t="shared" si="11"/>
        <v>5710.9427485399128</v>
      </c>
      <c r="AS66" s="64">
        <f>SUM(Q66:S66)</f>
        <v>41581.99893965137</v>
      </c>
      <c r="AT66" s="64">
        <f>IFERROR(AVERAGE(Q66:S66),"")</f>
        <v>13860.666313217123</v>
      </c>
      <c r="AU66" s="64"/>
      <c r="AV66" s="64">
        <f t="shared" ref="AV66:AV68" si="12">SUM(U66:U66)</f>
        <v>12881.492718859023</v>
      </c>
      <c r="AW66" s="64">
        <f t="shared" ref="AW66:AW68" si="13">IFERROR(AVERAGE(U66:U66),"")</f>
        <v>12881.492718859023</v>
      </c>
      <c r="AX66" s="64"/>
      <c r="AY66" s="64">
        <f>SUM(V66:AC66)</f>
        <v>40391.716702244084</v>
      </c>
      <c r="AZ66" s="64">
        <f>IFERROR(AVERAGE(V66:AC66),"")</f>
        <v>5048.9645877805106</v>
      </c>
      <c r="BA66" s="64"/>
      <c r="BB66" s="64">
        <f>SUM(AD66:AQ66)</f>
        <v>62043.274187386029</v>
      </c>
      <c r="BC66" s="64">
        <f>IFERROR(AVERAGE(AD66:AQ66),"")</f>
        <v>4431.6624419561449</v>
      </c>
      <c r="BD66" s="64"/>
    </row>
    <row r="67" spans="5:56">
      <c r="E67" s="3" t="s">
        <v>224</v>
      </c>
      <c r="J67" s="3" t="s">
        <v>242</v>
      </c>
      <c r="M67" s="15"/>
      <c r="N67" s="15"/>
      <c r="P67" s="64">
        <f>P62/P25</f>
        <v>1.0861518562274306</v>
      </c>
      <c r="Q67" s="64">
        <f t="shared" ref="Q67:AQ67" si="14">Q62/Q25</f>
        <v>0.10230893040548143</v>
      </c>
      <c r="R67" s="64">
        <f t="shared" si="14"/>
        <v>0.23510048302609018</v>
      </c>
      <c r="S67" s="64">
        <f t="shared" si="14"/>
        <v>0.14120623686762193</v>
      </c>
      <c r="T67" s="64">
        <f t="shared" si="14"/>
        <v>0.78145432764705247</v>
      </c>
      <c r="U67" s="64">
        <f t="shared" si="14"/>
        <v>5.404500496257602E-2</v>
      </c>
      <c r="V67" s="64">
        <f t="shared" si="14"/>
        <v>0.10636760122695212</v>
      </c>
      <c r="W67" s="64">
        <f t="shared" si="14"/>
        <v>0.13124466418133257</v>
      </c>
      <c r="X67" s="64">
        <f t="shared" si="14"/>
        <v>0.11064554465641195</v>
      </c>
      <c r="Y67" s="64">
        <f t="shared" si="14"/>
        <v>0.1068273092428768</v>
      </c>
      <c r="Z67" s="64">
        <f t="shared" si="14"/>
        <v>0.11522303765782653</v>
      </c>
      <c r="AA67" s="64">
        <f t="shared" si="14"/>
        <v>0.10543624946893865</v>
      </c>
      <c r="AB67" s="64">
        <f t="shared" si="14"/>
        <v>0.10302292183101622</v>
      </c>
      <c r="AC67" s="64">
        <f t="shared" si="14"/>
        <v>0.106013065060463</v>
      </c>
      <c r="AD67" s="64">
        <f t="shared" si="14"/>
        <v>0.13904124535674484</v>
      </c>
      <c r="AE67" s="64">
        <f t="shared" si="14"/>
        <v>0.13883309998353363</v>
      </c>
      <c r="AF67" s="64">
        <f t="shared" si="14"/>
        <v>0.13983183129102281</v>
      </c>
      <c r="AG67" s="64">
        <f t="shared" si="14"/>
        <v>0.12931074550980706</v>
      </c>
      <c r="AH67" s="64">
        <f t="shared" si="14"/>
        <v>0.12856595023971984</v>
      </c>
      <c r="AI67" s="64">
        <f t="shared" si="14"/>
        <v>0.14122184762403556</v>
      </c>
      <c r="AJ67" s="64">
        <f t="shared" si="14"/>
        <v>0.14935510035579228</v>
      </c>
      <c r="AK67" s="64">
        <f t="shared" si="14"/>
        <v>0.14100090572379917</v>
      </c>
      <c r="AL67" s="64">
        <f t="shared" si="14"/>
        <v>0.12758887720200937</v>
      </c>
      <c r="AM67" s="64">
        <f t="shared" si="14"/>
        <v>0.1232498914884554</v>
      </c>
      <c r="AN67" s="64">
        <f t="shared" si="14"/>
        <v>0.12353740845263253</v>
      </c>
      <c r="AO67" s="64">
        <f t="shared" si="14"/>
        <v>0.12720868338584893</v>
      </c>
      <c r="AP67" s="64">
        <f t="shared" si="14"/>
        <v>0.16940592880729591</v>
      </c>
      <c r="AQ67" s="64">
        <f t="shared" si="14"/>
        <v>0.13744290830334602</v>
      </c>
      <c r="AS67" s="64"/>
      <c r="AT67" s="64">
        <f t="shared" ref="AT67:AT68" si="15">IFERROR(AVERAGE(Q67:S67),"")</f>
        <v>0.15953855009973117</v>
      </c>
      <c r="AU67" s="64"/>
      <c r="AV67" s="64"/>
      <c r="AW67" s="64">
        <f t="shared" si="13"/>
        <v>5.404500496257602E-2</v>
      </c>
      <c r="AX67" s="64"/>
      <c r="AY67" s="64"/>
      <c r="AZ67" s="64">
        <f t="shared" ref="AZ67:AZ68" si="16">IFERROR(AVERAGE(V67:AC67),"")</f>
        <v>0.11059754916572723</v>
      </c>
      <c r="BA67" s="64"/>
      <c r="BB67" s="64"/>
      <c r="BC67" s="64">
        <f t="shared" ref="BC67:BC68" si="17">IFERROR(AVERAGE(AD67:AQ67),"")</f>
        <v>0.13682817312314596</v>
      </c>
      <c r="BD67" s="64"/>
    </row>
    <row r="68" spans="5:56">
      <c r="E68" s="3" t="s">
        <v>225</v>
      </c>
      <c r="J68" s="3" t="s">
        <v>65</v>
      </c>
      <c r="M68" s="15"/>
      <c r="N68" s="15"/>
      <c r="P68" s="64">
        <f t="shared" ref="P68:AQ68" si="18">P66*P29</f>
        <v>27.635362118936072</v>
      </c>
      <c r="Q68" s="64">
        <f t="shared" si="18"/>
        <v>2135.287175664354</v>
      </c>
      <c r="R68" s="64">
        <f t="shared" si="18"/>
        <v>387.03833495332435</v>
      </c>
      <c r="S68" s="64">
        <f t="shared" si="18"/>
        <v>388.41441515791797</v>
      </c>
      <c r="T68" s="64">
        <f t="shared" si="18"/>
        <v>19.234273910997725</v>
      </c>
      <c r="U68" s="64">
        <f t="shared" si="18"/>
        <v>875.9415048824136</v>
      </c>
      <c r="V68" s="64">
        <f t="shared" si="18"/>
        <v>456.34992052103388</v>
      </c>
      <c r="W68" s="64">
        <f t="shared" si="18"/>
        <v>313.25440226387269</v>
      </c>
      <c r="X68" s="64">
        <f t="shared" si="18"/>
        <v>317.85962795033015</v>
      </c>
      <c r="Y68" s="64">
        <f t="shared" si="18"/>
        <v>240.28097141907418</v>
      </c>
      <c r="Z68" s="64">
        <f t="shared" si="18"/>
        <v>299.24447933263451</v>
      </c>
      <c r="AA68" s="64">
        <f t="shared" si="18"/>
        <v>240.89177922850575</v>
      </c>
      <c r="AB68" s="64">
        <f t="shared" si="18"/>
        <v>535.54998761984973</v>
      </c>
      <c r="AC68" s="64">
        <f t="shared" si="18"/>
        <v>302.81385071505281</v>
      </c>
      <c r="AD68" s="64">
        <f t="shared" si="18"/>
        <v>260.28220522873698</v>
      </c>
      <c r="AE68" s="64">
        <f t="shared" si="18"/>
        <v>196.74768868257695</v>
      </c>
      <c r="AF68" s="64">
        <f t="shared" si="18"/>
        <v>261.20020229932663</v>
      </c>
      <c r="AG68" s="64">
        <f t="shared" si="18"/>
        <v>370.95391471837553</v>
      </c>
      <c r="AH68" s="64">
        <f t="shared" si="18"/>
        <v>368.52824010307825</v>
      </c>
      <c r="AI68" s="64">
        <f t="shared" si="18"/>
        <v>167.63961504480608</v>
      </c>
      <c r="AJ68" s="64">
        <f t="shared" si="18"/>
        <v>251.06248271623949</v>
      </c>
      <c r="AK68" s="64">
        <f t="shared" si="18"/>
        <v>240.20319175444564</v>
      </c>
      <c r="AL68" s="64">
        <f t="shared" si="18"/>
        <v>247.63250100327033</v>
      </c>
      <c r="AM68" s="64">
        <f t="shared" si="18"/>
        <v>381.48660197597997</v>
      </c>
      <c r="AN68" s="64">
        <f t="shared" si="18"/>
        <v>261.10688109420266</v>
      </c>
      <c r="AO68" s="64">
        <f t="shared" si="18"/>
        <v>280.74186670822843</v>
      </c>
      <c r="AP68" s="64">
        <f t="shared" si="18"/>
        <v>164.74101078790588</v>
      </c>
      <c r="AQ68" s="64">
        <f t="shared" si="18"/>
        <v>342.65656491239474</v>
      </c>
      <c r="AS68" s="64">
        <f t="shared" ref="AS68" si="19">SUM(Q68:S68)</f>
        <v>2910.7399257755965</v>
      </c>
      <c r="AT68" s="64">
        <f t="shared" si="15"/>
        <v>970.24664192519879</v>
      </c>
      <c r="AU68" s="64"/>
      <c r="AV68" s="64">
        <f t="shared" si="12"/>
        <v>875.9415048824136</v>
      </c>
      <c r="AW68" s="64">
        <f t="shared" si="13"/>
        <v>875.9415048824136</v>
      </c>
      <c r="AX68" s="64"/>
      <c r="AY68" s="64">
        <f t="shared" ref="AY68" si="20">SUM(V68:AC68)</f>
        <v>2706.2450190503537</v>
      </c>
      <c r="AZ68" s="64">
        <f t="shared" si="16"/>
        <v>338.28062738129421</v>
      </c>
      <c r="BA68" s="64"/>
      <c r="BB68" s="64">
        <f t="shared" ref="BB68" si="21">SUM(AD68:AQ68)</f>
        <v>3794.9829670295667</v>
      </c>
      <c r="BC68" s="64">
        <f t="shared" si="17"/>
        <v>271.07021193068334</v>
      </c>
      <c r="BD68" s="64"/>
    </row>
    <row r="69" spans="5:56">
      <c r="AS69" s="3"/>
      <c r="AT69" s="3"/>
      <c r="AU69" s="3"/>
      <c r="AV69" s="3"/>
      <c r="AW69" s="3"/>
      <c r="AX69" s="3"/>
      <c r="AY69" s="3"/>
      <c r="AZ69" s="3"/>
      <c r="BA69" s="3"/>
      <c r="BB69" s="3"/>
      <c r="BC69" s="3"/>
      <c r="BD69" s="3"/>
    </row>
    <row r="70" spans="5:56">
      <c r="E70" s="3" t="s">
        <v>237</v>
      </c>
      <c r="J70" s="3" t="s">
        <v>65</v>
      </c>
      <c r="M70" s="15"/>
      <c r="N70" s="15"/>
      <c r="P70" s="64">
        <f>P64</f>
        <v>-2.4053475442623773</v>
      </c>
      <c r="Q70" s="64">
        <f t="shared" ref="Q70:AQ70" si="22">Q64</f>
        <v>591.90036625288928</v>
      </c>
      <c r="R70" s="64">
        <f t="shared" si="22"/>
        <v>65.210325529691318</v>
      </c>
      <c r="S70" s="64">
        <f t="shared" si="22"/>
        <v>28.013367903990229</v>
      </c>
      <c r="T70" s="64">
        <f t="shared" si="22"/>
        <v>28.072812785464027</v>
      </c>
      <c r="U70" s="64">
        <f t="shared" si="22"/>
        <v>-124.41014397205825</v>
      </c>
      <c r="V70" s="64">
        <f t="shared" si="22"/>
        <v>46.279991580942529</v>
      </c>
      <c r="W70" s="64">
        <f t="shared" si="22"/>
        <v>97.637332165032163</v>
      </c>
      <c r="X70" s="64">
        <f t="shared" si="22"/>
        <v>63.915711456937103</v>
      </c>
      <c r="Y70" s="64">
        <f t="shared" si="22"/>
        <v>95.58136039544533</v>
      </c>
      <c r="Z70" s="64">
        <f t="shared" si="22"/>
        <v>123.73675127130798</v>
      </c>
      <c r="AA70" s="64">
        <f t="shared" si="22"/>
        <v>159.78302085834832</v>
      </c>
      <c r="AB70" s="64">
        <f t="shared" si="22"/>
        <v>232.21134290135564</v>
      </c>
      <c r="AC70" s="64">
        <f t="shared" si="22"/>
        <v>200.99222403714901</v>
      </c>
      <c r="AD70" s="64">
        <f t="shared" si="22"/>
        <v>78.462540628835811</v>
      </c>
      <c r="AE70" s="64">
        <f t="shared" si="22"/>
        <v>4.2800741585563001E-3</v>
      </c>
      <c r="AF70" s="64">
        <f t="shared" si="22"/>
        <v>-1.6763005390277717E-2</v>
      </c>
      <c r="AG70" s="64">
        <f t="shared" si="22"/>
        <v>-20.525227533764109</v>
      </c>
      <c r="AH70" s="64">
        <f t="shared" si="22"/>
        <v>4.0256728648545961</v>
      </c>
      <c r="AI70" s="64">
        <f t="shared" si="22"/>
        <v>20.850684920563637</v>
      </c>
      <c r="AJ70" s="64">
        <f t="shared" si="22"/>
        <v>30.434333789461945</v>
      </c>
      <c r="AK70" s="64">
        <f t="shared" si="22"/>
        <v>73.869897080123167</v>
      </c>
      <c r="AL70" s="64">
        <f t="shared" si="22"/>
        <v>103.48425787073413</v>
      </c>
      <c r="AM70" s="64">
        <f t="shared" si="22"/>
        <v>146.16546660615035</v>
      </c>
      <c r="AN70" s="64">
        <f t="shared" si="22"/>
        <v>-2.4328983272425837E-13</v>
      </c>
      <c r="AO70" s="64">
        <f t="shared" si="22"/>
        <v>0</v>
      </c>
      <c r="AP70" s="64">
        <f t="shared" si="22"/>
        <v>27.27810444118132</v>
      </c>
      <c r="AQ70" s="64">
        <f t="shared" si="22"/>
        <v>64.773240339214283</v>
      </c>
      <c r="AS70" s="64">
        <f t="shared" ref="AS70:AS74" si="23">SUM(Q70:S70)</f>
        <v>685.12405968657083</v>
      </c>
      <c r="AT70" s="64">
        <f t="shared" ref="AT70:AT74" si="24">IFERROR(AVERAGE(Q70:S70),"")</f>
        <v>228.37468656219028</v>
      </c>
      <c r="AU70" s="64"/>
      <c r="AV70" s="64">
        <f t="shared" ref="AV70:AV74" si="25">SUM(U70:U70)</f>
        <v>-124.41014397205825</v>
      </c>
      <c r="AW70" s="64">
        <f t="shared" ref="AW70:AW74" si="26">IFERROR(AVERAGE(U70:U70),"")</f>
        <v>-124.41014397205825</v>
      </c>
      <c r="AX70" s="64"/>
      <c r="AY70" s="64">
        <f t="shared" ref="AY70" si="27">SUM(V70:AC70)</f>
        <v>1020.1377346665181</v>
      </c>
      <c r="AZ70" s="64">
        <f t="shared" ref="AZ70" si="28">IFERROR(AVERAGE(V70:AC70),"")</f>
        <v>127.51721683331476</v>
      </c>
      <c r="BA70" s="64"/>
      <c r="BB70" s="64">
        <f t="shared" ref="BB70" si="29">SUM(AD70:AQ70)</f>
        <v>528.80648807612317</v>
      </c>
      <c r="BC70" s="64">
        <f t="shared" ref="BC70" si="30">IFERROR(AVERAGE(AD70:AQ70),"")</f>
        <v>37.771892005437373</v>
      </c>
      <c r="BD70" s="64"/>
    </row>
    <row r="71" spans="5:56">
      <c r="E71" s="3" t="s">
        <v>232</v>
      </c>
      <c r="J71" s="3" t="s">
        <v>65</v>
      </c>
      <c r="M71" s="15"/>
      <c r="N71" s="15"/>
      <c r="P71" s="64">
        <f>SUMPRODUCT(P14:P19,$N14:$N19)+SUMPRODUCT(P35:P39,$N35:$N39)+SUMPRODUCT(P46:P50,$N46:$N50)+SUMPRODUCT(P53,$N53)</f>
        <v>5.6903999213027525</v>
      </c>
      <c r="Q71" s="64">
        <f t="shared" ref="Q71:AQ71" si="31">SUMPRODUCT(Q14:Q19,$N14:$N19)+SUMPRODUCT(Q35:Q39,$N35:$N39)+SUMPRODUCT(Q46:Q50,$N46:$N50)+SUMPRODUCT(Q53,$N53)</f>
        <v>170.84698008391581</v>
      </c>
      <c r="R71" s="64">
        <f t="shared" si="31"/>
        <v>38.426608377514711</v>
      </c>
      <c r="S71" s="64">
        <f t="shared" si="31"/>
        <v>79.827016903254133</v>
      </c>
      <c r="T71" s="64">
        <f t="shared" si="31"/>
        <v>-2.2098416487410595</v>
      </c>
      <c r="U71" s="64">
        <f t="shared" si="31"/>
        <v>34.338357539435421</v>
      </c>
      <c r="V71" s="64">
        <f t="shared" si="31"/>
        <v>85.567327365277606</v>
      </c>
      <c r="W71" s="64">
        <f t="shared" si="31"/>
        <v>46.899778343929697</v>
      </c>
      <c r="X71" s="64">
        <f t="shared" si="31"/>
        <v>52.124951882833606</v>
      </c>
      <c r="Y71" s="64">
        <f t="shared" si="31"/>
        <v>34.152977884482318</v>
      </c>
      <c r="Z71" s="64">
        <f t="shared" si="31"/>
        <v>67.041769125772873</v>
      </c>
      <c r="AA71" s="64">
        <f t="shared" si="31"/>
        <v>30.357256703330599</v>
      </c>
      <c r="AB71" s="64">
        <f t="shared" si="31"/>
        <v>105.73107864739779</v>
      </c>
      <c r="AC71" s="64">
        <f t="shared" si="31"/>
        <v>39.877636963029587</v>
      </c>
      <c r="AD71" s="64">
        <f t="shared" si="31"/>
        <v>117.53632761781469</v>
      </c>
      <c r="AE71" s="64">
        <f t="shared" si="31"/>
        <v>72.377448564956595</v>
      </c>
      <c r="AF71" s="64">
        <f t="shared" si="31"/>
        <v>108.11838269286756</v>
      </c>
      <c r="AG71" s="64">
        <f t="shared" si="31"/>
        <v>202.58973370201548</v>
      </c>
      <c r="AH71" s="64">
        <f t="shared" si="31"/>
        <v>186.16255196245825</v>
      </c>
      <c r="AI71" s="64">
        <f t="shared" si="31"/>
        <v>70.046891594118634</v>
      </c>
      <c r="AJ71" s="64">
        <f t="shared" si="31"/>
        <v>81.552599139459829</v>
      </c>
      <c r="AK71" s="64">
        <f t="shared" si="31"/>
        <v>95.547139476576135</v>
      </c>
      <c r="AL71" s="64">
        <f t="shared" si="31"/>
        <v>64.429333478693209</v>
      </c>
      <c r="AM71" s="64">
        <f t="shared" si="31"/>
        <v>136.66926802732857</v>
      </c>
      <c r="AN71" s="64">
        <f t="shared" si="31"/>
        <v>53.24451985847179</v>
      </c>
      <c r="AO71" s="64">
        <f t="shared" si="31"/>
        <v>35.462502072634784</v>
      </c>
      <c r="AP71" s="64">
        <f t="shared" si="31"/>
        <v>26.762610534110198</v>
      </c>
      <c r="AQ71" s="64">
        <f t="shared" si="31"/>
        <v>75.749003390788701</v>
      </c>
      <c r="AS71" s="64">
        <f t="shared" si="23"/>
        <v>289.10060536468461</v>
      </c>
      <c r="AT71" s="64">
        <f t="shared" si="24"/>
        <v>96.36686845489487</v>
      </c>
      <c r="AU71" s="64"/>
      <c r="AV71" s="64">
        <f t="shared" si="25"/>
        <v>34.338357539435421</v>
      </c>
      <c r="AW71" s="64">
        <f t="shared" si="26"/>
        <v>34.338357539435421</v>
      </c>
      <c r="AX71" s="64"/>
      <c r="AY71" s="64">
        <f t="shared" ref="AY71:AY73" si="32">SUM(V71:AC71)</f>
        <v>461.75277691605413</v>
      </c>
      <c r="AZ71" s="64">
        <f t="shared" ref="AZ71:AZ80" si="33">IFERROR(AVERAGE(V71:AC71),"")</f>
        <v>57.719097114506766</v>
      </c>
      <c r="BA71" s="64"/>
      <c r="BB71" s="64">
        <f t="shared" ref="BB71:BB73" si="34">SUM(AD71:AQ71)</f>
        <v>1326.2483121122946</v>
      </c>
      <c r="BC71" s="64">
        <f t="shared" ref="BC71:BC80" si="35">IFERROR(AVERAGE(AD71:AQ71),"")</f>
        <v>94.732022293735326</v>
      </c>
      <c r="BD71" s="64"/>
    </row>
    <row r="72" spans="5:56">
      <c r="E72" s="3" t="s">
        <v>233</v>
      </c>
      <c r="J72" s="3" t="s">
        <v>65</v>
      </c>
      <c r="M72" s="15"/>
      <c r="N72" s="15"/>
      <c r="P72" s="64">
        <f>P33*$N33</f>
        <v>0</v>
      </c>
      <c r="Q72" s="64">
        <f t="shared" ref="Q72:AQ72" si="36">Q33*$N33</f>
        <v>-155.48347398155857</v>
      </c>
      <c r="R72" s="64">
        <f t="shared" si="36"/>
        <v>-33.124226338508116</v>
      </c>
      <c r="S72" s="64">
        <f t="shared" si="36"/>
        <v>-3.7316137336514199</v>
      </c>
      <c r="T72" s="64">
        <f t="shared" si="36"/>
        <v>0</v>
      </c>
      <c r="U72" s="64">
        <f t="shared" si="36"/>
        <v>51.595386801654463</v>
      </c>
      <c r="V72" s="64">
        <f t="shared" si="36"/>
        <v>-2.4321558876445835</v>
      </c>
      <c r="W72" s="64">
        <f t="shared" si="36"/>
        <v>-8.9697597553477841</v>
      </c>
      <c r="X72" s="64">
        <f t="shared" si="36"/>
        <v>-3.5773705262167756</v>
      </c>
      <c r="Y72" s="64">
        <f t="shared" si="36"/>
        <v>1.5919043429077859</v>
      </c>
      <c r="Z72" s="64">
        <f t="shared" si="36"/>
        <v>-0.92638277394705959</v>
      </c>
      <c r="AA72" s="64">
        <f t="shared" si="36"/>
        <v>5.4051943124142952</v>
      </c>
      <c r="AB72" s="64">
        <f t="shared" si="36"/>
        <v>14.98393449956682</v>
      </c>
      <c r="AC72" s="64">
        <f t="shared" si="36"/>
        <v>84.993330818636366</v>
      </c>
      <c r="AD72" s="64">
        <f t="shared" si="36"/>
        <v>-16.890874932367264</v>
      </c>
      <c r="AE72" s="64">
        <f t="shared" si="36"/>
        <v>4.8211470518460064</v>
      </c>
      <c r="AF72" s="64">
        <f t="shared" si="36"/>
        <v>4.6721141376486361</v>
      </c>
      <c r="AG72" s="64">
        <f t="shared" si="36"/>
        <v>-20.103364516034002</v>
      </c>
      <c r="AH72" s="64">
        <f t="shared" si="36"/>
        <v>-20.461000729333851</v>
      </c>
      <c r="AI72" s="64">
        <f t="shared" si="36"/>
        <v>12.826242646067906</v>
      </c>
      <c r="AJ72" s="64">
        <f t="shared" si="36"/>
        <v>3.3129365218993936</v>
      </c>
      <c r="AK72" s="64">
        <f t="shared" si="36"/>
        <v>-26.807711931897902</v>
      </c>
      <c r="AL72" s="64">
        <f t="shared" si="36"/>
        <v>-38.143944241864276</v>
      </c>
      <c r="AM72" s="64">
        <f t="shared" si="36"/>
        <v>21.695777935921797</v>
      </c>
      <c r="AN72" s="64">
        <f t="shared" si="36"/>
        <v>-14.50267502500178</v>
      </c>
      <c r="AO72" s="64">
        <f t="shared" si="36"/>
        <v>-11.258796967492508</v>
      </c>
      <c r="AP72" s="64">
        <f t="shared" si="36"/>
        <v>-20.501872187215938</v>
      </c>
      <c r="AQ72" s="64">
        <f t="shared" si="36"/>
        <v>-17.402094463250901</v>
      </c>
      <c r="AS72" s="64">
        <f t="shared" si="23"/>
        <v>-192.33931405371811</v>
      </c>
      <c r="AT72" s="64">
        <f t="shared" si="24"/>
        <v>-64.113104684572704</v>
      </c>
      <c r="AU72" s="64"/>
      <c r="AV72" s="64">
        <f t="shared" si="25"/>
        <v>51.595386801654463</v>
      </c>
      <c r="AW72" s="64">
        <f t="shared" si="26"/>
        <v>51.595386801654463</v>
      </c>
      <c r="AX72" s="64"/>
      <c r="AY72" s="64">
        <f t="shared" si="32"/>
        <v>91.068695030369071</v>
      </c>
      <c r="AZ72" s="64">
        <f t="shared" si="33"/>
        <v>11.383586878796134</v>
      </c>
      <c r="BA72" s="64"/>
      <c r="BB72" s="64">
        <f t="shared" si="34"/>
        <v>-138.74411670107466</v>
      </c>
      <c r="BC72" s="64">
        <f t="shared" si="35"/>
        <v>-9.9102940500767609</v>
      </c>
      <c r="BD72" s="64"/>
    </row>
    <row r="73" spans="5:56">
      <c r="E73" s="3" t="s">
        <v>234</v>
      </c>
      <c r="J73" s="3" t="s">
        <v>65</v>
      </c>
      <c r="M73" s="15"/>
      <c r="N73" s="15"/>
      <c r="P73" s="64">
        <f>P31*$N31</f>
        <v>0</v>
      </c>
      <c r="Q73" s="64">
        <f t="shared" ref="Q73:AQ73" si="37">Q31*$N31</f>
        <v>480.03640843532958</v>
      </c>
      <c r="R73" s="64">
        <f t="shared" si="37"/>
        <v>47.723698457937139</v>
      </c>
      <c r="S73" s="64">
        <f t="shared" si="37"/>
        <v>113.1909253703105</v>
      </c>
      <c r="T73" s="64">
        <f t="shared" si="37"/>
        <v>0</v>
      </c>
      <c r="U73" s="64">
        <f t="shared" si="37"/>
        <v>89.096893068410225</v>
      </c>
      <c r="V73" s="64">
        <f t="shared" si="37"/>
        <v>175.98899905035884</v>
      </c>
      <c r="W73" s="64">
        <f t="shared" si="37"/>
        <v>121.15751706222633</v>
      </c>
      <c r="X73" s="64">
        <f t="shared" si="37"/>
        <v>122.73857897335307</v>
      </c>
      <c r="Y73" s="64">
        <f t="shared" si="37"/>
        <v>94.503069840658569</v>
      </c>
      <c r="Z73" s="64">
        <f t="shared" si="37"/>
        <v>106.58879109293733</v>
      </c>
      <c r="AA73" s="64">
        <f t="shared" si="37"/>
        <v>9.1213293583551174</v>
      </c>
      <c r="AB73" s="64">
        <f t="shared" si="37"/>
        <v>-0.71374106800325521</v>
      </c>
      <c r="AC73" s="64">
        <f t="shared" si="37"/>
        <v>-170.85672343787115</v>
      </c>
      <c r="AD73" s="64">
        <f t="shared" si="37"/>
        <v>-58.686043370780816</v>
      </c>
      <c r="AE73" s="64">
        <f t="shared" si="37"/>
        <v>8.8823539294827807</v>
      </c>
      <c r="AF73" s="64">
        <f t="shared" si="37"/>
        <v>-35.119461714566697</v>
      </c>
      <c r="AG73" s="64">
        <f t="shared" si="37"/>
        <v>-84.541677683097262</v>
      </c>
      <c r="AH73" s="64">
        <f t="shared" si="37"/>
        <v>-52.255231798899686</v>
      </c>
      <c r="AI73" s="64">
        <f t="shared" si="37"/>
        <v>-42.353980997507314</v>
      </c>
      <c r="AJ73" s="64">
        <f t="shared" si="37"/>
        <v>-1.4174975275726514</v>
      </c>
      <c r="AK73" s="64">
        <f t="shared" si="37"/>
        <v>44.357904651284514</v>
      </c>
      <c r="AL73" s="64">
        <f t="shared" si="37"/>
        <v>50.38907932053052</v>
      </c>
      <c r="AM73" s="64">
        <f t="shared" si="37"/>
        <v>16.85507243883405</v>
      </c>
      <c r="AN73" s="64">
        <f t="shared" si="37"/>
        <v>0</v>
      </c>
      <c r="AO73" s="64">
        <f t="shared" si="37"/>
        <v>0</v>
      </c>
      <c r="AP73" s="64">
        <f t="shared" si="37"/>
        <v>-17.621566865182832</v>
      </c>
      <c r="AQ73" s="64">
        <f t="shared" si="37"/>
        <v>28.51725254796759</v>
      </c>
      <c r="AS73" s="64">
        <f t="shared" si="23"/>
        <v>640.9510322635773</v>
      </c>
      <c r="AT73" s="64">
        <f t="shared" si="24"/>
        <v>213.65034408785911</v>
      </c>
      <c r="AU73" s="64"/>
      <c r="AV73" s="64">
        <f t="shared" si="25"/>
        <v>89.096893068410225</v>
      </c>
      <c r="AW73" s="64">
        <f t="shared" si="26"/>
        <v>89.096893068410225</v>
      </c>
      <c r="AX73" s="64"/>
      <c r="AY73" s="64">
        <f t="shared" si="32"/>
        <v>458.52782087201473</v>
      </c>
      <c r="AZ73" s="64">
        <f t="shared" si="33"/>
        <v>57.315977609001841</v>
      </c>
      <c r="BA73" s="64"/>
      <c r="BB73" s="64">
        <f t="shared" si="34"/>
        <v>-142.99379706950782</v>
      </c>
      <c r="BC73" s="64">
        <f t="shared" si="35"/>
        <v>-10.213842647821988</v>
      </c>
      <c r="BD73" s="64"/>
    </row>
    <row r="74" spans="5:56">
      <c r="E74" s="3" t="s">
        <v>226</v>
      </c>
      <c r="J74" s="3" t="s">
        <v>65</v>
      </c>
      <c r="M74" s="15"/>
      <c r="N74" s="15"/>
      <c r="P74" s="64">
        <f t="shared" ref="P74:AQ74" si="38">SUM(P70:P73)</f>
        <v>3.2850523770403752</v>
      </c>
      <c r="Q74" s="64">
        <f t="shared" si="38"/>
        <v>1087.3002807905762</v>
      </c>
      <c r="R74" s="64">
        <f t="shared" si="38"/>
        <v>118.23640602663505</v>
      </c>
      <c r="S74" s="64">
        <f t="shared" si="38"/>
        <v>217.29969644390343</v>
      </c>
      <c r="T74" s="64">
        <f t="shared" si="38"/>
        <v>25.862971136722969</v>
      </c>
      <c r="U74" s="64">
        <f t="shared" si="38"/>
        <v>50.620493437441858</v>
      </c>
      <c r="V74" s="64">
        <f t="shared" si="38"/>
        <v>305.40416210893443</v>
      </c>
      <c r="W74" s="64">
        <f t="shared" si="38"/>
        <v>256.72486781584041</v>
      </c>
      <c r="X74" s="64">
        <f t="shared" si="38"/>
        <v>235.20187178690699</v>
      </c>
      <c r="Y74" s="64">
        <f t="shared" si="38"/>
        <v>225.82931246349398</v>
      </c>
      <c r="Z74" s="64">
        <f t="shared" si="38"/>
        <v>296.44092871607108</v>
      </c>
      <c r="AA74" s="64">
        <f t="shared" si="38"/>
        <v>204.66680123244834</v>
      </c>
      <c r="AB74" s="64">
        <f t="shared" si="38"/>
        <v>352.21261498031703</v>
      </c>
      <c r="AC74" s="64">
        <f t="shared" si="38"/>
        <v>155.00646838094383</v>
      </c>
      <c r="AD74" s="64">
        <f t="shared" si="38"/>
        <v>120.4219499435024</v>
      </c>
      <c r="AE74" s="64">
        <f t="shared" si="38"/>
        <v>86.08522962044394</v>
      </c>
      <c r="AF74" s="64">
        <f t="shared" si="38"/>
        <v>77.654272110559219</v>
      </c>
      <c r="AG74" s="64">
        <f t="shared" si="38"/>
        <v>77.419463969120116</v>
      </c>
      <c r="AH74" s="64">
        <f t="shared" si="38"/>
        <v>117.4719922990793</v>
      </c>
      <c r="AI74" s="64">
        <f t="shared" si="38"/>
        <v>61.369838163242868</v>
      </c>
      <c r="AJ74" s="64">
        <f t="shared" si="38"/>
        <v>113.88237192324851</v>
      </c>
      <c r="AK74" s="64">
        <f t="shared" si="38"/>
        <v>186.96722927608593</v>
      </c>
      <c r="AL74" s="64">
        <f t="shared" si="38"/>
        <v>180.15872642809359</v>
      </c>
      <c r="AM74" s="64">
        <f t="shared" si="38"/>
        <v>321.38558500823473</v>
      </c>
      <c r="AN74" s="64">
        <f t="shared" si="38"/>
        <v>38.74184483346977</v>
      </c>
      <c r="AO74" s="64">
        <f t="shared" si="38"/>
        <v>24.203705105142276</v>
      </c>
      <c r="AP74" s="64">
        <f t="shared" si="38"/>
        <v>15.917275922892753</v>
      </c>
      <c r="AQ74" s="64">
        <f t="shared" si="38"/>
        <v>151.63740181471965</v>
      </c>
      <c r="AS74" s="64">
        <f t="shared" si="23"/>
        <v>1422.8363832611146</v>
      </c>
      <c r="AT74" s="64">
        <f t="shared" si="24"/>
        <v>474.27879442037153</v>
      </c>
      <c r="AU74" s="64"/>
      <c r="AV74" s="64">
        <f t="shared" si="25"/>
        <v>50.620493437441858</v>
      </c>
      <c r="AW74" s="64">
        <f t="shared" si="26"/>
        <v>50.620493437441858</v>
      </c>
      <c r="AX74" s="64"/>
      <c r="AY74" s="64">
        <f>SUM(V74:AC74)</f>
        <v>2031.4870274849559</v>
      </c>
      <c r="AZ74" s="64">
        <f>IFERROR(AVERAGE(V74:AC74),"")</f>
        <v>253.93587843561949</v>
      </c>
      <c r="BA74" s="64"/>
      <c r="BB74" s="64">
        <f>SUM(AD74:AQ74)</f>
        <v>1573.3168864178349</v>
      </c>
      <c r="BC74" s="64">
        <f>IFERROR(AVERAGE(AD74:AQ74),"")</f>
        <v>112.37977760127391</v>
      </c>
      <c r="BD74" s="64"/>
    </row>
    <row r="75" spans="5:56">
      <c r="AS75" s="3"/>
      <c r="AT75" s="3"/>
      <c r="AU75" s="3"/>
      <c r="AV75" s="3"/>
      <c r="AW75" s="3"/>
      <c r="AX75" s="3"/>
      <c r="AY75" s="3"/>
      <c r="AZ75" s="3"/>
      <c r="BA75" s="3"/>
      <c r="BB75" s="3"/>
      <c r="BC75" s="3"/>
      <c r="BD75" s="3"/>
    </row>
    <row r="76" spans="5:56">
      <c r="E76" s="3" t="s">
        <v>238</v>
      </c>
      <c r="J76" s="3" t="s">
        <v>267</v>
      </c>
      <c r="M76" s="15"/>
      <c r="N76" s="15"/>
      <c r="P76" s="67">
        <f t="shared" ref="P76:AQ76" si="39">P70/P$66</f>
        <v>-6.0927129296776744E-3</v>
      </c>
      <c r="Q76" s="67">
        <f t="shared" si="39"/>
        <v>1.9403959387716156E-2</v>
      </c>
      <c r="R76" s="67">
        <f t="shared" si="39"/>
        <v>1.1793981047455892E-2</v>
      </c>
      <c r="S76" s="67">
        <f t="shared" si="39"/>
        <v>5.0485658532576786E-3</v>
      </c>
      <c r="T76" s="67">
        <f t="shared" si="39"/>
        <v>9.9247378832431968E-2</v>
      </c>
      <c r="U76" s="67">
        <f t="shared" si="39"/>
        <v>-9.6580533550988858E-3</v>
      </c>
      <c r="V76" s="67">
        <f t="shared" si="39"/>
        <v>6.7946970000189377E-3</v>
      </c>
      <c r="W76" s="67">
        <f t="shared" si="39"/>
        <v>2.0883030558487392E-2</v>
      </c>
      <c r="X76" s="67">
        <f t="shared" si="39"/>
        <v>1.3472464858871483E-2</v>
      </c>
      <c r="Y76" s="67">
        <f t="shared" si="39"/>
        <v>2.6651927985282292E-2</v>
      </c>
      <c r="Z76" s="67">
        <f t="shared" si="39"/>
        <v>2.7704311717517853E-2</v>
      </c>
      <c r="AA76" s="67">
        <f t="shared" si="39"/>
        <v>4.4440961961405595E-2</v>
      </c>
      <c r="AB76" s="67">
        <f t="shared" si="39"/>
        <v>2.9050808204731958E-2</v>
      </c>
      <c r="AC76" s="67">
        <f t="shared" si="39"/>
        <v>4.4471146147013307E-2</v>
      </c>
      <c r="AD76" s="67">
        <f t="shared" si="39"/>
        <v>1.8087108312275741E-2</v>
      </c>
      <c r="AE76" s="67">
        <f t="shared" si="39"/>
        <v>1.3052476053616757E-6</v>
      </c>
      <c r="AF76" s="67">
        <f t="shared" si="39"/>
        <v>-3.8506108133257589E-6</v>
      </c>
      <c r="AG76" s="67">
        <f t="shared" si="39"/>
        <v>-3.541179941875491E-3</v>
      </c>
      <c r="AH76" s="67">
        <f t="shared" si="39"/>
        <v>6.9911348796127741E-4</v>
      </c>
      <c r="AI76" s="67">
        <f t="shared" si="39"/>
        <v>7.9601938632429328E-3</v>
      </c>
      <c r="AJ76" s="67">
        <f t="shared" si="39"/>
        <v>7.7582175618291808E-3</v>
      </c>
      <c r="AK76" s="67">
        <f t="shared" si="39"/>
        <v>1.8451852335660563E-2</v>
      </c>
      <c r="AL76" s="67">
        <f t="shared" si="39"/>
        <v>2.5073669437930716E-2</v>
      </c>
      <c r="AM76" s="67">
        <f t="shared" si="39"/>
        <v>2.2988823069915346E-2</v>
      </c>
      <c r="AN76" s="67">
        <f t="shared" si="39"/>
        <v>-5.590580341001824E-17</v>
      </c>
      <c r="AO76" s="67">
        <f t="shared" si="39"/>
        <v>0</v>
      </c>
      <c r="AP76" s="67">
        <f t="shared" si="39"/>
        <v>9.9349048463591976E-3</v>
      </c>
      <c r="AQ76" s="67">
        <f t="shared" si="39"/>
        <v>1.1341952317027608E-2</v>
      </c>
      <c r="AS76" s="109"/>
      <c r="AT76" s="67">
        <f>IFERROR(AVERAGE(P76:S76),"")</f>
        <v>7.5384483396880126E-3</v>
      </c>
      <c r="AU76" s="109">
        <f>IFERROR(AS70/AS$66,"")</f>
        <v>1.6476458014462039E-2</v>
      </c>
      <c r="AV76" s="109"/>
      <c r="AW76" s="109">
        <f t="shared" ref="AW76:AW80" si="40">IFERROR(AVERAGE(U76:U76),"")</f>
        <v>-9.6580533550988858E-3</v>
      </c>
      <c r="AX76" s="109">
        <f>IFERROR(AV70/AV$66,"")</f>
        <v>-9.6580533550988858E-3</v>
      </c>
      <c r="AY76" s="67"/>
      <c r="AZ76" s="67">
        <f>IFERROR(AVERAGE(V76:AC76),"")</f>
        <v>2.6683668554166103E-2</v>
      </c>
      <c r="BA76" s="109">
        <f>IFERROR(AY70/AY$66,"")</f>
        <v>2.5256112340722604E-2</v>
      </c>
      <c r="BB76" s="67"/>
      <c r="BC76" s="67">
        <f>IFERROR(AVERAGE(AD76:AQ76),"")</f>
        <v>8.4822935662227893E-3</v>
      </c>
      <c r="BD76" s="109">
        <f>IFERROR(BB70/BB$66,"")</f>
        <v>8.5231879684330783E-3</v>
      </c>
    </row>
    <row r="77" spans="5:56">
      <c r="E77" s="3" t="s">
        <v>239</v>
      </c>
      <c r="J77" s="3" t="s">
        <v>267</v>
      </c>
      <c r="M77" s="15"/>
      <c r="N77" s="15"/>
      <c r="P77" s="67">
        <f t="shared" ref="P77:AQ77" si="41">P71/P$66</f>
        <v>1.4413706351191748E-2</v>
      </c>
      <c r="Q77" s="67">
        <f t="shared" si="41"/>
        <v>5.6007869771208659E-3</v>
      </c>
      <c r="R77" s="67">
        <f t="shared" si="41"/>
        <v>6.9498608884580367E-3</v>
      </c>
      <c r="S77" s="67">
        <f t="shared" si="41"/>
        <v>1.4386415552975592E-2</v>
      </c>
      <c r="T77" s="67">
        <f t="shared" si="41"/>
        <v>-7.8125762797040914E-3</v>
      </c>
      <c r="U77" s="67">
        <f t="shared" si="41"/>
        <v>2.6657126071392865E-3</v>
      </c>
      <c r="V77" s="67">
        <f t="shared" si="41"/>
        <v>1.2562752124352252E-2</v>
      </c>
      <c r="W77" s="67">
        <f t="shared" si="41"/>
        <v>1.0031096534746724E-2</v>
      </c>
      <c r="X77" s="67">
        <f t="shared" si="41"/>
        <v>1.0987151148039418E-2</v>
      </c>
      <c r="Y77" s="67">
        <f t="shared" si="41"/>
        <v>9.5232240187233894E-3</v>
      </c>
      <c r="Z77" s="67">
        <f t="shared" si="41"/>
        <v>1.5010464157749037E-2</v>
      </c>
      <c r="AA77" s="67">
        <f t="shared" si="41"/>
        <v>8.4433607723648964E-3</v>
      </c>
      <c r="AB77" s="67">
        <f t="shared" si="41"/>
        <v>1.3227490305543779E-2</v>
      </c>
      <c r="AC77" s="67">
        <f t="shared" si="41"/>
        <v>8.8232479135742781E-3</v>
      </c>
      <c r="AD77" s="67">
        <f t="shared" si="41"/>
        <v>2.7094359565885035E-2</v>
      </c>
      <c r="AE77" s="67">
        <f t="shared" si="41"/>
        <v>2.2072162285492507E-2</v>
      </c>
      <c r="AF77" s="67">
        <f t="shared" si="41"/>
        <v>2.4835750142865706E-2</v>
      </c>
      <c r="AG77" s="67">
        <f t="shared" si="41"/>
        <v>3.4952435983247279E-2</v>
      </c>
      <c r="AH77" s="67">
        <f t="shared" si="41"/>
        <v>3.2329688824565633E-2</v>
      </c>
      <c r="AI77" s="67">
        <f t="shared" si="41"/>
        <v>2.674189546919082E-2</v>
      </c>
      <c r="AJ77" s="67">
        <f t="shared" si="41"/>
        <v>2.0789113086340974E-2</v>
      </c>
      <c r="AK77" s="67">
        <f t="shared" si="41"/>
        <v>2.3866578652523111E-2</v>
      </c>
      <c r="AL77" s="67">
        <f t="shared" si="41"/>
        <v>1.5610874958091787E-2</v>
      </c>
      <c r="AM77" s="67">
        <f t="shared" si="41"/>
        <v>2.1495266253560411E-2</v>
      </c>
      <c r="AN77" s="67">
        <f t="shared" si="41"/>
        <v>1.2235109155762645E-2</v>
      </c>
      <c r="AO77" s="67">
        <f t="shared" si="41"/>
        <v>7.5790267739775045E-3</v>
      </c>
      <c r="AP77" s="67">
        <f t="shared" si="41"/>
        <v>9.7471578228564264E-3</v>
      </c>
      <c r="AQ77" s="67">
        <f t="shared" si="41"/>
        <v>1.3263835189059645E-2</v>
      </c>
      <c r="AS77" s="109"/>
      <c r="AT77" s="67">
        <f>IFERROR(AVERAGE(P77:S77),"")</f>
        <v>1.0337692442436562E-2</v>
      </c>
      <c r="AU77" s="109">
        <f t="shared" ref="AU77:AU80" si="42">IFERROR(AS71/AS$66,"")</f>
        <v>6.9525422715791272E-3</v>
      </c>
      <c r="AV77" s="109"/>
      <c r="AW77" s="109">
        <f t="shared" si="40"/>
        <v>2.6657126071392865E-3</v>
      </c>
      <c r="AX77" s="109">
        <f t="shared" ref="AX77:AX80" si="43">IFERROR(AV71/AV$66,"")</f>
        <v>2.6657126071392865E-3</v>
      </c>
      <c r="AY77" s="67"/>
      <c r="AZ77" s="67">
        <f>IFERROR(AVERAGE(V77:AC77),"")</f>
        <v>1.1076098371886722E-2</v>
      </c>
      <c r="BA77" s="109">
        <f t="shared" ref="BA77:BA80" si="44">IFERROR(AY71/AY$66,"")</f>
        <v>1.1431868081269248E-2</v>
      </c>
      <c r="BB77" s="67"/>
      <c r="BC77" s="67">
        <f>IFERROR(AVERAGE(AD77:AQ77),"")</f>
        <v>2.090094672595853E-2</v>
      </c>
      <c r="BD77" s="109">
        <f t="shared" ref="BD77:BD80" si="45">IFERROR(BB71/BB$66,"")</f>
        <v>2.1376181858273578E-2</v>
      </c>
    </row>
    <row r="78" spans="5:56">
      <c r="E78" s="3" t="s">
        <v>240</v>
      </c>
      <c r="J78" s="3" t="s">
        <v>267</v>
      </c>
      <c r="M78" s="15"/>
      <c r="N78" s="15"/>
      <c r="P78" s="67">
        <f t="shared" ref="P78:AQ78" si="46">P72/P$66</f>
        <v>0</v>
      </c>
      <c r="Q78" s="67">
        <f t="shared" si="46"/>
        <v>-5.097133211284707E-3</v>
      </c>
      <c r="R78" s="67">
        <f t="shared" si="46"/>
        <v>-5.9908686925681303E-3</v>
      </c>
      <c r="S78" s="67">
        <f t="shared" si="46"/>
        <v>-6.7251098610590404E-4</v>
      </c>
      <c r="T78" s="67">
        <f t="shared" si="46"/>
        <v>0</v>
      </c>
      <c r="U78" s="67">
        <f t="shared" si="46"/>
        <v>4.0053888107328389E-3</v>
      </c>
      <c r="V78" s="67">
        <f t="shared" si="46"/>
        <v>-3.5708222384729497E-4</v>
      </c>
      <c r="W78" s="67">
        <f t="shared" si="46"/>
        <v>-1.9184851011353568E-3</v>
      </c>
      <c r="X78" s="67">
        <f t="shared" si="46"/>
        <v>-7.540555773065267E-4</v>
      </c>
      <c r="Y78" s="67">
        <f t="shared" si="46"/>
        <v>4.4388696426901029E-4</v>
      </c>
      <c r="Z78" s="67">
        <f t="shared" si="46"/>
        <v>-2.074145060014951E-4</v>
      </c>
      <c r="AA78" s="67">
        <f t="shared" si="46"/>
        <v>1.5033639590840105E-3</v>
      </c>
      <c r="AB78" s="67">
        <f t="shared" si="46"/>
        <v>1.8745656515327821E-3</v>
      </c>
      <c r="AC78" s="67">
        <f t="shared" si="46"/>
        <v>1.8805458044279483E-2</v>
      </c>
      <c r="AD78" s="67">
        <f t="shared" si="46"/>
        <v>-3.8936680095030319E-3</v>
      </c>
      <c r="AE78" s="67">
        <f t="shared" si="46"/>
        <v>1.4702527132476383E-3</v>
      </c>
      <c r="AF78" s="67">
        <f t="shared" si="46"/>
        <v>1.0732259997933424E-3</v>
      </c>
      <c r="AG78" s="67">
        <f t="shared" si="46"/>
        <v>-3.4683966875048654E-3</v>
      </c>
      <c r="AH78" s="67">
        <f t="shared" si="46"/>
        <v>-3.5533343287643166E-3</v>
      </c>
      <c r="AI78" s="67">
        <f t="shared" si="46"/>
        <v>4.8966918059847875E-3</v>
      </c>
      <c r="AJ78" s="67">
        <f t="shared" si="46"/>
        <v>8.4452258699760949E-4</v>
      </c>
      <c r="AK78" s="67">
        <f t="shared" si="46"/>
        <v>-6.6962587139898187E-3</v>
      </c>
      <c r="AL78" s="67">
        <f t="shared" si="46"/>
        <v>-9.2420689741433883E-3</v>
      </c>
      <c r="AM78" s="67">
        <f t="shared" si="46"/>
        <v>3.4122998538157609E-3</v>
      </c>
      <c r="AN78" s="67">
        <f t="shared" si="46"/>
        <v>-3.3325835682827851E-3</v>
      </c>
      <c r="AO78" s="67">
        <f t="shared" si="46"/>
        <v>-2.4062240020353582E-3</v>
      </c>
      <c r="AP78" s="67">
        <f t="shared" si="46"/>
        <v>-7.4669466051574228E-3</v>
      </c>
      <c r="AQ78" s="67">
        <f t="shared" si="46"/>
        <v>-3.0471491712467272E-3</v>
      </c>
      <c r="AS78" s="109"/>
      <c r="AT78" s="67">
        <f>IFERROR(AVERAGE(P78:S78),"")</f>
        <v>-2.9401282224896853E-3</v>
      </c>
      <c r="AU78" s="109">
        <f t="shared" si="42"/>
        <v>-4.6255427578857687E-3</v>
      </c>
      <c r="AV78" s="109"/>
      <c r="AW78" s="109">
        <f t="shared" si="40"/>
        <v>4.0053888107328389E-3</v>
      </c>
      <c r="AX78" s="109">
        <f t="shared" si="43"/>
        <v>4.0053888107328389E-3</v>
      </c>
      <c r="AY78" s="67"/>
      <c r="AZ78" s="67">
        <f>IFERROR(AVERAGE(V78:AC78),"")</f>
        <v>2.4237796513593268E-3</v>
      </c>
      <c r="BA78" s="109">
        <f t="shared" si="44"/>
        <v>2.2546378927565977E-3</v>
      </c>
      <c r="BB78" s="67"/>
      <c r="BC78" s="67">
        <f>IFERROR(AVERAGE(AD78:AQ78),"")</f>
        <v>-2.2435455071991841E-3</v>
      </c>
      <c r="BD78" s="109">
        <f t="shared" si="45"/>
        <v>-2.2362474985126207E-3</v>
      </c>
    </row>
    <row r="79" spans="5:56">
      <c r="E79" s="3" t="s">
        <v>241</v>
      </c>
      <c r="J79" s="3" t="s">
        <v>267</v>
      </c>
      <c r="M79" s="15"/>
      <c r="N79" s="15"/>
      <c r="P79" s="67">
        <f t="shared" ref="P79:AQ79" si="47">P73/P$66</f>
        <v>0</v>
      </c>
      <c r="Q79" s="67">
        <f t="shared" si="47"/>
        <v>1.5736781906170668E-2</v>
      </c>
      <c r="R79" s="67">
        <f t="shared" si="47"/>
        <v>8.6313385273799129E-3</v>
      </c>
      <c r="S79" s="67">
        <f t="shared" si="47"/>
        <v>2.0399255194224256E-2</v>
      </c>
      <c r="T79" s="67">
        <f t="shared" si="47"/>
        <v>0</v>
      </c>
      <c r="U79" s="67">
        <f t="shared" si="47"/>
        <v>6.9166590404517942E-3</v>
      </c>
      <c r="V79" s="67">
        <f t="shared" si="47"/>
        <v>2.5838205302876928E-2</v>
      </c>
      <c r="W79" s="67">
        <f t="shared" si="47"/>
        <v>2.5913613933288858E-2</v>
      </c>
      <c r="X79" s="67">
        <f t="shared" si="47"/>
        <v>2.5871435275510002E-2</v>
      </c>
      <c r="Y79" s="67">
        <f t="shared" si="47"/>
        <v>2.6351257204970231E-2</v>
      </c>
      <c r="Z79" s="67">
        <f t="shared" si="47"/>
        <v>2.3864931507352895E-2</v>
      </c>
      <c r="AA79" s="67">
        <f t="shared" si="47"/>
        <v>2.5369444692842197E-3</v>
      </c>
      <c r="AB79" s="67">
        <f t="shared" si="47"/>
        <v>-8.9292601366210299E-5</v>
      </c>
      <c r="AC79" s="67">
        <f t="shared" si="47"/>
        <v>-3.7803424259841227E-2</v>
      </c>
      <c r="AD79" s="67">
        <f t="shared" si="47"/>
        <v>-1.3528249459667971E-2</v>
      </c>
      <c r="AE79" s="67">
        <f t="shared" si="47"/>
        <v>2.7087547474511278E-3</v>
      </c>
      <c r="AF79" s="67">
        <f t="shared" si="47"/>
        <v>-8.0672514198869508E-3</v>
      </c>
      <c r="AG79" s="67">
        <f t="shared" si="47"/>
        <v>-1.4585820925561464E-2</v>
      </c>
      <c r="AH79" s="67">
        <f t="shared" si="47"/>
        <v>-9.0748400562034575E-3</v>
      </c>
      <c r="AI79" s="67">
        <f t="shared" si="47"/>
        <v>-1.6169535960315673E-2</v>
      </c>
      <c r="AJ79" s="67">
        <f t="shared" si="47"/>
        <v>-3.6134368139418405E-4</v>
      </c>
      <c r="AK79" s="67">
        <f t="shared" si="47"/>
        <v>1.1080095396058835E-2</v>
      </c>
      <c r="AL79" s="67">
        <f t="shared" si="47"/>
        <v>1.2208998200894088E-2</v>
      </c>
      <c r="AM79" s="67">
        <f t="shared" si="47"/>
        <v>2.6509563929422589E-3</v>
      </c>
      <c r="AN79" s="67">
        <f t="shared" si="47"/>
        <v>0</v>
      </c>
      <c r="AO79" s="67">
        <f t="shared" si="47"/>
        <v>0</v>
      </c>
      <c r="AP79" s="67">
        <f t="shared" si="47"/>
        <v>-6.4179162605246618E-3</v>
      </c>
      <c r="AQ79" s="67">
        <f t="shared" si="47"/>
        <v>4.9934404534625124E-3</v>
      </c>
      <c r="AS79" s="109"/>
      <c r="AT79" s="67">
        <f>IFERROR(AVERAGE(P79:S79),"")</f>
        <v>1.1191843906943709E-2</v>
      </c>
      <c r="AU79" s="109">
        <f t="shared" si="42"/>
        <v>1.5414146712710948E-2</v>
      </c>
      <c r="AV79" s="109"/>
      <c r="AW79" s="109">
        <f t="shared" si="40"/>
        <v>6.9166590404517942E-3</v>
      </c>
      <c r="AX79" s="109">
        <f t="shared" si="43"/>
        <v>6.9166590404517942E-3</v>
      </c>
      <c r="AY79" s="67"/>
      <c r="AZ79" s="67">
        <f>IFERROR(AVERAGE(V79:AC79),"")</f>
        <v>1.156045885400946E-2</v>
      </c>
      <c r="BA79" s="109">
        <f t="shared" si="44"/>
        <v>1.1352026066437029E-2</v>
      </c>
      <c r="BB79" s="67"/>
      <c r="BC79" s="67">
        <f>IFERROR(AVERAGE(AD79:AQ79),"")</f>
        <v>-2.4687651837675384E-3</v>
      </c>
      <c r="BD79" s="109">
        <f t="shared" si="45"/>
        <v>-2.3047429224581409E-3</v>
      </c>
    </row>
    <row r="80" spans="5:56">
      <c r="E80" s="3" t="s">
        <v>226</v>
      </c>
      <c r="J80" s="3" t="s">
        <v>267</v>
      </c>
      <c r="M80" s="15"/>
      <c r="N80" s="15"/>
      <c r="P80" s="97">
        <f t="shared" ref="P80:AQ80" si="48">P74/P66</f>
        <v>8.3209934215140724E-3</v>
      </c>
      <c r="Q80" s="97">
        <f t="shared" si="48"/>
        <v>3.5644395059722986E-2</v>
      </c>
      <c r="R80" s="97">
        <f t="shared" si="48"/>
        <v>2.1384311770725712E-2</v>
      </c>
      <c r="S80" s="97">
        <f t="shared" si="48"/>
        <v>3.916172561435162E-2</v>
      </c>
      <c r="T80" s="97">
        <f t="shared" si="48"/>
        <v>9.1434802552727873E-2</v>
      </c>
      <c r="U80" s="97">
        <f t="shared" si="48"/>
        <v>3.9297071032250337E-3</v>
      </c>
      <c r="V80" s="97">
        <f t="shared" si="48"/>
        <v>4.4838572203400831E-2</v>
      </c>
      <c r="W80" s="97">
        <f t="shared" si="48"/>
        <v>5.4909255925387618E-2</v>
      </c>
      <c r="X80" s="97">
        <f t="shared" si="48"/>
        <v>4.9576995705114375E-2</v>
      </c>
      <c r="Y80" s="97">
        <f t="shared" si="48"/>
        <v>6.2970296173244913E-2</v>
      </c>
      <c r="Z80" s="97">
        <f t="shared" si="48"/>
        <v>6.6372292876618277E-2</v>
      </c>
      <c r="AA80" s="97">
        <f t="shared" si="48"/>
        <v>5.6924631162138722E-2</v>
      </c>
      <c r="AB80" s="97">
        <f t="shared" si="48"/>
        <v>4.4063571560442313E-2</v>
      </c>
      <c r="AC80" s="97">
        <f t="shared" si="48"/>
        <v>3.4296427845025845E-2</v>
      </c>
      <c r="AD80" s="97">
        <f t="shared" si="48"/>
        <v>2.7759550408989767E-2</v>
      </c>
      <c r="AE80" s="97">
        <f t="shared" si="48"/>
        <v>2.6252474993796633E-2</v>
      </c>
      <c r="AF80" s="97">
        <f t="shared" si="48"/>
        <v>1.7837874111958772E-2</v>
      </c>
      <c r="AG80" s="97">
        <f t="shared" si="48"/>
        <v>1.3357038428305457E-2</v>
      </c>
      <c r="AH80" s="97">
        <f t="shared" si="48"/>
        <v>2.0400627927559131E-2</v>
      </c>
      <c r="AI80" s="97">
        <f t="shared" si="48"/>
        <v>2.3429245178102867E-2</v>
      </c>
      <c r="AJ80" s="97">
        <f t="shared" si="48"/>
        <v>2.9030509553773579E-2</v>
      </c>
      <c r="AK80" s="97">
        <f t="shared" si="48"/>
        <v>4.6702267670252692E-2</v>
      </c>
      <c r="AL80" s="97">
        <f t="shared" si="48"/>
        <v>4.3651473622773204E-2</v>
      </c>
      <c r="AM80" s="97">
        <f t="shared" si="48"/>
        <v>5.054734557023377E-2</v>
      </c>
      <c r="AN80" s="97">
        <f t="shared" si="48"/>
        <v>8.9025255874798041E-3</v>
      </c>
      <c r="AO80" s="97">
        <f t="shared" si="48"/>
        <v>5.1728027719421463E-3</v>
      </c>
      <c r="AP80" s="97">
        <f t="shared" si="48"/>
        <v>5.7971998035335421E-3</v>
      </c>
      <c r="AQ80" s="97">
        <f t="shared" si="48"/>
        <v>2.6552078788303034E-2</v>
      </c>
      <c r="AS80" s="109"/>
      <c r="AT80" s="67">
        <f t="shared" ref="AT80" si="49">IFERROR(AVERAGE(P80:S80),"")</f>
        <v>2.6127856466578597E-2</v>
      </c>
      <c r="AU80" s="109">
        <f t="shared" si="42"/>
        <v>3.4217604240866346E-2</v>
      </c>
      <c r="AV80" s="109"/>
      <c r="AW80" s="109">
        <f t="shared" si="40"/>
        <v>3.9297071032250337E-3</v>
      </c>
      <c r="AX80" s="109">
        <f t="shared" si="43"/>
        <v>3.9297071032250337E-3</v>
      </c>
      <c r="AY80" s="67"/>
      <c r="AZ80" s="67">
        <f t="shared" si="33"/>
        <v>5.1744005431421609E-2</v>
      </c>
      <c r="BA80" s="109">
        <f t="shared" si="44"/>
        <v>5.0294644381185472E-2</v>
      </c>
      <c r="BB80" s="67"/>
      <c r="BC80" s="67">
        <f t="shared" si="35"/>
        <v>2.4670929601214597E-2</v>
      </c>
      <c r="BD80" s="109">
        <f t="shared" si="45"/>
        <v>2.535837940573589E-2</v>
      </c>
    </row>
    <row r="82" spans="2:59" ht="15">
      <c r="B82" s="10" t="s">
        <v>264</v>
      </c>
      <c r="C82" s="10"/>
      <c r="D82" s="10"/>
      <c r="E82" s="10"/>
      <c r="F82" s="10"/>
      <c r="G82" s="10"/>
      <c r="H82" s="10"/>
      <c r="I82" s="10"/>
      <c r="J82" s="10"/>
      <c r="K82" s="10"/>
      <c r="L82" s="10"/>
      <c r="M82" s="10"/>
      <c r="N82" s="10"/>
      <c r="O82" s="10"/>
      <c r="P82" s="10"/>
      <c r="Q82" s="10"/>
      <c r="R82" s="10"/>
      <c r="S82" s="10"/>
      <c r="T82" s="10"/>
      <c r="U82" s="10"/>
      <c r="V82" s="10"/>
      <c r="W82" s="10"/>
      <c r="X82" s="10"/>
      <c r="Y82" s="10"/>
      <c r="Z82" s="36"/>
      <c r="AA82" s="10"/>
      <c r="AB82" s="10"/>
      <c r="AC82" s="10"/>
      <c r="AD82" s="10"/>
      <c r="AE82" s="10"/>
      <c r="AF82" s="10"/>
      <c r="AG82" s="10"/>
      <c r="AH82" s="10"/>
      <c r="AI82" s="10"/>
      <c r="AJ82" s="10"/>
      <c r="AK82" s="10"/>
      <c r="AL82" s="10"/>
      <c r="AM82" s="10"/>
      <c r="AN82" s="10"/>
      <c r="AO82" s="10"/>
      <c r="AP82" s="10"/>
      <c r="AQ82" s="10"/>
      <c r="AR82" s="10"/>
      <c r="AS82" s="10"/>
      <c r="AT82" s="10"/>
      <c r="AU82" s="10"/>
      <c r="AV82" s="10"/>
      <c r="AW82" s="10"/>
      <c r="AX82" s="10"/>
      <c r="AY82" s="10"/>
      <c r="AZ82" s="10"/>
      <c r="BA82" s="10"/>
      <c r="BB82" s="10"/>
      <c r="BC82" s="10"/>
      <c r="BD82" s="10"/>
      <c r="BG82" s="3"/>
    </row>
    <row r="83" spans="2:59">
      <c r="J83" s="74" t="s">
        <v>230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D6E278D99252B4B99C7589ABDD35CB5" ma:contentTypeVersion="10" ma:contentTypeDescription="Create a new document." ma:contentTypeScope="" ma:versionID="73f783b29a1a71d4ecbfbac99e1d7ede">
  <xsd:schema xmlns:xsd="http://www.w3.org/2001/XMLSchema" xmlns:xs="http://www.w3.org/2001/XMLSchema" xmlns:p="http://schemas.microsoft.com/office/2006/metadata/properties" xmlns:ns2="978a1c12-3ab7-471e-b134-e7ba3975f64f" xmlns:ns3="f35b5cbd-7b0b-4440-92cd-b510cab4ec67" targetNamespace="http://schemas.microsoft.com/office/2006/metadata/properties" ma:root="true" ma:fieldsID="a928bd24ae3d8e620454dfa0ea4cdc5a" ns2:_="" ns3:_="">
    <xsd:import namespace="978a1c12-3ab7-471e-b134-e7ba3975f64f"/>
    <xsd:import namespace="f35b5cbd-7b0b-4440-92cd-b510cab4ec6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78a1c12-3ab7-471e-b134-e7ba3975f64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35b5cbd-7b0b-4440-92cd-b510cab4ec67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sisl xmlns:xsi="http://www.w3.org/2001/XMLSchema-instance" xmlns:xsd="http://www.w3.org/2001/XMLSchema" xmlns="http://www.boldonjames.com/2008/01/sie/internal/label" sislVersion="0" policy="973096ae-7329-4b3b-9368-47aeba6959e1"/>
</file>

<file path=customXml/itemProps1.xml><?xml version="1.0" encoding="utf-8"?>
<ds:datastoreItem xmlns:ds="http://schemas.openxmlformats.org/officeDocument/2006/customXml" ds:itemID="{A4E7B739-4993-4389-B949-21F71531F015}"/>
</file>

<file path=customXml/itemProps2.xml><?xml version="1.0" encoding="utf-8"?>
<ds:datastoreItem xmlns:ds="http://schemas.openxmlformats.org/officeDocument/2006/customXml" ds:itemID="{E7C93B7D-503A-4249-93CB-006978FCC628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dcbf8a88-e063-4a69-82e9-42d02808f636"/>
    <ds:schemaRef ds:uri="b60fddea-7814-43cf-9e1b-5c37802becad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2A578E68-11C5-4D03-A776-607FB879336F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719190DF-18CC-4650-9F9E-D187F1DD6F8A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frontcover</vt:lpstr>
      <vt:lpstr>Cover</vt:lpstr>
      <vt:lpstr>Lists</vt:lpstr>
      <vt:lpstr>Control</vt:lpstr>
      <vt:lpstr>Inp_Variables</vt:lpstr>
      <vt:lpstr>Inp_Exclusions</vt:lpstr>
      <vt:lpstr>Inp_RIIO-1</vt:lpstr>
      <vt:lpstr>Inp_RPEs</vt:lpstr>
      <vt:lpstr>Cal_RIIO-1</vt:lpstr>
      <vt:lpstr>Cal_RIIO-1_ex_RPEs</vt:lpstr>
      <vt:lpstr>Cal_RIIO-2</vt:lpstr>
      <vt:lpstr>Out_Comparison</vt:lpstr>
    </vt:vector>
  </TitlesOfParts>
  <Company>Ofgem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Will Glevey</dc:creator>
  <cp:lastModifiedBy>Steven Alcorn</cp:lastModifiedBy>
  <dcterms:created xsi:type="dcterms:W3CDTF">2019-09-23T08:26:32Z</dcterms:created>
  <dcterms:modified xsi:type="dcterms:W3CDTF">2020-07-07T14:40:44Z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11b9fc79-8525-4963-b339-b3aae258a355</vt:lpwstr>
  </property>
  <property fmtid="{D5CDD505-2E9C-101B-9397-08002B2CF9AE}" pid="3" name="bjSaver">
    <vt:lpwstr>EBGTegUjauDjqpwf+wRN6j1bWnEFDqPT</vt:lpwstr>
  </property>
  <property fmtid="{D5CDD505-2E9C-101B-9397-08002B2CF9AE}" pid="4" name="ContentTypeId">
    <vt:lpwstr>0x0101003D6E278D99252B4B99C7589ABDD35CB5</vt:lpwstr>
  </property>
  <property fmtid="{D5CDD505-2E9C-101B-9397-08002B2CF9AE}" pid="5" name="bjDocumentSecurityLabel">
    <vt:lpwstr>This item has no classification</vt:lpwstr>
  </property>
</Properties>
</file>