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embeddings/oleObject1.bin" ContentType="application/vnd.openxmlformats-officedocument.oleObject"/>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ttp://sharepoint2013/sgg/GasDistrib/Gas_Distrib_Lib/Annual Monitoring and Reporting/2019-20/08 Rigs review/Consultation Publication Templates/"/>
    </mc:Choice>
  </mc:AlternateContent>
  <bookViews>
    <workbookView xWindow="0" yWindow="0" windowWidth="22500" windowHeight="10200" tabRatio="833"/>
  </bookViews>
  <sheets>
    <sheet name="Cover" sheetId="42" r:id="rId1"/>
    <sheet name="Log" sheetId="15" r:id="rId2"/>
    <sheet name="Input" sheetId="41" r:id="rId3"/>
    <sheet name="Licence condition values" sheetId="39" r:id="rId4"/>
    <sheet name="Gas prices" sheetId="40" r:id="rId5"/>
    <sheet name="NTS Charges" sheetId="43" r:id="rId6"/>
    <sheet name="AR" sheetId="34" r:id="rId7"/>
    <sheet name="BR" sheetId="35" r:id="rId8"/>
    <sheet name="PT" sheetId="36" r:id="rId9"/>
    <sheet name="EX" sheetId="44" r:id="rId10"/>
    <sheet name="BM" sheetId="20" r:id="rId11"/>
    <sheet name="SHR" sheetId="45" r:id="rId12"/>
    <sheet name="EEI" sheetId="46" r:id="rId13"/>
    <sheet name="DRS" sheetId="23" r:id="rId14"/>
    <sheet name="NIA" sheetId="37" r:id="rId15"/>
    <sheet name="Kt" sheetId="38" r:id="rId16"/>
    <sheet name="Rec to Reg accts" sheetId="47" r:id="rId17"/>
  </sheets>
  <definedNames>
    <definedName name="CompName">Input!$E$8</definedName>
    <definedName name="_xlnm.Print_Area" localSheetId="6">AR!$A$1:$N$22</definedName>
    <definedName name="_xlnm.Print_Area" localSheetId="2">Input!$A$1:$N$190</definedName>
    <definedName name="RegYr">Input!$F$9</definedName>
  </definedNames>
  <calcPr calcId="162913"/>
  <customWorkbookViews>
    <customWorkbookView name="format background" guid="{B5D91CEF-FC7A-47FC-9F84-DBD653D656B4}" includeHiddenRowCol="0" maximized="1" xWindow="1" yWindow="1" windowWidth="1276" windowHeight="780" tabRatio="833" activeSheetId="13"/>
  </customWorkbookViews>
</workbook>
</file>

<file path=xl/calcChain.xml><?xml version="1.0" encoding="utf-8"?>
<calcChain xmlns="http://schemas.openxmlformats.org/spreadsheetml/2006/main">
  <c r="H122" i="44" l="1"/>
  <c r="I122" i="44"/>
  <c r="J122" i="44"/>
  <c r="K122" i="44"/>
  <c r="L122" i="44"/>
  <c r="M122" i="44"/>
  <c r="N122" i="44"/>
  <c r="G122" i="44"/>
  <c r="H94" i="44"/>
  <c r="I94" i="44"/>
  <c r="J94" i="44"/>
  <c r="K94" i="44"/>
  <c r="L94" i="44"/>
  <c r="M94" i="44"/>
  <c r="N94" i="44"/>
  <c r="G94" i="44"/>
  <c r="A93" i="44"/>
  <c r="L93" i="44" s="1"/>
  <c r="K93" i="44" l="1"/>
  <c r="M93" i="44"/>
  <c r="N93" i="44"/>
  <c r="G93" i="44"/>
  <c r="H93" i="44"/>
  <c r="I93" i="44"/>
  <c r="J93" i="44"/>
  <c r="A121" i="44"/>
  <c r="X39" i="43"/>
  <c r="W39" i="43"/>
  <c r="V39" i="43"/>
  <c r="U39" i="43"/>
  <c r="T39" i="43"/>
  <c r="S39" i="43"/>
  <c r="R39" i="43"/>
  <c r="Q39" i="43"/>
  <c r="D39" i="43"/>
  <c r="C39" i="43"/>
  <c r="B50" i="39"/>
  <c r="A50" i="39"/>
  <c r="G121" i="44" l="1"/>
  <c r="H121" i="44"/>
  <c r="K121" i="44"/>
  <c r="I121" i="44"/>
  <c r="L121" i="44"/>
  <c r="J121" i="44"/>
  <c r="M121" i="44"/>
  <c r="N121" i="44"/>
  <c r="A113" i="44" l="1"/>
  <c r="A114" i="44"/>
  <c r="A115" i="44"/>
  <c r="A116" i="44"/>
  <c r="A117" i="44"/>
  <c r="A118" i="44"/>
  <c r="A119" i="44"/>
  <c r="A120" i="44"/>
  <c r="A99" i="44"/>
  <c r="A100" i="44"/>
  <c r="A101" i="44"/>
  <c r="A102" i="44"/>
  <c r="A103" i="44"/>
  <c r="A104" i="44"/>
  <c r="A105" i="44"/>
  <c r="A106" i="44"/>
  <c r="A107" i="44"/>
  <c r="A108" i="44"/>
  <c r="A109" i="44"/>
  <c r="A110" i="44"/>
  <c r="A111" i="44"/>
  <c r="A112" i="44"/>
  <c r="A87" i="44"/>
  <c r="A88" i="44"/>
  <c r="A89" i="44"/>
  <c r="A90" i="44"/>
  <c r="A91" i="44"/>
  <c r="A92" i="44"/>
  <c r="C32" i="43"/>
  <c r="D32" i="43"/>
  <c r="C33" i="43"/>
  <c r="D33" i="43"/>
  <c r="C34" i="43"/>
  <c r="D34" i="43"/>
  <c r="C35" i="43"/>
  <c r="D35" i="43"/>
  <c r="C36" i="43"/>
  <c r="D36" i="43"/>
  <c r="C37" i="43"/>
  <c r="D37" i="43"/>
  <c r="C38" i="43"/>
  <c r="D38" i="43"/>
  <c r="A44" i="39"/>
  <c r="B44" i="39"/>
  <c r="A45" i="39"/>
  <c r="B45" i="39"/>
  <c r="A46" i="39"/>
  <c r="B46" i="39"/>
  <c r="A47" i="39"/>
  <c r="B47" i="39"/>
  <c r="A48" i="39"/>
  <c r="B48" i="39"/>
  <c r="A49" i="39"/>
  <c r="B49" i="39"/>
  <c r="N105" i="44" l="1"/>
  <c r="H105" i="44"/>
  <c r="J105" i="44"/>
  <c r="G105" i="44"/>
  <c r="K105" i="44"/>
  <c r="L105" i="44"/>
  <c r="I105" i="44"/>
  <c r="M105" i="44"/>
  <c r="N119" i="44"/>
  <c r="H119" i="44"/>
  <c r="G119" i="44"/>
  <c r="K119" i="44"/>
  <c r="J119" i="44"/>
  <c r="L119" i="44"/>
  <c r="I119" i="44"/>
  <c r="M119" i="44"/>
  <c r="N112" i="44"/>
  <c r="G112" i="44"/>
  <c r="K112" i="44"/>
  <c r="J112" i="44"/>
  <c r="L112" i="44"/>
  <c r="M112" i="44"/>
  <c r="H112" i="44"/>
  <c r="I112" i="44"/>
  <c r="N104" i="44"/>
  <c r="G104" i="44"/>
  <c r="I104" i="44"/>
  <c r="J104" i="44"/>
  <c r="K104" i="44"/>
  <c r="L104" i="44"/>
  <c r="M104" i="44"/>
  <c r="H104" i="44"/>
  <c r="N118" i="44"/>
  <c r="I118" i="44"/>
  <c r="G118" i="44"/>
  <c r="J118" i="44"/>
  <c r="K118" i="44"/>
  <c r="L118" i="44"/>
  <c r="M118" i="44"/>
  <c r="H118" i="44"/>
  <c r="N106" i="44"/>
  <c r="G106" i="44"/>
  <c r="K106" i="44"/>
  <c r="L106" i="44"/>
  <c r="M106" i="44"/>
  <c r="H106" i="44"/>
  <c r="I106" i="44"/>
  <c r="J106" i="44"/>
  <c r="N111" i="44"/>
  <c r="I111" i="44"/>
  <c r="J111" i="44"/>
  <c r="G111" i="44"/>
  <c r="H111" i="44"/>
  <c r="K111" i="44"/>
  <c r="L111" i="44"/>
  <c r="M111" i="44"/>
  <c r="N117" i="44"/>
  <c r="J117" i="44"/>
  <c r="G117" i="44"/>
  <c r="H117" i="44"/>
  <c r="K117" i="44"/>
  <c r="I117" i="44"/>
  <c r="L117" i="44"/>
  <c r="M117" i="44"/>
  <c r="N110" i="44"/>
  <c r="H110" i="44"/>
  <c r="G110" i="44"/>
  <c r="I110" i="44"/>
  <c r="J110" i="44"/>
  <c r="K110" i="44"/>
  <c r="L110" i="44"/>
  <c r="M110" i="44"/>
  <c r="N102" i="44"/>
  <c r="I102" i="44"/>
  <c r="J102" i="44"/>
  <c r="G102" i="44"/>
  <c r="H102" i="44"/>
  <c r="K102" i="44"/>
  <c r="L102" i="44"/>
  <c r="M102" i="44"/>
  <c r="N116" i="44"/>
  <c r="G116" i="44"/>
  <c r="H116" i="44"/>
  <c r="I116" i="44"/>
  <c r="J116" i="44"/>
  <c r="K116" i="44"/>
  <c r="L116" i="44"/>
  <c r="M116" i="44"/>
  <c r="G88" i="44"/>
  <c r="H88" i="44"/>
  <c r="K88" i="44"/>
  <c r="I88" i="44"/>
  <c r="J88" i="44"/>
  <c r="L88" i="44"/>
  <c r="M88" i="44"/>
  <c r="N88" i="44"/>
  <c r="N103" i="44"/>
  <c r="G103" i="44"/>
  <c r="H103" i="44"/>
  <c r="I103" i="44"/>
  <c r="K103" i="44"/>
  <c r="J103" i="44"/>
  <c r="L103" i="44"/>
  <c r="M103" i="44"/>
  <c r="G92" i="44"/>
  <c r="H92" i="44"/>
  <c r="J92" i="44"/>
  <c r="I92" i="44"/>
  <c r="K92" i="44"/>
  <c r="L92" i="44"/>
  <c r="M92" i="44"/>
  <c r="N92" i="44"/>
  <c r="G91" i="44"/>
  <c r="K91" i="44"/>
  <c r="H91" i="44"/>
  <c r="I91" i="44"/>
  <c r="L91" i="44"/>
  <c r="J91" i="44"/>
  <c r="M91" i="44"/>
  <c r="N91" i="44"/>
  <c r="N109" i="44"/>
  <c r="G109" i="44"/>
  <c r="I109" i="44"/>
  <c r="J109" i="44"/>
  <c r="K109" i="44"/>
  <c r="L109" i="44"/>
  <c r="M109" i="44"/>
  <c r="H109" i="44"/>
  <c r="N101" i="44"/>
  <c r="H101" i="44"/>
  <c r="G101" i="44"/>
  <c r="J101" i="44"/>
  <c r="K101" i="44"/>
  <c r="I101" i="44"/>
  <c r="L101" i="44"/>
  <c r="M101" i="44"/>
  <c r="N115" i="44"/>
  <c r="G115" i="44"/>
  <c r="I115" i="44"/>
  <c r="K115" i="44"/>
  <c r="L115" i="44"/>
  <c r="M115" i="44"/>
  <c r="H115" i="44"/>
  <c r="J115" i="44"/>
  <c r="G87" i="44"/>
  <c r="J87" i="44"/>
  <c r="H87" i="44"/>
  <c r="I87" i="44"/>
  <c r="L87" i="44"/>
  <c r="M87" i="44"/>
  <c r="K87" i="44"/>
  <c r="N87" i="44"/>
  <c r="G90" i="44"/>
  <c r="I90" i="44"/>
  <c r="H90" i="44"/>
  <c r="L90" i="44"/>
  <c r="K90" i="44"/>
  <c r="M90" i="44"/>
  <c r="N90" i="44"/>
  <c r="J90" i="44"/>
  <c r="N108" i="44"/>
  <c r="G108" i="44"/>
  <c r="H108" i="44"/>
  <c r="K108" i="44"/>
  <c r="J108" i="44"/>
  <c r="L108" i="44"/>
  <c r="I108" i="44"/>
  <c r="M108" i="44"/>
  <c r="N100" i="44"/>
  <c r="G100" i="44"/>
  <c r="K100" i="44"/>
  <c r="L100" i="44"/>
  <c r="J100" i="44"/>
  <c r="M100" i="44"/>
  <c r="H100" i="44"/>
  <c r="I100" i="44"/>
  <c r="N114" i="44"/>
  <c r="H114" i="44"/>
  <c r="G114" i="44"/>
  <c r="K114" i="44"/>
  <c r="L114" i="44"/>
  <c r="I114" i="44"/>
  <c r="J114" i="44"/>
  <c r="M114" i="44"/>
  <c r="N120" i="44"/>
  <c r="G120" i="44"/>
  <c r="I120" i="44"/>
  <c r="J120" i="44"/>
  <c r="K120" i="44"/>
  <c r="L120" i="44"/>
  <c r="H120" i="44"/>
  <c r="M120" i="44"/>
  <c r="G89" i="44"/>
  <c r="H89" i="44"/>
  <c r="K89" i="44"/>
  <c r="L89" i="44"/>
  <c r="M89" i="44"/>
  <c r="J89" i="44"/>
  <c r="N89" i="44"/>
  <c r="I89" i="44"/>
  <c r="N107" i="44"/>
  <c r="G107" i="44"/>
  <c r="H107" i="44"/>
  <c r="K107" i="44"/>
  <c r="L107" i="44"/>
  <c r="I107" i="44"/>
  <c r="J107" i="44"/>
  <c r="M107" i="44"/>
  <c r="N99" i="44"/>
  <c r="G99" i="44"/>
  <c r="H99" i="44"/>
  <c r="K99" i="44"/>
  <c r="J99" i="44"/>
  <c r="L99" i="44"/>
  <c r="I99" i="44"/>
  <c r="M99" i="44"/>
  <c r="N113" i="44"/>
  <c r="G113" i="44"/>
  <c r="H113" i="44"/>
  <c r="J113" i="44"/>
  <c r="K113" i="44"/>
  <c r="L113" i="44"/>
  <c r="I113" i="44"/>
  <c r="M113" i="44"/>
  <c r="A98" i="44"/>
  <c r="A71" i="44"/>
  <c r="A72" i="44"/>
  <c r="A73" i="44"/>
  <c r="A74" i="44"/>
  <c r="A75" i="44"/>
  <c r="A76" i="44"/>
  <c r="A77" i="44"/>
  <c r="A78" i="44"/>
  <c r="A79" i="44"/>
  <c r="A80" i="44"/>
  <c r="A81" i="44"/>
  <c r="A82" i="44"/>
  <c r="A83" i="44"/>
  <c r="A84" i="44"/>
  <c r="A85" i="44"/>
  <c r="A86" i="44"/>
  <c r="A70" i="44"/>
  <c r="C17" i="43"/>
  <c r="D17" i="43"/>
  <c r="C18" i="43"/>
  <c r="D18" i="43"/>
  <c r="C19" i="43"/>
  <c r="D19" i="43"/>
  <c r="C20" i="43"/>
  <c r="D20" i="43"/>
  <c r="C21" i="43"/>
  <c r="D21" i="43"/>
  <c r="C22" i="43"/>
  <c r="D22" i="43"/>
  <c r="C23" i="43"/>
  <c r="D23" i="43"/>
  <c r="C24" i="43"/>
  <c r="D24" i="43"/>
  <c r="C25" i="43"/>
  <c r="D25" i="43"/>
  <c r="C26" i="43"/>
  <c r="D26" i="43"/>
  <c r="C27" i="43"/>
  <c r="D27" i="43"/>
  <c r="C28" i="43"/>
  <c r="D28" i="43"/>
  <c r="C29" i="43"/>
  <c r="D29" i="43"/>
  <c r="C30" i="43"/>
  <c r="D30" i="43"/>
  <c r="C31" i="43"/>
  <c r="D31" i="43"/>
  <c r="D16" i="43"/>
  <c r="C16" i="43"/>
  <c r="A28" i="39"/>
  <c r="B28" i="39"/>
  <c r="A29" i="39"/>
  <c r="B29" i="39"/>
  <c r="A30" i="39"/>
  <c r="B30" i="39"/>
  <c r="A31" i="39"/>
  <c r="B31" i="39"/>
  <c r="A32" i="39"/>
  <c r="B32" i="39"/>
  <c r="A33" i="39"/>
  <c r="B33" i="39"/>
  <c r="A34" i="39"/>
  <c r="B34" i="39"/>
  <c r="A35" i="39"/>
  <c r="B35" i="39"/>
  <c r="A36" i="39"/>
  <c r="B36" i="39"/>
  <c r="A37" i="39"/>
  <c r="B37" i="39"/>
  <c r="A38" i="39"/>
  <c r="B38" i="39"/>
  <c r="A39" i="39"/>
  <c r="B39" i="39"/>
  <c r="A40" i="39"/>
  <c r="B40" i="39"/>
  <c r="A41" i="39"/>
  <c r="B41" i="39"/>
  <c r="A42" i="39"/>
  <c r="B42" i="39"/>
  <c r="A43" i="39"/>
  <c r="B43" i="39"/>
  <c r="B27" i="39"/>
  <c r="A27" i="39"/>
  <c r="N12" i="40"/>
  <c r="M12" i="40"/>
  <c r="L12" i="40"/>
  <c r="K12" i="40"/>
  <c r="J12" i="40"/>
  <c r="I12" i="40"/>
  <c r="H12" i="40"/>
  <c r="G12" i="40"/>
  <c r="N11" i="40"/>
  <c r="M11" i="40"/>
  <c r="L11" i="40"/>
  <c r="K11" i="40"/>
  <c r="J11" i="40"/>
  <c r="I11" i="40"/>
  <c r="H11" i="40"/>
  <c r="G11" i="40"/>
  <c r="G83" i="44" l="1"/>
  <c r="H83" i="44"/>
  <c r="K83" i="44"/>
  <c r="I83" i="44"/>
  <c r="J83" i="44"/>
  <c r="L83" i="44"/>
  <c r="M83" i="44"/>
  <c r="N83" i="44"/>
  <c r="G75" i="44"/>
  <c r="K75" i="44"/>
  <c r="H75" i="44"/>
  <c r="J75" i="44"/>
  <c r="I75" i="44"/>
  <c r="L75" i="44"/>
  <c r="M75" i="44"/>
  <c r="N75" i="44"/>
  <c r="G76" i="44"/>
  <c r="J76" i="44"/>
  <c r="H76" i="44"/>
  <c r="K76" i="44"/>
  <c r="I76" i="44"/>
  <c r="L76" i="44"/>
  <c r="M76" i="44"/>
  <c r="N76" i="44"/>
  <c r="G74" i="44"/>
  <c r="H74" i="44"/>
  <c r="I74" i="44"/>
  <c r="L74" i="44"/>
  <c r="J74" i="44"/>
  <c r="K74" i="44"/>
  <c r="M74" i="44"/>
  <c r="N74" i="44"/>
  <c r="G81" i="44"/>
  <c r="H81" i="44"/>
  <c r="I81" i="44"/>
  <c r="K81" i="44"/>
  <c r="L81" i="44"/>
  <c r="J81" i="44"/>
  <c r="M81" i="44"/>
  <c r="N81" i="44"/>
  <c r="G73" i="44"/>
  <c r="H73" i="44"/>
  <c r="I73" i="44"/>
  <c r="L73" i="44"/>
  <c r="M73" i="44"/>
  <c r="J73" i="44"/>
  <c r="K73" i="44"/>
  <c r="N73" i="44"/>
  <c r="G77" i="44"/>
  <c r="H77" i="44"/>
  <c r="I77" i="44"/>
  <c r="J77" i="44"/>
  <c r="L77" i="44"/>
  <c r="K77" i="44"/>
  <c r="M77" i="44"/>
  <c r="N77" i="44"/>
  <c r="G84" i="44"/>
  <c r="H84" i="44"/>
  <c r="J84" i="44"/>
  <c r="I84" i="44"/>
  <c r="L84" i="44"/>
  <c r="K84" i="44"/>
  <c r="M84" i="44"/>
  <c r="N84" i="44"/>
  <c r="G80" i="44"/>
  <c r="H80" i="44"/>
  <c r="I80" i="44"/>
  <c r="J80" i="44"/>
  <c r="L80" i="44"/>
  <c r="M80" i="44"/>
  <c r="K80" i="44"/>
  <c r="N80" i="44"/>
  <c r="G72" i="44"/>
  <c r="H72" i="44"/>
  <c r="I72" i="44"/>
  <c r="K72" i="44"/>
  <c r="L72" i="44"/>
  <c r="M72" i="44"/>
  <c r="N72" i="44"/>
  <c r="J72" i="44"/>
  <c r="G85" i="44"/>
  <c r="H85" i="44"/>
  <c r="I85" i="44"/>
  <c r="K85" i="44"/>
  <c r="L85" i="44"/>
  <c r="M85" i="44"/>
  <c r="N85" i="44"/>
  <c r="J85" i="44"/>
  <c r="G82" i="44"/>
  <c r="K82" i="44"/>
  <c r="H82" i="44"/>
  <c r="I82" i="44"/>
  <c r="L82" i="44"/>
  <c r="M82" i="44"/>
  <c r="J82" i="44"/>
  <c r="N82" i="44"/>
  <c r="H70" i="44"/>
  <c r="I70" i="44"/>
  <c r="J70" i="44"/>
  <c r="K70" i="44"/>
  <c r="L70" i="44"/>
  <c r="M70" i="44"/>
  <c r="N70" i="44"/>
  <c r="G70" i="44"/>
  <c r="G79" i="44"/>
  <c r="H79" i="44"/>
  <c r="I79" i="44"/>
  <c r="L79" i="44"/>
  <c r="K79" i="44"/>
  <c r="M79" i="44"/>
  <c r="N79" i="44"/>
  <c r="J79" i="44"/>
  <c r="G71" i="44"/>
  <c r="H71" i="44"/>
  <c r="I71" i="44"/>
  <c r="J71" i="44"/>
  <c r="K71" i="44"/>
  <c r="L71" i="44"/>
  <c r="M71" i="44"/>
  <c r="N71" i="44"/>
  <c r="G86" i="44"/>
  <c r="K86" i="44"/>
  <c r="H86" i="44"/>
  <c r="I86" i="44"/>
  <c r="L86" i="44"/>
  <c r="J86" i="44"/>
  <c r="M86" i="44"/>
  <c r="N86" i="44"/>
  <c r="G78" i="44"/>
  <c r="H78" i="44"/>
  <c r="I78" i="44"/>
  <c r="K78" i="44"/>
  <c r="L78" i="44"/>
  <c r="M78" i="44"/>
  <c r="J78" i="44"/>
  <c r="N78" i="44"/>
  <c r="G98" i="44"/>
  <c r="H98" i="44"/>
  <c r="J98" i="44"/>
  <c r="L98" i="44"/>
  <c r="M98" i="44"/>
  <c r="I98" i="44"/>
  <c r="N98" i="44"/>
  <c r="K98" i="44"/>
  <c r="I20" i="35"/>
  <c r="N29" i="35" l="1"/>
  <c r="M29" i="35"/>
  <c r="M28" i="35"/>
  <c r="L28" i="35"/>
  <c r="L27" i="35"/>
  <c r="K27" i="35"/>
  <c r="K26" i="35"/>
  <c r="J26" i="35"/>
  <c r="J25" i="35"/>
  <c r="I25" i="35"/>
  <c r="I24" i="35"/>
  <c r="H24" i="35"/>
  <c r="H23" i="35"/>
  <c r="G23" i="35"/>
  <c r="G22" i="35"/>
  <c r="F22" i="35"/>
  <c r="B16" i="43" l="1"/>
  <c r="A26" i="39"/>
  <c r="A1" i="42"/>
  <c r="F10" i="39" l="1"/>
  <c r="F12" i="39" s="1"/>
  <c r="A4" i="41" l="1"/>
  <c r="G20" i="23" l="1"/>
  <c r="F47" i="35" l="1"/>
  <c r="F49" i="35" s="1"/>
  <c r="F20" i="35" l="1"/>
  <c r="D20" i="35" l="1"/>
  <c r="E20" i="35"/>
  <c r="G20" i="35" l="1"/>
  <c r="H20" i="35"/>
  <c r="J20" i="35"/>
  <c r="K20" i="35"/>
  <c r="L20" i="35"/>
  <c r="M20" i="35"/>
  <c r="N20" i="35"/>
  <c r="J52" i="45" l="1"/>
  <c r="J53" i="45" s="1"/>
  <c r="K52" i="45"/>
  <c r="K53" i="45" s="1"/>
  <c r="L52" i="45"/>
  <c r="L53" i="45" s="1"/>
  <c r="M52" i="45"/>
  <c r="M53" i="45" s="1"/>
  <c r="N52" i="45"/>
  <c r="N53" i="45" s="1"/>
  <c r="I52" i="45"/>
  <c r="I53" i="45" s="1"/>
  <c r="J54" i="45" l="1"/>
  <c r="J56" i="45" s="1"/>
  <c r="M54" i="45"/>
  <c r="M56" i="45" s="1"/>
  <c r="K54" i="45"/>
  <c r="K56" i="45" s="1"/>
  <c r="N54" i="45"/>
  <c r="N56" i="45" s="1"/>
  <c r="L54" i="45"/>
  <c r="L56" i="45" s="1"/>
  <c r="J28" i="46"/>
  <c r="K28" i="46"/>
  <c r="L28" i="46"/>
  <c r="M28" i="46"/>
  <c r="N28" i="46"/>
  <c r="I28" i="46"/>
  <c r="F22" i="34"/>
  <c r="J34" i="45"/>
  <c r="K34" i="45"/>
  <c r="L34" i="45"/>
  <c r="M34" i="45"/>
  <c r="N34" i="45"/>
  <c r="I34" i="45"/>
  <c r="J20" i="46"/>
  <c r="K20" i="46"/>
  <c r="L20" i="46"/>
  <c r="M20" i="46"/>
  <c r="N20" i="46"/>
  <c r="I20" i="46"/>
  <c r="J61" i="35" l="1"/>
  <c r="I61" i="35"/>
  <c r="J60" i="35"/>
  <c r="I60" i="35"/>
  <c r="A1" i="35"/>
  <c r="A1" i="34"/>
  <c r="H28" i="47"/>
  <c r="I28" i="47"/>
  <c r="J28" i="47"/>
  <c r="K28" i="47"/>
  <c r="L28" i="47"/>
  <c r="M28" i="47"/>
  <c r="N28" i="47"/>
  <c r="G28" i="47"/>
  <c r="H19" i="47"/>
  <c r="I19" i="47"/>
  <c r="J19" i="47"/>
  <c r="K19" i="47"/>
  <c r="L19" i="47"/>
  <c r="M19" i="47"/>
  <c r="N19" i="47"/>
  <c r="H20" i="47"/>
  <c r="I20" i="47"/>
  <c r="J20" i="47"/>
  <c r="K20" i="47"/>
  <c r="L20" i="47"/>
  <c r="M20" i="47"/>
  <c r="N20" i="47"/>
  <c r="H21" i="47"/>
  <c r="I21" i="47"/>
  <c r="J21" i="47"/>
  <c r="K21" i="47"/>
  <c r="L21" i="47"/>
  <c r="M21" i="47"/>
  <c r="N21" i="47"/>
  <c r="H22" i="47"/>
  <c r="I22" i="47"/>
  <c r="J22" i="47"/>
  <c r="K22" i="47"/>
  <c r="L22" i="47"/>
  <c r="M22" i="47"/>
  <c r="N22" i="47"/>
  <c r="H23" i="47"/>
  <c r="I23" i="47"/>
  <c r="J23" i="47"/>
  <c r="K23" i="47"/>
  <c r="L23" i="47"/>
  <c r="M23" i="47"/>
  <c r="N23" i="47"/>
  <c r="G23" i="47"/>
  <c r="G22" i="47"/>
  <c r="G21" i="47"/>
  <c r="G20" i="47"/>
  <c r="G19" i="47"/>
  <c r="H18" i="47"/>
  <c r="I18" i="47"/>
  <c r="J18" i="47"/>
  <c r="K18" i="47"/>
  <c r="L18" i="47"/>
  <c r="M18" i="47"/>
  <c r="N18" i="47"/>
  <c r="G18" i="47"/>
  <c r="N11" i="47"/>
  <c r="H11" i="47"/>
  <c r="I11" i="47"/>
  <c r="J11" i="47"/>
  <c r="K11" i="47"/>
  <c r="L11" i="47"/>
  <c r="M11" i="47"/>
  <c r="G11" i="47"/>
  <c r="J21" i="38"/>
  <c r="K21" i="38"/>
  <c r="L21" i="38"/>
  <c r="M21" i="38"/>
  <c r="N21" i="38"/>
  <c r="I21" i="38"/>
  <c r="H20" i="38"/>
  <c r="I20" i="38"/>
  <c r="J20" i="38"/>
  <c r="K20" i="38"/>
  <c r="L20" i="38"/>
  <c r="M20" i="38"/>
  <c r="N20" i="38"/>
  <c r="G20" i="38"/>
  <c r="J18" i="38"/>
  <c r="K18" i="38"/>
  <c r="L18" i="38"/>
  <c r="M18" i="38"/>
  <c r="N18" i="38"/>
  <c r="I18" i="38"/>
  <c r="G16" i="38"/>
  <c r="H21" i="37"/>
  <c r="I21" i="37"/>
  <c r="J21" i="37"/>
  <c r="K21" i="37"/>
  <c r="L21" i="37"/>
  <c r="M21" i="37"/>
  <c r="N21" i="37"/>
  <c r="G21" i="37"/>
  <c r="H19" i="37"/>
  <c r="I19" i="37"/>
  <c r="J19" i="37"/>
  <c r="K19" i="37"/>
  <c r="L19" i="37"/>
  <c r="M19" i="37"/>
  <c r="N19" i="37"/>
  <c r="G19" i="37"/>
  <c r="H26" i="37"/>
  <c r="I26" i="37"/>
  <c r="J26" i="37"/>
  <c r="K26" i="37"/>
  <c r="L26" i="37"/>
  <c r="M26" i="37"/>
  <c r="N26" i="37"/>
  <c r="G26" i="37"/>
  <c r="H10" i="37"/>
  <c r="I10" i="37"/>
  <c r="J10" i="37"/>
  <c r="K10" i="37"/>
  <c r="L10" i="37"/>
  <c r="M10" i="37"/>
  <c r="N10" i="37"/>
  <c r="G10" i="37"/>
  <c r="H21" i="23"/>
  <c r="G21" i="23"/>
  <c r="H20" i="23"/>
  <c r="H19" i="23"/>
  <c r="G19" i="23"/>
  <c r="G22" i="23" s="1"/>
  <c r="J12" i="23"/>
  <c r="M12" i="23"/>
  <c r="H12" i="23"/>
  <c r="G12" i="23"/>
  <c r="M11" i="23"/>
  <c r="J11" i="23"/>
  <c r="J15" i="46"/>
  <c r="J16" i="46" s="1"/>
  <c r="K17" i="46" s="1"/>
  <c r="K15" i="46"/>
  <c r="K16" i="46" s="1"/>
  <c r="L17" i="46" s="1"/>
  <c r="L15" i="46"/>
  <c r="L16" i="46" s="1"/>
  <c r="M17" i="46" s="1"/>
  <c r="M15" i="46"/>
  <c r="M16" i="46" s="1"/>
  <c r="N17" i="46" s="1"/>
  <c r="N15" i="46"/>
  <c r="N16" i="46" s="1"/>
  <c r="I15" i="46"/>
  <c r="I16" i="46" s="1"/>
  <c r="I19" i="46" s="1"/>
  <c r="I21" i="46" s="1"/>
  <c r="J30" i="46"/>
  <c r="K30" i="46"/>
  <c r="L30" i="46"/>
  <c r="M30" i="46"/>
  <c r="N30" i="46"/>
  <c r="I30" i="46"/>
  <c r="J67" i="45"/>
  <c r="K67" i="45"/>
  <c r="L67" i="45"/>
  <c r="M67" i="45"/>
  <c r="N67" i="45"/>
  <c r="I67" i="45"/>
  <c r="J18" i="45"/>
  <c r="K18" i="45"/>
  <c r="L18" i="45"/>
  <c r="M18" i="45"/>
  <c r="N18" i="45"/>
  <c r="I18" i="45"/>
  <c r="H138" i="20"/>
  <c r="I138" i="20"/>
  <c r="J138" i="20"/>
  <c r="K138" i="20"/>
  <c r="L138" i="20"/>
  <c r="M138" i="20"/>
  <c r="N138" i="20"/>
  <c r="H139" i="20"/>
  <c r="I139" i="20"/>
  <c r="J139" i="20"/>
  <c r="K139" i="20"/>
  <c r="L139" i="20"/>
  <c r="M139" i="20"/>
  <c r="N139" i="20"/>
  <c r="H140" i="20"/>
  <c r="I140" i="20"/>
  <c r="J140" i="20"/>
  <c r="K140" i="20"/>
  <c r="L140" i="20"/>
  <c r="M140" i="20"/>
  <c r="N140" i="20"/>
  <c r="G139" i="20"/>
  <c r="G140" i="20"/>
  <c r="G138" i="20"/>
  <c r="H137" i="20"/>
  <c r="I137" i="20"/>
  <c r="J137" i="20"/>
  <c r="K137" i="20"/>
  <c r="L137" i="20"/>
  <c r="M137" i="20"/>
  <c r="N137" i="20"/>
  <c r="G137" i="20"/>
  <c r="H98" i="20"/>
  <c r="I98" i="20"/>
  <c r="J98" i="20"/>
  <c r="K98" i="20"/>
  <c r="L98" i="20"/>
  <c r="M98" i="20"/>
  <c r="N98" i="20"/>
  <c r="G98" i="20"/>
  <c r="H68" i="20"/>
  <c r="I68" i="20"/>
  <c r="J68" i="20"/>
  <c r="K68" i="20"/>
  <c r="L68" i="20"/>
  <c r="M68" i="20"/>
  <c r="N68" i="20"/>
  <c r="G68" i="20"/>
  <c r="H35" i="20"/>
  <c r="I35" i="20"/>
  <c r="J35" i="20"/>
  <c r="K35" i="20"/>
  <c r="L35" i="20"/>
  <c r="M35" i="20"/>
  <c r="N35" i="20"/>
  <c r="G35" i="20"/>
  <c r="J13" i="20"/>
  <c r="K13" i="20"/>
  <c r="L13" i="20"/>
  <c r="M13" i="20"/>
  <c r="N13" i="20"/>
  <c r="I13" i="20"/>
  <c r="J12" i="20"/>
  <c r="K12" i="20"/>
  <c r="L12" i="20"/>
  <c r="M12" i="20"/>
  <c r="N12" i="20"/>
  <c r="I12" i="20"/>
  <c r="H61" i="44"/>
  <c r="I61" i="44"/>
  <c r="J61" i="44"/>
  <c r="K61" i="44"/>
  <c r="L61" i="44"/>
  <c r="M61" i="44"/>
  <c r="N61" i="44"/>
  <c r="G61" i="44"/>
  <c r="H60" i="44"/>
  <c r="I60" i="44"/>
  <c r="J60" i="44"/>
  <c r="K60" i="44"/>
  <c r="L60" i="44"/>
  <c r="M60" i="44"/>
  <c r="N60" i="44"/>
  <c r="G60" i="44"/>
  <c r="H35" i="44"/>
  <c r="I35" i="44"/>
  <c r="J35" i="44"/>
  <c r="K35" i="44"/>
  <c r="L35" i="44"/>
  <c r="M35" i="44"/>
  <c r="N35" i="44"/>
  <c r="G35" i="44"/>
  <c r="H26" i="44"/>
  <c r="I26" i="44"/>
  <c r="J26" i="44"/>
  <c r="K26" i="44"/>
  <c r="L26" i="44"/>
  <c r="M26" i="44"/>
  <c r="N26" i="44"/>
  <c r="G26" i="44"/>
  <c r="H25" i="44"/>
  <c r="H27" i="44" s="1"/>
  <c r="J12" i="44" s="1"/>
  <c r="I25" i="44"/>
  <c r="I27" i="44" s="1"/>
  <c r="K12" i="44" s="1"/>
  <c r="J25" i="44"/>
  <c r="J27" i="44" s="1"/>
  <c r="L12" i="44" s="1"/>
  <c r="K25" i="44"/>
  <c r="K27" i="44" s="1"/>
  <c r="M12" i="44" s="1"/>
  <c r="L25" i="44"/>
  <c r="L27" i="44" s="1"/>
  <c r="N12" i="44" s="1"/>
  <c r="M25" i="44"/>
  <c r="N25" i="44"/>
  <c r="N27" i="44" s="1"/>
  <c r="G25" i="44"/>
  <c r="G27" i="44" s="1"/>
  <c r="I12" i="44" s="1"/>
  <c r="H47" i="35"/>
  <c r="I47" i="35"/>
  <c r="J47" i="35"/>
  <c r="K47" i="35"/>
  <c r="L47" i="35"/>
  <c r="M47" i="35"/>
  <c r="N47" i="35"/>
  <c r="G47" i="35"/>
  <c r="I59" i="36"/>
  <c r="J59" i="36"/>
  <c r="K59" i="36"/>
  <c r="L59" i="36"/>
  <c r="M59" i="36"/>
  <c r="N59" i="36"/>
  <c r="H59" i="36"/>
  <c r="I58" i="36"/>
  <c r="J58" i="36"/>
  <c r="K58" i="36"/>
  <c r="L58" i="36"/>
  <c r="M58" i="36"/>
  <c r="N58" i="36"/>
  <c r="H58" i="36"/>
  <c r="J43" i="36"/>
  <c r="K43" i="36"/>
  <c r="L43" i="36"/>
  <c r="M43" i="36"/>
  <c r="N43" i="36"/>
  <c r="I43" i="36"/>
  <c r="J31" i="36"/>
  <c r="K31" i="36"/>
  <c r="L31" i="36"/>
  <c r="M31" i="36"/>
  <c r="N31" i="36"/>
  <c r="I31" i="36"/>
  <c r="J21" i="36"/>
  <c r="K21" i="36"/>
  <c r="L21" i="36"/>
  <c r="M21" i="36"/>
  <c r="N21" i="36"/>
  <c r="I21" i="36"/>
  <c r="H15" i="36"/>
  <c r="I15" i="36"/>
  <c r="J15" i="36"/>
  <c r="K15" i="36"/>
  <c r="L15" i="36"/>
  <c r="M15" i="36"/>
  <c r="N15" i="36"/>
  <c r="G15" i="36"/>
  <c r="H14" i="36"/>
  <c r="I14" i="36"/>
  <c r="J14" i="36"/>
  <c r="K14" i="36"/>
  <c r="L14" i="36"/>
  <c r="M14" i="36"/>
  <c r="N14" i="36"/>
  <c r="G14" i="36"/>
  <c r="I11" i="35"/>
  <c r="J11" i="35"/>
  <c r="K11" i="35"/>
  <c r="L11" i="35"/>
  <c r="M11" i="35"/>
  <c r="N11" i="35"/>
  <c r="H11" i="35"/>
  <c r="B3" i="43"/>
  <c r="A2" i="47"/>
  <c r="A1" i="46"/>
  <c r="A2" i="46"/>
  <c r="I29" i="46"/>
  <c r="J29" i="46"/>
  <c r="K29" i="46"/>
  <c r="L29" i="46"/>
  <c r="M29" i="46"/>
  <c r="N29" i="46"/>
  <c r="I54" i="45"/>
  <c r="I56" i="45" s="1"/>
  <c r="N66" i="45"/>
  <c r="M66" i="45"/>
  <c r="L66" i="45"/>
  <c r="K66" i="45"/>
  <c r="J66" i="45"/>
  <c r="I66" i="45"/>
  <c r="N21" i="45"/>
  <c r="M21" i="45"/>
  <c r="L21" i="45"/>
  <c r="K21" i="45"/>
  <c r="J21" i="45"/>
  <c r="I21" i="45"/>
  <c r="A2" i="45"/>
  <c r="A1" i="45"/>
  <c r="G97" i="44"/>
  <c r="H97" i="44" s="1"/>
  <c r="H69" i="44"/>
  <c r="N34" i="44"/>
  <c r="M34" i="44"/>
  <c r="L34" i="44"/>
  <c r="K34" i="44"/>
  <c r="J34" i="44"/>
  <c r="I34" i="44"/>
  <c r="H34" i="44"/>
  <c r="G34" i="44"/>
  <c r="N15" i="44"/>
  <c r="M15" i="44"/>
  <c r="L15" i="44"/>
  <c r="K15" i="44"/>
  <c r="J15" i="44"/>
  <c r="I15" i="44"/>
  <c r="A2" i="44"/>
  <c r="A1" i="44"/>
  <c r="L10" i="43"/>
  <c r="K10" i="43"/>
  <c r="J10" i="43"/>
  <c r="I10" i="43"/>
  <c r="H10" i="43"/>
  <c r="G10" i="43"/>
  <c r="F10" i="43"/>
  <c r="E10" i="43"/>
  <c r="L9" i="43"/>
  <c r="N62" i="44" s="1"/>
  <c r="K9" i="43"/>
  <c r="M62" i="44" s="1"/>
  <c r="J9" i="43"/>
  <c r="L62" i="44" s="1"/>
  <c r="I9" i="43"/>
  <c r="K62" i="44" s="1"/>
  <c r="H9" i="43"/>
  <c r="J62" i="44" s="1"/>
  <c r="E9" i="43"/>
  <c r="G62" i="44" s="1"/>
  <c r="G5" i="43"/>
  <c r="G9" i="43" s="1"/>
  <c r="I62" i="44" s="1"/>
  <c r="F5" i="43"/>
  <c r="F9" i="43" s="1"/>
  <c r="H62" i="44" s="1"/>
  <c r="A1" i="41"/>
  <c r="A1" i="15"/>
  <c r="A2" i="42"/>
  <c r="B1" i="40"/>
  <c r="A1" i="39"/>
  <c r="A2" i="15"/>
  <c r="N165" i="41"/>
  <c r="N24" i="47" s="1"/>
  <c r="M165" i="41"/>
  <c r="M24" i="47" s="1"/>
  <c r="L165" i="41"/>
  <c r="L24" i="47" s="1"/>
  <c r="K165" i="41"/>
  <c r="K24" i="47" s="1"/>
  <c r="J165" i="41"/>
  <c r="J24" i="47" s="1"/>
  <c r="I165" i="41"/>
  <c r="I24" i="47" s="1"/>
  <c r="H165" i="41"/>
  <c r="H24" i="47" s="1"/>
  <c r="G165" i="41"/>
  <c r="G24" i="47" s="1"/>
  <c r="N158" i="41"/>
  <c r="M158" i="41"/>
  <c r="L158" i="41"/>
  <c r="K158" i="41"/>
  <c r="J158" i="41"/>
  <c r="I158" i="41"/>
  <c r="H158" i="41"/>
  <c r="G158" i="41"/>
  <c r="N146" i="41"/>
  <c r="N17" i="47" s="1"/>
  <c r="M146" i="41"/>
  <c r="M17" i="47" s="1"/>
  <c r="L146" i="41"/>
  <c r="L17" i="47" s="1"/>
  <c r="K146" i="41"/>
  <c r="K17" i="47" s="1"/>
  <c r="J146" i="41"/>
  <c r="J17" i="47" s="1"/>
  <c r="I146" i="41"/>
  <c r="I17" i="47" s="1"/>
  <c r="H146" i="41"/>
  <c r="H17" i="47" s="1"/>
  <c r="G146" i="41"/>
  <c r="G17" i="47" s="1"/>
  <c r="M27" i="44" l="1"/>
  <c r="U33" i="43"/>
  <c r="U34" i="43"/>
  <c r="U35" i="43"/>
  <c r="U36" i="43"/>
  <c r="U37" i="43"/>
  <c r="U38" i="43"/>
  <c r="U32" i="43"/>
  <c r="R35" i="43"/>
  <c r="R36" i="43"/>
  <c r="R37" i="43"/>
  <c r="R38" i="43"/>
  <c r="R32" i="43"/>
  <c r="R33" i="43"/>
  <c r="R34" i="43"/>
  <c r="S32" i="43"/>
  <c r="S33" i="43"/>
  <c r="S34" i="43"/>
  <c r="S35" i="43"/>
  <c r="S36" i="43"/>
  <c r="S37" i="43"/>
  <c r="S38" i="43"/>
  <c r="W32" i="43"/>
  <c r="W33" i="43"/>
  <c r="W34" i="43"/>
  <c r="W35" i="43"/>
  <c r="W36" i="43"/>
  <c r="W37" i="43"/>
  <c r="W38" i="43"/>
  <c r="Q32" i="43"/>
  <c r="Q33" i="43"/>
  <c r="Q34" i="43"/>
  <c r="Q35" i="43"/>
  <c r="Q36" i="43"/>
  <c r="Q37" i="43"/>
  <c r="Q38" i="43"/>
  <c r="V33" i="43"/>
  <c r="V32" i="43"/>
  <c r="V34" i="43"/>
  <c r="V35" i="43"/>
  <c r="V36" i="43"/>
  <c r="V37" i="43"/>
  <c r="V38" i="43"/>
  <c r="T32" i="43"/>
  <c r="T33" i="43"/>
  <c r="T34" i="43"/>
  <c r="T35" i="43"/>
  <c r="T36" i="43"/>
  <c r="T37" i="43"/>
  <c r="T38" i="43"/>
  <c r="X32" i="43"/>
  <c r="X33" i="43"/>
  <c r="X34" i="43"/>
  <c r="X35" i="43"/>
  <c r="X36" i="43"/>
  <c r="X37" i="43"/>
  <c r="X38" i="43"/>
  <c r="H22" i="23"/>
  <c r="G63" i="44"/>
  <c r="I63" i="44"/>
  <c r="K63" i="44"/>
  <c r="M63" i="44"/>
  <c r="G26" i="47"/>
  <c r="G30" i="47" s="1"/>
  <c r="I26" i="47"/>
  <c r="I30" i="47" s="1"/>
  <c r="K26" i="47"/>
  <c r="K30" i="47" s="1"/>
  <c r="M26" i="47"/>
  <c r="M30" i="47" s="1"/>
  <c r="I47" i="44"/>
  <c r="I69" i="44"/>
  <c r="G47" i="44"/>
  <c r="M47" i="44"/>
  <c r="K47" i="44"/>
  <c r="H26" i="47"/>
  <c r="H30" i="47" s="1"/>
  <c r="J26" i="47"/>
  <c r="J30" i="47" s="1"/>
  <c r="L26" i="47"/>
  <c r="L30" i="47" s="1"/>
  <c r="N26" i="47"/>
  <c r="N30" i="47" s="1"/>
  <c r="I97" i="44"/>
  <c r="N47" i="44"/>
  <c r="L47" i="44"/>
  <c r="J47" i="44"/>
  <c r="H47" i="44"/>
  <c r="I27" i="46"/>
  <c r="J21" i="46"/>
  <c r="K21" i="46" s="1"/>
  <c r="L21" i="46" s="1"/>
  <c r="M21" i="46" s="1"/>
  <c r="N21" i="46" s="1"/>
  <c r="J17" i="46"/>
  <c r="J19" i="46" s="1"/>
  <c r="J22" i="46" s="1"/>
  <c r="N19" i="46"/>
  <c r="N26" i="46" s="1"/>
  <c r="M19" i="46"/>
  <c r="M25" i="46" s="1"/>
  <c r="N25" i="46" s="1"/>
  <c r="K19" i="46"/>
  <c r="K23" i="46" s="1"/>
  <c r="L23" i="46" s="1"/>
  <c r="M23" i="46" s="1"/>
  <c r="N23" i="46" s="1"/>
  <c r="N48" i="44"/>
  <c r="L48" i="44"/>
  <c r="J48" i="44"/>
  <c r="H48" i="44"/>
  <c r="N63" i="44"/>
  <c r="L63" i="44"/>
  <c r="J63" i="44"/>
  <c r="H63" i="44"/>
  <c r="G48" i="44"/>
  <c r="M48" i="44"/>
  <c r="K48" i="44"/>
  <c r="I48" i="44"/>
  <c r="L19" i="46"/>
  <c r="L24" i="46" s="1"/>
  <c r="M24" i="46" s="1"/>
  <c r="N24" i="46" s="1"/>
  <c r="I58" i="45"/>
  <c r="L61" i="45"/>
  <c r="M61" i="45" s="1"/>
  <c r="N61" i="45" s="1"/>
  <c r="K60" i="45"/>
  <c r="L60" i="45" s="1"/>
  <c r="M60" i="45" s="1"/>
  <c r="N60" i="45" s="1"/>
  <c r="J59" i="45"/>
  <c r="K59" i="45" s="1"/>
  <c r="L59" i="45" s="1"/>
  <c r="M59" i="45" s="1"/>
  <c r="N59" i="45" s="1"/>
  <c r="M62" i="45"/>
  <c r="N62" i="45" s="1"/>
  <c r="N63" i="45"/>
  <c r="Q31" i="43"/>
  <c r="Q30" i="43"/>
  <c r="Q29" i="43"/>
  <c r="Q28" i="43"/>
  <c r="Q27" i="43"/>
  <c r="Q26" i="43"/>
  <c r="Q25" i="43"/>
  <c r="Q24" i="43"/>
  <c r="Q23" i="43"/>
  <c r="Q22" i="43"/>
  <c r="Q21" i="43"/>
  <c r="Q20" i="43"/>
  <c r="Q19" i="43"/>
  <c r="Q18" i="43"/>
  <c r="Q17" i="43"/>
  <c r="Q16" i="43"/>
  <c r="S31" i="43"/>
  <c r="S30" i="43"/>
  <c r="S29" i="43"/>
  <c r="S28" i="43"/>
  <c r="S27" i="43"/>
  <c r="S26" i="43"/>
  <c r="S25" i="43"/>
  <c r="S24" i="43"/>
  <c r="S23" i="43"/>
  <c r="S22" i="43"/>
  <c r="S21" i="43"/>
  <c r="S20" i="43"/>
  <c r="S19" i="43"/>
  <c r="S18" i="43"/>
  <c r="S17" i="43"/>
  <c r="S16" i="43"/>
  <c r="U31" i="43"/>
  <c r="U30" i="43"/>
  <c r="U29" i="43"/>
  <c r="U28" i="43"/>
  <c r="U27" i="43"/>
  <c r="U26" i="43"/>
  <c r="U25" i="43"/>
  <c r="U24" i="43"/>
  <c r="U23" i="43"/>
  <c r="U22" i="43"/>
  <c r="U21" i="43"/>
  <c r="U20" i="43"/>
  <c r="U19" i="43"/>
  <c r="U18" i="43"/>
  <c r="U17" i="43"/>
  <c r="U16" i="43"/>
  <c r="W31" i="43"/>
  <c r="W30" i="43"/>
  <c r="W29" i="43"/>
  <c r="W28" i="43"/>
  <c r="W27" i="43"/>
  <c r="W26" i="43"/>
  <c r="W25" i="43"/>
  <c r="W24" i="43"/>
  <c r="W23" i="43"/>
  <c r="W22" i="43"/>
  <c r="W21" i="43"/>
  <c r="W20" i="43"/>
  <c r="W19" i="43"/>
  <c r="W18" i="43"/>
  <c r="W17" i="43"/>
  <c r="W16" i="43"/>
  <c r="R31" i="43"/>
  <c r="R30" i="43"/>
  <c r="R29" i="43"/>
  <c r="R28" i="43"/>
  <c r="R27" i="43"/>
  <c r="R26" i="43"/>
  <c r="R25" i="43"/>
  <c r="R24" i="43"/>
  <c r="R23" i="43"/>
  <c r="R22" i="43"/>
  <c r="R21" i="43"/>
  <c r="R20" i="43"/>
  <c r="R19" i="43"/>
  <c r="R18" i="43"/>
  <c r="R17" i="43"/>
  <c r="R16" i="43"/>
  <c r="T31" i="43"/>
  <c r="T30" i="43"/>
  <c r="T29" i="43"/>
  <c r="T28" i="43"/>
  <c r="T27" i="43"/>
  <c r="T26" i="43"/>
  <c r="T25" i="43"/>
  <c r="T24" i="43"/>
  <c r="T23" i="43"/>
  <c r="T22" i="43"/>
  <c r="T21" i="43"/>
  <c r="T20" i="43"/>
  <c r="T19" i="43"/>
  <c r="T18" i="43"/>
  <c r="T17" i="43"/>
  <c r="T16" i="43"/>
  <c r="V31" i="43"/>
  <c r="V30" i="43"/>
  <c r="V29" i="43"/>
  <c r="V28" i="43"/>
  <c r="V27" i="43"/>
  <c r="V26" i="43"/>
  <c r="V25" i="43"/>
  <c r="V24" i="43"/>
  <c r="V23" i="43"/>
  <c r="V22" i="43"/>
  <c r="V21" i="43"/>
  <c r="V20" i="43"/>
  <c r="V19" i="43"/>
  <c r="V18" i="43"/>
  <c r="V17" i="43"/>
  <c r="V16" i="43"/>
  <c r="X31" i="43"/>
  <c r="X30" i="43"/>
  <c r="X29" i="43"/>
  <c r="X28" i="43"/>
  <c r="X27" i="43"/>
  <c r="X26" i="43"/>
  <c r="X25" i="43"/>
  <c r="X24" i="43"/>
  <c r="X23" i="43"/>
  <c r="X22" i="43"/>
  <c r="X21" i="43"/>
  <c r="X20" i="43"/>
  <c r="X19" i="43"/>
  <c r="X18" i="43"/>
  <c r="X17" i="43"/>
  <c r="X16" i="43"/>
  <c r="J97" i="44" l="1"/>
  <c r="J69" i="44"/>
  <c r="J27" i="46"/>
  <c r="K22" i="46"/>
  <c r="L22" i="46" s="1"/>
  <c r="M22" i="46" s="1"/>
  <c r="N22" i="46" s="1"/>
  <c r="N27" i="46" s="1"/>
  <c r="I64" i="45"/>
  <c r="J58" i="45"/>
  <c r="L27" i="46" l="1"/>
  <c r="K27" i="46"/>
  <c r="M27" i="46"/>
  <c r="K69" i="44"/>
  <c r="K97" i="44"/>
  <c r="K58" i="45"/>
  <c r="J64" i="45"/>
  <c r="H59" i="44"/>
  <c r="H64" i="44" s="1"/>
  <c r="H37" i="44" s="1"/>
  <c r="G59" i="44"/>
  <c r="G64" i="44" s="1"/>
  <c r="G37" i="44" s="1"/>
  <c r="H46" i="44"/>
  <c r="H49" i="44" s="1"/>
  <c r="H36" i="44" s="1"/>
  <c r="G46" i="44"/>
  <c r="G49" i="44" s="1"/>
  <c r="G36" i="44" s="1"/>
  <c r="I46" i="44" l="1"/>
  <c r="I49" i="44" s="1"/>
  <c r="I36" i="44" s="1"/>
  <c r="L97" i="44"/>
  <c r="L69" i="44"/>
  <c r="H38" i="44"/>
  <c r="J13" i="44" s="1"/>
  <c r="L58" i="45"/>
  <c r="K64" i="45"/>
  <c r="I59" i="44"/>
  <c r="I64" i="44" s="1"/>
  <c r="I37" i="44" s="1"/>
  <c r="G38" i="44"/>
  <c r="I13" i="44" s="1"/>
  <c r="I38" i="44" l="1"/>
  <c r="K13" i="44" s="1"/>
  <c r="J59" i="44"/>
  <c r="J64" i="44" s="1"/>
  <c r="J37" i="44" s="1"/>
  <c r="M69" i="44"/>
  <c r="M97" i="44"/>
  <c r="M58" i="45"/>
  <c r="L64" i="45"/>
  <c r="J46" i="44"/>
  <c r="J49" i="44" s="1"/>
  <c r="J36" i="44" s="1"/>
  <c r="K59" i="44"/>
  <c r="K64" i="44" s="1"/>
  <c r="K37" i="44" s="1"/>
  <c r="K46" i="44" l="1"/>
  <c r="K49" i="44" s="1"/>
  <c r="K36" i="44" s="1"/>
  <c r="K38" i="44" s="1"/>
  <c r="M13" i="44" s="1"/>
  <c r="J38" i="44"/>
  <c r="L13" i="44" s="1"/>
  <c r="N69" i="44"/>
  <c r="N97" i="44"/>
  <c r="N58" i="45"/>
  <c r="N64" i="45" s="1"/>
  <c r="M64" i="45"/>
  <c r="L46" i="44"/>
  <c r="L49" i="44" s="1"/>
  <c r="L36" i="44" s="1"/>
  <c r="L59" i="44" l="1"/>
  <c r="L64" i="44" s="1"/>
  <c r="L37" i="44" s="1"/>
  <c r="L38" i="44" s="1"/>
  <c r="N13" i="44" s="1"/>
  <c r="M46" i="44"/>
  <c r="M49" i="44" s="1"/>
  <c r="M36" i="44" s="1"/>
  <c r="N46" i="44" l="1"/>
  <c r="N49" i="44" s="1"/>
  <c r="N36" i="44" s="1"/>
  <c r="N59" i="44"/>
  <c r="N64" i="44" s="1"/>
  <c r="N37" i="44" s="1"/>
  <c r="M59" i="44"/>
  <c r="M64" i="44" s="1"/>
  <c r="M37" i="44" s="1"/>
  <c r="M38" i="44" s="1"/>
  <c r="N38" i="44" l="1"/>
  <c r="B2" i="40"/>
  <c r="J36" i="45"/>
  <c r="K36" i="45"/>
  <c r="I35" i="45"/>
  <c r="J35" i="45"/>
  <c r="K35" i="45"/>
  <c r="L35" i="45"/>
  <c r="M35" i="45"/>
  <c r="N35" i="45"/>
  <c r="K37" i="45" l="1"/>
  <c r="M36" i="45"/>
  <c r="I36" i="45"/>
  <c r="I37" i="45" s="1"/>
  <c r="J37" i="45"/>
  <c r="N36" i="45"/>
  <c r="L36" i="45"/>
  <c r="A2" i="39"/>
  <c r="J65" i="45" l="1"/>
  <c r="J68" i="45" s="1"/>
  <c r="J19" i="45"/>
  <c r="K65" i="45"/>
  <c r="K68" i="45" s="1"/>
  <c r="K19" i="45"/>
  <c r="L37" i="45"/>
  <c r="N37" i="45"/>
  <c r="M37" i="45"/>
  <c r="A1" i="38"/>
  <c r="A2" i="38"/>
  <c r="A1" i="37"/>
  <c r="A2" i="37"/>
  <c r="G15" i="37"/>
  <c r="H15" i="37"/>
  <c r="I15" i="37"/>
  <c r="J15" i="37"/>
  <c r="K15" i="37"/>
  <c r="L15" i="37"/>
  <c r="M15" i="37"/>
  <c r="N15" i="37"/>
  <c r="G27" i="37"/>
  <c r="H27" i="37"/>
  <c r="I27" i="37"/>
  <c r="J27" i="37"/>
  <c r="K27" i="37"/>
  <c r="L27" i="37"/>
  <c r="M27" i="37"/>
  <c r="N27" i="37"/>
  <c r="G20" i="37"/>
  <c r="G22" i="37" s="1"/>
  <c r="G25" i="37" s="1"/>
  <c r="H20" i="37"/>
  <c r="H22" i="37" s="1"/>
  <c r="H25" i="37" s="1"/>
  <c r="I20" i="37"/>
  <c r="I22" i="37" s="1"/>
  <c r="I25" i="37" s="1"/>
  <c r="J20" i="37"/>
  <c r="J22" i="37" s="1"/>
  <c r="J25" i="37" s="1"/>
  <c r="K20" i="37"/>
  <c r="K22" i="37" s="1"/>
  <c r="K25" i="37" s="1"/>
  <c r="L20" i="37"/>
  <c r="L22" i="37" s="1"/>
  <c r="L25" i="37" s="1"/>
  <c r="M20" i="37"/>
  <c r="M22" i="37" s="1"/>
  <c r="M25" i="37" s="1"/>
  <c r="N20" i="37"/>
  <c r="N22" i="37" s="1"/>
  <c r="N25" i="37" s="1"/>
  <c r="A1" i="36"/>
  <c r="A2" i="36"/>
  <c r="G16" i="36"/>
  <c r="G13" i="34" s="1"/>
  <c r="I23" i="36"/>
  <c r="J23" i="36"/>
  <c r="K23" i="36"/>
  <c r="L23" i="36"/>
  <c r="M23" i="36"/>
  <c r="N23" i="36"/>
  <c r="I33" i="36"/>
  <c r="J33" i="36"/>
  <c r="K33" i="36"/>
  <c r="L33" i="36"/>
  <c r="M33" i="36"/>
  <c r="N33" i="36"/>
  <c r="I45" i="36"/>
  <c r="J45" i="36"/>
  <c r="K45" i="36"/>
  <c r="L45" i="36"/>
  <c r="M45" i="36"/>
  <c r="N45" i="36"/>
  <c r="H60" i="36"/>
  <c r="H66" i="36" s="1"/>
  <c r="I60" i="36"/>
  <c r="I66" i="36" s="1"/>
  <c r="J60" i="36"/>
  <c r="J66" i="36" s="1"/>
  <c r="K60" i="36"/>
  <c r="K66" i="36" s="1"/>
  <c r="L60" i="36"/>
  <c r="L66" i="36" s="1"/>
  <c r="M60" i="36"/>
  <c r="M66" i="36" s="1"/>
  <c r="N60" i="36"/>
  <c r="N66" i="36" s="1"/>
  <c r="A2" i="35"/>
  <c r="G10" i="35"/>
  <c r="H10" i="35"/>
  <c r="I10" i="35"/>
  <c r="J10" i="35"/>
  <c r="K10" i="35"/>
  <c r="L10" i="35"/>
  <c r="M10" i="35"/>
  <c r="N10" i="35"/>
  <c r="F21" i="35"/>
  <c r="H30" i="35" s="1"/>
  <c r="K21" i="35"/>
  <c r="M30" i="35" s="1"/>
  <c r="M21" i="35"/>
  <c r="H21" i="35"/>
  <c r="J30" i="35" s="1"/>
  <c r="J21" i="35"/>
  <c r="L30" i="35" s="1"/>
  <c r="L21" i="35"/>
  <c r="N30" i="35" s="1"/>
  <c r="N21" i="35"/>
  <c r="H62" i="36"/>
  <c r="G49" i="35"/>
  <c r="I22" i="45" s="1"/>
  <c r="H49" i="35"/>
  <c r="I49" i="35"/>
  <c r="J49" i="35"/>
  <c r="K49" i="35"/>
  <c r="L49" i="35"/>
  <c r="M49" i="35"/>
  <c r="N23" i="45" s="1"/>
  <c r="N49" i="35"/>
  <c r="I56" i="35"/>
  <c r="J56" i="35"/>
  <c r="I57" i="35"/>
  <c r="J57" i="35"/>
  <c r="I58" i="35"/>
  <c r="J58" i="35"/>
  <c r="I59" i="35"/>
  <c r="A2" i="34"/>
  <c r="G17" i="38"/>
  <c r="G22" i="38" s="1"/>
  <c r="N31" i="46" l="1"/>
  <c r="N32" i="46" s="1"/>
  <c r="N17" i="34" s="1"/>
  <c r="N64" i="36"/>
  <c r="M31" i="46"/>
  <c r="M32" i="46" s="1"/>
  <c r="M17" i="34" s="1"/>
  <c r="M24" i="45"/>
  <c r="L31" i="46"/>
  <c r="L32" i="46" s="1"/>
  <c r="L17" i="34" s="1"/>
  <c r="L24" i="45"/>
  <c r="J31" i="46"/>
  <c r="J32" i="46" s="1"/>
  <c r="J17" i="34" s="1"/>
  <c r="J24" i="45"/>
  <c r="K11" i="45"/>
  <c r="J11" i="45"/>
  <c r="I65" i="45"/>
  <c r="I68" i="45" s="1"/>
  <c r="I19" i="45"/>
  <c r="L65" i="45"/>
  <c r="L68" i="45" s="1"/>
  <c r="L19" i="45"/>
  <c r="M65" i="45"/>
  <c r="M68" i="45" s="1"/>
  <c r="M19" i="45"/>
  <c r="N65" i="45"/>
  <c r="N68" i="45" s="1"/>
  <c r="N19" i="45"/>
  <c r="I21" i="35"/>
  <c r="K22" i="36" s="1"/>
  <c r="N20" i="45"/>
  <c r="J20" i="45"/>
  <c r="L20" i="45"/>
  <c r="M23" i="45"/>
  <c r="N22" i="45"/>
  <c r="K23" i="45"/>
  <c r="L22" i="45"/>
  <c r="I23" i="45"/>
  <c r="J22" i="45"/>
  <c r="M20" i="45"/>
  <c r="M22" i="45"/>
  <c r="L23" i="45"/>
  <c r="K22" i="45"/>
  <c r="J23" i="45"/>
  <c r="N14" i="44"/>
  <c r="J14" i="44"/>
  <c r="N17" i="44"/>
  <c r="I16" i="44"/>
  <c r="L14" i="44"/>
  <c r="N16" i="44"/>
  <c r="M17" i="44"/>
  <c r="L16" i="44"/>
  <c r="K17" i="44"/>
  <c r="M14" i="44"/>
  <c r="J16" i="44"/>
  <c r="I17" i="44"/>
  <c r="L17" i="44"/>
  <c r="M16" i="44"/>
  <c r="J17" i="44"/>
  <c r="K16" i="44"/>
  <c r="K40" i="35"/>
  <c r="M40" i="35"/>
  <c r="I40" i="35"/>
  <c r="L13" i="35"/>
  <c r="N22" i="36"/>
  <c r="J22" i="36"/>
  <c r="N40" i="35"/>
  <c r="M39" i="35"/>
  <c r="K39" i="35"/>
  <c r="I39" i="35"/>
  <c r="L22" i="36"/>
  <c r="M22" i="36"/>
  <c r="E21" i="35"/>
  <c r="H61" i="36"/>
  <c r="H65" i="36" s="1"/>
  <c r="H64" i="36"/>
  <c r="G21" i="35"/>
  <c r="I30" i="35" s="1"/>
  <c r="L64" i="36"/>
  <c r="M63" i="36"/>
  <c r="K63" i="36"/>
  <c r="I63" i="36"/>
  <c r="N62" i="36"/>
  <c r="L62" i="36"/>
  <c r="J62" i="36"/>
  <c r="M61" i="36"/>
  <c r="M65" i="36" s="1"/>
  <c r="M47" i="36"/>
  <c r="K47" i="36"/>
  <c r="I47" i="36"/>
  <c r="M46" i="36"/>
  <c r="K46" i="36"/>
  <c r="I46" i="36"/>
  <c r="M44" i="36"/>
  <c r="M35" i="36"/>
  <c r="K35" i="36"/>
  <c r="I35" i="36"/>
  <c r="M34" i="36"/>
  <c r="K34" i="36"/>
  <c r="I34" i="36"/>
  <c r="M32" i="36"/>
  <c r="M25" i="36"/>
  <c r="K25" i="36"/>
  <c r="I25" i="36"/>
  <c r="M24" i="36"/>
  <c r="K24" i="36"/>
  <c r="I24" i="36"/>
  <c r="M64" i="36"/>
  <c r="N63" i="36"/>
  <c r="L63" i="36"/>
  <c r="J63" i="36"/>
  <c r="H63" i="36"/>
  <c r="M62" i="36"/>
  <c r="K62" i="36"/>
  <c r="I62" i="36"/>
  <c r="N61" i="36"/>
  <c r="N65" i="36" s="1"/>
  <c r="L61" i="36"/>
  <c r="L65" i="36" s="1"/>
  <c r="J61" i="36"/>
  <c r="J65" i="36" s="1"/>
  <c r="L48" i="36"/>
  <c r="N47" i="36"/>
  <c r="L47" i="36"/>
  <c r="J47" i="36"/>
  <c r="N46" i="36"/>
  <c r="L46" i="36"/>
  <c r="J46" i="36"/>
  <c r="N44" i="36"/>
  <c r="L44" i="36"/>
  <c r="J44" i="36"/>
  <c r="L36" i="36"/>
  <c r="N35" i="36"/>
  <c r="L35" i="36"/>
  <c r="J35" i="36"/>
  <c r="N34" i="36"/>
  <c r="L34" i="36"/>
  <c r="J34" i="36"/>
  <c r="N32" i="36"/>
  <c r="L32" i="36"/>
  <c r="J32" i="36"/>
  <c r="L26" i="36"/>
  <c r="N25" i="36"/>
  <c r="L25" i="36"/>
  <c r="J25" i="36"/>
  <c r="N24" i="36"/>
  <c r="L24" i="36"/>
  <c r="J24" i="36"/>
  <c r="G24" i="38"/>
  <c r="G20" i="34" s="1"/>
  <c r="L40" i="35"/>
  <c r="J40" i="35"/>
  <c r="N39" i="35"/>
  <c r="L39" i="35"/>
  <c r="J39" i="35"/>
  <c r="L27" i="36" l="1"/>
  <c r="L10" i="36" s="1"/>
  <c r="K61" i="36"/>
  <c r="K65" i="36" s="1"/>
  <c r="K30" i="35"/>
  <c r="K18" i="44" s="1"/>
  <c r="G30" i="35"/>
  <c r="G13" i="35" s="1"/>
  <c r="G14" i="35" s="1"/>
  <c r="G147" i="20" s="1"/>
  <c r="K14" i="44"/>
  <c r="N24" i="45"/>
  <c r="N25" i="45" s="1"/>
  <c r="N10" i="45" s="1"/>
  <c r="J26" i="36"/>
  <c r="N26" i="36"/>
  <c r="J36" i="36"/>
  <c r="J37" i="36" s="1"/>
  <c r="J11" i="36" s="1"/>
  <c r="N36" i="36"/>
  <c r="N37" i="36" s="1"/>
  <c r="N11" i="36" s="1"/>
  <c r="J48" i="36"/>
  <c r="J49" i="36" s="1"/>
  <c r="J12" i="36" s="1"/>
  <c r="N48" i="36"/>
  <c r="N49" i="36" s="1"/>
  <c r="N12" i="36" s="1"/>
  <c r="M26" i="36"/>
  <c r="M27" i="36" s="1"/>
  <c r="M10" i="36" s="1"/>
  <c r="M36" i="36"/>
  <c r="M37" i="36" s="1"/>
  <c r="M11" i="36" s="1"/>
  <c r="M48" i="36"/>
  <c r="M49" i="36" s="1"/>
  <c r="M12" i="36" s="1"/>
  <c r="J64" i="36"/>
  <c r="J67" i="36" s="1"/>
  <c r="J13" i="36" s="1"/>
  <c r="L18" i="44"/>
  <c r="L19" i="44" s="1"/>
  <c r="K44" i="36"/>
  <c r="K32" i="36"/>
  <c r="M25" i="45"/>
  <c r="M10" i="45" s="1"/>
  <c r="J25" i="45"/>
  <c r="L25" i="45"/>
  <c r="N61" i="35" s="1"/>
  <c r="K31" i="46"/>
  <c r="K32" i="46" s="1"/>
  <c r="K17" i="34" s="1"/>
  <c r="I31" i="46"/>
  <c r="I32" i="46" s="1"/>
  <c r="I17" i="34" s="1"/>
  <c r="H67" i="36"/>
  <c r="H13" i="36" s="1"/>
  <c r="H16" i="36" s="1"/>
  <c r="H13" i="34" s="1"/>
  <c r="N11" i="45"/>
  <c r="M11" i="45"/>
  <c r="L11" i="45"/>
  <c r="I11" i="45"/>
  <c r="L67" i="36"/>
  <c r="L13" i="36" s="1"/>
  <c r="K20" i="45"/>
  <c r="I20" i="45"/>
  <c r="N18" i="44"/>
  <c r="M18" i="44"/>
  <c r="M19" i="44" s="1"/>
  <c r="M14" i="34" s="1"/>
  <c r="J18" i="44"/>
  <c r="J19" i="44" s="1"/>
  <c r="I14" i="44"/>
  <c r="M13" i="35"/>
  <c r="J13" i="35"/>
  <c r="N13" i="35"/>
  <c r="N67" i="36"/>
  <c r="N13" i="36" s="1"/>
  <c r="H13" i="35"/>
  <c r="H14" i="35" s="1"/>
  <c r="H147" i="20" s="1"/>
  <c r="I22" i="36"/>
  <c r="I32" i="36"/>
  <c r="I44" i="36"/>
  <c r="I61" i="36"/>
  <c r="I65" i="36" s="1"/>
  <c r="L37" i="36"/>
  <c r="L11" i="36" s="1"/>
  <c r="L49" i="36"/>
  <c r="M67" i="36"/>
  <c r="M13" i="36" s="1"/>
  <c r="L12" i="36" l="1"/>
  <c r="N58" i="35"/>
  <c r="K19" i="44"/>
  <c r="M60" i="35" s="1"/>
  <c r="N27" i="36"/>
  <c r="N10" i="36" s="1"/>
  <c r="N16" i="36" s="1"/>
  <c r="N13" i="34" s="1"/>
  <c r="J27" i="36"/>
  <c r="J10" i="36" s="1"/>
  <c r="J16" i="36" s="1"/>
  <c r="J13" i="34" s="1"/>
  <c r="G46" i="20"/>
  <c r="G78" i="20"/>
  <c r="G108" i="20"/>
  <c r="G126" i="20"/>
  <c r="I55" i="35"/>
  <c r="I62" i="35" s="1"/>
  <c r="I38" i="35" s="1"/>
  <c r="I41" i="35" s="1"/>
  <c r="I12" i="35" s="1"/>
  <c r="G12" i="34"/>
  <c r="I11" i="20" s="1"/>
  <c r="G55" i="20"/>
  <c r="G86" i="20"/>
  <c r="G118" i="20"/>
  <c r="G28" i="37"/>
  <c r="G29" i="37" s="1"/>
  <c r="G9" i="37" s="1"/>
  <c r="G11" i="37" s="1"/>
  <c r="G19" i="34" s="1"/>
  <c r="H12" i="34"/>
  <c r="J11" i="20" s="1"/>
  <c r="H46" i="20"/>
  <c r="H55" i="20"/>
  <c r="H86" i="20"/>
  <c r="H78" i="20"/>
  <c r="H108" i="20"/>
  <c r="H118" i="20"/>
  <c r="H126" i="20"/>
  <c r="K13" i="35"/>
  <c r="L10" i="45"/>
  <c r="L12" i="45" s="1"/>
  <c r="L16" i="34" s="1"/>
  <c r="N19" i="44"/>
  <c r="N14" i="34" s="1"/>
  <c r="K24" i="45"/>
  <c r="K25" i="45" s="1"/>
  <c r="K48" i="36"/>
  <c r="K49" i="36" s="1"/>
  <c r="K12" i="36" s="1"/>
  <c r="K36" i="36"/>
  <c r="K37" i="36" s="1"/>
  <c r="K11" i="36" s="1"/>
  <c r="K26" i="36"/>
  <c r="K64" i="36"/>
  <c r="K67" i="36" s="1"/>
  <c r="K13" i="36" s="1"/>
  <c r="L60" i="35"/>
  <c r="J14" i="34"/>
  <c r="N60" i="35"/>
  <c r="L14" i="34"/>
  <c r="N12" i="45"/>
  <c r="N16" i="34" s="1"/>
  <c r="M12" i="45"/>
  <c r="M16" i="34" s="1"/>
  <c r="J10" i="45"/>
  <c r="J12" i="45" s="1"/>
  <c r="J16" i="34" s="1"/>
  <c r="L61" i="35"/>
  <c r="M16" i="36"/>
  <c r="M13" i="34" s="1"/>
  <c r="I24" i="45"/>
  <c r="I25" i="45" s="1"/>
  <c r="I18" i="44"/>
  <c r="I19" i="44" s="1"/>
  <c r="L16" i="36"/>
  <c r="L13" i="34" s="1"/>
  <c r="J55" i="35"/>
  <c r="H28" i="37"/>
  <c r="H29" i="37" s="1"/>
  <c r="H9" i="37" s="1"/>
  <c r="H11" i="37" s="1"/>
  <c r="H19" i="34" s="1"/>
  <c r="I13" i="35"/>
  <c r="I64" i="36"/>
  <c r="I67" i="36" s="1"/>
  <c r="I13" i="36" s="1"/>
  <c r="I26" i="36"/>
  <c r="I36" i="36"/>
  <c r="I37" i="36" s="1"/>
  <c r="I11" i="36" s="1"/>
  <c r="I48" i="36"/>
  <c r="I49" i="36" s="1"/>
  <c r="I12" i="36" s="1"/>
  <c r="K14" i="34" l="1"/>
  <c r="K27" i="36"/>
  <c r="K10" i="36" s="1"/>
  <c r="K16" i="36" s="1"/>
  <c r="K13" i="34" s="1"/>
  <c r="I27" i="36"/>
  <c r="I10" i="36" s="1"/>
  <c r="I16" i="36" s="1"/>
  <c r="I13" i="34" s="1"/>
  <c r="K10" i="45"/>
  <c r="K12" i="45" s="1"/>
  <c r="K16" i="34" s="1"/>
  <c r="M61" i="35"/>
  <c r="K60" i="35"/>
  <c r="I14" i="34"/>
  <c r="I14" i="35"/>
  <c r="I147" i="20" s="1"/>
  <c r="I10" i="45"/>
  <c r="I12" i="45" s="1"/>
  <c r="I16" i="34" s="1"/>
  <c r="K61" i="35"/>
  <c r="I46" i="20" l="1"/>
  <c r="I55" i="20"/>
  <c r="I78" i="20"/>
  <c r="I86" i="20"/>
  <c r="I108" i="20"/>
  <c r="I118" i="20"/>
  <c r="I126" i="20"/>
  <c r="K55" i="35"/>
  <c r="I12" i="34"/>
  <c r="K11" i="20" s="1"/>
  <c r="I28" i="37"/>
  <c r="I29" i="37" s="1"/>
  <c r="I9" i="37" s="1"/>
  <c r="I11" i="37" s="1"/>
  <c r="I19" i="34" s="1"/>
  <c r="M13" i="23"/>
  <c r="M18" i="34" s="1"/>
  <c r="J13" i="23"/>
  <c r="J18" i="34" s="1"/>
  <c r="H149" i="20" l="1"/>
  <c r="I149" i="20"/>
  <c r="J149" i="20"/>
  <c r="K149" i="20"/>
  <c r="L149" i="20"/>
  <c r="M149" i="20"/>
  <c r="N149" i="20"/>
  <c r="G149" i="20"/>
  <c r="H148" i="20"/>
  <c r="I148" i="20"/>
  <c r="J148" i="20"/>
  <c r="K148" i="20"/>
  <c r="L148" i="20"/>
  <c r="M148" i="20"/>
  <c r="N148" i="20"/>
  <c r="G148" i="20"/>
  <c r="H132" i="20"/>
  <c r="I132" i="20"/>
  <c r="J132" i="20"/>
  <c r="K132" i="20"/>
  <c r="L132" i="20"/>
  <c r="M132" i="20"/>
  <c r="N132" i="20"/>
  <c r="G132" i="20"/>
  <c r="H116" i="20"/>
  <c r="I116" i="20"/>
  <c r="J116" i="20"/>
  <c r="K116" i="20"/>
  <c r="L116" i="20"/>
  <c r="M116" i="20"/>
  <c r="N116" i="20"/>
  <c r="G116" i="20"/>
  <c r="H106" i="20"/>
  <c r="I106" i="20"/>
  <c r="J106" i="20"/>
  <c r="K106" i="20"/>
  <c r="L106" i="20"/>
  <c r="M106" i="20"/>
  <c r="N106" i="20"/>
  <c r="G106" i="20"/>
  <c r="H99" i="20"/>
  <c r="H107" i="20" s="1"/>
  <c r="H117" i="20" s="1"/>
  <c r="I99" i="20"/>
  <c r="I107" i="20" s="1"/>
  <c r="I117" i="20" s="1"/>
  <c r="J99" i="20"/>
  <c r="J107" i="20" s="1"/>
  <c r="J117" i="20" s="1"/>
  <c r="K99" i="20"/>
  <c r="K107" i="20" s="1"/>
  <c r="K117" i="20" s="1"/>
  <c r="L99" i="20"/>
  <c r="L107" i="20" s="1"/>
  <c r="L117" i="20" s="1"/>
  <c r="M99" i="20"/>
  <c r="M107" i="20" s="1"/>
  <c r="M117" i="20" s="1"/>
  <c r="N99" i="20"/>
  <c r="N107" i="20" s="1"/>
  <c r="N117" i="20" s="1"/>
  <c r="G99" i="20"/>
  <c r="G107" i="20" s="1"/>
  <c r="G117" i="20" s="1"/>
  <c r="H84" i="20"/>
  <c r="I84" i="20"/>
  <c r="J84" i="20"/>
  <c r="K84" i="20"/>
  <c r="L84" i="20"/>
  <c r="M84" i="20"/>
  <c r="N84" i="20"/>
  <c r="G84" i="20"/>
  <c r="H76" i="20"/>
  <c r="I76" i="20"/>
  <c r="J76" i="20"/>
  <c r="K76" i="20"/>
  <c r="L76" i="20"/>
  <c r="M76" i="20"/>
  <c r="N76" i="20"/>
  <c r="G76" i="20"/>
  <c r="H69" i="20"/>
  <c r="H85" i="20" s="1"/>
  <c r="I69" i="20"/>
  <c r="I85" i="20" s="1"/>
  <c r="J69" i="20"/>
  <c r="J85" i="20" s="1"/>
  <c r="K69" i="20"/>
  <c r="K85" i="20" s="1"/>
  <c r="L69" i="20"/>
  <c r="L85" i="20" s="1"/>
  <c r="M69" i="20"/>
  <c r="M85" i="20" s="1"/>
  <c r="N69" i="20"/>
  <c r="N85" i="20" s="1"/>
  <c r="G69" i="20"/>
  <c r="G85" i="20" s="1"/>
  <c r="H53" i="20"/>
  <c r="I53" i="20"/>
  <c r="J53" i="20"/>
  <c r="K53" i="20"/>
  <c r="L53" i="20"/>
  <c r="M53" i="20"/>
  <c r="N53" i="20"/>
  <c r="G53" i="20"/>
  <c r="H44" i="20"/>
  <c r="I44" i="20"/>
  <c r="J44" i="20"/>
  <c r="K44" i="20"/>
  <c r="L44" i="20"/>
  <c r="M44" i="20"/>
  <c r="N44" i="20"/>
  <c r="G44" i="20"/>
  <c r="H36" i="20"/>
  <c r="H54" i="20" s="1"/>
  <c r="I36" i="20"/>
  <c r="I54" i="20" s="1"/>
  <c r="J36" i="20"/>
  <c r="J54" i="20" s="1"/>
  <c r="K36" i="20"/>
  <c r="K54" i="20" s="1"/>
  <c r="L36" i="20"/>
  <c r="L54" i="20" s="1"/>
  <c r="M36" i="20"/>
  <c r="M54" i="20" s="1"/>
  <c r="N36" i="20"/>
  <c r="N54" i="20" s="1"/>
  <c r="G36" i="20"/>
  <c r="G54" i="20" s="1"/>
  <c r="N45" i="20" l="1"/>
  <c r="L45" i="20"/>
  <c r="J45" i="20"/>
  <c r="H45" i="20"/>
  <c r="N77" i="20"/>
  <c r="L77" i="20"/>
  <c r="J77" i="20"/>
  <c r="H77" i="20"/>
  <c r="G45" i="20"/>
  <c r="M45" i="20"/>
  <c r="K45" i="20"/>
  <c r="I45" i="20"/>
  <c r="G77" i="20"/>
  <c r="M77" i="20"/>
  <c r="K77" i="20"/>
  <c r="I77" i="20"/>
  <c r="G10" i="23" l="1"/>
  <c r="G13" i="23" s="1"/>
  <c r="G18" i="34" s="1"/>
  <c r="G22" i="34" s="1"/>
  <c r="I19" i="38" s="1"/>
  <c r="I23" i="38" l="1"/>
  <c r="I24" i="38" s="1"/>
  <c r="I20" i="34" s="1"/>
  <c r="H10" i="23"/>
  <c r="H13" i="23" s="1"/>
  <c r="H18" i="34" s="1"/>
  <c r="H22" i="34" s="1"/>
  <c r="J19" i="38" s="1"/>
  <c r="J23" i="38" l="1"/>
  <c r="J24" i="38" s="1"/>
  <c r="J20" i="34" s="1"/>
  <c r="A2" i="23"/>
  <c r="A1" i="23"/>
  <c r="N141" i="20" l="1"/>
  <c r="M141" i="20"/>
  <c r="L141" i="20"/>
  <c r="K141" i="20"/>
  <c r="J141" i="20"/>
  <c r="I141" i="20"/>
  <c r="H141" i="20"/>
  <c r="G141" i="20"/>
  <c r="N133" i="20" l="1"/>
  <c r="N134" i="20" s="1"/>
  <c r="N124" i="20" s="1"/>
  <c r="M133" i="20"/>
  <c r="M134" i="20" s="1"/>
  <c r="M124" i="20" s="1"/>
  <c r="L133" i="20"/>
  <c r="L134" i="20" s="1"/>
  <c r="L124" i="20" s="1"/>
  <c r="K133" i="20"/>
  <c r="K134" i="20" s="1"/>
  <c r="K124" i="20" s="1"/>
  <c r="J133" i="20"/>
  <c r="J134" i="20" s="1"/>
  <c r="J124" i="20" s="1"/>
  <c r="I133" i="20"/>
  <c r="I134" i="20" s="1"/>
  <c r="I124" i="20" s="1"/>
  <c r="H133" i="20"/>
  <c r="H134" i="20" s="1"/>
  <c r="H124" i="20" s="1"/>
  <c r="G133" i="20"/>
  <c r="G134" i="20" s="1"/>
  <c r="G124" i="20" l="1"/>
  <c r="N100" i="20" l="1"/>
  <c r="M100" i="20"/>
  <c r="L100" i="20"/>
  <c r="K100" i="20"/>
  <c r="J100" i="20"/>
  <c r="I100" i="20"/>
  <c r="H100" i="20"/>
  <c r="H91" i="20" l="1"/>
  <c r="H105" i="20"/>
  <c r="J91" i="20"/>
  <c r="J105" i="20"/>
  <c r="L91" i="20"/>
  <c r="L105" i="20"/>
  <c r="N91" i="20"/>
  <c r="N105" i="20"/>
  <c r="I91" i="20"/>
  <c r="I105" i="20"/>
  <c r="K91" i="20"/>
  <c r="K105" i="20"/>
  <c r="M91" i="20"/>
  <c r="M105" i="20"/>
  <c r="G100" i="20"/>
  <c r="H115" i="20"/>
  <c r="J115" i="20"/>
  <c r="L115" i="20"/>
  <c r="N115" i="20"/>
  <c r="I115" i="20"/>
  <c r="K115" i="20"/>
  <c r="M115" i="20"/>
  <c r="N70" i="20"/>
  <c r="M70" i="20"/>
  <c r="L70" i="20"/>
  <c r="K70" i="20"/>
  <c r="J70" i="20"/>
  <c r="I70" i="20"/>
  <c r="H70" i="20"/>
  <c r="H61" i="20" l="1"/>
  <c r="H83" i="20"/>
  <c r="H75" i="20"/>
  <c r="J61" i="20"/>
  <c r="J83" i="20"/>
  <c r="J75" i="20"/>
  <c r="L61" i="20"/>
  <c r="L83" i="20"/>
  <c r="L75" i="20"/>
  <c r="N61" i="20"/>
  <c r="N83" i="20"/>
  <c r="N75" i="20"/>
  <c r="G91" i="20"/>
  <c r="G105" i="20"/>
  <c r="I61" i="20"/>
  <c r="I83" i="20"/>
  <c r="I75" i="20"/>
  <c r="K61" i="20"/>
  <c r="K83" i="20"/>
  <c r="K75" i="20"/>
  <c r="M61" i="20"/>
  <c r="M83" i="20"/>
  <c r="M75" i="20"/>
  <c r="G115" i="20"/>
  <c r="G70" i="20"/>
  <c r="G61" i="20" l="1"/>
  <c r="G83" i="20"/>
  <c r="G75" i="20"/>
  <c r="N37" i="20" l="1"/>
  <c r="M37" i="20"/>
  <c r="L37" i="20"/>
  <c r="K37" i="20"/>
  <c r="J37" i="20"/>
  <c r="I37" i="20"/>
  <c r="H37" i="20"/>
  <c r="I52" i="20" l="1"/>
  <c r="I43" i="20"/>
  <c r="K52" i="20"/>
  <c r="K43" i="20"/>
  <c r="M52" i="20"/>
  <c r="M43" i="20"/>
  <c r="H52" i="20"/>
  <c r="H43" i="20"/>
  <c r="J52" i="20"/>
  <c r="J43" i="20"/>
  <c r="L52" i="20"/>
  <c r="L43" i="20"/>
  <c r="N52" i="20"/>
  <c r="N43" i="20"/>
  <c r="G37" i="20"/>
  <c r="N28" i="20"/>
  <c r="M28" i="20"/>
  <c r="L28" i="20"/>
  <c r="K28" i="20"/>
  <c r="J28" i="20"/>
  <c r="I28" i="20"/>
  <c r="H28" i="20"/>
  <c r="G28" i="20" l="1"/>
  <c r="G52" i="20"/>
  <c r="G43" i="20"/>
  <c r="A2" i="20" l="1"/>
  <c r="A1" i="20"/>
  <c r="G127" i="20" l="1"/>
  <c r="I10" i="20" s="1"/>
  <c r="J127" i="20" l="1"/>
  <c r="L10" i="20" s="1"/>
  <c r="L127" i="20" l="1"/>
  <c r="N10" i="20" s="1"/>
  <c r="K127" i="20"/>
  <c r="M10" i="20" s="1"/>
  <c r="M127" i="20" l="1"/>
  <c r="J59" i="35" l="1"/>
  <c r="H109" i="20"/>
  <c r="H92" i="20" s="1"/>
  <c r="H119" i="20"/>
  <c r="H93" i="20" s="1"/>
  <c r="H150" i="20"/>
  <c r="H125" i="20" s="1"/>
  <c r="H127" i="20" s="1"/>
  <c r="J10" i="20" s="1"/>
  <c r="H56" i="20"/>
  <c r="H79" i="20"/>
  <c r="H62" i="20" s="1"/>
  <c r="H87" i="20"/>
  <c r="H63" i="20" s="1"/>
  <c r="H47" i="20"/>
  <c r="H29" i="20" s="1"/>
  <c r="G79" i="20"/>
  <c r="G62" i="20" s="1"/>
  <c r="G87" i="20"/>
  <c r="G63" i="20" s="1"/>
  <c r="G56" i="20"/>
  <c r="G30" i="20" s="1"/>
  <c r="G109" i="20"/>
  <c r="G92" i="20" s="1"/>
  <c r="G119" i="20"/>
  <c r="G93" i="20" s="1"/>
  <c r="G150" i="20"/>
  <c r="G125" i="20" s="1"/>
  <c r="G47" i="20"/>
  <c r="G29" i="20" s="1"/>
  <c r="L57" i="35"/>
  <c r="G31" i="20" l="1"/>
  <c r="G21" i="20" s="1"/>
  <c r="G64" i="20"/>
  <c r="G22" i="20" s="1"/>
  <c r="H64" i="20"/>
  <c r="H22" i="20" s="1"/>
  <c r="H94" i="20"/>
  <c r="H23" i="20" s="1"/>
  <c r="G94" i="20"/>
  <c r="G23" i="20" s="1"/>
  <c r="J62" i="35"/>
  <c r="J38" i="35" s="1"/>
  <c r="J41" i="35" s="1"/>
  <c r="J12" i="35" s="1"/>
  <c r="J14" i="35" s="1"/>
  <c r="J147" i="20" s="1"/>
  <c r="N57" i="35"/>
  <c r="N56" i="35"/>
  <c r="L59" i="35"/>
  <c r="L58" i="35"/>
  <c r="L56" i="35"/>
  <c r="N59" i="35"/>
  <c r="M57" i="35"/>
  <c r="K59" i="35"/>
  <c r="J46" i="20" l="1"/>
  <c r="J47" i="20" s="1"/>
  <c r="J29" i="20" s="1"/>
  <c r="J78" i="20"/>
  <c r="J79" i="20" s="1"/>
  <c r="J62" i="20" s="1"/>
  <c r="J108" i="20"/>
  <c r="J109" i="20" s="1"/>
  <c r="J92" i="20" s="1"/>
  <c r="J126" i="20"/>
  <c r="J55" i="20"/>
  <c r="J56" i="20" s="1"/>
  <c r="J86" i="20"/>
  <c r="J87" i="20" s="1"/>
  <c r="J63" i="20" s="1"/>
  <c r="J118" i="20"/>
  <c r="J119" i="20" s="1"/>
  <c r="G24" i="20"/>
  <c r="I9" i="20" s="1"/>
  <c r="I14" i="20" s="1"/>
  <c r="J12" i="34"/>
  <c r="L11" i="20" s="1"/>
  <c r="J150" i="20"/>
  <c r="J125" i="20" s="1"/>
  <c r="J28" i="37"/>
  <c r="J29" i="37" s="1"/>
  <c r="J9" i="37" s="1"/>
  <c r="J11" i="37" s="1"/>
  <c r="J19" i="34" s="1"/>
  <c r="L55" i="35"/>
  <c r="L62" i="35" s="1"/>
  <c r="L38" i="35" s="1"/>
  <c r="L41" i="35" s="1"/>
  <c r="L12" i="35" s="1"/>
  <c r="L14" i="35" s="1"/>
  <c r="L147" i="20" s="1"/>
  <c r="M58" i="35"/>
  <c r="M56" i="35"/>
  <c r="M59" i="35"/>
  <c r="K56" i="35"/>
  <c r="K57" i="35"/>
  <c r="K58" i="35"/>
  <c r="I150" i="20"/>
  <c r="I125" i="20" s="1"/>
  <c r="I127" i="20" s="1"/>
  <c r="K10" i="20" s="1"/>
  <c r="I109" i="20"/>
  <c r="I92" i="20" s="1"/>
  <c r="I119" i="20"/>
  <c r="I56" i="20"/>
  <c r="I87" i="20"/>
  <c r="I63" i="20" s="1"/>
  <c r="I47" i="20"/>
  <c r="I29" i="20" s="1"/>
  <c r="I79" i="20"/>
  <c r="I62" i="20" s="1"/>
  <c r="I64" i="20" s="1"/>
  <c r="I22" i="20" s="1"/>
  <c r="L118" i="20" l="1"/>
  <c r="L119" i="20" s="1"/>
  <c r="L93" i="20" s="1"/>
  <c r="L46" i="20"/>
  <c r="L47" i="20" s="1"/>
  <c r="L29" i="20" s="1"/>
  <c r="L55" i="20"/>
  <c r="L56" i="20" s="1"/>
  <c r="L30" i="20" s="1"/>
  <c r="L78" i="20"/>
  <c r="L79" i="20" s="1"/>
  <c r="L62" i="20" s="1"/>
  <c r="L86" i="20"/>
  <c r="L87" i="20" s="1"/>
  <c r="L63" i="20" s="1"/>
  <c r="L108" i="20"/>
  <c r="L109" i="20" s="1"/>
  <c r="L92" i="20" s="1"/>
  <c r="L126" i="20"/>
  <c r="I15" i="34"/>
  <c r="I22" i="34" s="1"/>
  <c r="K19" i="38" s="1"/>
  <c r="K23" i="38" s="1"/>
  <c r="K24" i="38" s="1"/>
  <c r="K20" i="34" s="1"/>
  <c r="L28" i="37"/>
  <c r="L29" i="37" s="1"/>
  <c r="L9" i="37" s="1"/>
  <c r="L11" i="37" s="1"/>
  <c r="L19" i="34" s="1"/>
  <c r="L12" i="34"/>
  <c r="N11" i="20" s="1"/>
  <c r="J64" i="20"/>
  <c r="J22" i="20" s="1"/>
  <c r="N55" i="35"/>
  <c r="N62" i="35" s="1"/>
  <c r="N38" i="35" s="1"/>
  <c r="N41" i="35" s="1"/>
  <c r="N12" i="35" s="1"/>
  <c r="N14" i="35" s="1"/>
  <c r="N147" i="20" s="1"/>
  <c r="K62" i="35"/>
  <c r="K38" i="35" s="1"/>
  <c r="K41" i="35" s="1"/>
  <c r="K12" i="35" s="1"/>
  <c r="K14" i="35" s="1"/>
  <c r="K147" i="20" s="1"/>
  <c r="L150" i="20"/>
  <c r="L125" i="20" s="1"/>
  <c r="N12" i="34" l="1"/>
  <c r="N55" i="20"/>
  <c r="N56" i="20" s="1"/>
  <c r="N30" i="20" s="1"/>
  <c r="N86" i="20"/>
  <c r="N87" i="20" s="1"/>
  <c r="N63" i="20" s="1"/>
  <c r="N108" i="20"/>
  <c r="N109" i="20" s="1"/>
  <c r="N92" i="20" s="1"/>
  <c r="N46" i="20"/>
  <c r="N47" i="20" s="1"/>
  <c r="N29" i="20" s="1"/>
  <c r="N78" i="20"/>
  <c r="N79" i="20" s="1"/>
  <c r="N62" i="20" s="1"/>
  <c r="N118" i="20"/>
  <c r="N119" i="20" s="1"/>
  <c r="N93" i="20" s="1"/>
  <c r="N126" i="20"/>
  <c r="K12" i="34"/>
  <c r="M11" i="20" s="1"/>
  <c r="K46" i="20"/>
  <c r="K47" i="20" s="1"/>
  <c r="K29" i="20" s="1"/>
  <c r="K55" i="20"/>
  <c r="K78" i="20"/>
  <c r="K79" i="20" s="1"/>
  <c r="K62" i="20" s="1"/>
  <c r="K86" i="20"/>
  <c r="K87" i="20" s="1"/>
  <c r="K63" i="20" s="1"/>
  <c r="K108" i="20"/>
  <c r="K109" i="20" s="1"/>
  <c r="K92" i="20" s="1"/>
  <c r="K118" i="20"/>
  <c r="K119" i="20" s="1"/>
  <c r="K93" i="20" s="1"/>
  <c r="J93" i="20" s="1"/>
  <c r="K126" i="20"/>
  <c r="L31" i="20"/>
  <c r="L21" i="20" s="1"/>
  <c r="L64" i="20"/>
  <c r="L22" i="20" s="1"/>
  <c r="L94" i="20"/>
  <c r="L23" i="20" s="1"/>
  <c r="M55" i="35"/>
  <c r="M62" i="35" s="1"/>
  <c r="M38" i="35" s="1"/>
  <c r="M41" i="35" s="1"/>
  <c r="M12" i="35" s="1"/>
  <c r="M14" i="35" s="1"/>
  <c r="M147" i="20" s="1"/>
  <c r="K28" i="37"/>
  <c r="K29" i="37" s="1"/>
  <c r="K9" i="37" s="1"/>
  <c r="K11" i="37" s="1"/>
  <c r="K19" i="34" s="1"/>
  <c r="K150" i="20"/>
  <c r="K125" i="20" s="1"/>
  <c r="K56" i="20"/>
  <c r="K30" i="20" s="1"/>
  <c r="J30" i="20" s="1"/>
  <c r="N28" i="37"/>
  <c r="N29" i="37" s="1"/>
  <c r="N9" i="37" s="1"/>
  <c r="N11" i="37" s="1"/>
  <c r="N19" i="34" s="1"/>
  <c r="N150" i="20"/>
  <c r="N125" i="20" s="1"/>
  <c r="N127" i="20" s="1"/>
  <c r="K64" i="20" l="1"/>
  <c r="K22" i="20" s="1"/>
  <c r="M12" i="34"/>
  <c r="M46" i="20"/>
  <c r="M47" i="20" s="1"/>
  <c r="M29" i="20" s="1"/>
  <c r="M55" i="20"/>
  <c r="M56" i="20" s="1"/>
  <c r="M30" i="20" s="1"/>
  <c r="M78" i="20"/>
  <c r="M79" i="20" s="1"/>
  <c r="M62" i="20" s="1"/>
  <c r="M86" i="20"/>
  <c r="M87" i="20" s="1"/>
  <c r="M63" i="20" s="1"/>
  <c r="M108" i="20"/>
  <c r="M109" i="20" s="1"/>
  <c r="M92" i="20" s="1"/>
  <c r="M118" i="20"/>
  <c r="M119" i="20" s="1"/>
  <c r="M93" i="20" s="1"/>
  <c r="M126" i="20"/>
  <c r="L24" i="20"/>
  <c r="N9" i="20" s="1"/>
  <c r="N14" i="20" s="1"/>
  <c r="N64" i="20"/>
  <c r="N22" i="20" s="1"/>
  <c r="N31" i="20"/>
  <c r="N21" i="20" s="1"/>
  <c r="I30" i="20"/>
  <c r="J31" i="20"/>
  <c r="J21" i="20" s="1"/>
  <c r="N94" i="20"/>
  <c r="N23" i="20" s="1"/>
  <c r="K31" i="20"/>
  <c r="K21" i="20" s="1"/>
  <c r="I93" i="20"/>
  <c r="I94" i="20" s="1"/>
  <c r="I23" i="20" s="1"/>
  <c r="J94" i="20"/>
  <c r="J23" i="20" s="1"/>
  <c r="K94" i="20"/>
  <c r="K23" i="20" s="1"/>
  <c r="M28" i="37"/>
  <c r="M29" i="37" s="1"/>
  <c r="M9" i="37" s="1"/>
  <c r="M11" i="37" s="1"/>
  <c r="M19" i="34" s="1"/>
  <c r="M150" i="20"/>
  <c r="M125" i="20" s="1"/>
  <c r="M94" i="20" l="1"/>
  <c r="M23" i="20" s="1"/>
  <c r="N15" i="34"/>
  <c r="M64" i="20"/>
  <c r="M22" i="20" s="1"/>
  <c r="N24" i="20"/>
  <c r="K24" i="20"/>
  <c r="M9" i="20" s="1"/>
  <c r="M14" i="20" s="1"/>
  <c r="M31" i="20"/>
  <c r="M21" i="20" s="1"/>
  <c r="H30" i="20"/>
  <c r="H31" i="20" s="1"/>
  <c r="H21" i="20" s="1"/>
  <c r="H24" i="20" s="1"/>
  <c r="J9" i="20" s="1"/>
  <c r="J14" i="20" s="1"/>
  <c r="I31" i="20"/>
  <c r="I21" i="20" s="1"/>
  <c r="I24" i="20" s="1"/>
  <c r="K9" i="20" s="1"/>
  <c r="K14" i="20" s="1"/>
  <c r="J24" i="20"/>
  <c r="L9" i="20" s="1"/>
  <c r="L14" i="20" s="1"/>
  <c r="L15" i="34" l="1"/>
  <c r="J15" i="34"/>
  <c r="J22" i="34" s="1"/>
  <c r="L19" i="38" s="1"/>
  <c r="L23" i="38" s="1"/>
  <c r="L24" i="38" s="1"/>
  <c r="L20" i="34" s="1"/>
  <c r="K15" i="34"/>
  <c r="K22" i="34" s="1"/>
  <c r="M19" i="38" s="1"/>
  <c r="M23" i="38" s="1"/>
  <c r="M24" i="38" s="1"/>
  <c r="M20" i="34" s="1"/>
  <c r="M15" i="34"/>
  <c r="M24" i="20"/>
  <c r="L22" i="34" l="1"/>
  <c r="N19" i="38" s="1"/>
  <c r="N23" i="38" s="1"/>
  <c r="N24" i="38" s="1"/>
  <c r="N20" i="34" s="1"/>
  <c r="N22" i="34" s="1"/>
  <c r="M22" i="34"/>
</calcChain>
</file>

<file path=xl/comments1.xml><?xml version="1.0" encoding="utf-8"?>
<comments xmlns="http://schemas.openxmlformats.org/spreadsheetml/2006/main">
  <authors>
    <author>Piers Thompson</author>
  </authors>
  <commentList>
    <comment ref="A128" authorId="0" shapeId="0">
      <text>
        <r>
          <rPr>
            <b/>
            <sz val="8"/>
            <color indexed="81"/>
            <rFont val="Tahoma"/>
            <family val="2"/>
          </rPr>
          <t>Piers Thompson:</t>
        </r>
        <r>
          <rPr>
            <sz val="8"/>
            <color indexed="81"/>
            <rFont val="Tahoma"/>
            <family val="2"/>
          </rPr>
          <t xml:space="preserve">
means an amount recovered by the licensee in relation to the Relevant Year t or a previous Relevant Year under the NIA Scheme which the Authority has determined, in accordance with provisions set out in the NIA Governance Document</t>
        </r>
      </text>
    </comment>
  </commentList>
</comments>
</file>

<file path=xl/sharedStrings.xml><?xml version="1.0" encoding="utf-8"?>
<sst xmlns="http://schemas.openxmlformats.org/spreadsheetml/2006/main" count="2136" uniqueCount="839">
  <si>
    <t>£m</t>
  </si>
  <si>
    <t>RBt</t>
  </si>
  <si>
    <t>Kt</t>
  </si>
  <si>
    <t>Network Innovation Allowance</t>
  </si>
  <si>
    <t>PTRA</t>
  </si>
  <si>
    <t>NIAV</t>
  </si>
  <si>
    <t>RPIFt</t>
  </si>
  <si>
    <t>License Fee Adjustment Calculation</t>
  </si>
  <si>
    <t>RBAt</t>
  </si>
  <si>
    <t>Business Rates Allowance</t>
  </si>
  <si>
    <t>Business Rates Adjustment Calculation</t>
  </si>
  <si>
    <t>Description</t>
  </si>
  <si>
    <t>Date</t>
  </si>
  <si>
    <t>Version</t>
  </si>
  <si>
    <t>Amendment</t>
  </si>
  <si>
    <t>%</t>
  </si>
  <si>
    <t>Base Demand Revenue</t>
  </si>
  <si>
    <t>Pass through items</t>
  </si>
  <si>
    <t>Ofgem Licence Fee Allowance</t>
  </si>
  <si>
    <t>Factor</t>
  </si>
  <si>
    <t>Present value factors</t>
  </si>
  <si>
    <t xml:space="preserve">Present value factor </t>
  </si>
  <si>
    <t>Retail Prices Index Forecast Growth Rate</t>
  </si>
  <si>
    <t>Cost of debt</t>
  </si>
  <si>
    <t xml:space="preserve">This workbook incoporates the detailed and forecast returns referred to in Standard Condition 1B of the DN Operator's Gas Transporter Licence
</t>
  </si>
  <si>
    <t>draft v1</t>
  </si>
  <si>
    <t>Log</t>
  </si>
  <si>
    <t>Cover</t>
  </si>
  <si>
    <t>Contents</t>
  </si>
  <si>
    <t>Tab</t>
  </si>
  <si>
    <t>Log of main changes to this workbook</t>
  </si>
  <si>
    <t>Input</t>
  </si>
  <si>
    <t>Main sheet for inputting data</t>
  </si>
  <si>
    <t>Licence</t>
  </si>
  <si>
    <t>Input values detailed in Licence Conditions</t>
  </si>
  <si>
    <t>AR</t>
  </si>
  <si>
    <t>Base Revenue (BRt)</t>
  </si>
  <si>
    <t>PT</t>
  </si>
  <si>
    <t>Licence Condition Values</t>
  </si>
  <si>
    <t>Pass Through Costs (PTt)</t>
  </si>
  <si>
    <t>NTS Exit Capacity costs (Ext)</t>
  </si>
  <si>
    <t>Summary of Maximum Activity Revenue (ARt)</t>
  </si>
  <si>
    <t>Broad Measure of Customer Satisfaction (BMt)</t>
  </si>
  <si>
    <t>Shrinkage (SHRt)</t>
  </si>
  <si>
    <t>EEI</t>
  </si>
  <si>
    <t>Environmental Emissions Incentive (EEIt)</t>
  </si>
  <si>
    <t xml:space="preserve">DRS </t>
  </si>
  <si>
    <t>Distretionary Reward Scheme (DRSt)</t>
  </si>
  <si>
    <t>NIA</t>
  </si>
  <si>
    <t>Network Innovation Allowance (NIAt)</t>
  </si>
  <si>
    <t>correction term</t>
  </si>
  <si>
    <t>working draft of sheets for RIIO-GD1 for RIGS Working Group discussion</t>
  </si>
  <si>
    <t>NTS Exit Capacity Cost Adjustment</t>
  </si>
  <si>
    <t>Incentive adjustment in respect of the broad measure of customer satisfaction</t>
  </si>
  <si>
    <t>Formula from Licence condition ID.3</t>
  </si>
  <si>
    <t>Payments for NTS (exit flat &amp; exit flexibility) Capacity</t>
  </si>
  <si>
    <t>Exit Incentive Capacity</t>
  </si>
  <si>
    <t>NTS Exit Capacity cost allowance</t>
  </si>
  <si>
    <t>Price Index Adjustment</t>
  </si>
  <si>
    <t>2013/14</t>
  </si>
  <si>
    <t>2014/15</t>
  </si>
  <si>
    <t>2015/16</t>
  </si>
  <si>
    <t>2016/17</t>
  </si>
  <si>
    <t>2017/18</t>
  </si>
  <si>
    <t>2018/19</t>
  </si>
  <si>
    <t>2019/20</t>
  </si>
  <si>
    <t>2020/21</t>
  </si>
  <si>
    <t>One plus Vanilla WACC</t>
  </si>
  <si>
    <t>ExCCt</t>
  </si>
  <si>
    <t>ExFFCt</t>
  </si>
  <si>
    <t>ExCt</t>
  </si>
  <si>
    <t>IQI</t>
  </si>
  <si>
    <t>CTt</t>
  </si>
  <si>
    <t>EITt</t>
  </si>
  <si>
    <t>EDCt</t>
  </si>
  <si>
    <t>EIt</t>
  </si>
  <si>
    <t>Formula from Licence condition 1E.4</t>
  </si>
  <si>
    <t>Gearing assumed</t>
  </si>
  <si>
    <t>BMt</t>
  </si>
  <si>
    <t>Adjustment Licensee overall surveyed customer satisfaction</t>
  </si>
  <si>
    <t>Negative adjustment with respect of Licensee's performance</t>
  </si>
  <si>
    <t>CSBt</t>
  </si>
  <si>
    <t>CSCt</t>
  </si>
  <si>
    <t>CSAD</t>
  </si>
  <si>
    <t>CSAR</t>
  </si>
  <si>
    <t>CSAP</t>
  </si>
  <si>
    <t>CSAS</t>
  </si>
  <si>
    <t>CSAUQ</t>
  </si>
  <si>
    <t>Actual performance for planned supply interuptions</t>
  </si>
  <si>
    <t>Licensee's planned target supply interuption</t>
  </si>
  <si>
    <t>Licensee's performance for planned supply interruptions</t>
  </si>
  <si>
    <t>Adjustment in relation to Licensee's performance</t>
  </si>
  <si>
    <t>CSAMX</t>
  </si>
  <si>
    <t>CSBSt</t>
  </si>
  <si>
    <t>CSBDt</t>
  </si>
  <si>
    <t>CSBRt</t>
  </si>
  <si>
    <t>CSBPt</t>
  </si>
  <si>
    <t>CSADt</t>
  </si>
  <si>
    <t>CSAMPt</t>
  </si>
  <si>
    <t>CSODt</t>
  </si>
  <si>
    <t>CSAPt</t>
  </si>
  <si>
    <t>CSBUQ</t>
  </si>
  <si>
    <t>CSBMX</t>
  </si>
  <si>
    <t>CSOUt</t>
  </si>
  <si>
    <t>means the unplanned supply interruption performance maximum reward score which is fixed as 9</t>
  </si>
  <si>
    <t>As above</t>
  </si>
  <si>
    <t>CSBMP</t>
  </si>
  <si>
    <t>CSCDt</t>
  </si>
  <si>
    <t>CSCRt</t>
  </si>
  <si>
    <t>CSCPt</t>
  </si>
  <si>
    <t>CSCSt</t>
  </si>
  <si>
    <t>CSCUQ</t>
  </si>
  <si>
    <t>Licensee’s performance for the connections element of the Customer Satisfaction Survey</t>
  </si>
  <si>
    <t>positive adjustment (if any) in respect of the Licensee’s connections performance</t>
  </si>
  <si>
    <t>CSCMX</t>
  </si>
  <si>
    <t>CSCMP</t>
  </si>
  <si>
    <t>CMISt</t>
  </si>
  <si>
    <t>IRCMt</t>
  </si>
  <si>
    <t>ARCMt</t>
  </si>
  <si>
    <t>CMt</t>
  </si>
  <si>
    <t>UQCM</t>
  </si>
  <si>
    <t>CMPt</t>
  </si>
  <si>
    <t>MLCM</t>
  </si>
  <si>
    <t>PCUDPOt</t>
  </si>
  <si>
    <t>PCUDPTt</t>
  </si>
  <si>
    <t>PRCt</t>
  </si>
  <si>
    <t>POFt</t>
  </si>
  <si>
    <t>Formula from Licence condition 1F.3</t>
  </si>
  <si>
    <t>RPIAt(t-2)</t>
  </si>
  <si>
    <t>CF</t>
  </si>
  <si>
    <t>CT</t>
  </si>
  <si>
    <t>SIPt-2</t>
  </si>
  <si>
    <t>Environmental Emissions Incentive revenue</t>
  </si>
  <si>
    <r>
      <t>Shrinkage Allowance Revenue Adjustment</t>
    </r>
    <r>
      <rPr>
        <b/>
        <sz val="10"/>
        <color rgb="FF0000FF"/>
        <rFont val="Verdana"/>
        <family val="2"/>
      </rPr>
      <t xml:space="preserve"> </t>
    </r>
  </si>
  <si>
    <t>Formula from Licence condition 1F.9</t>
  </si>
  <si>
    <r>
      <t>CC</t>
    </r>
    <r>
      <rPr>
        <vertAlign val="subscript"/>
        <sz val="10"/>
        <color theme="1"/>
        <rFont val="Verdana"/>
        <family val="2"/>
      </rPr>
      <t>t-2</t>
    </r>
  </si>
  <si>
    <t>Formula from Licence condition 1G.3</t>
  </si>
  <si>
    <t xml:space="preserve">Discretionary Reward Scheme revenue </t>
  </si>
  <si>
    <t>DRSWt</t>
  </si>
  <si>
    <t>DRSXt</t>
  </si>
  <si>
    <t>DRSt</t>
  </si>
  <si>
    <t>LBt</t>
  </si>
  <si>
    <r>
      <t>MP</t>
    </r>
    <r>
      <rPr>
        <vertAlign val="subscript"/>
        <sz val="12"/>
        <color theme="1"/>
        <rFont val="Times New Roman"/>
        <family val="1"/>
      </rPr>
      <t>t</t>
    </r>
  </si>
  <si>
    <t>LFAt</t>
  </si>
  <si>
    <t>BR</t>
  </si>
  <si>
    <t>EX</t>
  </si>
  <si>
    <t>BM</t>
  </si>
  <si>
    <t>SHR</t>
  </si>
  <si>
    <t>Is the pass-through factor and has the value of 0.9</t>
  </si>
  <si>
    <t>Positive adjustment to revenue</t>
  </si>
  <si>
    <t xml:space="preserve">Positive adjustment in respect of the Discretionary Reward Scheme </t>
  </si>
  <si>
    <t xml:space="preserve">Shrinkage Allowance Revenue Adjustment </t>
  </si>
  <si>
    <r>
      <t>AR</t>
    </r>
    <r>
      <rPr>
        <vertAlign val="subscript"/>
        <sz val="12"/>
        <color theme="1"/>
        <rFont val="Times New Roman"/>
        <family val="1"/>
      </rPr>
      <t>t-1</t>
    </r>
  </si>
  <si>
    <t xml:space="preserve">Modification to Revenue from Annual Iteration Process </t>
  </si>
  <si>
    <t>MOD</t>
  </si>
  <si>
    <t xml:space="preserve">Opening Base Revenue Allowance </t>
  </si>
  <si>
    <t>NTS Exit capacity terms</t>
  </si>
  <si>
    <t>CSAt</t>
  </si>
  <si>
    <t>Planned supply interruption adjustment</t>
  </si>
  <si>
    <t>Negative adjustment to planned supply interruption</t>
  </si>
  <si>
    <t>performance for the unplanned supply interruptions element of the Customer Satisfaction Survey</t>
  </si>
  <si>
    <t>CSARt</t>
  </si>
  <si>
    <t xml:space="preserve">positive adjustment (if any) in respect of the Licensee’s planned supply </t>
  </si>
  <si>
    <t xml:space="preserve">the negative adjustment in respect of the Licensee’s planned supply interruption </t>
  </si>
  <si>
    <t xml:space="preserve">positive adjustment (if any) in respect of the Licensee’s unplanned supply </t>
  </si>
  <si>
    <t xml:space="preserve">Licensee’s performance for the unplanned supply interruptions element </t>
  </si>
  <si>
    <t xml:space="preserve">Negative adjustment (if any) in respect of the Licensee’s unplanned supply </t>
  </si>
  <si>
    <t>unplanned supply interruptions adjustment</t>
  </si>
  <si>
    <t xml:space="preserve">Licensee’s performance for the unplanned supply interruptions </t>
  </si>
  <si>
    <t>Broad measure adjustment</t>
  </si>
  <si>
    <t>adjustment in respect of the Licensee’s overall surveyed customer satisfaction performance</t>
  </si>
  <si>
    <t>planned supply interruptions adjustment</t>
  </si>
  <si>
    <t>Licensee’s performance for the planned supply interruptions</t>
  </si>
  <si>
    <t>SBt</t>
  </si>
  <si>
    <t>Pension Deficit Charge Calculation</t>
  </si>
  <si>
    <t>Payments made in previous year in respect of failure to meet third party damage and water ingress standard</t>
  </si>
  <si>
    <t>Payments made in previous year in respect of failure to make gas available for offtake resulting from third party damage and water ingress</t>
  </si>
  <si>
    <t>performance for the planned supply interruptions</t>
  </si>
  <si>
    <t>planned supply performance maximum reward score which is fixed as 8.5.</t>
  </si>
  <si>
    <t>target planned supply interruption score, fixed at 8.09.</t>
  </si>
  <si>
    <t>maximum positive adjustment for the Licensee</t>
  </si>
  <si>
    <t xml:space="preserve">performance for the planned supply interruptions </t>
  </si>
  <si>
    <t>planned supply interruptions maximum penalty score which is fixed as 7.5</t>
  </si>
  <si>
    <t xml:space="preserve">performance for the unplanned supply interruptions </t>
  </si>
  <si>
    <t>target unplanned supply interruption score, which is fixed as 8.81</t>
  </si>
  <si>
    <t>unplanned supply interruptions maximum penalty score which is fixed as 8.</t>
  </si>
  <si>
    <t>connections performance maximum reward score which is fixed as 8.4</t>
  </si>
  <si>
    <t>target connections score, which will be fixed at 8.04</t>
  </si>
  <si>
    <t>connections maximum penalty score which is fixed as 7.3.</t>
  </si>
  <si>
    <t xml:space="preserve">negative adjustment in respect of the Licensee’s connections performance </t>
  </si>
  <si>
    <t>maximum negative adjustment in respect of the relevant Distribution Network</t>
  </si>
  <si>
    <t>target score for the complaints metric, fixed at a value of 11.57.</t>
  </si>
  <si>
    <t>percentage of Complaints unresolved after the end of 31 Working Days from the end of the first Working Day after the day on which the Complaint was first received</t>
  </si>
  <si>
    <t>Complaints metric performance adjustment</t>
  </si>
  <si>
    <t xml:space="preserve">percentage of Repeat Complaints </t>
  </si>
  <si>
    <t xml:space="preserve">percentage of total Complaints where the Ombudsman finds against the Licensee </t>
  </si>
  <si>
    <t xml:space="preserve">complaints metric performance term </t>
  </si>
  <si>
    <t xml:space="preserve">revenue adjustment in relation to Shrinkage </t>
  </si>
  <si>
    <t xml:space="preserve">Shrinkage roller allowance </t>
  </si>
  <si>
    <t xml:space="preserve">means the maximum negative adjustment for the Licensee </t>
  </si>
  <si>
    <t>means the score to which the maximum level of penalty will be applied; this is a fixed score 23.23.</t>
  </si>
  <si>
    <t>incremental performance</t>
  </si>
  <si>
    <t xml:space="preserve">Conversion factor </t>
  </si>
  <si>
    <t>Shrinkage Allowance Revenue Adjustment calculation</t>
  </si>
  <si>
    <t>shrinkage roller allowance calculation</t>
  </si>
  <si>
    <t>Unit</t>
  </si>
  <si>
    <t xml:space="preserve">environmental emissions factor </t>
  </si>
  <si>
    <t>Corporation tax</t>
  </si>
  <si>
    <t>Discretionary Reward Scheme Adjustment</t>
  </si>
  <si>
    <t>Forward Offer Price (weekday or weekend, as appropriate)</t>
  </si>
  <si>
    <t>Day</t>
  </si>
  <si>
    <t xml:space="preserve">shrinkage incentive: </t>
  </si>
  <si>
    <t>WD</t>
  </si>
  <si>
    <t>Sum(Wdy + Wed)</t>
  </si>
  <si>
    <t>number of Days within the Formula Year</t>
  </si>
  <si>
    <t>Gas prices</t>
  </si>
  <si>
    <t xml:space="preserve">The day ahead offer price of gas /the day ahead offer price of gas at close of business on the Day before the relevant weekend or Bank Holiday as published in an Approved Market </t>
  </si>
  <si>
    <t>PDAt</t>
  </si>
  <si>
    <t>GWh</t>
  </si>
  <si>
    <t>amount of the allowance in respect of the Shrinkage cost</t>
  </si>
  <si>
    <t>actual Shrinkage volumes</t>
  </si>
  <si>
    <t>gas price reference cost</t>
  </si>
  <si>
    <t>number of Days within the Formula Year t-2.</t>
  </si>
  <si>
    <t>Corporation Tax</t>
  </si>
  <si>
    <t>positive adjustment (if any) to Revenue in respect of the Licensee’s performance under the Discretionary Reward Scheme</t>
  </si>
  <si>
    <t>It</t>
  </si>
  <si>
    <t>positive adjustment (if any) to Revenue in respect of the Licensee’s performance in delivering additional environmental, safety and social outputs under the Discretionary Reward Scheme</t>
  </si>
  <si>
    <t>relevant Distribution Network’s NIA Percentage</t>
  </si>
  <si>
    <t>Eligible NIA Internal Expenditure</t>
  </si>
  <si>
    <t>Z</t>
  </si>
  <si>
    <t>License condition factor</t>
  </si>
  <si>
    <t xml:space="preserve"> Period:</t>
  </si>
  <si>
    <t>Actual Turnover</t>
  </si>
  <si>
    <t>Other Turnover Items</t>
  </si>
  <si>
    <t>Commentary</t>
  </si>
  <si>
    <t>Please provide a list of excluded services for all items greater than or equal to £500k</t>
  </si>
  <si>
    <t>Activity Description</t>
  </si>
  <si>
    <t>Total</t>
  </si>
  <si>
    <t>De Minimis Activities</t>
  </si>
  <si>
    <t>Please provide a list of De Minimis Activities for all items greater than or equal to £500k</t>
  </si>
  <si>
    <t>DeMinimis:</t>
  </si>
  <si>
    <t>Distribution network Transportation Activity Revenue</t>
  </si>
  <si>
    <t>Rt</t>
  </si>
  <si>
    <t>t-1</t>
  </si>
  <si>
    <t>t-2</t>
  </si>
  <si>
    <t xml:space="preserve">costs incurred less revenue by the Licensee for NTS Exit (Flat) Capacity </t>
  </si>
  <si>
    <t>costs incurred less revenue by the Licensee for NTS Exit(Flexibility) Capacity</t>
  </si>
  <si>
    <t xml:space="preserve">the total costs incurred by the Licensee for NTS Exit(Flexibility) capacity &amp; NTS Exit (Flat) Capacity </t>
  </si>
  <si>
    <t xml:space="preserve">Net costs incurred by the Licensee for NTS Exit (Flat) Capacity </t>
  </si>
  <si>
    <r>
      <t>NTSTVE</t>
    </r>
    <r>
      <rPr>
        <vertAlign val="subscript"/>
        <sz val="10"/>
        <color theme="1"/>
        <rFont val="Verdana"/>
        <family val="2"/>
      </rPr>
      <t>v,t</t>
    </r>
    <r>
      <rPr>
        <sz val="10"/>
        <color theme="1"/>
        <rFont val="Verdana"/>
        <family val="2"/>
      </rPr>
      <t xml:space="preserve">  </t>
    </r>
  </si>
  <si>
    <t>NTS TO Exit Capacity charges</t>
  </si>
  <si>
    <t>Back to Contents</t>
  </si>
  <si>
    <t>Network</t>
  </si>
  <si>
    <t>2007/08</t>
  </si>
  <si>
    <t>Yt</t>
  </si>
  <si>
    <t>Pt</t>
  </si>
  <si>
    <t>Notes regarding NTS TO Exit Capacity Charges for Distribution Network exit capacity incentive</t>
  </si>
  <si>
    <t xml:space="preserve"> within the relevant Distribution Network for each Day d between 1 October and 31 March of the Formula Year t</t>
  </si>
  <si>
    <t xml:space="preserve"> as specified in the latest NTS Gas Transportation Statement as at 1 May in Formula Year t-3 or,</t>
  </si>
  <si>
    <t xml:space="preserve"> or, if no such indicative charge is available in such statement, </t>
  </si>
  <si>
    <t xml:space="preserve"> then the NTS (TO) Exit Capacity Charge in the same statement for the closest preceding Formula Year to Formula Year t</t>
  </si>
  <si>
    <t xml:space="preserve"> for which indicative NTS (TO) Exit Capacity Charges are provided in such statement;</t>
  </si>
  <si>
    <t>or for the closest preceding formula year</t>
  </si>
  <si>
    <r>
      <t>NTSMAE</t>
    </r>
    <r>
      <rPr>
        <vertAlign val="subscript"/>
        <sz val="10"/>
        <color theme="1"/>
        <rFont val="Verdana"/>
        <family val="2"/>
      </rPr>
      <t>v,t</t>
    </r>
  </si>
  <si>
    <r>
      <t>NTSBB</t>
    </r>
    <r>
      <rPr>
        <vertAlign val="subscript"/>
        <sz val="10"/>
        <color theme="1"/>
        <rFont val="Verdana"/>
        <family val="2"/>
      </rPr>
      <t>t</t>
    </r>
  </si>
  <si>
    <r>
      <t>NTSOC</t>
    </r>
    <r>
      <rPr>
        <vertAlign val="subscript"/>
        <sz val="10"/>
        <color theme="1"/>
        <rFont val="Verdana"/>
        <family val="2"/>
      </rPr>
      <t>t</t>
    </r>
    <r>
      <rPr>
        <sz val="10"/>
        <color theme="1"/>
        <rFont val="Verdana"/>
        <family val="2"/>
      </rPr>
      <t xml:space="preserve"> </t>
    </r>
  </si>
  <si>
    <t xml:space="preserve">NTS (TO) Exit Capacity Charge </t>
  </si>
  <si>
    <t>revenues received from the NTS Operator in respect of Buybacks for Formula Year t.</t>
  </si>
  <si>
    <t>payments made to the NTS Operator in respect of Overrun Costs for Formula Year t.</t>
  </si>
  <si>
    <t>allowance made in respect of reasonable costs incurred by a gas supplier pursuant to provision of Information Relating to Gas Illegally Taken.</t>
  </si>
  <si>
    <t>Meter Reading and metering</t>
  </si>
  <si>
    <t>Services provided under consents</t>
  </si>
  <si>
    <t>Other transportation Revenue</t>
  </si>
  <si>
    <t>Customer contributions</t>
  </si>
  <si>
    <t>Revenues earned in the provision of emergency services to other gas transporters</t>
  </si>
  <si>
    <t>Connections Income</t>
  </si>
  <si>
    <t>Excluded Services as defined in Special Condition 4C.10</t>
  </si>
  <si>
    <t>Discretionary works under an obligation</t>
  </si>
  <si>
    <t>Works required by any alteration of premises</t>
  </si>
  <si>
    <t>Emergency services to or on behalf of another gas transporter</t>
  </si>
  <si>
    <t>User pays agency services</t>
  </si>
  <si>
    <t>Independent systems operations</t>
  </si>
  <si>
    <t>Provision of any other service</t>
  </si>
  <si>
    <t>Payments made to the Licensee in respect of NIC Funding.</t>
  </si>
  <si>
    <t>Transportation Distribution Network Revenue</t>
  </si>
  <si>
    <t>Excluded Services (Exc. Customer Contributions)</t>
  </si>
  <si>
    <t>Total Excluded services</t>
  </si>
  <si>
    <t xml:space="preserve">Total Deminimis </t>
  </si>
  <si>
    <t>De-Minimis Revenue</t>
  </si>
  <si>
    <t>Difference</t>
  </si>
  <si>
    <t>Other consented services</t>
  </si>
  <si>
    <t>t</t>
  </si>
  <si>
    <t>t+2</t>
  </si>
  <si>
    <t>t+3</t>
  </si>
  <si>
    <t>t+4</t>
  </si>
  <si>
    <t>t+5</t>
  </si>
  <si>
    <t>Comments:</t>
  </si>
  <si>
    <t>Signed</t>
  </si>
  <si>
    <t>Actual</t>
  </si>
  <si>
    <t>Rec to Regulatory Accounts</t>
  </si>
  <si>
    <t>t-3</t>
  </si>
  <si>
    <t>GPRCt-2</t>
  </si>
  <si>
    <t>Net costs incurred by the Licensee for NTS offtake(Flexibility) Capacity</t>
  </si>
  <si>
    <t xml:space="preserve">NTS (TO) offtake Capacity Charge </t>
  </si>
  <si>
    <t>Unrecoverable Expenditure</t>
  </si>
  <si>
    <t>draft v2</t>
  </si>
  <si>
    <t>Target volume of NTS Exit(Flat) Capacity in GWh/d for offtake v within the relevant Distribution Network for Formula Year t as set out in Appendix 2 of SC1D of the license condition.</t>
  </si>
  <si>
    <t>Actual allocation of NTS Exit (Flat) Capacity in GWh/d for offtake v</t>
  </si>
  <si>
    <t>NTSIChE v,t,d means the relevant indicative NTS (TO) Exit Capacity Charge in p/peak day kWh/d for offtake node v</t>
  </si>
  <si>
    <t>For 2013/14, the wording in the licence suggests that we should take the indicative charges for October 2011 to March 2012 ,</t>
  </si>
  <si>
    <t>as specified in the latest statement as at 1 May in formula year t-3, which is 1 May 2010 in 2010/11.</t>
  </si>
  <si>
    <t>Special Condition ID: NTS Exit Capacity cost Adjustment (Ext)</t>
  </si>
  <si>
    <t>Blanked out cells where information is not required</t>
  </si>
  <si>
    <t>ALSCt-2</t>
  </si>
  <si>
    <t>PVFt-2</t>
  </si>
  <si>
    <t>SEt</t>
  </si>
  <si>
    <t xml:space="preserve">Payments made to the NTS Operator </t>
  </si>
  <si>
    <t>Revenues received from the NTS Operator</t>
  </si>
  <si>
    <t>150 days forecast</t>
  </si>
  <si>
    <t>Input units</t>
  </si>
  <si>
    <t>t+1</t>
  </si>
  <si>
    <t>General Information</t>
  </si>
  <si>
    <t xml:space="preserve">percentage of Complaints unresolved by the end of the first Working Day after the day on which the Complaint was first received </t>
  </si>
  <si>
    <t>Has Authority directed that RBt should take a value other than zero?</t>
  </si>
  <si>
    <t>Licensee information by Offtake nodes</t>
  </si>
  <si>
    <t>Broad Measure Incentive</t>
  </si>
  <si>
    <t>Actual performance for the connections element</t>
  </si>
  <si>
    <t>Actual performance for the unplanned supply interruptions</t>
  </si>
  <si>
    <t>Adjustments arising from the customer satisfaction survey:</t>
  </si>
  <si>
    <t>Complaints metric performance adjustment:</t>
  </si>
  <si>
    <t>WORKINGS FOR NTSICHE v.t.d x NTSTVEv.t</t>
  </si>
  <si>
    <t>WORKINGS FOR NTSICHE v.t.d x NTSMAE v.t</t>
  </si>
  <si>
    <t>NTSICHE v.t.d x NTSTVEv.t</t>
  </si>
  <si>
    <t>NTSICHE v.t.d x NTSMAE v.t</t>
  </si>
  <si>
    <t>Retail price index forecast growth rate (by calender year)</t>
  </si>
  <si>
    <t>£(m)</t>
  </si>
  <si>
    <t>Other DeMinimis revenue</t>
  </si>
  <si>
    <t>ASVt-2</t>
  </si>
  <si>
    <t>column number</t>
  </si>
  <si>
    <t>Licensee's planned target supply interuption, fixed at 8.09</t>
  </si>
  <si>
    <t>Positive adjustment with respect to performance on stakeholder engagement</t>
  </si>
  <si>
    <t>Positive adjustment to revenue with regards to formula Years 2011/12 and 2012/13</t>
  </si>
  <si>
    <t>draft v3</t>
  </si>
  <si>
    <t>Average specified rate</t>
  </si>
  <si>
    <t>Total Revenue from Regulatory Accounts stated in £m</t>
  </si>
  <si>
    <t>On the Licence condition values tab, cells containing a value specific to a Licensee condition value. On sheets other than the Licence condition values tab, this colour has been used to show links from the that tab or where fixed amounts are included.</t>
  </si>
  <si>
    <t>Colour Schemes</t>
  </si>
  <si>
    <t>On the Input tab this colour is for cells which need input data.  On sheets other than the Input tab, this colour has been used to show links from that tab or where fixed amounts are included.</t>
  </si>
  <si>
    <r>
      <t>DRSSF</t>
    </r>
    <r>
      <rPr>
        <vertAlign val="subscript"/>
        <sz val="10"/>
        <color theme="1"/>
        <rFont val="Verdana"/>
        <family val="2"/>
      </rPr>
      <t>t</t>
    </r>
  </si>
  <si>
    <r>
      <t>TG</t>
    </r>
    <r>
      <rPr>
        <vertAlign val="subscript"/>
        <sz val="10"/>
        <color theme="1"/>
        <rFont val="Verdana"/>
        <family val="2"/>
      </rPr>
      <t>t</t>
    </r>
  </si>
  <si>
    <r>
      <t>DRA</t>
    </r>
    <r>
      <rPr>
        <vertAlign val="subscript"/>
        <sz val="10"/>
        <color theme="1"/>
        <rFont val="Verdana"/>
        <family val="2"/>
      </rPr>
      <t>t</t>
    </r>
  </si>
  <si>
    <r>
      <t>ENIA</t>
    </r>
    <r>
      <rPr>
        <vertAlign val="subscript"/>
        <sz val="10"/>
        <color theme="1"/>
        <rFont val="Verdana"/>
        <family val="2"/>
      </rPr>
      <t>t</t>
    </r>
  </si>
  <si>
    <r>
      <t>BPC</t>
    </r>
    <r>
      <rPr>
        <vertAlign val="subscript"/>
        <sz val="10"/>
        <color theme="1"/>
        <rFont val="Verdana"/>
        <family val="2"/>
      </rPr>
      <t>t</t>
    </r>
  </si>
  <si>
    <r>
      <t>NIAIE</t>
    </r>
    <r>
      <rPr>
        <vertAlign val="subscript"/>
        <sz val="10"/>
        <color theme="1"/>
        <rFont val="Verdana"/>
        <family val="2"/>
      </rPr>
      <t>t</t>
    </r>
  </si>
  <si>
    <r>
      <t>NIAR</t>
    </r>
    <r>
      <rPr>
        <vertAlign val="subscript"/>
        <sz val="10"/>
        <color theme="1"/>
        <rFont val="Verdana"/>
        <family val="2"/>
      </rPr>
      <t>t</t>
    </r>
  </si>
  <si>
    <r>
      <t>Shrinkage Allowance Revenue Adjustment</t>
    </r>
    <r>
      <rPr>
        <sz val="10"/>
        <color rgb="FF0000FF"/>
        <rFont val="Verdana"/>
        <family val="2"/>
      </rPr>
      <t xml:space="preserve"> </t>
    </r>
  </si>
  <si>
    <r>
      <t>Often Licence conditions for a year t are calculated with reference to data from year t, t-1 and t-2 and in some instances all three.  The following convension has been adopted in this workbook.  The approach has been to gather all the terms in the formula for year t in the respective column to perform the calculation.  Therefore, if one of the terms of the calculation is expressed in t-2 terms then the cell in column t for that term links to the t-2 data and the row is labelled t-2.  The timeshifting of data happens via the link to the source data rather than via the formula at the bottom of the tab.
For example, if you had a term AAt = AB</t>
    </r>
    <r>
      <rPr>
        <vertAlign val="subscript"/>
        <sz val="10"/>
        <rFont val="Verdana"/>
        <family val="2"/>
      </rPr>
      <t>t-2</t>
    </r>
    <r>
      <rPr>
        <sz val="10"/>
        <rFont val="Verdana"/>
        <family val="2"/>
      </rPr>
      <t xml:space="preserve"> x AC</t>
    </r>
    <r>
      <rPr>
        <vertAlign val="subscript"/>
        <sz val="10"/>
        <rFont val="Verdana"/>
        <family val="2"/>
      </rPr>
      <t>t-1</t>
    </r>
    <r>
      <rPr>
        <sz val="10"/>
        <rFont val="Verdana"/>
        <family val="2"/>
      </rPr>
      <t xml:space="preserve"> x AD</t>
    </r>
    <r>
      <rPr>
        <vertAlign val="subscript"/>
        <sz val="10"/>
        <rFont val="Verdana"/>
        <family val="2"/>
      </rPr>
      <t>t</t>
    </r>
    <r>
      <rPr>
        <sz val="10"/>
        <rFont val="Verdana"/>
        <family val="2"/>
      </rPr>
      <t>.  If t was 2018 and was in column K.  In column K there would be 3 rows containing AB</t>
    </r>
    <r>
      <rPr>
        <vertAlign val="subscript"/>
        <sz val="10"/>
        <rFont val="Verdana"/>
        <family val="2"/>
      </rPr>
      <t>t-2</t>
    </r>
    <r>
      <rPr>
        <sz val="10"/>
        <rFont val="Verdana"/>
        <family val="2"/>
      </rPr>
      <t xml:space="preserve"> (which would link to data in column I), AC</t>
    </r>
    <r>
      <rPr>
        <vertAlign val="subscript"/>
        <sz val="10"/>
        <rFont val="Verdana"/>
        <family val="2"/>
      </rPr>
      <t>t-1</t>
    </r>
    <r>
      <rPr>
        <sz val="10"/>
        <rFont val="Verdana"/>
        <family val="2"/>
      </rPr>
      <t xml:space="preserve"> (which would link to data in column J) and AD</t>
    </r>
    <r>
      <rPr>
        <vertAlign val="subscript"/>
        <sz val="10"/>
        <rFont val="Verdana"/>
        <family val="2"/>
      </rPr>
      <t>t</t>
    </r>
    <r>
      <rPr>
        <sz val="10"/>
        <rFont val="Verdana"/>
        <family val="2"/>
      </rPr>
      <t xml:space="preserve"> (which would link to data in column K).  AA</t>
    </r>
    <r>
      <rPr>
        <vertAlign val="subscript"/>
        <sz val="10"/>
        <rFont val="Verdana"/>
        <family val="2"/>
      </rPr>
      <t xml:space="preserve">t </t>
    </r>
    <r>
      <rPr>
        <sz val="10"/>
        <rFont val="Verdana"/>
        <family val="2"/>
      </rPr>
      <t xml:space="preserve">would calculate using the all of the three terms presented in column K.
Following this convension also allows for direct comparison between the calculation in this workbook and the terms in the Licence.
</t>
    </r>
  </si>
  <si>
    <t>t term</t>
  </si>
  <si>
    <t>2010/11</t>
  </si>
  <si>
    <t>2012/13</t>
  </si>
  <si>
    <t>2011/12</t>
  </si>
  <si>
    <t>Regulatory year start date</t>
  </si>
  <si>
    <t>Regulatory year end date</t>
  </si>
  <si>
    <t>DN offtake node</t>
  </si>
  <si>
    <t>Regulatory year</t>
  </si>
  <si>
    <t>2020/2021</t>
  </si>
  <si>
    <t>Exit Zone</t>
  </si>
  <si>
    <t>RPIAt-2</t>
  </si>
  <si>
    <t>SEt-2</t>
  </si>
  <si>
    <t xml:space="preserve">Positive adjustment as a result of stakeholder engagement </t>
  </si>
  <si>
    <t>Each relevant Distribution Network as in APP 2 SC1F;</t>
  </si>
  <si>
    <t>Each relevant Distribution Network as in APP 3 SC1F;</t>
  </si>
  <si>
    <t>the environmental emissions factor as in APP 4 SC1F;</t>
  </si>
  <si>
    <t xml:space="preserve">Each relevant Distribution Network </t>
  </si>
  <si>
    <t>Totex Incentive Strength Rate as per appendix 1 of SC3B</t>
  </si>
  <si>
    <t>Company name</t>
  </si>
  <si>
    <t>Regulatory Year</t>
  </si>
  <si>
    <t xml:space="preserve">actual leakage volume </t>
  </si>
  <si>
    <t>GWh/d</t>
  </si>
  <si>
    <t>Exit zone</t>
  </si>
  <si>
    <t>License Fee Payment</t>
  </si>
  <si>
    <t>Actual business rate charge</t>
  </si>
  <si>
    <t>Pension Deficit Charge payment</t>
  </si>
  <si>
    <t>Pension Deficit Charge allowance</t>
  </si>
  <si>
    <t>Maximum distribution network transportation activity revenue</t>
  </si>
  <si>
    <t>Indexation where t=1, n=1</t>
  </si>
  <si>
    <t>Basic Information inputs are populated by Ofgem</t>
  </si>
  <si>
    <t>Total OPt-2,i = LBt-2,i-LVt-2,i</t>
  </si>
  <si>
    <t>Total SOPt-2,i = SBt-2,i-ASVt-2,i</t>
  </si>
  <si>
    <t>2009/10</t>
  </si>
  <si>
    <t>Pass through items calculation</t>
  </si>
  <si>
    <t>miscellaneous pass-through costs incurred by the Licensee in year t</t>
  </si>
  <si>
    <t>Allowed Shrinkage volume</t>
  </si>
  <si>
    <t>Actual Shrinkage volumes</t>
  </si>
  <si>
    <t>Allowed leakage volume</t>
  </si>
  <si>
    <t>LVt</t>
  </si>
  <si>
    <t>OPt</t>
  </si>
  <si>
    <t>ASVt</t>
  </si>
  <si>
    <t>SOPt</t>
  </si>
  <si>
    <t>NTSICHE v.t.d</t>
  </si>
  <si>
    <t>NTSMAE v.t</t>
  </si>
  <si>
    <t>NTSTVEv.t</t>
  </si>
  <si>
    <t>Volume of NTS Exit(Flat) Capacity in GWh/d for offtake v</t>
  </si>
  <si>
    <t>Actual allocation of NTS Exit(Flat) Capacity in GWh/d for offtake v</t>
  </si>
  <si>
    <t>Daily cost (p/Kwh/day)</t>
  </si>
  <si>
    <t>P/therm</t>
  </si>
  <si>
    <t>yes/no</t>
  </si>
  <si>
    <t>means the maximum negative adjustment for the Licensee -17% of BRt</t>
  </si>
  <si>
    <t>maximum positive adjustment for the Licensee-17% of BRt</t>
  </si>
  <si>
    <t>maximum negative adjustment-0.5% of BRt</t>
  </si>
  <si>
    <t>factor</t>
  </si>
  <si>
    <t xml:space="preserve">GWh/d </t>
  </si>
  <si>
    <t>draft v4</t>
  </si>
  <si>
    <t>AR t</t>
  </si>
  <si>
    <t>Maximum Allowed Activity Revenue</t>
  </si>
  <si>
    <t>K t</t>
  </si>
  <si>
    <t>Correction Factor</t>
  </si>
  <si>
    <t>NIAt</t>
  </si>
  <si>
    <t>DRS t</t>
  </si>
  <si>
    <t>Discretionary Reward Scheme</t>
  </si>
  <si>
    <t>EEI t</t>
  </si>
  <si>
    <t xml:space="preserve">Environment Emissions Incentive </t>
  </si>
  <si>
    <t>SHR t</t>
  </si>
  <si>
    <t>Shrinkage Allowance Revenue Adjustment</t>
  </si>
  <si>
    <t>BM t</t>
  </si>
  <si>
    <t xml:space="preserve">Broad Measure of Customer Satisfaction </t>
  </si>
  <si>
    <t>Ex t</t>
  </si>
  <si>
    <t>NTS Exit Capacity Costs</t>
  </si>
  <si>
    <t>PT t</t>
  </si>
  <si>
    <t>Pass Through Items</t>
  </si>
  <si>
    <t>BR t</t>
  </si>
  <si>
    <t xml:space="preserve">Base Distribution Network Transportration </t>
  </si>
  <si>
    <t>Formula from Licence condition 1B.3</t>
  </si>
  <si>
    <t>Maximum Distribution Network Transportation Activity Revenue</t>
  </si>
  <si>
    <t xml:space="preserve">The amount (in 2009/10 prices), for Formula Year t-2, of the combined value of all revenue adjustments </t>
  </si>
  <si>
    <t xml:space="preserve">shrinkage allowance revenue adjustment </t>
  </si>
  <si>
    <t xml:space="preserve">Revenue adjustment made in respect of NTS Exit Capacity costs and incentives ) </t>
  </si>
  <si>
    <t>the amount of the third party damage and water ingress  adjustment</t>
  </si>
  <si>
    <t>the amount of the pension deficit charge adjustment</t>
  </si>
  <si>
    <t xml:space="preserve">the licence fee adjustment in Formula Year t-2 </t>
  </si>
  <si>
    <t>RBt-2</t>
  </si>
  <si>
    <t xml:space="preserve">the business rates adjustment in Formula Year t-2 </t>
  </si>
  <si>
    <t xml:space="preserve">Base Distribution Network Transportation Activity Revenue in Formula Year t-2 </t>
  </si>
  <si>
    <t>PVF</t>
  </si>
  <si>
    <t>Present value factor</t>
  </si>
  <si>
    <t>WACC</t>
  </si>
  <si>
    <t>Weighted average cost of capital</t>
  </si>
  <si>
    <t>TRUt</t>
  </si>
  <si>
    <t>True Up</t>
  </si>
  <si>
    <t>PVFt-1</t>
  </si>
  <si>
    <t>Present Value</t>
  </si>
  <si>
    <t>REVt-2</t>
  </si>
  <si>
    <t>Special Condition Revenue Adjustment</t>
  </si>
  <si>
    <t>TRUt Calculation</t>
  </si>
  <si>
    <t>RPIF t</t>
  </si>
  <si>
    <t>GRPIF t</t>
  </si>
  <si>
    <t>RPIA t</t>
  </si>
  <si>
    <t>RPI t</t>
  </si>
  <si>
    <t>Transportation Base Revenue</t>
  </si>
  <si>
    <t>RPI Forecast</t>
  </si>
  <si>
    <t>TRU t</t>
  </si>
  <si>
    <t>MOD t</t>
  </si>
  <si>
    <t>PCFM Variable Values</t>
  </si>
  <si>
    <t>PU t</t>
  </si>
  <si>
    <t>Base Revenue Allowance</t>
  </si>
  <si>
    <t>Formula from licence condition 1B.5</t>
  </si>
  <si>
    <t>Units</t>
  </si>
  <si>
    <t>Base Revenue</t>
  </si>
  <si>
    <t>0.015*PUt-2</t>
  </si>
  <si>
    <t>Formula calculation</t>
  </si>
  <si>
    <t>0.95(TPWRt-2+TPWUt-2)/RPIAt-2)</t>
  </si>
  <si>
    <t>Payments with respect to failures in exit Requirements</t>
  </si>
  <si>
    <t xml:space="preserve">Payments with respect to failures in performance for restoration of supply following interruptions </t>
  </si>
  <si>
    <t>Third party damage and water ingress adjustment calculation</t>
  </si>
  <si>
    <t>Pension Deficit Adjustment</t>
  </si>
  <si>
    <t>LFt</t>
  </si>
  <si>
    <t>License Fee Adjustment</t>
  </si>
  <si>
    <t>LFEt-2</t>
  </si>
  <si>
    <t>License Fee Allowance</t>
  </si>
  <si>
    <t>LFAt-2</t>
  </si>
  <si>
    <t>Business Rates Adjustment</t>
  </si>
  <si>
    <t>RBEt-2</t>
  </si>
  <si>
    <t>RBAt-2</t>
  </si>
  <si>
    <t>Pass Through Items Revenue</t>
  </si>
  <si>
    <t>Formula from Licence condition IC.3</t>
  </si>
  <si>
    <t>Eligible NIA Expenditure (after non eligible NIAIEt deducted)</t>
  </si>
  <si>
    <t xml:space="preserve">Eligible NIA Expenditure </t>
  </si>
  <si>
    <t>Amount of NIAIEt not eligible for ENIA</t>
  </si>
  <si>
    <t>Calculation of non eligible NIA internal expenditure IH.9</t>
  </si>
  <si>
    <t>FOR INFORMATION ONLY</t>
  </si>
  <si>
    <t xml:space="preserve">Allowable NIA </t>
  </si>
  <si>
    <t xml:space="preserve">Base Distribution Network Transportation Activity Revenue </t>
  </si>
  <si>
    <t xml:space="preserve">Eligible NIC Bid Preparation Costs </t>
  </si>
  <si>
    <t>Allowable Network Innovation Allowance Calculation</t>
  </si>
  <si>
    <t>For Over Recovery: Where the licensee's Distribution Network Transportation Activity Revenue for the relevant Distribution Network in each formula year is above than 112% of the Maximum revenue</t>
  </si>
  <si>
    <t>For under Recovery: Where the licensee's Distribution Network Transportation Activity Revenue for the relevant Distribution Network in each formula year is less than 88% of the Maximum revenue</t>
  </si>
  <si>
    <t>For the treatment of charges in the event of over/under recovery applicable from 1st of April 2016. (Refer to License condition 1B.16-19)</t>
  </si>
  <si>
    <t>correction term revenue adjustment</t>
  </si>
  <si>
    <t>PRt</t>
  </si>
  <si>
    <t xml:space="preserve">interest rate adjustment </t>
  </si>
  <si>
    <t>PROt</t>
  </si>
  <si>
    <t>Average Specified Rate in Formula Year t.</t>
  </si>
  <si>
    <t>Maximum Distribution network Transportation Activity Revenue</t>
  </si>
  <si>
    <t>Principal formula for 2015/16 onwards</t>
  </si>
  <si>
    <t>2013/14 formula</t>
  </si>
  <si>
    <t>60 days forecast</t>
  </si>
  <si>
    <t>Formula from Licence condition 1H.4</t>
  </si>
  <si>
    <t>Formula from Licence condition 1B.11 and IB.12</t>
  </si>
  <si>
    <t>Rec to Reg accts</t>
  </si>
  <si>
    <r>
      <t>NIA</t>
    </r>
    <r>
      <rPr>
        <vertAlign val="subscript"/>
        <sz val="10"/>
        <color theme="1"/>
        <rFont val="Verdana"/>
        <family val="2"/>
      </rPr>
      <t>t</t>
    </r>
    <r>
      <rPr>
        <sz val="10"/>
        <color theme="1"/>
        <rFont val="Verdana"/>
        <family val="2"/>
      </rPr>
      <t xml:space="preserve"> = ANIA</t>
    </r>
    <r>
      <rPr>
        <vertAlign val="subscript"/>
        <sz val="10"/>
        <color theme="1"/>
        <rFont val="Verdana"/>
        <family val="2"/>
      </rPr>
      <t>t</t>
    </r>
    <r>
      <rPr>
        <sz val="10"/>
        <color theme="1"/>
        <rFont val="Verdana"/>
        <family val="2"/>
      </rPr>
      <t xml:space="preserve"> – NIAR</t>
    </r>
    <r>
      <rPr>
        <vertAlign val="subscript"/>
        <sz val="10"/>
        <color theme="1"/>
        <rFont val="Verdana"/>
        <family val="2"/>
      </rPr>
      <t>t</t>
    </r>
  </si>
  <si>
    <t>draft v5</t>
  </si>
  <si>
    <t>Cost of Equity</t>
  </si>
  <si>
    <t>Price Index adjustment factor</t>
  </si>
  <si>
    <t>Conversion factor</t>
  </si>
  <si>
    <t>EEIt</t>
  </si>
  <si>
    <t>n-2</t>
  </si>
  <si>
    <t>£m (09/10 prices)</t>
  </si>
  <si>
    <t xml:space="preserve">Correction term revenue adjustment </t>
  </si>
  <si>
    <r>
      <t xml:space="preserve">Eligible NIA Expenditure  </t>
    </r>
    <r>
      <rPr>
        <sz val="10"/>
        <color theme="1"/>
        <rFont val="Verdana"/>
        <family val="2"/>
      </rPr>
      <t>incurred by the Licensee in respect of Eligible NIA Projects</t>
    </r>
  </si>
  <si>
    <t>Eligible NIC Bid Preparation Costs (Where the Licensee is part of a Gas Distribution Group, the amount of such costs recoverable by all of the Licensees in that group cannot be more than £175,000 in total or 5% of the amount applied for by the group under the Network Innovation Competition, as defined in Special Condition 1I (the Network Innovation Competition), whichever is less in the Formula Year t, unless the Authority consents otherwise);</t>
  </si>
  <si>
    <t>Number</t>
  </si>
  <si>
    <t xml:space="preserve">Allowed leakage volume </t>
  </si>
  <si>
    <t xml:space="preserve">Actual leakage volume </t>
  </si>
  <si>
    <t xml:space="preserve">Annual outperformance </t>
  </si>
  <si>
    <t>Incremental performance of the relevant Distribution Network</t>
  </si>
  <si>
    <t xml:space="preserve">Totex Incentive Strength Rate </t>
  </si>
  <si>
    <t>£/MWh(2009/10 prices)</t>
  </si>
  <si>
    <t>Year index for t, whereby n=1</t>
  </si>
  <si>
    <t>SOPt-2,1=SBt-2,1-ASVt-2,1</t>
  </si>
  <si>
    <t>Sum of IPn-2</t>
  </si>
  <si>
    <r>
      <t>OP</t>
    </r>
    <r>
      <rPr>
        <vertAlign val="subscript"/>
        <sz val="11"/>
        <color theme="1"/>
        <rFont val="Verdana"/>
        <family val="2"/>
      </rPr>
      <t>t-2,i</t>
    </r>
    <r>
      <rPr>
        <sz val="11"/>
        <color theme="1"/>
        <rFont val="Verdana"/>
        <family val="2"/>
      </rPr>
      <t xml:space="preserve"> = LB</t>
    </r>
    <r>
      <rPr>
        <vertAlign val="subscript"/>
        <sz val="11"/>
        <color theme="1"/>
        <rFont val="Verdana"/>
        <family val="2"/>
      </rPr>
      <t>t-2,i</t>
    </r>
    <r>
      <rPr>
        <sz val="11"/>
        <color theme="1"/>
        <rFont val="Verdana"/>
        <family val="2"/>
      </rPr>
      <t xml:space="preserve"> – LV</t>
    </r>
    <r>
      <rPr>
        <vertAlign val="subscript"/>
        <sz val="11"/>
        <color theme="1"/>
        <rFont val="Verdana"/>
        <family val="2"/>
      </rPr>
      <t>t-2,i</t>
    </r>
  </si>
  <si>
    <r>
      <t>IP</t>
    </r>
    <r>
      <rPr>
        <vertAlign val="subscript"/>
        <sz val="11"/>
        <color theme="1"/>
        <rFont val="Verdana"/>
        <family val="2"/>
      </rPr>
      <t>t-2,i</t>
    </r>
    <r>
      <rPr>
        <sz val="11"/>
        <color theme="1"/>
        <rFont val="Verdana"/>
        <family val="2"/>
      </rPr>
      <t xml:space="preserve"> = OP</t>
    </r>
    <r>
      <rPr>
        <vertAlign val="subscript"/>
        <sz val="11"/>
        <color theme="1"/>
        <rFont val="Verdana"/>
        <family val="2"/>
      </rPr>
      <t xml:space="preserve"> t-2,i</t>
    </r>
    <r>
      <rPr>
        <sz val="11"/>
        <color theme="1"/>
        <rFont val="Verdana"/>
        <family val="2"/>
      </rPr>
      <t xml:space="preserve"> – OP</t>
    </r>
    <r>
      <rPr>
        <vertAlign val="subscript"/>
        <sz val="11"/>
        <color theme="1"/>
        <rFont val="Verdana"/>
        <family val="2"/>
      </rPr>
      <t>t-3,i</t>
    </r>
  </si>
  <si>
    <r>
      <t>Total OPt-3,i = LBt-3,i-LVt-3,i</t>
    </r>
    <r>
      <rPr>
        <sz val="11"/>
        <color rgb="FFFF0000"/>
        <rFont val="Verdana"/>
        <family val="2"/>
      </rPr>
      <t>( OPt-3 is zero in 2015/16)</t>
    </r>
  </si>
  <si>
    <r>
      <t>IP</t>
    </r>
    <r>
      <rPr>
        <vertAlign val="subscript"/>
        <sz val="11"/>
        <color theme="1"/>
        <rFont val="Verdana"/>
        <family val="2"/>
      </rPr>
      <t>t-2,i</t>
    </r>
  </si>
  <si>
    <r>
      <t>CC</t>
    </r>
    <r>
      <rPr>
        <vertAlign val="subscript"/>
        <sz val="11"/>
        <color theme="1"/>
        <rFont val="Verdana"/>
        <family val="2"/>
      </rPr>
      <t>t-2</t>
    </r>
  </si>
  <si>
    <r>
      <t>SHR</t>
    </r>
    <r>
      <rPr>
        <vertAlign val="subscript"/>
        <sz val="11"/>
        <color theme="1"/>
        <rFont val="Verdana"/>
        <family val="2"/>
      </rPr>
      <t>t</t>
    </r>
    <r>
      <rPr>
        <sz val="11"/>
        <color theme="1"/>
        <rFont val="Verdana"/>
        <family val="2"/>
      </rPr>
      <t xml:space="preserve"> = SHRA</t>
    </r>
    <r>
      <rPr>
        <vertAlign val="subscript"/>
        <sz val="11"/>
        <color theme="1"/>
        <rFont val="Verdana"/>
        <family val="2"/>
      </rPr>
      <t>t</t>
    </r>
    <r>
      <rPr>
        <sz val="11"/>
        <color theme="1"/>
        <rFont val="Verdana"/>
        <family val="2"/>
      </rPr>
      <t xml:space="preserve"> + SHRR</t>
    </r>
    <r>
      <rPr>
        <vertAlign val="subscript"/>
        <sz val="11"/>
        <color theme="1"/>
        <rFont val="Verdana"/>
        <family val="2"/>
      </rPr>
      <t>t</t>
    </r>
  </si>
  <si>
    <r>
      <t>SHRA</t>
    </r>
    <r>
      <rPr>
        <vertAlign val="subscript"/>
        <sz val="11"/>
        <color theme="1"/>
        <rFont val="Verdana"/>
        <family val="2"/>
      </rPr>
      <t>t</t>
    </r>
  </si>
  <si>
    <r>
      <t>SHRR</t>
    </r>
    <r>
      <rPr>
        <vertAlign val="subscript"/>
        <sz val="11"/>
        <color theme="1"/>
        <rFont val="Verdana"/>
        <family val="2"/>
      </rPr>
      <t>t</t>
    </r>
  </si>
  <si>
    <r>
      <t>SHR</t>
    </r>
    <r>
      <rPr>
        <vertAlign val="subscript"/>
        <sz val="11"/>
        <color theme="1"/>
        <rFont val="Verdana"/>
        <family val="2"/>
      </rPr>
      <t>t</t>
    </r>
  </si>
  <si>
    <r>
      <t>PVF</t>
    </r>
    <r>
      <rPr>
        <vertAlign val="subscript"/>
        <sz val="11"/>
        <color theme="1"/>
        <rFont val="Verdana"/>
        <family val="2"/>
      </rPr>
      <t>t-1</t>
    </r>
  </si>
  <si>
    <r>
      <t>SOP</t>
    </r>
    <r>
      <rPr>
        <vertAlign val="subscript"/>
        <sz val="11"/>
        <color theme="1"/>
        <rFont val="Verdana"/>
        <family val="2"/>
      </rPr>
      <t>t-2,i</t>
    </r>
    <r>
      <rPr>
        <sz val="11"/>
        <color theme="1"/>
        <rFont val="Verdana"/>
        <family val="2"/>
      </rPr>
      <t xml:space="preserve"> = SB</t>
    </r>
    <r>
      <rPr>
        <vertAlign val="subscript"/>
        <sz val="11"/>
        <color theme="1"/>
        <rFont val="Verdana"/>
        <family val="2"/>
      </rPr>
      <t>t-2,i</t>
    </r>
    <r>
      <rPr>
        <sz val="11"/>
        <color theme="1"/>
        <rFont val="Verdana"/>
        <family val="2"/>
      </rPr>
      <t xml:space="preserve"> – ASV</t>
    </r>
    <r>
      <rPr>
        <vertAlign val="subscript"/>
        <sz val="11"/>
        <color theme="1"/>
        <rFont val="Verdana"/>
        <family val="2"/>
      </rPr>
      <t>t-2,i</t>
    </r>
  </si>
  <si>
    <r>
      <t>SIP</t>
    </r>
    <r>
      <rPr>
        <vertAlign val="subscript"/>
        <sz val="11"/>
        <color theme="1"/>
        <rFont val="Verdana"/>
        <family val="2"/>
      </rPr>
      <t>t-2,i</t>
    </r>
    <r>
      <rPr>
        <sz val="11"/>
        <color theme="1"/>
        <rFont val="Verdana"/>
        <family val="2"/>
      </rPr>
      <t xml:space="preserve"> = SOP</t>
    </r>
    <r>
      <rPr>
        <vertAlign val="subscript"/>
        <sz val="11"/>
        <color theme="1"/>
        <rFont val="Verdana"/>
        <family val="2"/>
      </rPr>
      <t xml:space="preserve"> t-2,i</t>
    </r>
    <r>
      <rPr>
        <sz val="11"/>
        <color theme="1"/>
        <rFont val="Verdana"/>
        <family val="2"/>
      </rPr>
      <t xml:space="preserve"> – SOP</t>
    </r>
    <r>
      <rPr>
        <vertAlign val="subscript"/>
        <sz val="11"/>
        <color theme="1"/>
        <rFont val="Verdana"/>
        <family val="2"/>
      </rPr>
      <t>t-3,i</t>
    </r>
  </si>
  <si>
    <r>
      <t>Total SOPt-3,i = SBt-3,i-ASVt-3,i</t>
    </r>
    <r>
      <rPr>
        <sz val="11"/>
        <color rgb="FFFF0000"/>
        <rFont val="Verdana"/>
        <family val="2"/>
      </rPr>
      <t>( SOPt-3 is zero in 2015/16)</t>
    </r>
  </si>
  <si>
    <r>
      <t>Shrinkage Allowance Revenue Adjustment</t>
    </r>
    <r>
      <rPr>
        <b/>
        <sz val="12"/>
        <color rgb="FF0000FF"/>
        <rFont val="Verdana"/>
        <family val="2"/>
      </rPr>
      <t xml:space="preserve"> </t>
    </r>
  </si>
  <si>
    <t>OPt-2,1=LBt-2,1-LVt-2,1</t>
  </si>
  <si>
    <t>£/GWh (2009/10 prices)</t>
  </si>
  <si>
    <t>Year index for t, whereby n=2</t>
  </si>
  <si>
    <t>Year index for t, whereby n=3</t>
  </si>
  <si>
    <t>Year index for t, whereby n=4</t>
  </si>
  <si>
    <t>Year index for t, whereby n=5</t>
  </si>
  <si>
    <t>Year index for t, whereby n=6</t>
  </si>
  <si>
    <t>Year index for t, whereby n=7</t>
  </si>
  <si>
    <r>
      <t>CS</t>
    </r>
    <r>
      <rPr>
        <vertAlign val="subscript"/>
        <sz val="11"/>
        <color theme="1"/>
        <rFont val="Verdana"/>
        <family val="2"/>
      </rPr>
      <t>t-2</t>
    </r>
  </si>
  <si>
    <r>
      <t>CM</t>
    </r>
    <r>
      <rPr>
        <vertAlign val="subscript"/>
        <sz val="11"/>
        <color theme="1"/>
        <rFont val="Verdana"/>
        <family val="2"/>
      </rPr>
      <t>t-2</t>
    </r>
  </si>
  <si>
    <r>
      <t>I</t>
    </r>
    <r>
      <rPr>
        <vertAlign val="subscript"/>
        <sz val="11"/>
        <color theme="1"/>
        <rFont val="Verdana"/>
        <family val="2"/>
      </rPr>
      <t>t-2</t>
    </r>
  </si>
  <si>
    <r>
      <t>I</t>
    </r>
    <r>
      <rPr>
        <vertAlign val="subscript"/>
        <sz val="11"/>
        <color theme="1"/>
        <rFont val="Verdana"/>
        <family val="2"/>
      </rPr>
      <t>t-1</t>
    </r>
  </si>
  <si>
    <r>
      <t>CS</t>
    </r>
    <r>
      <rPr>
        <vertAlign val="subscript"/>
        <sz val="11"/>
        <color theme="1"/>
        <rFont val="Verdana"/>
        <family val="2"/>
      </rPr>
      <t>t</t>
    </r>
    <r>
      <rPr>
        <sz val="11"/>
        <color theme="1"/>
        <rFont val="Verdana"/>
        <family val="2"/>
      </rPr>
      <t xml:space="preserve">  =  CSA</t>
    </r>
    <r>
      <rPr>
        <vertAlign val="subscript"/>
        <sz val="11"/>
        <color theme="1"/>
        <rFont val="Verdana"/>
        <family val="2"/>
      </rPr>
      <t>t</t>
    </r>
    <r>
      <rPr>
        <sz val="11"/>
        <color theme="1"/>
        <rFont val="Verdana"/>
        <family val="2"/>
      </rPr>
      <t xml:space="preserve">  +  CSB</t>
    </r>
    <r>
      <rPr>
        <vertAlign val="subscript"/>
        <sz val="11"/>
        <color theme="1"/>
        <rFont val="Verdana"/>
        <family val="2"/>
      </rPr>
      <t>t</t>
    </r>
    <r>
      <rPr>
        <sz val="11"/>
        <color theme="1"/>
        <rFont val="Verdana"/>
        <family val="2"/>
      </rPr>
      <t xml:space="preserve">  +  CSC</t>
    </r>
    <r>
      <rPr>
        <vertAlign val="subscript"/>
        <sz val="11"/>
        <color theme="1"/>
        <rFont val="Verdana"/>
        <family val="2"/>
      </rPr>
      <t>t</t>
    </r>
    <r>
      <rPr>
        <sz val="11"/>
        <color theme="1"/>
        <rFont val="Verdana"/>
        <family val="2"/>
      </rPr>
      <t xml:space="preserve"> </t>
    </r>
  </si>
  <si>
    <t>CSt</t>
  </si>
  <si>
    <r>
      <t xml:space="preserve">      CSAD</t>
    </r>
    <r>
      <rPr>
        <vertAlign val="subscript"/>
        <sz val="11"/>
        <color theme="1"/>
        <rFont val="Verdana"/>
        <family val="2"/>
      </rPr>
      <t>t</t>
    </r>
    <r>
      <rPr>
        <sz val="11"/>
        <color theme="1"/>
        <rFont val="Verdana"/>
        <family val="2"/>
      </rPr>
      <t xml:space="preserve">  =  CSAS</t>
    </r>
    <r>
      <rPr>
        <vertAlign val="subscript"/>
        <sz val="11"/>
        <color theme="1"/>
        <rFont val="Verdana"/>
        <family val="2"/>
      </rPr>
      <t>t</t>
    </r>
    <r>
      <rPr>
        <sz val="11"/>
        <color theme="1"/>
        <rFont val="Verdana"/>
        <family val="2"/>
      </rPr>
      <t xml:space="preserve">  -  CSAUQ </t>
    </r>
  </si>
  <si>
    <r>
      <t>CSBD</t>
    </r>
    <r>
      <rPr>
        <vertAlign val="subscript"/>
        <sz val="11"/>
        <color theme="1"/>
        <rFont val="Verdana"/>
        <family val="2"/>
      </rPr>
      <t>t</t>
    </r>
    <r>
      <rPr>
        <sz val="11"/>
        <color theme="1"/>
        <rFont val="Verdana"/>
        <family val="2"/>
      </rPr>
      <t xml:space="preserve">  =  CSBS</t>
    </r>
    <r>
      <rPr>
        <vertAlign val="subscript"/>
        <sz val="11"/>
        <color theme="1"/>
        <rFont val="Verdana"/>
        <family val="2"/>
      </rPr>
      <t>t</t>
    </r>
    <r>
      <rPr>
        <sz val="11"/>
        <color theme="1"/>
        <rFont val="Verdana"/>
        <family val="2"/>
      </rPr>
      <t xml:space="preserve">  -  CSBUQ </t>
    </r>
  </si>
  <si>
    <r>
      <t>CSCD</t>
    </r>
    <r>
      <rPr>
        <vertAlign val="subscript"/>
        <sz val="11"/>
        <color theme="1"/>
        <rFont val="Verdana"/>
        <family val="2"/>
      </rPr>
      <t>t</t>
    </r>
    <r>
      <rPr>
        <sz val="11"/>
        <color theme="1"/>
        <rFont val="Verdana"/>
        <family val="2"/>
      </rPr>
      <t xml:space="preserve">  =  CSCS</t>
    </r>
    <r>
      <rPr>
        <vertAlign val="subscript"/>
        <sz val="11"/>
        <color theme="1"/>
        <rFont val="Verdana"/>
        <family val="2"/>
      </rPr>
      <t>t</t>
    </r>
    <r>
      <rPr>
        <sz val="11"/>
        <color theme="1"/>
        <rFont val="Verdana"/>
        <family val="2"/>
      </rPr>
      <t xml:space="preserve">  -  CSCUQ </t>
    </r>
  </si>
  <si>
    <r>
      <t>CMIS</t>
    </r>
    <r>
      <rPr>
        <vertAlign val="subscript"/>
        <sz val="11"/>
        <color theme="1"/>
        <rFont val="Verdana"/>
        <family val="2"/>
      </rPr>
      <t>t</t>
    </r>
    <r>
      <rPr>
        <sz val="11"/>
        <color theme="1"/>
        <rFont val="Verdana"/>
        <family val="2"/>
      </rPr>
      <t xml:space="preserve"> = UQCM - CMP</t>
    </r>
    <r>
      <rPr>
        <vertAlign val="subscript"/>
        <sz val="11"/>
        <color theme="1"/>
        <rFont val="Verdana"/>
        <family val="2"/>
      </rPr>
      <t>t</t>
    </r>
  </si>
  <si>
    <r>
      <t>CMP</t>
    </r>
    <r>
      <rPr>
        <vertAlign val="subscript"/>
        <sz val="11"/>
        <color theme="1"/>
        <rFont val="Verdana"/>
        <family val="2"/>
      </rPr>
      <t>t</t>
    </r>
    <r>
      <rPr>
        <sz val="11"/>
        <color theme="1"/>
        <rFont val="Verdana"/>
        <family val="2"/>
      </rPr>
      <t xml:space="preserve"> = (PCUDPO</t>
    </r>
    <r>
      <rPr>
        <vertAlign val="subscript"/>
        <sz val="11"/>
        <color theme="1"/>
        <rFont val="Verdana"/>
        <family val="2"/>
      </rPr>
      <t>t</t>
    </r>
    <r>
      <rPr>
        <sz val="11"/>
        <color theme="1"/>
        <rFont val="Verdana"/>
        <family val="2"/>
      </rPr>
      <t xml:space="preserve"> x 10) + (PCUDPT</t>
    </r>
    <r>
      <rPr>
        <vertAlign val="subscript"/>
        <sz val="11"/>
        <color theme="1"/>
        <rFont val="Verdana"/>
        <family val="2"/>
      </rPr>
      <t>t</t>
    </r>
    <r>
      <rPr>
        <sz val="11"/>
        <color theme="1"/>
        <rFont val="Verdana"/>
        <family val="2"/>
      </rPr>
      <t xml:space="preserve"> x 30) + (PRC</t>
    </r>
    <r>
      <rPr>
        <vertAlign val="subscript"/>
        <sz val="11"/>
        <color theme="1"/>
        <rFont val="Verdana"/>
        <family val="2"/>
      </rPr>
      <t>t</t>
    </r>
    <r>
      <rPr>
        <sz val="11"/>
        <color theme="1"/>
        <rFont val="Verdana"/>
        <family val="2"/>
      </rPr>
      <t xml:space="preserve"> x 50) + (POF</t>
    </r>
    <r>
      <rPr>
        <vertAlign val="subscript"/>
        <sz val="11"/>
        <color theme="1"/>
        <rFont val="Verdana"/>
        <family val="2"/>
      </rPr>
      <t>t</t>
    </r>
    <r>
      <rPr>
        <sz val="11"/>
        <color theme="1"/>
        <rFont val="Verdana"/>
        <family val="2"/>
      </rPr>
      <t xml:space="preserve"> x 10)</t>
    </r>
  </si>
  <si>
    <t xml:space="preserve">EXCt-2 </t>
  </si>
  <si>
    <t>EIt-2</t>
  </si>
  <si>
    <t>AExt-2</t>
  </si>
  <si>
    <t>Ext</t>
  </si>
  <si>
    <r>
      <t xml:space="preserve">NTSIChE </t>
    </r>
    <r>
      <rPr>
        <vertAlign val="subscript"/>
        <sz val="11"/>
        <color theme="1"/>
        <rFont val="Verdana"/>
        <family val="2"/>
      </rPr>
      <t>v,t,d</t>
    </r>
    <r>
      <rPr>
        <sz val="11"/>
        <color theme="1"/>
        <rFont val="Verdana"/>
        <family val="2"/>
      </rPr>
      <t xml:space="preserve"> </t>
    </r>
  </si>
  <si>
    <r>
      <t>Y</t>
    </r>
    <r>
      <rPr>
        <vertAlign val="subscript"/>
        <sz val="11"/>
        <color theme="1"/>
        <rFont val="Verdana"/>
        <family val="2"/>
      </rPr>
      <t>t</t>
    </r>
  </si>
  <si>
    <r>
      <t>P</t>
    </r>
    <r>
      <rPr>
        <vertAlign val="subscript"/>
        <sz val="11"/>
        <color theme="1"/>
        <rFont val="Verdana"/>
        <family val="2"/>
      </rPr>
      <t>t</t>
    </r>
  </si>
  <si>
    <r>
      <t>NTSBB</t>
    </r>
    <r>
      <rPr>
        <vertAlign val="subscript"/>
        <sz val="11"/>
        <color theme="1"/>
        <rFont val="Verdana"/>
        <family val="2"/>
      </rPr>
      <t>t</t>
    </r>
  </si>
  <si>
    <r>
      <t>NTSOC</t>
    </r>
    <r>
      <rPr>
        <vertAlign val="subscript"/>
        <sz val="11"/>
        <color theme="1"/>
        <rFont val="Verdana"/>
        <family val="2"/>
      </rPr>
      <t>t</t>
    </r>
    <r>
      <rPr>
        <sz val="11"/>
        <color theme="1"/>
        <rFont val="Verdana"/>
        <family val="2"/>
      </rPr>
      <t xml:space="preserve"> </t>
    </r>
  </si>
  <si>
    <r>
      <t>PT</t>
    </r>
    <r>
      <rPr>
        <vertAlign val="subscript"/>
        <sz val="11"/>
        <color theme="1"/>
        <rFont val="Verdana"/>
        <family val="2"/>
      </rPr>
      <t>t</t>
    </r>
    <r>
      <rPr>
        <sz val="11"/>
        <color theme="1"/>
        <rFont val="Verdana"/>
        <family val="2"/>
      </rPr>
      <t xml:space="preserve">  =  RB</t>
    </r>
    <r>
      <rPr>
        <vertAlign val="subscript"/>
        <sz val="11"/>
        <color theme="1"/>
        <rFont val="Verdana"/>
        <family val="2"/>
      </rPr>
      <t>t</t>
    </r>
    <r>
      <rPr>
        <sz val="11"/>
        <color theme="1"/>
        <rFont val="Verdana"/>
        <family val="2"/>
      </rPr>
      <t xml:space="preserve">  +  LF</t>
    </r>
    <r>
      <rPr>
        <vertAlign val="subscript"/>
        <sz val="11"/>
        <color theme="1"/>
        <rFont val="Verdana"/>
        <family val="2"/>
      </rPr>
      <t>t</t>
    </r>
    <r>
      <rPr>
        <sz val="11"/>
        <color theme="1"/>
        <rFont val="Verdana"/>
        <family val="2"/>
      </rPr>
      <t xml:space="preserve">  +  PD</t>
    </r>
    <r>
      <rPr>
        <vertAlign val="subscript"/>
        <sz val="11"/>
        <color theme="1"/>
        <rFont val="Verdana"/>
        <family val="2"/>
      </rPr>
      <t>t</t>
    </r>
    <r>
      <rPr>
        <sz val="11"/>
        <color theme="1"/>
        <rFont val="Verdana"/>
        <family val="2"/>
      </rPr>
      <t xml:space="preserve">  +  TPWI</t>
    </r>
    <r>
      <rPr>
        <vertAlign val="subscript"/>
        <sz val="11"/>
        <color theme="1"/>
        <rFont val="Verdana"/>
        <family val="2"/>
      </rPr>
      <t>t</t>
    </r>
    <r>
      <rPr>
        <sz val="11"/>
        <color theme="1"/>
        <rFont val="Verdana"/>
        <family val="2"/>
      </rPr>
      <t xml:space="preserve">  + TG­</t>
    </r>
    <r>
      <rPr>
        <vertAlign val="subscript"/>
        <sz val="11"/>
        <color theme="1"/>
        <rFont val="Verdana"/>
        <family val="2"/>
      </rPr>
      <t>t</t>
    </r>
    <r>
      <rPr>
        <sz val="11"/>
        <color theme="1"/>
        <rFont val="Verdana"/>
        <family val="2"/>
      </rPr>
      <t xml:space="preserve">  + MP</t>
    </r>
    <r>
      <rPr>
        <vertAlign val="subscript"/>
        <sz val="11"/>
        <color theme="1"/>
        <rFont val="Verdana"/>
        <family val="2"/>
      </rPr>
      <t>t</t>
    </r>
  </si>
  <si>
    <r>
      <t>PD</t>
    </r>
    <r>
      <rPr>
        <vertAlign val="subscript"/>
        <sz val="11"/>
        <color theme="1"/>
        <rFont val="Verdana"/>
        <family val="2"/>
      </rPr>
      <t>t</t>
    </r>
  </si>
  <si>
    <r>
      <t>TPWI</t>
    </r>
    <r>
      <rPr>
        <vertAlign val="subscript"/>
        <sz val="11"/>
        <color theme="1"/>
        <rFont val="Times New Roman"/>
        <family val="1"/>
      </rPr>
      <t>t</t>
    </r>
  </si>
  <si>
    <r>
      <t>TG</t>
    </r>
    <r>
      <rPr>
        <vertAlign val="subscript"/>
        <sz val="11"/>
        <color theme="1"/>
        <rFont val="Times New Roman"/>
        <family val="1"/>
      </rPr>
      <t>t</t>
    </r>
  </si>
  <si>
    <r>
      <t>MP</t>
    </r>
    <r>
      <rPr>
        <vertAlign val="subscript"/>
        <sz val="11"/>
        <color theme="1"/>
        <rFont val="Times New Roman"/>
        <family val="1"/>
      </rPr>
      <t>t</t>
    </r>
  </si>
  <si>
    <r>
      <t>PDA</t>
    </r>
    <r>
      <rPr>
        <vertAlign val="subscript"/>
        <sz val="11"/>
        <color theme="1"/>
        <rFont val="Verdana"/>
        <family val="2"/>
      </rPr>
      <t>t-2</t>
    </r>
  </si>
  <si>
    <r>
      <t>PDE</t>
    </r>
    <r>
      <rPr>
        <vertAlign val="subscript"/>
        <sz val="11"/>
        <color theme="1"/>
        <rFont val="Verdana"/>
        <family val="2"/>
      </rPr>
      <t>t-2</t>
    </r>
  </si>
  <si>
    <r>
      <t>TPWR</t>
    </r>
    <r>
      <rPr>
        <vertAlign val="subscript"/>
        <sz val="11"/>
        <color theme="1"/>
        <rFont val="Verdana"/>
        <family val="2"/>
      </rPr>
      <t>t-2</t>
    </r>
  </si>
  <si>
    <r>
      <t>TPWU</t>
    </r>
    <r>
      <rPr>
        <vertAlign val="subscript"/>
        <sz val="11"/>
        <color theme="1"/>
        <rFont val="Times New Roman"/>
        <family val="1"/>
      </rPr>
      <t>t-2</t>
    </r>
  </si>
  <si>
    <r>
      <t>PU</t>
    </r>
    <r>
      <rPr>
        <vertAlign val="subscript"/>
        <sz val="11"/>
        <color theme="1"/>
        <rFont val="Times New Roman"/>
        <family val="1"/>
      </rPr>
      <t>t-2</t>
    </r>
  </si>
  <si>
    <r>
      <t>RPIA</t>
    </r>
    <r>
      <rPr>
        <vertAlign val="subscript"/>
        <sz val="11"/>
        <color theme="1"/>
        <rFont val="Times New Roman"/>
        <family val="1"/>
      </rPr>
      <t>t-2</t>
    </r>
  </si>
  <si>
    <r>
      <t>PVF</t>
    </r>
    <r>
      <rPr>
        <vertAlign val="subscript"/>
        <sz val="11"/>
        <color theme="1"/>
        <rFont val="Verdana"/>
        <family val="2"/>
      </rPr>
      <t>t-2</t>
    </r>
  </si>
  <si>
    <r>
      <t>RPIF</t>
    </r>
    <r>
      <rPr>
        <vertAlign val="subscript"/>
        <sz val="11"/>
        <color theme="1"/>
        <rFont val="Times New Roman"/>
        <family val="1"/>
      </rPr>
      <t>t</t>
    </r>
  </si>
  <si>
    <r>
      <t>BR</t>
    </r>
    <r>
      <rPr>
        <vertAlign val="subscript"/>
        <sz val="11"/>
        <color theme="1"/>
        <rFont val="Verdana"/>
        <family val="2"/>
      </rPr>
      <t>t</t>
    </r>
    <r>
      <rPr>
        <sz val="11"/>
        <color theme="1"/>
        <rFont val="Verdana"/>
        <family val="2"/>
      </rPr>
      <t xml:space="preserve">  = (PU</t>
    </r>
    <r>
      <rPr>
        <vertAlign val="subscript"/>
        <sz val="11"/>
        <color theme="1"/>
        <rFont val="Verdana"/>
        <family val="2"/>
      </rPr>
      <t>t</t>
    </r>
    <r>
      <rPr>
        <sz val="11"/>
        <color theme="1"/>
        <rFont val="Verdana"/>
        <family val="2"/>
      </rPr>
      <t xml:space="preserve"> + MOD</t>
    </r>
    <r>
      <rPr>
        <vertAlign val="subscript"/>
        <sz val="11"/>
        <color theme="1"/>
        <rFont val="Verdana"/>
        <family val="2"/>
      </rPr>
      <t>t</t>
    </r>
    <r>
      <rPr>
        <sz val="11"/>
        <color theme="1"/>
        <rFont val="Verdana"/>
        <family val="2"/>
      </rPr>
      <t xml:space="preserve"> + TRU</t>
    </r>
    <r>
      <rPr>
        <vertAlign val="subscript"/>
        <sz val="11"/>
        <color theme="1"/>
        <rFont val="Verdana"/>
        <family val="2"/>
      </rPr>
      <t>t</t>
    </r>
    <r>
      <rPr>
        <sz val="11"/>
        <color theme="1"/>
        <rFont val="Verdana"/>
        <family val="2"/>
      </rPr>
      <t>)  x RPIF</t>
    </r>
    <r>
      <rPr>
        <vertAlign val="subscript"/>
        <sz val="11"/>
        <color theme="1"/>
        <rFont val="Verdana"/>
        <family val="2"/>
      </rPr>
      <t>t</t>
    </r>
  </si>
  <si>
    <r>
      <t>RPIF</t>
    </r>
    <r>
      <rPr>
        <vertAlign val="subscript"/>
        <sz val="11"/>
        <color theme="1"/>
        <rFont val="Verdana"/>
        <family val="2"/>
      </rPr>
      <t>t</t>
    </r>
    <r>
      <rPr>
        <sz val="11"/>
        <color theme="1"/>
        <rFont val="Verdana"/>
        <family val="2"/>
      </rPr>
      <t xml:space="preserve"> = RPIA</t>
    </r>
    <r>
      <rPr>
        <vertAlign val="subscript"/>
        <sz val="11"/>
        <color theme="1"/>
        <rFont val="Verdana"/>
        <family val="2"/>
      </rPr>
      <t>t-2</t>
    </r>
    <r>
      <rPr>
        <sz val="11"/>
        <color theme="1"/>
        <rFont val="Verdana"/>
        <family val="2"/>
      </rPr>
      <t xml:space="preserve"> x (1+GRPIF</t>
    </r>
    <r>
      <rPr>
        <vertAlign val="subscript"/>
        <sz val="11"/>
        <color theme="1"/>
        <rFont val="Verdana"/>
        <family val="2"/>
      </rPr>
      <t>t-1</t>
    </r>
    <r>
      <rPr>
        <sz val="11"/>
        <color theme="1"/>
        <rFont val="Verdana"/>
        <family val="2"/>
      </rPr>
      <t>) x (1+GRPIF</t>
    </r>
    <r>
      <rPr>
        <vertAlign val="subscript"/>
        <sz val="11"/>
        <color theme="1"/>
        <rFont val="Verdana"/>
        <family val="2"/>
      </rPr>
      <t>t</t>
    </r>
    <r>
      <rPr>
        <sz val="11"/>
        <color theme="1"/>
        <rFont val="Verdana"/>
        <family val="2"/>
      </rPr>
      <t>)</t>
    </r>
  </si>
  <si>
    <r>
      <t>BR</t>
    </r>
    <r>
      <rPr>
        <vertAlign val="subscript"/>
        <sz val="11"/>
        <color theme="1"/>
        <rFont val="Times New Roman"/>
        <family val="1"/>
      </rPr>
      <t>t-2</t>
    </r>
  </si>
  <si>
    <r>
      <t>LF</t>
    </r>
    <r>
      <rPr>
        <vertAlign val="subscript"/>
        <sz val="11"/>
        <color theme="1"/>
        <rFont val="Verdana"/>
        <family val="2"/>
      </rPr>
      <t>t-2</t>
    </r>
  </si>
  <si>
    <r>
      <t>PD</t>
    </r>
    <r>
      <rPr>
        <vertAlign val="subscript"/>
        <sz val="11"/>
        <color theme="1"/>
        <rFont val="Verdana"/>
        <family val="2"/>
      </rPr>
      <t>t-2</t>
    </r>
  </si>
  <si>
    <r>
      <t>TPWI</t>
    </r>
    <r>
      <rPr>
        <vertAlign val="subscript"/>
        <sz val="11"/>
        <color theme="1"/>
        <rFont val="Verdana"/>
        <family val="2"/>
      </rPr>
      <t>t-2</t>
    </r>
  </si>
  <si>
    <r>
      <t>Ex</t>
    </r>
    <r>
      <rPr>
        <vertAlign val="subscript"/>
        <sz val="11"/>
        <color theme="1"/>
        <rFont val="Verdana"/>
        <family val="2"/>
      </rPr>
      <t>t-2</t>
    </r>
  </si>
  <si>
    <r>
      <t>SHRA</t>
    </r>
    <r>
      <rPr>
        <vertAlign val="subscript"/>
        <sz val="11"/>
        <color theme="1"/>
        <rFont val="Verdana"/>
        <family val="2"/>
      </rPr>
      <t>t-2</t>
    </r>
  </si>
  <si>
    <r>
      <t>REV</t>
    </r>
    <r>
      <rPr>
        <vertAlign val="subscript"/>
        <sz val="11"/>
        <color theme="1"/>
        <rFont val="Verdana"/>
        <family val="2"/>
      </rPr>
      <t>t-2</t>
    </r>
    <r>
      <rPr>
        <sz val="11"/>
        <color theme="1"/>
        <rFont val="Verdana"/>
        <family val="2"/>
      </rPr>
      <t xml:space="preserve">     </t>
    </r>
  </si>
  <si>
    <r>
      <t>AR</t>
    </r>
    <r>
      <rPr>
        <vertAlign val="subscript"/>
        <sz val="11"/>
        <color theme="1"/>
        <rFont val="Verdana"/>
        <family val="2"/>
      </rPr>
      <t>t</t>
    </r>
    <r>
      <rPr>
        <sz val="11"/>
        <color theme="1"/>
        <rFont val="Verdana"/>
        <family val="2"/>
      </rPr>
      <t xml:space="preserve"> = BRt + PTt + Ext +BMt + SHRt+ EEIt + DRSt + NIAt- Kt</t>
    </r>
  </si>
  <si>
    <t xml:space="preserve">Business rates adjustment </t>
  </si>
  <si>
    <t>Licence fee adjustment</t>
  </si>
  <si>
    <t>Pension deficit charge</t>
  </si>
  <si>
    <t xml:space="preserve">Third party damage and water ingress adjustment </t>
  </si>
  <si>
    <t>Allowance made in respect of reasonable costs incurred by a gas supplier pursuant to provision of Information Relating to Gas Illegally Taken.</t>
  </si>
  <si>
    <t>Adjustment in Formula Year t equal to miscellaneous pass-through costs incurred by the Licensee</t>
  </si>
  <si>
    <t>PDt</t>
  </si>
  <si>
    <t>Totex Incentive Strength Rate</t>
  </si>
  <si>
    <t>Corporation tax rate</t>
  </si>
  <si>
    <t xml:space="preserve">Distribution Network exit incentive target </t>
  </si>
  <si>
    <t xml:space="preserve">Deemed costs incurred by the Licensee for NTS Exit (Flat) </t>
  </si>
  <si>
    <t xml:space="preserve">Exit capacity incentive </t>
  </si>
  <si>
    <t>Number of days in Formula Year t.</t>
  </si>
  <si>
    <t xml:space="preserve">Number of days between 1 October and 31 March inclusive in Formula Year t. </t>
  </si>
  <si>
    <t>P/Kwh/day</t>
  </si>
  <si>
    <t xml:space="preserve">Indicative charge </t>
  </si>
  <si>
    <t>Indicative charge (by offtake node) which could be derived using one of two options below</t>
  </si>
  <si>
    <t>no. Of days</t>
  </si>
  <si>
    <t>Adjustment in relation to the target for the connections element of the customer satisfaction score</t>
  </si>
  <si>
    <t>score</t>
  </si>
  <si>
    <t>fixed score</t>
  </si>
  <si>
    <t>fixed value</t>
  </si>
  <si>
    <t>p/therm</t>
  </si>
  <si>
    <t xml:space="preserve">The relevant Distribution Network allowed Shrinkage volume </t>
  </si>
  <si>
    <t xml:space="preserve">The actual Shrinkage volumes </t>
  </si>
  <si>
    <t xml:space="preserve">Annual Shrinkage outperformance </t>
  </si>
  <si>
    <t xml:space="preserve">Corporation tax rate </t>
  </si>
  <si>
    <t>£m (nominal)</t>
  </si>
  <si>
    <r>
      <t>ANIA</t>
    </r>
    <r>
      <rPr>
        <vertAlign val="subscript"/>
        <sz val="11"/>
        <color theme="1"/>
        <rFont val="Verdana"/>
        <family val="2"/>
      </rPr>
      <t>t</t>
    </r>
  </si>
  <si>
    <r>
      <t>NIAR</t>
    </r>
    <r>
      <rPr>
        <vertAlign val="subscript"/>
        <sz val="11"/>
        <color theme="1"/>
        <rFont val="Verdana"/>
        <family val="2"/>
      </rPr>
      <t>t</t>
    </r>
  </si>
  <si>
    <r>
      <t>NIA</t>
    </r>
    <r>
      <rPr>
        <vertAlign val="subscript"/>
        <sz val="11"/>
        <color theme="1"/>
        <rFont val="Verdana"/>
        <family val="2"/>
      </rPr>
      <t>t</t>
    </r>
  </si>
  <si>
    <r>
      <t>ENIA</t>
    </r>
    <r>
      <rPr>
        <vertAlign val="subscript"/>
        <sz val="11"/>
        <color theme="1"/>
        <rFont val="Verdana"/>
        <family val="2"/>
      </rPr>
      <t>t</t>
    </r>
  </si>
  <si>
    <r>
      <t>NIAIE</t>
    </r>
    <r>
      <rPr>
        <vertAlign val="subscript"/>
        <sz val="11"/>
        <color theme="1"/>
        <rFont val="Verdana"/>
        <family val="2"/>
      </rPr>
      <t>t</t>
    </r>
  </si>
  <si>
    <r>
      <t>BPC</t>
    </r>
    <r>
      <rPr>
        <vertAlign val="subscript"/>
        <sz val="11"/>
        <color theme="1"/>
        <rFont val="Verdana"/>
        <family val="2"/>
      </rPr>
      <t>t</t>
    </r>
  </si>
  <si>
    <r>
      <t>BR</t>
    </r>
    <r>
      <rPr>
        <vertAlign val="subscript"/>
        <sz val="11"/>
        <color theme="1"/>
        <rFont val="Verdana"/>
        <family val="2"/>
      </rPr>
      <t>t</t>
    </r>
  </si>
  <si>
    <r>
      <t>R</t>
    </r>
    <r>
      <rPr>
        <vertAlign val="subscript"/>
        <sz val="11"/>
        <color theme="1"/>
        <rFont val="Verdana"/>
        <family val="2"/>
      </rPr>
      <t>t-1</t>
    </r>
  </si>
  <si>
    <r>
      <t>AR</t>
    </r>
    <r>
      <rPr>
        <vertAlign val="subscript"/>
        <sz val="11"/>
        <color theme="1"/>
        <rFont val="Verdana"/>
        <family val="2"/>
      </rPr>
      <t>t-1</t>
    </r>
  </si>
  <si>
    <r>
      <t>R</t>
    </r>
    <r>
      <rPr>
        <vertAlign val="subscript"/>
        <sz val="11"/>
        <color theme="1"/>
        <rFont val="Verdana"/>
        <family val="2"/>
      </rPr>
      <t>t-2</t>
    </r>
  </si>
  <si>
    <r>
      <t>AR</t>
    </r>
    <r>
      <rPr>
        <vertAlign val="subscript"/>
        <sz val="11"/>
        <color theme="1"/>
        <rFont val="Verdana"/>
        <family val="2"/>
      </rPr>
      <t>t-2</t>
    </r>
  </si>
  <si>
    <r>
      <t>I</t>
    </r>
    <r>
      <rPr>
        <vertAlign val="subscript"/>
        <sz val="11"/>
        <color theme="1"/>
        <rFont val="Verdana"/>
        <family val="2"/>
      </rPr>
      <t>t(t-1)</t>
    </r>
  </si>
  <si>
    <r>
      <t>I</t>
    </r>
    <r>
      <rPr>
        <vertAlign val="subscript"/>
        <sz val="11"/>
        <color theme="1"/>
        <rFont val="Verdana"/>
        <family val="2"/>
      </rPr>
      <t>t(t-2)</t>
    </r>
  </si>
  <si>
    <r>
      <t>K</t>
    </r>
    <r>
      <rPr>
        <vertAlign val="subscript"/>
        <sz val="11"/>
        <color theme="1"/>
        <rFont val="Verdana"/>
        <family val="2"/>
      </rPr>
      <t>t</t>
    </r>
  </si>
  <si>
    <r>
      <t>DRS</t>
    </r>
    <r>
      <rPr>
        <vertAlign val="subscript"/>
        <sz val="11"/>
        <rFont val="Verdana"/>
        <family val="2"/>
      </rPr>
      <t>t</t>
    </r>
    <r>
      <rPr>
        <sz val="11"/>
        <rFont val="Verdana"/>
        <family val="2"/>
      </rPr>
      <t xml:space="preserve"> = (DRSW</t>
    </r>
    <r>
      <rPr>
        <vertAlign val="subscript"/>
        <sz val="11"/>
        <rFont val="Verdana"/>
        <family val="2"/>
      </rPr>
      <t>t</t>
    </r>
    <r>
      <rPr>
        <sz val="11"/>
        <rFont val="Verdana"/>
        <family val="2"/>
      </rPr>
      <t xml:space="preserve"> + DRSX</t>
    </r>
    <r>
      <rPr>
        <vertAlign val="subscript"/>
        <sz val="11"/>
        <rFont val="Verdana"/>
        <family val="2"/>
      </rPr>
      <t>t</t>
    </r>
    <r>
      <rPr>
        <sz val="11"/>
        <rFont val="Verdana"/>
        <family val="2"/>
      </rPr>
      <t>) x DRSSFt</t>
    </r>
  </si>
  <si>
    <r>
      <t>Scaling factor applied to DRS</t>
    </r>
    <r>
      <rPr>
        <vertAlign val="subscript"/>
        <sz val="11"/>
        <color theme="1"/>
        <rFont val="Verdana"/>
        <family val="2"/>
      </rPr>
      <t>t</t>
    </r>
    <r>
      <rPr>
        <sz val="11"/>
        <color theme="1"/>
        <rFont val="Verdana"/>
        <family val="2"/>
      </rPr>
      <t xml:space="preserve"> </t>
    </r>
  </si>
  <si>
    <r>
      <t>DRSSF</t>
    </r>
    <r>
      <rPr>
        <vertAlign val="subscript"/>
        <sz val="11"/>
        <rFont val="Verdana"/>
        <family val="2"/>
      </rPr>
      <t>t</t>
    </r>
  </si>
  <si>
    <r>
      <t>DRA</t>
    </r>
    <r>
      <rPr>
        <vertAlign val="subscript"/>
        <sz val="11"/>
        <color theme="1"/>
        <rFont val="Times New Roman"/>
        <family val="1"/>
      </rPr>
      <t>t-2</t>
    </r>
  </si>
  <si>
    <r>
      <t>I</t>
    </r>
    <r>
      <rPr>
        <vertAlign val="subscript"/>
        <sz val="11"/>
        <color theme="1"/>
        <rFont val="Times New Roman"/>
        <family val="1"/>
      </rPr>
      <t>t-2</t>
    </r>
  </si>
  <si>
    <r>
      <t>I</t>
    </r>
    <r>
      <rPr>
        <vertAlign val="subscript"/>
        <sz val="11"/>
        <color theme="1"/>
        <rFont val="Times New Roman"/>
        <family val="1"/>
      </rPr>
      <t>t-1</t>
    </r>
  </si>
  <si>
    <t>(All £m inputs are in 2009/10)</t>
  </si>
  <si>
    <t>(All £m inputs are in nominal)</t>
  </si>
  <si>
    <t>RPI forecast growth rate</t>
  </si>
  <si>
    <t>Average Retail Price Index for year t</t>
  </si>
  <si>
    <t>Please note that GPRCt has been divided by 1,000,000 to convert it to £m</t>
  </si>
  <si>
    <t>NTSIChE v,t,d calculation based on indicative charge x number of days between 1st October and 31st March of year t</t>
  </si>
  <si>
    <t>£m/Gwh (nominal)</t>
  </si>
  <si>
    <t>Time convention</t>
  </si>
  <si>
    <t>Time convention on worksheets</t>
  </si>
  <si>
    <t>Adjustment in respect of the Licensee’s performance</t>
  </si>
  <si>
    <t>Difference between the Licensee’s performance score and the fixed target for complaint handling</t>
  </si>
  <si>
    <t>Incentive rate for the complaints metric</t>
  </si>
  <si>
    <t>Target score for the complaints metric, fixed at a value of 11.57.</t>
  </si>
  <si>
    <t>The complaints metric performance term</t>
  </si>
  <si>
    <t xml:space="preserve">Difference between the Licensee’s performance score and the fixed target for complaint handling </t>
  </si>
  <si>
    <t>Please note that CCt has been divided by 1,000 to convert it to £/GWh</t>
  </si>
  <si>
    <r>
      <t>Please note - Re: Section 1C.8</t>
    </r>
    <r>
      <rPr>
        <sz val="10"/>
        <color theme="1"/>
        <rFont val="Verdana"/>
        <family val="2"/>
      </rPr>
      <t> In any Formula Year in which a revaluation by The Valuation Office Agency (in England and Wales) or the Scottish Assessors Association (in Scotland) of the assets of the relevant Distribution Network for the purposes of setting prescribed rates comes into effect, RB</t>
    </r>
    <r>
      <rPr>
        <vertAlign val="subscript"/>
        <sz val="10"/>
        <color theme="1"/>
        <rFont val="Verdana"/>
        <family val="2"/>
      </rPr>
      <t>t</t>
    </r>
    <r>
      <rPr>
        <sz val="10"/>
        <color theme="1"/>
        <rFont val="Verdana"/>
        <family val="2"/>
      </rPr>
      <t xml:space="preserve"> will have the value of zero in that year and in each subsequent Formula Year, unless the Authority has satisfied itself that the Licensee has used reasonable endeavours to minimise the amount of the prescribed rates; and if the Authority is so satisfied, it will direct that the formula set out in this Part B is to apply for the purposes of calculating the RB</t>
    </r>
    <r>
      <rPr>
        <vertAlign val="subscript"/>
        <sz val="10"/>
        <color theme="1"/>
        <rFont val="Verdana"/>
        <family val="2"/>
      </rPr>
      <t>t</t>
    </r>
    <r>
      <rPr>
        <sz val="10"/>
        <color theme="1"/>
        <rFont val="Verdana"/>
        <family val="2"/>
      </rPr>
      <t xml:space="preserve"> term in the specific Formula Year and in each of the subsequent Formula Years.</t>
    </r>
  </si>
  <si>
    <t>Integer</t>
  </si>
  <si>
    <t>draft v6</t>
  </si>
  <si>
    <t>Changed interest rate input unit and format from %age to integer on input page</t>
  </si>
  <si>
    <t>Changed interest rate input unit and format from %age to integer on BM,DRS &amp; Kt worksheets</t>
  </si>
  <si>
    <t>Changed PRO input unit and format from %age to Kt worksheet</t>
  </si>
  <si>
    <t>Amended the cell reference in the BR worksheet for RPIt to pick up the correct year from 2011/12</t>
  </si>
  <si>
    <t>RPI indices (average Apr-Mar)</t>
  </si>
  <si>
    <t>Updated the RPI &amp; GRPIF values in the input sheet with actuals</t>
  </si>
  <si>
    <t>GRPIF c (from Nov t-1)</t>
  </si>
  <si>
    <t>The formula for BMt has been amended from 0.1 to 0.01 of BR, re special condition IE.4</t>
  </si>
  <si>
    <t>Updated the NTS charges sheet with actual indicative charges for 2013/14 using information dated july 2011</t>
  </si>
  <si>
    <t>from November 2011</t>
  </si>
  <si>
    <t>from November 2012</t>
  </si>
  <si>
    <t>from November 2013</t>
  </si>
  <si>
    <t>from November 2014</t>
  </si>
  <si>
    <t>from November 2015</t>
  </si>
  <si>
    <t>from November 2016</t>
  </si>
  <si>
    <t>from November 2017</t>
  </si>
  <si>
    <t>from November 2018</t>
  </si>
  <si>
    <t>from November 2019</t>
  </si>
  <si>
    <t>Restructured the table for the calculation of GRPIFt in the BR worksheet</t>
  </si>
  <si>
    <t>Corrected the formula for ARCMt, CSOUt &amp; CSODt in BM worksheet</t>
  </si>
  <si>
    <t>Amended formula in I19 Ex worksheet</t>
  </si>
  <si>
    <t>Populated licence condition values</t>
  </si>
  <si>
    <t>draft v7</t>
  </si>
  <si>
    <t>Amended formula BMt</t>
  </si>
  <si>
    <t>Amended formula for SEt in license condition worksheet</t>
  </si>
  <si>
    <t>Shrinkage allowance cost as in APP 1 SC1F;</t>
  </si>
  <si>
    <r>
      <t>TPWR</t>
    </r>
    <r>
      <rPr>
        <sz val="9"/>
        <rFont val="Verdana"/>
        <family val="2"/>
      </rPr>
      <t>t</t>
    </r>
  </si>
  <si>
    <r>
      <t>TPWU</t>
    </r>
    <r>
      <rPr>
        <sz val="9"/>
        <rFont val="Verdana"/>
        <family val="2"/>
      </rPr>
      <t>t</t>
    </r>
  </si>
  <si>
    <r>
      <t>PCUDPO</t>
    </r>
    <r>
      <rPr>
        <sz val="9"/>
        <rFont val="Verdana"/>
        <family val="2"/>
      </rPr>
      <t>t</t>
    </r>
  </si>
  <si>
    <r>
      <t>PCUDPT</t>
    </r>
    <r>
      <rPr>
        <sz val="9"/>
        <rFont val="Verdana"/>
        <family val="2"/>
      </rPr>
      <t>t</t>
    </r>
  </si>
  <si>
    <r>
      <t>ASV</t>
    </r>
    <r>
      <rPr>
        <sz val="9"/>
        <rFont val="Verdana"/>
        <family val="2"/>
      </rPr>
      <t>t</t>
    </r>
    <r>
      <rPr>
        <sz val="10"/>
        <rFont val="Verdana"/>
        <family val="2"/>
      </rPr>
      <t>,i</t>
    </r>
  </si>
  <si>
    <r>
      <t>LV</t>
    </r>
    <r>
      <rPr>
        <sz val="9"/>
        <rFont val="Verdana"/>
        <family val="2"/>
      </rPr>
      <t>t</t>
    </r>
    <r>
      <rPr>
        <sz val="10"/>
        <rFont val="Verdana"/>
        <family val="2"/>
      </rPr>
      <t>,i</t>
    </r>
  </si>
  <si>
    <t>CSAMP</t>
  </si>
  <si>
    <r>
      <t>PU</t>
    </r>
    <r>
      <rPr>
        <sz val="9"/>
        <rFont val="Verdana"/>
        <family val="2"/>
      </rPr>
      <t>t</t>
    </r>
  </si>
  <si>
    <r>
      <t>RBE</t>
    </r>
    <r>
      <rPr>
        <sz val="9"/>
        <rFont val="Verdana"/>
        <family val="2"/>
      </rPr>
      <t>t</t>
    </r>
  </si>
  <si>
    <r>
      <t>LFE</t>
    </r>
    <r>
      <rPr>
        <sz val="9"/>
        <rFont val="Verdana"/>
        <family val="2"/>
      </rPr>
      <t>t</t>
    </r>
  </si>
  <si>
    <r>
      <t>PDE</t>
    </r>
    <r>
      <rPr>
        <sz val="9"/>
        <rFont val="Verdana"/>
        <family val="2"/>
      </rPr>
      <t>t</t>
    </r>
  </si>
  <si>
    <r>
      <t>AEx</t>
    </r>
    <r>
      <rPr>
        <sz val="8"/>
        <color theme="1"/>
        <rFont val="Verdana"/>
        <family val="2"/>
      </rPr>
      <t>t</t>
    </r>
  </si>
  <si>
    <r>
      <t>ALSC</t>
    </r>
    <r>
      <rPr>
        <sz val="9"/>
        <rFont val="Verdana"/>
        <family val="2"/>
      </rPr>
      <t>t,i</t>
    </r>
  </si>
  <si>
    <r>
      <t>SB</t>
    </r>
    <r>
      <rPr>
        <sz val="9"/>
        <color theme="1"/>
        <rFont val="Verdana"/>
        <family val="2"/>
      </rPr>
      <t>t,i</t>
    </r>
  </si>
  <si>
    <r>
      <t>LB</t>
    </r>
    <r>
      <rPr>
        <sz val="8"/>
        <rFont val="Verdana"/>
        <family val="2"/>
      </rPr>
      <t>t</t>
    </r>
    <r>
      <rPr>
        <sz val="10"/>
        <rFont val="Verdana"/>
        <family val="2"/>
      </rPr>
      <t>,</t>
    </r>
    <r>
      <rPr>
        <sz val="9"/>
        <rFont val="Verdana"/>
        <family val="2"/>
      </rPr>
      <t>i</t>
    </r>
  </si>
  <si>
    <r>
      <t>CSAS</t>
    </r>
    <r>
      <rPr>
        <sz val="9"/>
        <rFont val="Verdana"/>
        <family val="2"/>
      </rPr>
      <t>t</t>
    </r>
  </si>
  <si>
    <r>
      <t>CSBS</t>
    </r>
    <r>
      <rPr>
        <sz val="9"/>
        <rFont val="Verdana"/>
        <family val="2"/>
      </rPr>
      <t>t</t>
    </r>
  </si>
  <si>
    <r>
      <t>CSCS</t>
    </r>
    <r>
      <rPr>
        <sz val="9"/>
        <rFont val="Verdana"/>
        <family val="2"/>
      </rPr>
      <t>t</t>
    </r>
  </si>
  <si>
    <r>
      <t>DRSX</t>
    </r>
    <r>
      <rPr>
        <sz val="9"/>
        <color theme="1"/>
        <rFont val="Verdana"/>
        <family val="2"/>
      </rPr>
      <t>t</t>
    </r>
  </si>
  <si>
    <r>
      <t>RPI</t>
    </r>
    <r>
      <rPr>
        <sz val="9"/>
        <rFont val="Verdana"/>
        <family val="2"/>
      </rPr>
      <t>t</t>
    </r>
  </si>
  <si>
    <t xml:space="preserve">Inserted missing CCt values </t>
  </si>
  <si>
    <t>Locked cells from editing</t>
  </si>
  <si>
    <t xml:space="preserve">Regulatory Year ending </t>
  </si>
  <si>
    <t>draft v1.1</t>
  </si>
  <si>
    <t>Amended BMt formula</t>
  </si>
  <si>
    <r>
      <t>Scaling factor applied to DRS</t>
    </r>
    <r>
      <rPr>
        <vertAlign val="subscript"/>
        <sz val="10"/>
        <color theme="1"/>
        <rFont val="Verdana"/>
        <family val="2"/>
      </rPr>
      <t>t</t>
    </r>
    <r>
      <rPr>
        <sz val="10"/>
        <color theme="1"/>
        <rFont val="Verdana"/>
        <family val="2"/>
      </rPr>
      <t xml:space="preserve"> (Please insert value above 0 and below 1 or exactly 1 as required)</t>
    </r>
  </si>
  <si>
    <t>Amended the description for DRSSF in input sheet</t>
  </si>
  <si>
    <t>Gas prices updated</t>
  </si>
  <si>
    <t>Changed 0.5 to 5% in ARCMt formula</t>
  </si>
  <si>
    <t>Input actual corporation tax rate/ interest rate</t>
  </si>
  <si>
    <t>Format changes; MOD to 1 dp, pass through items to 3 dp &amp; NTS exit input values to 1dp to match license requirements and allowances</t>
  </si>
  <si>
    <t>Amended the formula for RBt</t>
  </si>
  <si>
    <r>
      <t>Provided the relevant components for calculating PVF</t>
    </r>
    <r>
      <rPr>
        <sz val="8"/>
        <rFont val="Verdana"/>
        <family val="2"/>
      </rPr>
      <t>t</t>
    </r>
    <r>
      <rPr>
        <sz val="10"/>
        <rFont val="Verdana"/>
        <family val="2"/>
      </rPr>
      <t>-2</t>
    </r>
  </si>
  <si>
    <t>Updated Gas prices up to 02/03/15 to be completed at the end of March</t>
  </si>
  <si>
    <t xml:space="preserve">Correction in cell G20 of the DRS tab </t>
  </si>
  <si>
    <t>draft v2.0</t>
  </si>
  <si>
    <t>Updated input for NTS charges (http://www.gasgovernance.co.uk/sites/default/files/Enduring%20Exit%20Capacity%20May%202011%20Notice_Final.pdf 2014/15) &amp; (http://www.gasgovernance.co.uk/sites/default/files/Exit%20capacity%20notice%201may.pdf 2015/16)Moss side has been renamed to Burnervie for the 2015/16 data.</t>
  </si>
  <si>
    <t xml:space="preserve">Updated Gas prices up to 31/03/15 </t>
  </si>
  <si>
    <t>Updated the Retail Prices Index Forecast Growth Rate for November 2014</t>
  </si>
  <si>
    <t>Updated Average interest rate</t>
  </si>
  <si>
    <t>t-5</t>
  </si>
  <si>
    <t>t-4</t>
  </si>
  <si>
    <t>Amendments for 2014-15</t>
  </si>
  <si>
    <t>Amendments for 2015-16</t>
  </si>
  <si>
    <t>Input row 22</t>
  </si>
  <si>
    <t>Input row 30</t>
  </si>
  <si>
    <t>Input row 2</t>
  </si>
  <si>
    <t>Forecast/actual drop-down removed</t>
  </si>
  <si>
    <t>Input row 11</t>
  </si>
  <si>
    <t>Updated corporation tax rates</t>
  </si>
  <si>
    <t>Input row 14</t>
  </si>
  <si>
    <t>Entered RPI index for 2015/16</t>
  </si>
  <si>
    <t>Input row 37</t>
  </si>
  <si>
    <t>Updated MOD value for 2016/17 from direction issued in November 2015</t>
  </si>
  <si>
    <t>Updated Gas prices up to 31/03/2016</t>
  </si>
  <si>
    <t>DRS</t>
  </si>
  <si>
    <t>Entered 'Retail Prices Index Forecast Growth Rate' figures from November 2015</t>
  </si>
  <si>
    <t>Entered 'Average specified rate' for 2015/16</t>
  </si>
  <si>
    <t>Cells containing formula</t>
  </si>
  <si>
    <t>Fixed value or check cells</t>
  </si>
  <si>
    <t>Cells linked to other worksheet</t>
  </si>
  <si>
    <t>Licence values</t>
  </si>
  <si>
    <t>2005/ 06</t>
  </si>
  <si>
    <t>2009/ 10</t>
  </si>
  <si>
    <t>2012/ 13</t>
  </si>
  <si>
    <t>Base revenue 2012/13 in 2005/06 price base</t>
  </si>
  <si>
    <t>Zt</t>
  </si>
  <si>
    <t>£m 2005-06</t>
  </si>
  <si>
    <t>Retail price index financial year average</t>
  </si>
  <si>
    <t>2005 / 06</t>
  </si>
  <si>
    <t>2009 / 10</t>
  </si>
  <si>
    <t xml:space="preserve"> Ratio of 2009/10 financial year average to 2005/06 price base</t>
  </si>
  <si>
    <t>Entered Opening Base Revenue Allowance (PUt) value for 2012/13 in 2009/10 prices</t>
  </si>
  <si>
    <t>Updated Shrinkage Allowance ALSCt to match Direction dated 03 August 2015</t>
  </si>
  <si>
    <t>Updated Allowed Shrinkage volume SBt and Allowed Leakage Volume LBt to match Direction dated 16 December 2014</t>
  </si>
  <si>
    <t>GDN Name</t>
  </si>
  <si>
    <t>Amendments after consultation</t>
  </si>
  <si>
    <t>Input cell I44</t>
  </si>
  <si>
    <t>Updated Cost of Debt 2014/15 to match 2014/15 revenue return</t>
  </si>
  <si>
    <t>Input row 44</t>
  </si>
  <si>
    <t>Updated Cost of Debt values from 2016/17 onwards per AIP direction issued in November 2015</t>
  </si>
  <si>
    <t>DRS row 22</t>
  </si>
  <si>
    <t>Corrected DRSWt formula</t>
  </si>
  <si>
    <t>Amended gas price for days 334 and 335 in 2014/15</t>
  </si>
  <si>
    <t>NTS Charges</t>
  </si>
  <si>
    <t>Changed cell E14 from "Indicative charge (by offtake node) using the indicative charges for 2013/14 as at July 2011, published Apr 2011" to "Indicative charge (by offtake node) using the indicative charges for 2013/14 as at May 2010, published Apr 2011".</t>
  </si>
  <si>
    <t>F22-N29 formulas corrected.</t>
  </si>
  <si>
    <t>Licence condition values</t>
  </si>
  <si>
    <t>Indicative charge (by offtake node) using the indicative charges for 2013/14 as at May 2010, published Apr 2011</t>
  </si>
  <si>
    <t>means the positive adjustment (financial cap for SEt)</t>
  </si>
  <si>
    <t>SEt (cap)</t>
  </si>
  <si>
    <t>Version 3-1</t>
  </si>
  <si>
    <t>Version 3-0</t>
  </si>
  <si>
    <t xml:space="preserve">Label "SEt" changed to "SEt (cap)" and description changed from "means the positive adjustment" to "means the positive adjustment (financial cap for SEt)" </t>
  </si>
  <si>
    <t>Hence for 2013/14, we take the latest NTS Gas Transportation Statement as at 1st May 2010 (T-3).</t>
  </si>
  <si>
    <t>Values for indicative NTS Exit Capacity Charges are in the Appendix to the May NTS exit capacity notices</t>
  </si>
  <si>
    <t>for 2010 &amp; 2011, the indicative values are in column (C):</t>
  </si>
  <si>
    <t>May 2010 for 2013/14</t>
  </si>
  <si>
    <t>http://www.gasgovernance.co.uk/sites/default/files/Enduring%20Exit%20Capacity%20May%202010%20Notice.pdf</t>
  </si>
  <si>
    <t>May 2011 for 2014/15</t>
  </si>
  <si>
    <t>http://www.gasgovernance.co.uk/sites/default/files/Enduring%20Exit%20Capacity%20May%202011%20Notice_Final.pdf</t>
  </si>
  <si>
    <t>from 2012, the indicative values are in column (D):</t>
  </si>
  <si>
    <t>May 2012 for 2015/16</t>
  </si>
  <si>
    <t>http://www.gasgovernance.co.uk/sites/default/files/Exit%20capacity%20notice%201may.pdf</t>
  </si>
  <si>
    <t>May 2013 for 2016/17</t>
  </si>
  <si>
    <t>http://www.gasgovernance.co.uk/sites/default/files/Exit%20capacity%20notice%201%20may2013.pdf</t>
  </si>
  <si>
    <t>May 2014 for 2017/18</t>
  </si>
  <si>
    <t>http://www.gasgovernance.co.uk/sites/default/files/Exit%20capacity%20notice%201%20may2014.pdf</t>
  </si>
  <si>
    <t>May 2015 for 2018/19</t>
  </si>
  <si>
    <t>http://www.gasgovernance.co.uk/sites/default/files/Exit%20capacity%20notice%201%20may%202015.pdf</t>
  </si>
  <si>
    <t>May 2016 for 2019/20</t>
  </si>
  <si>
    <t>http://www.gasgovernance.co.uk/sites/default/files/Exit%20capacity%20notice%201%20may%202016.pdf</t>
  </si>
  <si>
    <t>Table "Notes regarding NTS TO Exit Capacity Charges for Distribution Network exit capacity incentive" text updated.</t>
  </si>
  <si>
    <t>All</t>
  </si>
  <si>
    <t>Area</t>
  </si>
  <si>
    <t>- Template for 16/17 RIGs Consulatation set up. No significant changes. Labelling changes made in places where a specific licensee was refered to (Made labelling in these places more generic for the purposes of this template only).
- Input page, 15/16 RPIt changed to 259.433</t>
  </si>
  <si>
    <t>16/17 version 4.0</t>
  </si>
  <si>
    <t>16/17 version 4.0 (post notice)</t>
  </si>
  <si>
    <t xml:space="preserve">- Tab ‘Licence Condition Values’ row 3 year "t" now under 2016/17 and other years adjusted accordingly.
- Tab 'Gas Prices', formulae added to rows 11 and 12.
- Tab "input", number of rows in the NTSMAEv,t section set at maximum for any network.
- Tab "Input" cells A69:B85 - other areas now link to these cells. The areas are as follows: 
a. ‘NTS Charges’ – C16:D38
b. ‘Licence Condition Values’-  A27:B49
c. ‘EX’ – A70:A92
d. ‘EX’ – A97:A119
- Tab "Input": GRPIFc Row 20: Cell H20 should amended to 3.0% from 3.1%.
- Tab "Input": Row 56 - drop down menu adjusted so it shows yes and no as options.
- Tab "Input" added RPI Indice, GRPIF and Average Specified Rate for 16/17.
</t>
  </si>
  <si>
    <t>17/18 v1 (pre-notice)</t>
  </si>
  <si>
    <t>Input row 24</t>
  </si>
  <si>
    <t>Entered 'Retail Prices Index Forecast Growth Rate' figures from November 2017 HMT Forecast</t>
  </si>
  <si>
    <t>Input, cell N11</t>
  </si>
  <si>
    <t>Updated for current Corporation Tax rate</t>
  </si>
  <si>
    <t xml:space="preserve">Amended the SUM function at =EX!G93:N93 such that it captures the full range of data in the rows above. </t>
  </si>
  <si>
    <t xml:space="preserve">The formula at =BR!N58 has ben amended to ensure consistent application across row 58. Previous appeared to incorrectly reference the pension deficit in the current period rather than that in the period t-2, as per the row label. </t>
  </si>
  <si>
    <t>Amendments for 2017-18</t>
  </si>
  <si>
    <t>18/19 v6 (pre-notice)</t>
  </si>
  <si>
    <t>Entered RPI index for 2017/18</t>
  </si>
  <si>
    <t>Retail Prices Index Forecast Growth Rate from November 2018</t>
  </si>
  <si>
    <t>Updated the provisional Average Specified Rate for 2018/19</t>
  </si>
  <si>
    <t>Updated for current Corporation Tax rate for 2018/19</t>
  </si>
  <si>
    <t>Updated Cost of debt for 2017/18 and 2018/19</t>
  </si>
  <si>
    <t>Input cell K24</t>
  </si>
  <si>
    <t>Updated Retail Prices Index Forecast Growth Rate for 2017/18 from 3.5% to 3.4%</t>
  </si>
  <si>
    <t>Corrected 2020/21 corporation tax rate from 19% to 17%</t>
  </si>
  <si>
    <t>EX cells G70-N92</t>
  </si>
  <si>
    <t>EX cells G97-N112</t>
  </si>
  <si>
    <t xml:space="preserve">Second lookup of formula correction to =(VLOOKUP($A70,'NTS Charges'!$C$16:$X$38,G$69,FALSE))*(VLOOKUP($A70,'Licence condition values'!$A$27:$N$49,7,FALSE)) </t>
  </si>
  <si>
    <t xml:space="preserve">Second lookup of formula correction to =(VLOOKUP($A97,'NTS Charges'!$C$16:$X$38,G$96,FALSE))*(VLOOKUP($A97,Input!$A$69:$N$91,7,FALSE)) </t>
  </si>
  <si>
    <t>Amendments for 2018-19</t>
  </si>
  <si>
    <t>Reconciliation to Regulatory Accounts [Reported in RFPR, not required for 2018-19 reporting]</t>
  </si>
  <si>
    <t>At top of Rec to Reg accts tab added "[Reported in RFPR, not required for 2018-19 reporting]"</t>
  </si>
  <si>
    <t>Amendments for 2019-20</t>
  </si>
  <si>
    <t>Updated actual RPI, GRPIf, ASR and Reg Year.</t>
  </si>
  <si>
    <t>19/20 v7 (pre-notice)</t>
  </si>
  <si>
    <t>Included an additional offtake row in the following sheets Input (row92),  Licence Condition Values (row50), NTS Charges (row39) and EX (rows 94 &amp; 122). Formulae in the NTS Charges (G70:N122) have also been updated to reflect the new rows.</t>
  </si>
  <si>
    <t>Input
Licence Condition Values
NTS Charges
EX</t>
  </si>
  <si>
    <t>Updated actual RPI and ASR for 2020</t>
  </si>
  <si>
    <t>Inputs</t>
  </si>
  <si>
    <t>19/20 v7 (post-notice)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</si>
</sst>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164" formatCode="_(* #,##0.00_);_(* \(#,##0.00\);_(* &quot;-&quot;??_);_(@_)"/>
    <numFmt numFmtId="165" formatCode="_-* #,##0.00\ _D_M_-;\-* #,##0.00\ _D_M_-;_-* &quot;-&quot;??\ _D_M_-;_-@_-"/>
    <numFmt numFmtId="166" formatCode="#,##0.00;[Red]\-#,##0.00;0.00"/>
    <numFmt numFmtId="167" formatCode="#,##0.00;[Red]\-#,##0.00;\-"/>
    <numFmt numFmtId="168" formatCode="0.0%"/>
    <numFmt numFmtId="169" formatCode="_-* #,##0.0_-;\-* #,##0.0_-;_-* &quot;-&quot;??_-;_-@_-"/>
    <numFmt numFmtId="170" formatCode="#,##0.00_ ;\-#,##0.00\ "/>
    <numFmt numFmtId="171" formatCode="#,##0.000_ ;\-#,##0.000\ "/>
    <numFmt numFmtId="172" formatCode="#,##0_ ;\-#,##0\ "/>
    <numFmt numFmtId="173" formatCode="#,##0.000"/>
    <numFmt numFmtId="174" formatCode="_-* #,##0_-;\-* #,##0_-;_-* &quot;-&quot;??_-;_-@_-"/>
    <numFmt numFmtId="175" formatCode="d/m/yy;@"/>
    <numFmt numFmtId="176" formatCode="0.000"/>
    <numFmt numFmtId="177" formatCode="0.0000"/>
    <numFmt numFmtId="178" formatCode="_-* #,##0.0000_-;\-* #,##0.0000_-;_-* &quot;-&quot;??_-;_-@_-"/>
    <numFmt numFmtId="179" formatCode="#,##0.0_ ;[Red]\-#,##0.0\ "/>
    <numFmt numFmtId="180" formatCode="#,##0_ ;[Red]\-#,##0\ "/>
    <numFmt numFmtId="181" formatCode="#,##0.00;[Red]\-#,##0.00;&quot;-&quot;"/>
    <numFmt numFmtId="182" formatCode="0.0"/>
    <numFmt numFmtId="183" formatCode="#,##0.000_ ;[Red]\-#,##0.000\ "/>
    <numFmt numFmtId="184" formatCode="#,##0.0_ ;\-#,##0.0\ "/>
    <numFmt numFmtId="185" formatCode="0.00000000"/>
    <numFmt numFmtId="186" formatCode="#,##0.00_ ;[Red]\-#,##0.00\ "/>
    <numFmt numFmtId="187" formatCode="_-* #,##0.000_-;\-* #,##0.000_-;_-* &quot;-&quot;??_-;_-@_-"/>
    <numFmt numFmtId="188" formatCode="#,##0.000;[Red]\-#,##0.000;0.000"/>
  </numFmts>
  <fonts count="75">
    <font>
      <sz val="10"/>
      <color theme="1"/>
      <name val="Verdana"/>
      <family val="2"/>
    </font>
    <font>
      <b/>
      <sz val="10"/>
      <color theme="1"/>
      <name val="Verdana"/>
      <family val="2"/>
    </font>
    <font>
      <sz val="10"/>
      <name val="Arial"/>
      <family val="2"/>
    </font>
    <font>
      <sz val="11"/>
      <name val="CG Omega"/>
      <family val="2"/>
    </font>
    <font>
      <sz val="11"/>
      <name val="Verdana"/>
      <family val="2"/>
    </font>
    <font>
      <sz val="10"/>
      <color rgb="FFFF0000"/>
      <name val="Verdana"/>
      <family val="2"/>
    </font>
    <font>
      <sz val="11"/>
      <name val="Arial"/>
      <family val="2"/>
    </font>
    <font>
      <sz val="8"/>
      <color indexed="81"/>
      <name val="Tahoma"/>
      <family val="2"/>
    </font>
    <font>
      <b/>
      <sz val="8"/>
      <color indexed="81"/>
      <name val="Tahoma"/>
      <family val="2"/>
    </font>
    <font>
      <sz val="11"/>
      <color theme="1"/>
      <name val="Verdana"/>
      <family val="2"/>
    </font>
    <font>
      <b/>
      <sz val="10"/>
      <name val="Verdana"/>
      <family val="2"/>
    </font>
    <font>
      <sz val="12"/>
      <color theme="1"/>
      <name val="Times New Roman"/>
      <family val="1"/>
    </font>
    <font>
      <sz val="11"/>
      <color indexed="8"/>
      <name val="Calibri"/>
      <family val="2"/>
    </font>
    <font>
      <sz val="11"/>
      <color indexed="9"/>
      <name val="Calibri"/>
      <family val="2"/>
    </font>
    <font>
      <b/>
      <sz val="11"/>
      <color indexed="8"/>
      <name val="Calibri"/>
      <family val="2"/>
    </font>
    <font>
      <sz val="10"/>
      <name val="Verdana"/>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b/>
      <sz val="12"/>
      <color indexed="8"/>
      <name val="Verdana"/>
      <family val="2"/>
    </font>
    <font>
      <b/>
      <sz val="10"/>
      <color indexed="8"/>
      <name val="Verdana"/>
      <family val="2"/>
    </font>
    <font>
      <b/>
      <sz val="11"/>
      <name val="Verdana"/>
      <family val="2"/>
    </font>
    <font>
      <i/>
      <sz val="10"/>
      <name val="Verdana"/>
      <family val="2"/>
    </font>
    <font>
      <sz val="10"/>
      <color indexed="10"/>
      <name val="Verdana"/>
      <family val="2"/>
    </font>
    <font>
      <sz val="10"/>
      <color indexed="8"/>
      <name val="Verdana"/>
      <family val="2"/>
    </font>
    <font>
      <b/>
      <sz val="11"/>
      <name val="Arial"/>
      <family val="2"/>
    </font>
    <font>
      <sz val="10"/>
      <color theme="1"/>
      <name val="Verdana"/>
      <family val="2"/>
    </font>
    <font>
      <sz val="10"/>
      <color theme="5" tint="0.39997558519241921"/>
      <name val="Verdana"/>
      <family val="2"/>
    </font>
    <font>
      <sz val="12"/>
      <color indexed="8"/>
      <name val="Verdana"/>
      <family val="2"/>
    </font>
    <font>
      <u/>
      <sz val="11"/>
      <name val="Verdana"/>
      <family val="2"/>
    </font>
    <font>
      <vertAlign val="subscript"/>
      <sz val="12"/>
      <color theme="1"/>
      <name val="Times New Roman"/>
      <family val="1"/>
    </font>
    <font>
      <vertAlign val="subscript"/>
      <sz val="10"/>
      <color theme="1"/>
      <name val="Verdana"/>
      <family val="2"/>
    </font>
    <font>
      <b/>
      <sz val="10"/>
      <color rgb="FF0000FF"/>
      <name val="Verdana"/>
      <family val="2"/>
    </font>
    <font>
      <u/>
      <sz val="10"/>
      <color theme="10"/>
      <name val="Verdana"/>
      <family val="2"/>
    </font>
    <font>
      <sz val="11"/>
      <color indexed="9"/>
      <name val="Verdana"/>
      <family val="2"/>
    </font>
    <font>
      <sz val="12"/>
      <name val="Helv"/>
    </font>
    <font>
      <sz val="10"/>
      <name val="CG Omega"/>
      <family val="2"/>
    </font>
    <font>
      <sz val="11"/>
      <name val="Times New Roman"/>
      <family val="1"/>
    </font>
    <font>
      <b/>
      <sz val="11"/>
      <name val="Times New Roman"/>
      <family val="1"/>
    </font>
    <font>
      <sz val="11"/>
      <color indexed="10"/>
      <name val="Times New Roman"/>
      <family val="1"/>
    </font>
    <font>
      <b/>
      <sz val="16"/>
      <color indexed="9"/>
      <name val="Verdana"/>
      <family val="2"/>
    </font>
    <font>
      <b/>
      <sz val="12"/>
      <name val="Verdana"/>
      <family val="2"/>
    </font>
    <font>
      <i/>
      <u/>
      <sz val="11"/>
      <name val="Verdana"/>
      <family val="2"/>
    </font>
    <font>
      <u/>
      <sz val="10"/>
      <color indexed="12"/>
      <name val="CG Omega"/>
      <family val="2"/>
    </font>
    <font>
      <b/>
      <i/>
      <u/>
      <sz val="10"/>
      <name val="Verdana"/>
      <family val="2"/>
    </font>
    <font>
      <b/>
      <u/>
      <sz val="10"/>
      <name val="Verdana"/>
      <family val="2"/>
    </font>
    <font>
      <vertAlign val="subscript"/>
      <sz val="10"/>
      <name val="Verdana"/>
      <family val="2"/>
    </font>
    <font>
      <sz val="10"/>
      <color rgb="FF0000FF"/>
      <name val="Verdana"/>
      <family val="2"/>
    </font>
    <font>
      <b/>
      <sz val="10"/>
      <color theme="0"/>
      <name val="Verdana"/>
      <family val="2"/>
    </font>
    <font>
      <b/>
      <sz val="10"/>
      <color rgb="FFFF0000"/>
      <name val="Verdana"/>
      <family val="2"/>
    </font>
    <font>
      <b/>
      <sz val="10"/>
      <name val="Arial"/>
      <family val="2"/>
    </font>
    <font>
      <sz val="10"/>
      <color indexed="9"/>
      <name val="Verdana"/>
      <family val="2"/>
    </font>
    <font>
      <u/>
      <sz val="10"/>
      <name val="Verdana"/>
      <family val="2"/>
    </font>
    <font>
      <b/>
      <i/>
      <sz val="10"/>
      <name val="Verdana"/>
      <family val="2"/>
    </font>
    <font>
      <b/>
      <sz val="11"/>
      <color theme="1"/>
      <name val="Verdana"/>
      <family val="2"/>
    </font>
    <font>
      <vertAlign val="subscript"/>
      <sz val="11"/>
      <color theme="1"/>
      <name val="Verdana"/>
      <family val="2"/>
    </font>
    <font>
      <sz val="11"/>
      <color rgb="FFFF0000"/>
      <name val="Verdana"/>
      <family val="2"/>
    </font>
    <font>
      <b/>
      <sz val="12"/>
      <color rgb="FF0000FF"/>
      <name val="Verdana"/>
      <family val="2"/>
    </font>
    <font>
      <sz val="12"/>
      <name val="Verdana"/>
      <family val="2"/>
    </font>
    <font>
      <sz val="11"/>
      <color rgb="FF000000"/>
      <name val="Verdana"/>
      <family val="2"/>
    </font>
    <font>
      <u/>
      <sz val="11"/>
      <color theme="1"/>
      <name val="Verdana"/>
      <family val="2"/>
    </font>
    <font>
      <vertAlign val="subscript"/>
      <sz val="11"/>
      <color theme="1"/>
      <name val="Times New Roman"/>
      <family val="1"/>
    </font>
    <font>
      <sz val="11"/>
      <color rgb="FF92D050"/>
      <name val="Verdana"/>
      <family val="2"/>
    </font>
    <font>
      <b/>
      <sz val="11"/>
      <color rgb="FFFF0000"/>
      <name val="Verdana"/>
      <family val="2"/>
    </font>
    <font>
      <sz val="11"/>
      <color rgb="FF00B050"/>
      <name val="Verdana"/>
      <family val="2"/>
    </font>
    <font>
      <vertAlign val="subscript"/>
      <sz val="11"/>
      <name val="Verdana"/>
      <family val="2"/>
    </font>
    <font>
      <sz val="9"/>
      <name val="Verdana"/>
      <family val="2"/>
    </font>
    <font>
      <sz val="8"/>
      <color theme="1"/>
      <name val="Verdana"/>
      <family val="2"/>
    </font>
    <font>
      <sz val="9"/>
      <color theme="1"/>
      <name val="Verdana"/>
      <family val="2"/>
    </font>
    <font>
      <sz val="8"/>
      <name val="Verdana"/>
      <family val="2"/>
    </font>
  </fonts>
  <fills count="46">
    <fill>
      <patternFill patternType="none"/>
    </fill>
    <fill>
      <patternFill patternType="gray125"/>
    </fill>
    <fill>
      <patternFill patternType="solid">
        <fgColor rgb="FFFFFFCC"/>
        <bgColor indexed="64"/>
      </patternFill>
    </fill>
    <fill>
      <patternFill patternType="solid">
        <fgColor indexed="44"/>
        <bgColor indexed="44"/>
      </patternFill>
    </fill>
    <fill>
      <patternFill patternType="solid">
        <fgColor indexed="54"/>
        <bgColor indexed="54"/>
      </patternFill>
    </fill>
    <fill>
      <patternFill patternType="solid">
        <fgColor indexed="24"/>
        <bgColor indexed="24"/>
      </patternFill>
    </fill>
    <fill>
      <patternFill patternType="solid">
        <fgColor indexed="15"/>
        <bgColor indexed="15"/>
      </patternFill>
    </fill>
    <fill>
      <patternFill patternType="solid">
        <fgColor indexed="45"/>
        <bgColor indexed="45"/>
      </patternFill>
    </fill>
    <fill>
      <patternFill patternType="solid">
        <fgColor indexed="55"/>
        <bgColor indexed="55"/>
      </patternFill>
    </fill>
    <fill>
      <patternFill patternType="solid">
        <fgColor indexed="41"/>
        <bgColor indexed="41"/>
      </patternFill>
    </fill>
    <fill>
      <patternFill patternType="solid">
        <fgColor indexed="40"/>
        <bgColor indexed="40"/>
      </patternFill>
    </fill>
    <fill>
      <patternFill patternType="solid">
        <fgColor indexed="22"/>
        <bgColor indexed="22"/>
      </patternFill>
    </fill>
    <fill>
      <patternFill patternType="solid">
        <fgColor indexed="26"/>
        <bgColor indexed="26"/>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57"/>
      </patternFill>
    </fill>
    <fill>
      <patternFill patternType="solid">
        <fgColor indexed="43"/>
      </patternFill>
    </fill>
    <fill>
      <patternFill patternType="solid">
        <fgColor indexed="40"/>
      </patternFill>
    </fill>
    <fill>
      <patternFill patternType="solid">
        <fgColor indexed="45"/>
      </patternFill>
    </fill>
    <fill>
      <patternFill patternType="solid">
        <fgColor indexed="29"/>
      </patternFill>
    </fill>
    <fill>
      <patternFill patternType="solid">
        <fgColor indexed="10"/>
      </patternFill>
    </fill>
    <fill>
      <patternFill patternType="solid">
        <fgColor indexed="51"/>
      </patternFill>
    </fill>
    <fill>
      <patternFill patternType="solid">
        <fgColor indexed="52"/>
      </patternFill>
    </fill>
    <fill>
      <patternFill patternType="solid">
        <fgColor indexed="53"/>
      </patternFill>
    </fill>
    <fill>
      <patternFill patternType="solid">
        <fgColor indexed="57"/>
      </patternFill>
    </fill>
    <fill>
      <patternFill patternType="solid">
        <fgColor indexed="50"/>
      </patternFill>
    </fill>
    <fill>
      <patternFill patternType="solid">
        <fgColor indexed="11"/>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44"/>
      </patternFill>
    </fill>
    <fill>
      <patternFill patternType="solid">
        <fgColor indexed="9"/>
      </patternFill>
    </fill>
    <fill>
      <patternFill patternType="solid">
        <fgColor indexed="26"/>
      </patternFill>
    </fill>
    <fill>
      <patternFill patternType="solid">
        <fgColor indexed="15"/>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indexed="53"/>
        <bgColor indexed="64"/>
      </patternFill>
    </fill>
    <fill>
      <patternFill patternType="solid">
        <fgColor theme="3" tint="0.59999389629810485"/>
        <bgColor indexed="64"/>
      </patternFill>
    </fill>
    <fill>
      <patternFill patternType="solid">
        <fgColor theme="0"/>
        <bgColor indexed="64"/>
      </patternFill>
    </fill>
    <fill>
      <patternFill patternType="solid">
        <fgColor rgb="FF949494"/>
        <bgColor indexed="64"/>
      </patternFill>
    </fill>
    <fill>
      <patternFill patternType="solid">
        <fgColor indexed="43"/>
        <bgColor indexed="64"/>
      </patternFill>
    </fill>
    <fill>
      <patternFill patternType="solid">
        <fgColor theme="0" tint="-0.49998474074526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bottom style="thin">
        <color indexed="64"/>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style="thin">
        <color indexed="64"/>
      </top>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ashed">
        <color auto="1"/>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medium">
        <color indexed="64"/>
      </top>
      <bottom/>
      <diagonal/>
    </border>
  </borders>
  <cellStyleXfs count="80">
    <xf numFmtId="0" fontId="0" fillId="0" borderId="0"/>
    <xf numFmtId="0" fontId="2" fillId="0" borderId="0"/>
    <xf numFmtId="0" fontId="3" fillId="0" borderId="0"/>
    <xf numFmtId="0" fontId="2" fillId="0" borderId="0"/>
    <xf numFmtId="165" fontId="2" fillId="0" borderId="0" applyFont="0" applyFill="0" applyBorder="0" applyAlignment="0" applyProtection="0"/>
    <xf numFmtId="0" fontId="3" fillId="0" borderId="0"/>
    <xf numFmtId="0" fontId="3" fillId="0" borderId="0"/>
    <xf numFmtId="0" fontId="3" fillId="0" borderId="0"/>
    <xf numFmtId="0" fontId="3" fillId="0" borderId="0"/>
    <xf numFmtId="0" fontId="12" fillId="3" borderId="0" applyNumberFormat="0" applyBorder="0" applyAlignment="0" applyProtection="0"/>
    <xf numFmtId="0" fontId="12" fillId="4" borderId="0" applyNumberFormat="0" applyBorder="0" applyAlignment="0" applyProtection="0"/>
    <xf numFmtId="0" fontId="13" fillId="5"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3"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3" fillId="11"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13" fillId="11"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3" fillId="4" borderId="0" applyNumberFormat="0" applyBorder="0" applyAlignment="0" applyProtection="0"/>
    <xf numFmtId="0" fontId="12" fillId="12" borderId="0" applyNumberFormat="0" applyBorder="0" applyAlignment="0" applyProtection="0"/>
    <xf numFmtId="0" fontId="12" fillId="7" borderId="0" applyNumberFormat="0" applyBorder="0" applyAlignment="0" applyProtection="0"/>
    <xf numFmtId="0" fontId="13" fillId="13"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9" fontId="15" fillId="0" borderId="0" applyFont="0" applyFill="0" applyBorder="0" applyAlignment="0" applyProtection="0"/>
    <xf numFmtId="4" fontId="16" fillId="17" borderId="10" applyNumberFormat="0" applyProtection="0">
      <alignment vertical="center"/>
    </xf>
    <xf numFmtId="4" fontId="17" fillId="17" borderId="10" applyNumberFormat="0" applyProtection="0">
      <alignment vertical="center"/>
    </xf>
    <xf numFmtId="4" fontId="16" fillId="17" borderId="10" applyNumberFormat="0" applyProtection="0">
      <alignment horizontal="left" vertical="center" indent="1"/>
    </xf>
    <xf numFmtId="0" fontId="16" fillId="17" borderId="10" applyNumberFormat="0" applyProtection="0">
      <alignment horizontal="left" vertical="top" indent="1"/>
    </xf>
    <xf numFmtId="4" fontId="16" fillId="18" borderId="0" applyNumberFormat="0" applyProtection="0">
      <alignment horizontal="left" vertical="center" indent="1"/>
    </xf>
    <xf numFmtId="4" fontId="18" fillId="19" borderId="10" applyNumberFormat="0" applyProtection="0">
      <alignment horizontal="right" vertical="center"/>
    </xf>
    <xf numFmtId="4" fontId="18" fillId="20" borderId="10" applyNumberFormat="0" applyProtection="0">
      <alignment horizontal="right" vertical="center"/>
    </xf>
    <xf numFmtId="4" fontId="18" fillId="21" borderId="10" applyNumberFormat="0" applyProtection="0">
      <alignment horizontal="right" vertical="center"/>
    </xf>
    <xf numFmtId="4" fontId="18" fillId="22" borderId="10" applyNumberFormat="0" applyProtection="0">
      <alignment horizontal="right" vertical="center"/>
    </xf>
    <xf numFmtId="4" fontId="18" fillId="23" borderId="10" applyNumberFormat="0" applyProtection="0">
      <alignment horizontal="right" vertical="center"/>
    </xf>
    <xf numFmtId="4" fontId="18" fillId="24" borderId="10" applyNumberFormat="0" applyProtection="0">
      <alignment horizontal="right" vertical="center"/>
    </xf>
    <xf numFmtId="4" fontId="18" fillId="25" borderId="10" applyNumberFormat="0" applyProtection="0">
      <alignment horizontal="right" vertical="center"/>
    </xf>
    <xf numFmtId="4" fontId="18" fillId="26" borderId="10" applyNumberFormat="0" applyProtection="0">
      <alignment horizontal="right" vertical="center"/>
    </xf>
    <xf numFmtId="4" fontId="18" fillId="27" borderId="10" applyNumberFormat="0" applyProtection="0">
      <alignment horizontal="right" vertical="center"/>
    </xf>
    <xf numFmtId="4" fontId="16" fillId="28" borderId="11" applyNumberFormat="0" applyProtection="0">
      <alignment horizontal="left" vertical="center" indent="1"/>
    </xf>
    <xf numFmtId="4" fontId="18" fillId="29" borderId="0" applyNumberFormat="0" applyProtection="0">
      <alignment horizontal="left" vertical="center" indent="1"/>
    </xf>
    <xf numFmtId="4" fontId="19" fillId="30" borderId="0" applyNumberFormat="0" applyProtection="0">
      <alignment horizontal="left" vertical="center" indent="1"/>
    </xf>
    <xf numFmtId="4" fontId="18" fillId="18" borderId="10" applyNumberFormat="0" applyProtection="0">
      <alignment horizontal="right" vertical="center"/>
    </xf>
    <xf numFmtId="4" fontId="18" fillId="29" borderId="0" applyNumberFormat="0" applyProtection="0">
      <alignment horizontal="left" vertical="center" indent="1"/>
    </xf>
    <xf numFmtId="4" fontId="18" fillId="18" borderId="0" applyNumberFormat="0" applyProtection="0">
      <alignment horizontal="left" vertical="center" indent="1"/>
    </xf>
    <xf numFmtId="0" fontId="2" fillId="30" borderId="10" applyNumberFormat="0" applyProtection="0">
      <alignment horizontal="left" vertical="center" indent="1"/>
    </xf>
    <xf numFmtId="0" fontId="2" fillId="30" borderId="10" applyNumberFormat="0" applyProtection="0">
      <alignment horizontal="left" vertical="top" indent="1"/>
    </xf>
    <xf numFmtId="0" fontId="2" fillId="18" borderId="10" applyNumberFormat="0" applyProtection="0">
      <alignment horizontal="left" vertical="center" indent="1"/>
    </xf>
    <xf numFmtId="0" fontId="2" fillId="18" borderId="10" applyNumberFormat="0" applyProtection="0">
      <alignment horizontal="left" vertical="top" indent="1"/>
    </xf>
    <xf numFmtId="0" fontId="2" fillId="31" borderId="10" applyNumberFormat="0" applyProtection="0">
      <alignment horizontal="left" vertical="center" indent="1"/>
    </xf>
    <xf numFmtId="0" fontId="2" fillId="31" borderId="10" applyNumberFormat="0" applyProtection="0">
      <alignment horizontal="left" vertical="top" indent="1"/>
    </xf>
    <xf numFmtId="0" fontId="2" fillId="29" borderId="10" applyNumberFormat="0" applyProtection="0">
      <alignment horizontal="left" vertical="center" indent="1"/>
    </xf>
    <xf numFmtId="0" fontId="2" fillId="29" borderId="10" applyNumberFormat="0" applyProtection="0">
      <alignment horizontal="left" vertical="top" indent="1"/>
    </xf>
    <xf numFmtId="0" fontId="2" fillId="32" borderId="1" applyNumberFormat="0">
      <protection locked="0"/>
    </xf>
    <xf numFmtId="4" fontId="18" fillId="33" borderId="10" applyNumberFormat="0" applyProtection="0">
      <alignment vertical="center"/>
    </xf>
    <xf numFmtId="4" fontId="20" fillId="33" borderId="10" applyNumberFormat="0" applyProtection="0">
      <alignment vertical="center"/>
    </xf>
    <xf numFmtId="4" fontId="18" fillId="33" borderId="10" applyNumberFormat="0" applyProtection="0">
      <alignment horizontal="left" vertical="center" indent="1"/>
    </xf>
    <xf numFmtId="0" fontId="18" fillId="33" borderId="10" applyNumberFormat="0" applyProtection="0">
      <alignment horizontal="left" vertical="top" indent="1"/>
    </xf>
    <xf numFmtId="4" fontId="18" fillId="29" borderId="10" applyNumberFormat="0" applyProtection="0">
      <alignment horizontal="right" vertical="center"/>
    </xf>
    <xf numFmtId="4" fontId="20" fillId="29" borderId="10" applyNumberFormat="0" applyProtection="0">
      <alignment horizontal="right" vertical="center"/>
    </xf>
    <xf numFmtId="4" fontId="18" fillId="18" borderId="10" applyNumberFormat="0" applyProtection="0">
      <alignment horizontal="left" vertical="center" indent="1"/>
    </xf>
    <xf numFmtId="0" fontId="18" fillId="18" borderId="10" applyNumberFormat="0" applyProtection="0">
      <alignment horizontal="left" vertical="top" indent="1"/>
    </xf>
    <xf numFmtId="4" fontId="21" fillId="34" borderId="0" applyNumberFormat="0" applyProtection="0">
      <alignment horizontal="left" vertical="center" indent="1"/>
    </xf>
    <xf numFmtId="4" fontId="22" fillId="29" borderId="10" applyNumberFormat="0" applyProtection="0">
      <alignment horizontal="right" vertical="center"/>
    </xf>
    <xf numFmtId="0" fontId="23" fillId="0" borderId="0" applyNumberFormat="0" applyFill="0" applyBorder="0" applyAlignment="0" applyProtection="0"/>
    <xf numFmtId="0" fontId="2" fillId="0" borderId="0"/>
    <xf numFmtId="0" fontId="2" fillId="0" borderId="0"/>
    <xf numFmtId="9" fontId="29" fillId="0" borderId="0" applyFont="0" applyFill="0" applyBorder="0" applyAlignment="0" applyProtection="0"/>
    <xf numFmtId="9" fontId="31" fillId="0" borderId="0" applyFont="0" applyFill="0" applyBorder="0" applyAlignment="0" applyProtection="0"/>
    <xf numFmtId="0" fontId="38" fillId="0" borderId="0" applyNumberFormat="0" applyFill="0" applyBorder="0" applyAlignment="0" applyProtection="0">
      <alignment vertical="top"/>
      <protection locked="0"/>
    </xf>
    <xf numFmtId="164" fontId="31" fillId="0" borderId="0" applyFont="0" applyFill="0" applyBorder="0" applyAlignment="0" applyProtection="0"/>
    <xf numFmtId="0" fontId="40" fillId="0" borderId="0"/>
    <xf numFmtId="0" fontId="41" fillId="0" borderId="0"/>
    <xf numFmtId="164" fontId="31" fillId="0" borderId="0" applyFont="0" applyFill="0" applyBorder="0" applyAlignment="0" applyProtection="0"/>
  </cellStyleXfs>
  <cellXfs count="700">
    <xf numFmtId="0" fontId="0" fillId="0" borderId="0" xfId="0"/>
    <xf numFmtId="0" fontId="15" fillId="35" borderId="0" xfId="0" applyFont="1" applyFill="1" applyBorder="1" applyAlignment="1" applyProtection="1">
      <alignment vertical="center" wrapText="1"/>
    </xf>
    <xf numFmtId="0" fontId="0" fillId="0" borderId="0" xfId="0" applyFont="1"/>
    <xf numFmtId="0" fontId="0" fillId="0" borderId="0" xfId="0" applyFont="1" applyAlignment="1">
      <alignment horizontal="center"/>
    </xf>
    <xf numFmtId="0" fontId="15" fillId="35" borderId="0" xfId="0" applyFont="1" applyFill="1" applyAlignment="1" applyProtection="1">
      <alignment vertical="top"/>
    </xf>
    <xf numFmtId="0" fontId="15" fillId="35" borderId="0" xfId="0" applyFont="1" applyFill="1" applyAlignment="1" applyProtection="1">
      <alignment vertical="top" wrapText="1"/>
    </xf>
    <xf numFmtId="0" fontId="0" fillId="35" borderId="0" xfId="0" applyFont="1" applyFill="1" applyBorder="1" applyAlignment="1" applyProtection="1">
      <alignment horizontal="center" vertical="top"/>
    </xf>
    <xf numFmtId="0" fontId="10" fillId="35" borderId="0" xfId="0" applyFont="1" applyFill="1" applyBorder="1" applyAlignment="1" applyProtection="1">
      <alignment horizontal="center" vertical="center" wrapText="1"/>
    </xf>
    <xf numFmtId="0" fontId="15" fillId="0" borderId="0" xfId="0" applyFont="1"/>
    <xf numFmtId="10" fontId="15" fillId="36" borderId="1" xfId="74" applyNumberFormat="1" applyFont="1" applyFill="1" applyBorder="1" applyAlignment="1" applyProtection="1">
      <alignment horizontal="center" vertical="center"/>
      <protection locked="0"/>
    </xf>
    <xf numFmtId="0" fontId="4" fillId="40" borderId="0" xfId="0" applyFont="1" applyFill="1"/>
    <xf numFmtId="0" fontId="26" fillId="40" borderId="0" xfId="0" applyFont="1" applyFill="1"/>
    <xf numFmtId="0" fontId="4" fillId="0" borderId="0" xfId="0" applyFont="1"/>
    <xf numFmtId="0" fontId="0" fillId="0" borderId="0" xfId="0" applyFont="1" applyBorder="1"/>
    <xf numFmtId="0" fontId="4" fillId="40" borderId="9" xfId="0" applyFont="1" applyFill="1" applyBorder="1"/>
    <xf numFmtId="0" fontId="26" fillId="40" borderId="9" xfId="0" applyFont="1" applyFill="1" applyBorder="1"/>
    <xf numFmtId="0" fontId="0" fillId="0" borderId="0" xfId="0" applyFill="1" applyBorder="1"/>
    <xf numFmtId="0" fontId="0" fillId="41" borderId="0" xfId="0" applyFont="1" applyFill="1" applyBorder="1"/>
    <xf numFmtId="0" fontId="0" fillId="0" borderId="0" xfId="0" applyAlignment="1">
      <alignment wrapText="1"/>
    </xf>
    <xf numFmtId="0" fontId="26" fillId="0" borderId="0" xfId="0" applyFont="1" applyFill="1" applyBorder="1"/>
    <xf numFmtId="0" fontId="15" fillId="42" borderId="0" xfId="0" applyFont="1" applyFill="1" applyBorder="1" applyAlignment="1" applyProtection="1">
      <alignment horizontal="center" vertical="center" wrapText="1"/>
    </xf>
    <xf numFmtId="167" fontId="15" fillId="42" borderId="0" xfId="72" applyNumberFormat="1" applyFont="1" applyFill="1" applyBorder="1" applyAlignment="1" applyProtection="1">
      <alignment horizontal="center" vertical="center"/>
      <protection locked="0"/>
    </xf>
    <xf numFmtId="0" fontId="26" fillId="40" borderId="0" xfId="0" applyFont="1" applyFill="1" applyBorder="1"/>
    <xf numFmtId="0" fontId="0" fillId="42" borderId="0" xfId="0" applyFill="1" applyBorder="1"/>
    <xf numFmtId="0" fontId="4" fillId="42" borderId="0" xfId="0" applyFont="1" applyFill="1" applyBorder="1"/>
    <xf numFmtId="0" fontId="28" fillId="42" borderId="0" xfId="0" applyFont="1" applyFill="1" applyBorder="1" applyAlignment="1" applyProtection="1">
      <alignment vertical="top"/>
    </xf>
    <xf numFmtId="0" fontId="0" fillId="42" borderId="0" xfId="0" applyFont="1" applyFill="1" applyBorder="1" applyAlignment="1">
      <alignment wrapText="1"/>
    </xf>
    <xf numFmtId="0" fontId="0" fillId="42" borderId="0" xfId="0" applyFont="1" applyFill="1" applyBorder="1"/>
    <xf numFmtId="0" fontId="5" fillId="42" borderId="0" xfId="0" applyFont="1" applyFill="1" applyBorder="1"/>
    <xf numFmtId="164" fontId="1" fillId="42" borderId="0" xfId="0" applyNumberFormat="1" applyFont="1" applyFill="1" applyBorder="1"/>
    <xf numFmtId="0" fontId="4" fillId="40" borderId="0" xfId="0" applyFont="1" applyFill="1" applyBorder="1"/>
    <xf numFmtId="0" fontId="15" fillId="42" borderId="0" xfId="0" applyFont="1" applyFill="1" applyBorder="1" applyAlignment="1" applyProtection="1">
      <alignment vertical="center" wrapText="1"/>
    </xf>
    <xf numFmtId="0" fontId="15" fillId="42" borderId="0" xfId="0" applyFont="1" applyFill="1" applyBorder="1" applyAlignment="1" applyProtection="1">
      <alignment vertical="top"/>
    </xf>
    <xf numFmtId="0" fontId="0" fillId="42" borderId="0" xfId="0" applyFont="1" applyFill="1" applyBorder="1" applyAlignment="1" applyProtection="1">
      <alignment vertical="top"/>
    </xf>
    <xf numFmtId="0" fontId="4" fillId="0" borderId="0" xfId="0" applyFont="1" applyFill="1" applyBorder="1"/>
    <xf numFmtId="0" fontId="26" fillId="0" borderId="0" xfId="0" applyFont="1" applyBorder="1" applyAlignment="1">
      <alignment horizontal="center"/>
    </xf>
    <xf numFmtId="0" fontId="0" fillId="42" borderId="0" xfId="0" applyFont="1" applyFill="1" applyBorder="1" applyAlignment="1" applyProtection="1">
      <alignment horizontal="center" vertical="top"/>
    </xf>
    <xf numFmtId="0" fontId="15" fillId="42" borderId="0" xfId="0" applyFont="1" applyFill="1" applyBorder="1"/>
    <xf numFmtId="0" fontId="45" fillId="40" borderId="0" xfId="0" applyFont="1" applyFill="1"/>
    <xf numFmtId="0" fontId="39" fillId="40" borderId="0" xfId="0" applyFont="1" applyFill="1"/>
    <xf numFmtId="0" fontId="34" fillId="40" borderId="0" xfId="0" applyFont="1" applyFill="1"/>
    <xf numFmtId="0" fontId="46" fillId="0" borderId="0" xfId="0" applyFont="1" applyFill="1" applyBorder="1"/>
    <xf numFmtId="14" fontId="30" fillId="0" borderId="0" xfId="0" applyNumberFormat="1" applyFont="1"/>
    <xf numFmtId="0" fontId="26" fillId="0" borderId="0" xfId="0" applyFont="1" applyAlignment="1" applyProtection="1">
      <alignment horizontal="right"/>
    </xf>
    <xf numFmtId="14" fontId="39" fillId="0" borderId="0" xfId="0" applyNumberFormat="1" applyFont="1" applyFill="1" applyBorder="1"/>
    <xf numFmtId="14" fontId="30" fillId="0" borderId="0" xfId="0" applyNumberFormat="1" applyFont="1" applyAlignment="1"/>
    <xf numFmtId="0" fontId="39" fillId="0" borderId="0" xfId="0" applyFont="1" applyFill="1" applyBorder="1"/>
    <xf numFmtId="0" fontId="15" fillId="42" borderId="0" xfId="3" applyFont="1" applyFill="1" applyBorder="1" applyAlignment="1">
      <alignment horizontal="left"/>
    </xf>
    <xf numFmtId="0" fontId="42" fillId="42" borderId="0" xfId="3" applyFont="1" applyFill="1" applyBorder="1"/>
    <xf numFmtId="176" fontId="42" fillId="42" borderId="0" xfId="3" applyNumberFormat="1" applyFont="1" applyFill="1" applyBorder="1"/>
    <xf numFmtId="176" fontId="42" fillId="42" borderId="0" xfId="78" applyNumberFormat="1" applyFont="1" applyFill="1" applyBorder="1" applyAlignment="1" applyProtection="1">
      <alignment horizontal="right"/>
    </xf>
    <xf numFmtId="176" fontId="42" fillId="42" borderId="0" xfId="4" applyNumberFormat="1" applyFont="1" applyFill="1" applyBorder="1" applyAlignment="1" applyProtection="1">
      <alignment horizontal="right"/>
    </xf>
    <xf numFmtId="176" fontId="43" fillId="42" borderId="0" xfId="78" applyNumberFormat="1" applyFont="1" applyFill="1" applyBorder="1" applyAlignment="1" applyProtection="1">
      <alignment horizontal="right"/>
    </xf>
    <xf numFmtId="173" fontId="42" fillId="42" borderId="0" xfId="78" applyNumberFormat="1" applyFont="1" applyFill="1" applyBorder="1" applyAlignment="1" applyProtection="1">
      <alignment horizontal="right"/>
    </xf>
    <xf numFmtId="173" fontId="42" fillId="42" borderId="0" xfId="78" applyNumberFormat="1" applyFont="1" applyFill="1" applyBorder="1" applyProtection="1"/>
    <xf numFmtId="0" fontId="15" fillId="42" borderId="0" xfId="3" applyFont="1" applyFill="1" applyBorder="1" applyAlignment="1">
      <alignment horizontal="left" wrapText="1"/>
    </xf>
    <xf numFmtId="0" fontId="15" fillId="42" borderId="0" xfId="3" applyFont="1" applyFill="1" applyBorder="1" applyAlignment="1"/>
    <xf numFmtId="0" fontId="42" fillId="42" borderId="0" xfId="78" applyFont="1" applyFill="1" applyBorder="1" applyProtection="1"/>
    <xf numFmtId="176" fontId="42" fillId="42" borderId="0" xfId="78" applyNumberFormat="1" applyFont="1" applyFill="1" applyBorder="1" applyAlignment="1" applyProtection="1">
      <alignment horizontal="right" wrapText="1"/>
      <protection locked="0"/>
    </xf>
    <xf numFmtId="0" fontId="44" fillId="42" borderId="0" xfId="78" applyFont="1" applyFill="1" applyBorder="1" applyProtection="1"/>
    <xf numFmtId="0" fontId="43" fillId="42" borderId="0" xfId="78" applyFont="1" applyFill="1" applyBorder="1" applyProtection="1"/>
    <xf numFmtId="173" fontId="42" fillId="42" borderId="0" xfId="3" applyNumberFormat="1" applyFont="1" applyFill="1" applyBorder="1"/>
    <xf numFmtId="0" fontId="15" fillId="0" borderId="0" xfId="78" applyFont="1" applyBorder="1" applyProtection="1"/>
    <xf numFmtId="173" fontId="15" fillId="42" borderId="0" xfId="3" applyNumberFormat="1" applyFont="1" applyFill="1" applyBorder="1"/>
    <xf numFmtId="0" fontId="15" fillId="42" borderId="0" xfId="78" applyFont="1" applyFill="1" applyBorder="1" applyProtection="1"/>
    <xf numFmtId="0" fontId="15" fillId="42" borderId="0" xfId="78" applyFont="1" applyFill="1" applyBorder="1" applyProtection="1">
      <protection locked="0"/>
    </xf>
    <xf numFmtId="0" fontId="15" fillId="42" borderId="0" xfId="78" applyFont="1" applyFill="1" applyBorder="1" applyAlignment="1" applyProtection="1">
      <alignment horizontal="center"/>
    </xf>
    <xf numFmtId="0" fontId="15" fillId="42" borderId="0" xfId="78" applyFont="1" applyFill="1" applyBorder="1"/>
    <xf numFmtId="0" fontId="10" fillId="42" borderId="0" xfId="78" applyFont="1" applyFill="1" applyBorder="1" applyProtection="1"/>
    <xf numFmtId="0" fontId="4" fillId="42" borderId="17" xfId="0" applyFont="1" applyFill="1" applyBorder="1"/>
    <xf numFmtId="9" fontId="15" fillId="2" borderId="1" xfId="0" applyNumberFormat="1" applyFont="1" applyFill="1" applyBorder="1" applyAlignment="1" applyProtection="1">
      <alignment horizontal="center"/>
    </xf>
    <xf numFmtId="0" fontId="4" fillId="42" borderId="0" xfId="0" applyFont="1" applyFill="1" applyBorder="1" applyProtection="1"/>
    <xf numFmtId="0" fontId="15" fillId="0" borderId="0" xfId="0" applyFont="1" applyBorder="1"/>
    <xf numFmtId="0" fontId="15" fillId="35" borderId="0" xfId="0" applyFont="1" applyFill="1" applyBorder="1" applyAlignment="1" applyProtection="1">
      <alignment vertical="top"/>
    </xf>
    <xf numFmtId="0" fontId="1" fillId="42" borderId="0" xfId="0" applyFont="1" applyFill="1" applyBorder="1" applyAlignment="1">
      <alignment wrapText="1"/>
    </xf>
    <xf numFmtId="0" fontId="15" fillId="0" borderId="0" xfId="0" applyFont="1" applyBorder="1" applyAlignment="1" applyProtection="1">
      <alignment vertical="center" wrapText="1"/>
    </xf>
    <xf numFmtId="0" fontId="10" fillId="42" borderId="0" xfId="0" applyFont="1" applyFill="1" applyBorder="1" applyAlignment="1" applyProtection="1">
      <alignment horizontal="center" vertical="center" wrapText="1"/>
    </xf>
    <xf numFmtId="0" fontId="15" fillId="2" borderId="1" xfId="0" applyFont="1" applyFill="1" applyBorder="1" applyAlignment="1" applyProtection="1">
      <alignment vertical="center" wrapText="1"/>
    </xf>
    <xf numFmtId="0" fontId="10" fillId="0" borderId="1" xfId="3" applyFont="1" applyBorder="1" applyAlignment="1">
      <alignment horizontal="center"/>
    </xf>
    <xf numFmtId="0" fontId="10" fillId="0" borderId="1" xfId="3" quotePrefix="1" applyNumberFormat="1" applyFont="1" applyBorder="1" applyAlignment="1">
      <alignment horizontal="center"/>
    </xf>
    <xf numFmtId="0" fontId="0" fillId="41" borderId="0" xfId="0" applyFill="1" applyBorder="1"/>
    <xf numFmtId="166" fontId="32" fillId="38" borderId="1" xfId="0" applyNumberFormat="1" applyFont="1" applyFill="1" applyBorder="1" applyAlignment="1" applyProtection="1">
      <alignment horizontal="center" vertical="top"/>
    </xf>
    <xf numFmtId="169" fontId="0" fillId="43" borderId="1" xfId="0" applyNumberFormat="1" applyFont="1" applyFill="1" applyBorder="1" applyAlignment="1">
      <alignment vertical="top"/>
    </xf>
    <xf numFmtId="0" fontId="15" fillId="42" borderId="0" xfId="0" applyFont="1" applyFill="1" applyBorder="1" applyProtection="1"/>
    <xf numFmtId="0" fontId="10" fillId="42" borderId="0" xfId="0" applyFont="1" applyFill="1" applyBorder="1"/>
    <xf numFmtId="0" fontId="15" fillId="42" borderId="0" xfId="3" applyFont="1" applyFill="1" applyBorder="1"/>
    <xf numFmtId="0" fontId="10" fillId="40" borderId="9" xfId="0" applyFont="1" applyFill="1" applyBorder="1"/>
    <xf numFmtId="0" fontId="1" fillId="0" borderId="1" xfId="0" applyFont="1" applyBorder="1" applyAlignment="1">
      <alignment horizontal="center"/>
    </xf>
    <xf numFmtId="14" fontId="6" fillId="0" borderId="0" xfId="0" applyNumberFormat="1" applyFont="1"/>
    <xf numFmtId="14" fontId="6" fillId="0" borderId="0" xfId="0" applyNumberFormat="1" applyFont="1" applyAlignment="1"/>
    <xf numFmtId="10" fontId="15" fillId="36" borderId="1" xfId="72" applyNumberFormat="1" applyFont="1" applyFill="1" applyBorder="1" applyAlignment="1" applyProtection="1">
      <alignment horizontal="center" vertical="center"/>
      <protection locked="0"/>
    </xf>
    <xf numFmtId="0" fontId="15" fillId="42" borderId="0" xfId="3" applyFont="1" applyFill="1" applyBorder="1" applyAlignment="1">
      <alignment horizontal="center"/>
    </xf>
    <xf numFmtId="0" fontId="26" fillId="40" borderId="14" xfId="0" applyFont="1" applyFill="1" applyBorder="1"/>
    <xf numFmtId="0" fontId="4" fillId="40" borderId="14" xfId="0" applyFont="1" applyFill="1" applyBorder="1"/>
    <xf numFmtId="0" fontId="26" fillId="40" borderId="18" xfId="0" applyFont="1" applyFill="1" applyBorder="1"/>
    <xf numFmtId="0" fontId="4" fillId="40" borderId="15" xfId="0" applyFont="1" applyFill="1" applyBorder="1"/>
    <xf numFmtId="0" fontId="26" fillId="42" borderId="0" xfId="0" applyFont="1" applyFill="1" applyBorder="1" applyAlignment="1">
      <alignment horizontal="center"/>
    </xf>
    <xf numFmtId="174" fontId="39" fillId="42" borderId="0" xfId="76" applyNumberFormat="1" applyFont="1" applyFill="1" applyBorder="1"/>
    <xf numFmtId="0" fontId="4" fillId="40" borderId="3" xfId="0" applyFont="1" applyFill="1" applyBorder="1"/>
    <xf numFmtId="178" fontId="4" fillId="42" borderId="0" xfId="76" applyNumberFormat="1" applyFont="1" applyFill="1" applyBorder="1" applyProtection="1">
      <protection locked="0"/>
    </xf>
    <xf numFmtId="174" fontId="4" fillId="42" borderId="0" xfId="76" applyNumberFormat="1" applyFont="1" applyFill="1" applyBorder="1" applyProtection="1">
      <protection locked="0"/>
    </xf>
    <xf numFmtId="0" fontId="4" fillId="42" borderId="0" xfId="0" applyFont="1" applyFill="1" applyBorder="1" applyAlignment="1">
      <alignment horizontal="center"/>
    </xf>
    <xf numFmtId="14" fontId="30" fillId="42" borderId="0" xfId="0" applyNumberFormat="1" applyFont="1" applyFill="1" applyBorder="1"/>
    <xf numFmtId="0" fontId="26" fillId="42" borderId="0" xfId="0" applyFont="1" applyFill="1" applyBorder="1" applyAlignment="1" applyProtection="1">
      <alignment horizontal="right"/>
    </xf>
    <xf numFmtId="0" fontId="47" fillId="42" borderId="0" xfId="0" applyFont="1" applyFill="1" applyBorder="1"/>
    <xf numFmtId="164" fontId="4" fillId="42" borderId="0" xfId="76" applyFont="1" applyFill="1" applyBorder="1" applyProtection="1">
      <protection locked="0"/>
    </xf>
    <xf numFmtId="0" fontId="26" fillId="40" borderId="22" xfId="0" applyFont="1" applyFill="1" applyBorder="1"/>
    <xf numFmtId="0" fontId="26" fillId="40" borderId="3" xfId="0" applyFont="1" applyFill="1" applyBorder="1"/>
    <xf numFmtId="185" fontId="0" fillId="42" borderId="0" xfId="0" applyNumberFormat="1" applyFill="1" applyBorder="1"/>
    <xf numFmtId="186" fontId="15" fillId="36" borderId="1" xfId="72" applyNumberFormat="1" applyFont="1" applyFill="1" applyBorder="1" applyAlignment="1" applyProtection="1">
      <alignment horizontal="center" vertical="center"/>
      <protection locked="0"/>
    </xf>
    <xf numFmtId="2" fontId="15" fillId="36" borderId="1" xfId="72" applyNumberFormat="1" applyFont="1" applyFill="1" applyBorder="1" applyAlignment="1" applyProtection="1">
      <alignment horizontal="center" vertical="center"/>
      <protection locked="0"/>
    </xf>
    <xf numFmtId="0" fontId="10" fillId="42" borderId="0" xfId="3" applyFont="1" applyFill="1" applyBorder="1"/>
    <xf numFmtId="0" fontId="27" fillId="42" borderId="0" xfId="78" applyFont="1" applyFill="1" applyBorder="1" applyProtection="1"/>
    <xf numFmtId="0" fontId="49" fillId="42" borderId="0" xfId="78" applyFont="1" applyFill="1" applyBorder="1" applyProtection="1"/>
    <xf numFmtId="173" fontId="15" fillId="42" borderId="1" xfId="3" applyNumberFormat="1" applyFont="1" applyFill="1" applyBorder="1"/>
    <xf numFmtId="0" fontId="15" fillId="42" borderId="1" xfId="78" applyFont="1" applyFill="1" applyBorder="1" applyProtection="1"/>
    <xf numFmtId="0" fontId="10" fillId="42" borderId="1" xfId="3" applyFont="1" applyFill="1" applyBorder="1"/>
    <xf numFmtId="0" fontId="15" fillId="42" borderId="1" xfId="3" applyFont="1" applyFill="1" applyBorder="1"/>
    <xf numFmtId="0" fontId="10" fillId="42" borderId="1" xfId="0" applyFont="1" applyFill="1" applyBorder="1" applyAlignment="1">
      <alignment horizontal="center"/>
    </xf>
    <xf numFmtId="0" fontId="10" fillId="0" borderId="0" xfId="0" applyFont="1"/>
    <xf numFmtId="0" fontId="11" fillId="42" borderId="0" xfId="0" applyFont="1" applyFill="1" applyBorder="1" applyAlignment="1">
      <alignment horizontal="center" wrapText="1"/>
    </xf>
    <xf numFmtId="164" fontId="0" fillId="0" borderId="0" xfId="0" applyNumberFormat="1" applyFill="1" applyBorder="1"/>
    <xf numFmtId="0" fontId="9" fillId="42" borderId="0" xfId="0" applyFont="1" applyFill="1" applyBorder="1"/>
    <xf numFmtId="166" fontId="15" fillId="39" borderId="1" xfId="71" applyNumberFormat="1" applyFont="1" applyFill="1" applyBorder="1" applyAlignment="1" applyProtection="1">
      <alignment horizontal="center" vertical="top"/>
    </xf>
    <xf numFmtId="0" fontId="15" fillId="35" borderId="1" xfId="0" applyFont="1" applyFill="1" applyBorder="1" applyAlignment="1" applyProtection="1">
      <alignment vertical="center" wrapText="1"/>
    </xf>
    <xf numFmtId="166" fontId="15" fillId="36" borderId="1" xfId="72" applyNumberFormat="1" applyFont="1" applyFill="1" applyBorder="1" applyAlignment="1" applyProtection="1">
      <alignment horizontal="center" vertical="top"/>
    </xf>
    <xf numFmtId="166" fontId="15" fillId="37" borderId="1" xfId="0" applyNumberFormat="1" applyFont="1" applyFill="1" applyBorder="1" applyAlignment="1" applyProtection="1">
      <alignment horizontal="center" vertical="top"/>
    </xf>
    <xf numFmtId="166" fontId="15" fillId="41" borderId="1" xfId="0" applyNumberFormat="1" applyFont="1" applyFill="1" applyBorder="1" applyAlignment="1" applyProtection="1">
      <alignment horizontal="center" vertical="top"/>
    </xf>
    <xf numFmtId="0" fontId="15" fillId="40" borderId="9" xfId="0" applyFont="1" applyFill="1" applyBorder="1"/>
    <xf numFmtId="0" fontId="10" fillId="42" borderId="1" xfId="0" applyFont="1" applyFill="1" applyBorder="1"/>
    <xf numFmtId="0" fontId="15" fillId="42" borderId="0" xfId="0" applyFont="1" applyFill="1" applyBorder="1" applyAlignment="1">
      <alignment horizontal="center"/>
    </xf>
    <xf numFmtId="0" fontId="15" fillId="42" borderId="1" xfId="0" applyFont="1" applyFill="1" applyBorder="1" applyAlignment="1">
      <alignment horizontal="center"/>
    </xf>
    <xf numFmtId="14" fontId="55" fillId="42" borderId="0" xfId="0" applyNumberFormat="1" applyFont="1" applyFill="1" applyBorder="1"/>
    <xf numFmtId="14" fontId="56" fillId="42" borderId="0" xfId="0" applyNumberFormat="1" applyFont="1" applyFill="1" applyBorder="1"/>
    <xf numFmtId="0" fontId="10" fillId="0" borderId="1" xfId="0" applyFont="1" applyFill="1" applyBorder="1" applyAlignment="1">
      <alignment vertical="center" wrapText="1"/>
    </xf>
    <xf numFmtId="0" fontId="15" fillId="42" borderId="19" xfId="0" applyFont="1" applyFill="1" applyBorder="1"/>
    <xf numFmtId="0" fontId="15" fillId="42" borderId="12" xfId="0" applyFont="1" applyFill="1" applyBorder="1"/>
    <xf numFmtId="0" fontId="15" fillId="42" borderId="20" xfId="0" applyFont="1" applyFill="1" applyBorder="1"/>
    <xf numFmtId="177" fontId="15" fillId="38" borderId="1" xfId="0" applyNumberFormat="1" applyFont="1" applyFill="1" applyBorder="1"/>
    <xf numFmtId="164" fontId="15" fillId="42" borderId="0" xfId="76" applyFont="1" applyFill="1" applyBorder="1" applyProtection="1">
      <protection locked="0"/>
    </xf>
    <xf numFmtId="177" fontId="15" fillId="44" borderId="1" xfId="0" applyNumberFormat="1" applyFont="1" applyFill="1" applyBorder="1" applyAlignment="1">
      <alignment horizontal="center"/>
    </xf>
    <xf numFmtId="177" fontId="15" fillId="2" borderId="1" xfId="0" applyNumberFormat="1" applyFont="1" applyFill="1" applyBorder="1" applyAlignment="1">
      <alignment horizontal="center"/>
    </xf>
    <xf numFmtId="0" fontId="15" fillId="42" borderId="1" xfId="0" applyFont="1" applyFill="1" applyBorder="1" applyAlignment="1" applyProtection="1">
      <alignment wrapText="1"/>
    </xf>
    <xf numFmtId="0" fontId="0" fillId="0" borderId="0" xfId="0" applyAlignment="1">
      <alignment wrapText="1"/>
    </xf>
    <xf numFmtId="0" fontId="0" fillId="42" borderId="0" xfId="0" applyFill="1" applyBorder="1" applyAlignment="1">
      <alignment wrapText="1"/>
    </xf>
    <xf numFmtId="164" fontId="0" fillId="42" borderId="0" xfId="0" applyNumberFormat="1" applyFont="1" applyFill="1" applyBorder="1"/>
    <xf numFmtId="0" fontId="10" fillId="40" borderId="0" xfId="0" applyFont="1" applyFill="1" applyBorder="1"/>
    <xf numFmtId="0" fontId="0" fillId="42" borderId="14" xfId="0" applyFill="1" applyBorder="1"/>
    <xf numFmtId="0" fontId="15" fillId="35" borderId="0" xfId="0" applyFont="1" applyFill="1" applyBorder="1" applyAlignment="1" applyProtection="1">
      <alignment horizontal="center" vertical="center" wrapText="1"/>
    </xf>
    <xf numFmtId="0" fontId="0" fillId="35" borderId="0" xfId="0" applyFont="1" applyFill="1" applyBorder="1" applyAlignment="1" applyProtection="1">
      <alignment vertical="top"/>
    </xf>
    <xf numFmtId="0" fontId="15" fillId="42" borderId="0" xfId="0" applyFont="1" applyFill="1" applyBorder="1" applyAlignment="1" applyProtection="1">
      <alignment horizontal="center" wrapText="1"/>
    </xf>
    <xf numFmtId="0" fontId="28" fillId="42" borderId="0" xfId="3" applyFont="1" applyFill="1" applyBorder="1"/>
    <xf numFmtId="0" fontId="15" fillId="42" borderId="23" xfId="0" applyFont="1" applyFill="1" applyBorder="1"/>
    <xf numFmtId="0" fontId="15" fillId="2" borderId="17" xfId="0" applyFont="1" applyFill="1" applyBorder="1" applyAlignment="1">
      <alignment horizontal="left" vertical="top" wrapText="1"/>
    </xf>
    <xf numFmtId="0" fontId="15" fillId="2" borderId="16" xfId="0" applyFont="1" applyFill="1" applyBorder="1" applyAlignment="1">
      <alignment horizontal="left" vertical="top" wrapText="1"/>
    </xf>
    <xf numFmtId="0" fontId="26" fillId="40" borderId="8" xfId="0" applyFont="1" applyFill="1" applyBorder="1"/>
    <xf numFmtId="0" fontId="10" fillId="40" borderId="7" xfId="0" applyFont="1" applyFill="1" applyBorder="1"/>
    <xf numFmtId="0" fontId="26" fillId="40" borderId="7" xfId="0" applyFont="1" applyFill="1" applyBorder="1"/>
    <xf numFmtId="0" fontId="53" fillId="40" borderId="7" xfId="0" applyFont="1" applyFill="1" applyBorder="1"/>
    <xf numFmtId="0" fontId="4" fillId="40" borderId="7" xfId="0" applyFont="1" applyFill="1" applyBorder="1"/>
    <xf numFmtId="0" fontId="0" fillId="42" borderId="7" xfId="0" applyFill="1" applyBorder="1"/>
    <xf numFmtId="0" fontId="15" fillId="40" borderId="0" xfId="0" applyFont="1" applyFill="1" applyBorder="1"/>
    <xf numFmtId="0" fontId="26" fillId="40" borderId="17" xfId="0" applyFont="1" applyFill="1" applyBorder="1"/>
    <xf numFmtId="0" fontId="10" fillId="40" borderId="0" xfId="0" applyFont="1" applyFill="1" applyBorder="1" applyAlignment="1">
      <alignment horizontal="center"/>
    </xf>
    <xf numFmtId="0" fontId="4" fillId="40" borderId="0" xfId="0" applyFont="1" applyFill="1" applyBorder="1" applyAlignment="1">
      <alignment horizontal="center"/>
    </xf>
    <xf numFmtId="0" fontId="15" fillId="35" borderId="17" xfId="0" applyFont="1" applyFill="1" applyBorder="1" applyAlignment="1" applyProtection="1">
      <alignment vertical="center" wrapText="1"/>
    </xf>
    <xf numFmtId="0" fontId="25" fillId="35" borderId="17" xfId="0" applyFont="1" applyFill="1" applyBorder="1" applyAlignment="1">
      <alignment vertical="center"/>
    </xf>
    <xf numFmtId="0" fontId="28" fillId="35" borderId="0" xfId="0" applyFont="1" applyFill="1" applyBorder="1" applyAlignment="1" applyProtection="1">
      <alignment vertical="center" wrapText="1"/>
    </xf>
    <xf numFmtId="0" fontId="10" fillId="35" borderId="17" xfId="0" applyFont="1" applyFill="1" applyBorder="1" applyAlignment="1" applyProtection="1">
      <alignment vertical="center" wrapText="1"/>
    </xf>
    <xf numFmtId="0" fontId="0" fillId="42" borderId="17" xfId="0" applyFont="1" applyFill="1" applyBorder="1"/>
    <xf numFmtId="0" fontId="0" fillId="42" borderId="17" xfId="0" applyFont="1" applyFill="1" applyBorder="1" applyAlignment="1">
      <alignment wrapText="1"/>
    </xf>
    <xf numFmtId="0" fontId="15" fillId="42" borderId="17" xfId="0" applyFont="1" applyFill="1" applyBorder="1" applyAlignment="1" applyProtection="1">
      <alignment vertical="center" wrapText="1"/>
    </xf>
    <xf numFmtId="0" fontId="10" fillId="42" borderId="17" xfId="0" applyFont="1" applyFill="1" applyBorder="1" applyAlignment="1" applyProtection="1">
      <alignment vertical="center" wrapText="1"/>
    </xf>
    <xf numFmtId="0" fontId="10" fillId="42" borderId="17" xfId="0" applyFont="1" applyFill="1" applyBorder="1"/>
    <xf numFmtId="0" fontId="15" fillId="42" borderId="17" xfId="0" applyFont="1" applyFill="1" applyBorder="1"/>
    <xf numFmtId="2" fontId="15" fillId="42" borderId="17" xfId="0" applyNumberFormat="1" applyFont="1" applyFill="1" applyBorder="1" applyAlignment="1" applyProtection="1">
      <alignment wrapText="1"/>
    </xf>
    <xf numFmtId="0" fontId="1" fillId="42" borderId="17" xfId="0" applyFont="1" applyFill="1" applyBorder="1" applyAlignment="1">
      <alignment wrapText="1"/>
    </xf>
    <xf numFmtId="0" fontId="15" fillId="42" borderId="17" xfId="0" applyFont="1" applyFill="1" applyBorder="1" applyAlignment="1" applyProtection="1">
      <alignment wrapText="1"/>
    </xf>
    <xf numFmtId="0" fontId="10" fillId="42" borderId="17" xfId="0" applyFont="1" applyFill="1" applyBorder="1" applyAlignment="1" applyProtection="1">
      <alignment wrapText="1"/>
    </xf>
    <xf numFmtId="0" fontId="0" fillId="42" borderId="17" xfId="0" applyFont="1" applyFill="1" applyBorder="1" applyAlignment="1" applyProtection="1">
      <alignment vertical="top"/>
    </xf>
    <xf numFmtId="0" fontId="10" fillId="42" borderId="17" xfId="0" applyFont="1" applyFill="1" applyBorder="1" applyAlignment="1">
      <alignment wrapText="1"/>
    </xf>
    <xf numFmtId="0" fontId="15" fillId="42" borderId="17" xfId="0" applyFont="1" applyFill="1" applyBorder="1" applyAlignment="1">
      <alignment wrapText="1"/>
    </xf>
    <xf numFmtId="2" fontId="15" fillId="0" borderId="0" xfId="0" applyNumberFormat="1" applyFont="1" applyBorder="1" applyAlignment="1" applyProtection="1">
      <alignment vertical="center" wrapText="1"/>
    </xf>
    <xf numFmtId="0" fontId="1" fillId="42" borderId="17" xfId="0" applyFont="1" applyFill="1" applyBorder="1"/>
    <xf numFmtId="0" fontId="10" fillId="42" borderId="17" xfId="3" applyFont="1" applyFill="1" applyBorder="1" applyAlignment="1">
      <alignment wrapText="1"/>
    </xf>
    <xf numFmtId="0" fontId="28" fillId="42" borderId="17" xfId="3" applyFont="1" applyFill="1" applyBorder="1" applyAlignment="1">
      <alignment wrapText="1"/>
    </xf>
    <xf numFmtId="0" fontId="10" fillId="0" borderId="0" xfId="3" applyFont="1" applyBorder="1" applyAlignment="1">
      <alignment horizontal="center"/>
    </xf>
    <xf numFmtId="0" fontId="10" fillId="42" borderId="17" xfId="3" applyFont="1" applyFill="1" applyBorder="1"/>
    <xf numFmtId="0" fontId="15" fillId="42" borderId="17" xfId="3" applyFont="1" applyFill="1" applyBorder="1" applyAlignment="1">
      <alignment horizontal="left" wrapText="1"/>
    </xf>
    <xf numFmtId="0" fontId="10" fillId="42" borderId="17" xfId="0" applyFont="1" applyFill="1" applyBorder="1" applyAlignment="1" applyProtection="1">
      <alignment vertical="top"/>
    </xf>
    <xf numFmtId="0" fontId="15" fillId="42" borderId="17" xfId="3" applyFont="1" applyFill="1" applyBorder="1" applyAlignment="1">
      <alignment horizontal="left"/>
    </xf>
    <xf numFmtId="0" fontId="15" fillId="42" borderId="17" xfId="3" applyFont="1" applyFill="1" applyBorder="1" applyAlignment="1">
      <alignment horizontal="center"/>
    </xf>
    <xf numFmtId="0" fontId="50" fillId="42" borderId="17" xfId="3" applyFont="1" applyFill="1" applyBorder="1"/>
    <xf numFmtId="0" fontId="0" fillId="42" borderId="18" xfId="0" applyFill="1" applyBorder="1"/>
    <xf numFmtId="0" fontId="0" fillId="42" borderId="15" xfId="0" applyFill="1" applyBorder="1"/>
    <xf numFmtId="0" fontId="15" fillId="41" borderId="0" xfId="0" applyFont="1" applyFill="1" applyBorder="1"/>
    <xf numFmtId="164" fontId="31" fillId="2" borderId="1" xfId="0" applyNumberFormat="1" applyFont="1" applyFill="1" applyBorder="1"/>
    <xf numFmtId="164" fontId="31" fillId="42" borderId="0" xfId="0" applyNumberFormat="1" applyFont="1" applyFill="1" applyBorder="1"/>
    <xf numFmtId="164" fontId="31" fillId="39" borderId="1" xfId="0" applyNumberFormat="1" applyFont="1" applyFill="1" applyBorder="1"/>
    <xf numFmtId="0" fontId="10" fillId="42" borderId="0" xfId="78" applyFont="1" applyFill="1" applyBorder="1" applyAlignment="1" applyProtection="1">
      <alignment horizontal="center"/>
    </xf>
    <xf numFmtId="176" fontId="15" fillId="42" borderId="0" xfId="78" applyNumberFormat="1" applyFont="1" applyFill="1" applyBorder="1" applyAlignment="1" applyProtection="1">
      <alignment horizontal="right"/>
    </xf>
    <xf numFmtId="176" fontId="15" fillId="42" borderId="0" xfId="4" applyNumberFormat="1" applyFont="1" applyFill="1" applyBorder="1" applyAlignment="1" applyProtection="1">
      <alignment horizontal="right"/>
    </xf>
    <xf numFmtId="176" fontId="15" fillId="0" borderId="0" xfId="78" applyNumberFormat="1" applyFont="1" applyFill="1" applyBorder="1" applyAlignment="1" applyProtection="1">
      <alignment horizontal="right"/>
    </xf>
    <xf numFmtId="173" fontId="15" fillId="0" borderId="0" xfId="3" applyNumberFormat="1" applyFont="1"/>
    <xf numFmtId="164" fontId="15" fillId="2" borderId="1" xfId="78" applyNumberFormat="1" applyFont="1" applyFill="1" applyBorder="1" applyProtection="1"/>
    <xf numFmtId="164" fontId="15" fillId="39" borderId="1" xfId="78" applyNumberFormat="1" applyFont="1" applyFill="1" applyBorder="1" applyProtection="1"/>
    <xf numFmtId="0" fontId="0" fillId="35" borderId="17" xfId="0" applyFont="1" applyFill="1" applyBorder="1" applyAlignment="1" applyProtection="1">
      <alignment vertical="top"/>
    </xf>
    <xf numFmtId="0" fontId="0" fillId="42" borderId="23" xfId="0" applyFont="1" applyFill="1" applyBorder="1"/>
    <xf numFmtId="0" fontId="0" fillId="42" borderId="16" xfId="0" applyFont="1" applyFill="1" applyBorder="1"/>
    <xf numFmtId="0" fontId="0" fillId="42" borderId="14" xfId="0" applyFont="1" applyFill="1" applyBorder="1"/>
    <xf numFmtId="0" fontId="25" fillId="35" borderId="0" xfId="0" applyFont="1" applyFill="1" applyBorder="1" applyAlignment="1">
      <alignment horizontal="center" vertical="center"/>
    </xf>
    <xf numFmtId="0" fontId="58" fillId="42" borderId="17" xfId="3" applyFont="1" applyFill="1" applyBorder="1"/>
    <xf numFmtId="0" fontId="15" fillId="42" borderId="17" xfId="3" applyFont="1" applyFill="1" applyBorder="1"/>
    <xf numFmtId="0" fontId="15" fillId="0" borderId="0" xfId="3" applyFont="1" applyBorder="1"/>
    <xf numFmtId="186" fontId="15" fillId="39" borderId="1" xfId="3" applyNumberFormat="1" applyFont="1" applyFill="1" applyBorder="1" applyAlignment="1">
      <alignment horizontal="center"/>
    </xf>
    <xf numFmtId="0" fontId="15" fillId="42" borderId="17" xfId="0" applyFont="1" applyFill="1" applyBorder="1" applyAlignment="1">
      <alignment vertical="top"/>
    </xf>
    <xf numFmtId="0" fontId="15" fillId="2" borderId="0" xfId="0" applyFont="1" applyFill="1" applyBorder="1" applyAlignment="1">
      <alignment horizontal="left" vertical="top" wrapText="1"/>
    </xf>
    <xf numFmtId="0" fontId="15" fillId="2" borderId="18" xfId="0" applyFont="1" applyFill="1" applyBorder="1" applyAlignment="1">
      <alignment horizontal="left" vertical="top" wrapText="1"/>
    </xf>
    <xf numFmtId="0" fontId="15" fillId="2" borderId="14" xfId="0" applyFont="1" applyFill="1" applyBorder="1" applyAlignment="1">
      <alignment horizontal="left" vertical="top" wrapText="1"/>
    </xf>
    <xf numFmtId="0" fontId="15" fillId="2" borderId="15" xfId="0" applyFont="1" applyFill="1" applyBorder="1" applyAlignment="1">
      <alignment horizontal="left" vertical="top" wrapText="1"/>
    </xf>
    <xf numFmtId="0" fontId="15" fillId="42" borderId="23" xfId="0" applyFont="1" applyFill="1" applyBorder="1" applyAlignment="1">
      <alignment horizontal="center"/>
    </xf>
    <xf numFmtId="0" fontId="38" fillId="42" borderId="0" xfId="75" applyFont="1" applyFill="1" applyBorder="1" applyAlignment="1" applyProtection="1">
      <alignment vertical="top"/>
    </xf>
    <xf numFmtId="0" fontId="10" fillId="40" borderId="0" xfId="0" applyFont="1" applyFill="1" applyAlignment="1">
      <alignment vertical="top"/>
    </xf>
    <xf numFmtId="0" fontId="15" fillId="40" borderId="0" xfId="0" applyFont="1" applyFill="1" applyAlignment="1">
      <alignment vertical="top"/>
    </xf>
    <xf numFmtId="0" fontId="25" fillId="35" borderId="0" xfId="0" applyFont="1" applyFill="1" applyAlignment="1" applyProtection="1">
      <alignment vertical="top"/>
    </xf>
    <xf numFmtId="0" fontId="25" fillId="42" borderId="0" xfId="0" applyFont="1" applyFill="1" applyBorder="1" applyAlignment="1" applyProtection="1">
      <alignment vertical="top"/>
    </xf>
    <xf numFmtId="0" fontId="10" fillId="35" borderId="0" xfId="0" applyFont="1" applyFill="1" applyBorder="1" applyAlignment="1" applyProtection="1">
      <alignment vertical="top"/>
    </xf>
    <xf numFmtId="0" fontId="50" fillId="35" borderId="0" xfId="0" applyFont="1" applyFill="1" applyAlignment="1" applyProtection="1">
      <alignment vertical="top"/>
    </xf>
    <xf numFmtId="0" fontId="10" fillId="42" borderId="14" xfId="0" applyFont="1" applyFill="1" applyBorder="1" applyAlignment="1" applyProtection="1">
      <alignment vertical="top"/>
    </xf>
    <xf numFmtId="179" fontId="15" fillId="36" borderId="1" xfId="72" applyNumberFormat="1" applyFont="1" applyFill="1" applyBorder="1" applyAlignment="1" applyProtection="1">
      <alignment horizontal="center" vertical="center"/>
      <protection locked="0"/>
    </xf>
    <xf numFmtId="0" fontId="59" fillId="42" borderId="0" xfId="0" applyFont="1" applyFill="1" applyBorder="1" applyAlignment="1">
      <alignment horizontal="center"/>
    </xf>
    <xf numFmtId="0" fontId="59" fillId="0" borderId="1" xfId="0" applyFont="1" applyBorder="1" applyAlignment="1">
      <alignment horizontal="center"/>
    </xf>
    <xf numFmtId="0" fontId="9" fillId="42" borderId="0" xfId="0" applyFont="1" applyFill="1" applyBorder="1" applyAlignment="1">
      <alignment wrapText="1"/>
    </xf>
    <xf numFmtId="0" fontId="59" fillId="42" borderId="0" xfId="0" applyFont="1" applyFill="1" applyBorder="1"/>
    <xf numFmtId="169" fontId="9" fillId="42" borderId="0" xfId="0" applyNumberFormat="1" applyFont="1" applyFill="1" applyBorder="1"/>
    <xf numFmtId="169" fontId="9" fillId="43" borderId="1" xfId="0" applyNumberFormat="1" applyFont="1" applyFill="1" applyBorder="1"/>
    <xf numFmtId="169" fontId="9" fillId="38" borderId="1" xfId="0" applyNumberFormat="1" applyFont="1" applyFill="1" applyBorder="1"/>
    <xf numFmtId="169" fontId="59" fillId="39" borderId="1" xfId="0" applyNumberFormat="1" applyFont="1" applyFill="1" applyBorder="1"/>
    <xf numFmtId="182" fontId="9" fillId="38" borderId="1" xfId="0" applyNumberFormat="1" applyFont="1" applyFill="1" applyBorder="1" applyAlignment="1">
      <alignment horizontal="center"/>
    </xf>
    <xf numFmtId="10" fontId="4" fillId="41" borderId="1" xfId="0" applyNumberFormat="1" applyFont="1" applyFill="1" applyBorder="1" applyAlignment="1" applyProtection="1">
      <alignment horizontal="center"/>
    </xf>
    <xf numFmtId="9" fontId="4" fillId="2" borderId="1" xfId="0" applyNumberFormat="1" applyFont="1" applyFill="1" applyBorder="1" applyAlignment="1" applyProtection="1">
      <alignment horizontal="center"/>
    </xf>
    <xf numFmtId="169" fontId="59" fillId="42" borderId="0" xfId="0" applyNumberFormat="1" applyFont="1" applyFill="1" applyBorder="1"/>
    <xf numFmtId="169" fontId="59" fillId="39" borderId="1" xfId="0" applyNumberFormat="1" applyFont="1" applyFill="1" applyBorder="1" applyAlignment="1"/>
    <xf numFmtId="0" fontId="9" fillId="41" borderId="0" xfId="0" applyFont="1" applyFill="1" applyBorder="1"/>
    <xf numFmtId="164" fontId="9" fillId="38" borderId="1" xfId="0" applyNumberFormat="1" applyFont="1" applyFill="1" applyBorder="1"/>
    <xf numFmtId="0" fontId="9" fillId="2" borderId="1" xfId="0" applyFont="1" applyFill="1" applyBorder="1" applyAlignment="1">
      <alignment horizontal="center"/>
    </xf>
    <xf numFmtId="0" fontId="9" fillId="41" borderId="1" xfId="0" applyFont="1" applyFill="1" applyBorder="1" applyAlignment="1">
      <alignment horizontal="center"/>
    </xf>
    <xf numFmtId="176" fontId="9" fillId="38" borderId="1" xfId="0" applyNumberFormat="1" applyFont="1" applyFill="1" applyBorder="1" applyAlignment="1">
      <alignment horizontal="center"/>
    </xf>
    <xf numFmtId="169" fontId="9" fillId="41" borderId="1" xfId="0" applyNumberFormat="1" applyFont="1" applyFill="1" applyBorder="1"/>
    <xf numFmtId="171" fontId="9" fillId="38" borderId="1" xfId="0" applyNumberFormat="1" applyFont="1" applyFill="1" applyBorder="1"/>
    <xf numFmtId="171" fontId="59" fillId="39" borderId="1" xfId="0" applyNumberFormat="1" applyFont="1" applyFill="1" applyBorder="1"/>
    <xf numFmtId="182" fontId="4" fillId="38" borderId="1" xfId="0" applyNumberFormat="1" applyFont="1" applyFill="1" applyBorder="1" applyAlignment="1" applyProtection="1">
      <alignment horizontal="center"/>
    </xf>
    <xf numFmtId="182" fontId="4" fillId="39" borderId="1" xfId="0" applyNumberFormat="1" applyFont="1" applyFill="1" applyBorder="1" applyAlignment="1" applyProtection="1">
      <alignment horizontal="center"/>
    </xf>
    <xf numFmtId="182" fontId="9" fillId="39" borderId="1" xfId="0" applyNumberFormat="1" applyFont="1" applyFill="1" applyBorder="1" applyAlignment="1">
      <alignment horizontal="center"/>
    </xf>
    <xf numFmtId="0" fontId="9" fillId="42" borderId="0" xfId="0" applyFont="1" applyFill="1" applyBorder="1" applyAlignment="1">
      <alignment horizontal="left"/>
    </xf>
    <xf numFmtId="10" fontId="4" fillId="41" borderId="1" xfId="0" applyNumberFormat="1" applyFont="1" applyFill="1" applyBorder="1" applyAlignment="1" applyProtection="1">
      <alignment horizontal="centerContinuous"/>
    </xf>
    <xf numFmtId="9" fontId="4" fillId="2" borderId="1" xfId="0" applyNumberFormat="1" applyFont="1" applyFill="1" applyBorder="1" applyAlignment="1" applyProtection="1">
      <alignment horizontal="centerContinuous"/>
    </xf>
    <xf numFmtId="171" fontId="59" fillId="39" borderId="1" xfId="0" applyNumberFormat="1" applyFont="1" applyFill="1" applyBorder="1" applyAlignment="1">
      <alignment horizontal="centerContinuous"/>
    </xf>
    <xf numFmtId="0" fontId="46" fillId="40" borderId="0" xfId="0" applyFont="1" applyFill="1" applyBorder="1"/>
    <xf numFmtId="0" fontId="63" fillId="40" borderId="0" xfId="0" applyFont="1" applyFill="1" applyBorder="1"/>
    <xf numFmtId="0" fontId="46" fillId="40" borderId="14" xfId="0" applyFont="1" applyFill="1" applyBorder="1"/>
    <xf numFmtId="0" fontId="9" fillId="42" borderId="0" xfId="0" applyFont="1" applyFill="1" applyBorder="1" applyAlignment="1">
      <alignment horizontal="left" vertical="center"/>
    </xf>
    <xf numFmtId="0" fontId="9" fillId="42" borderId="0" xfId="0" applyFont="1" applyFill="1" applyBorder="1" applyAlignment="1" applyProtection="1">
      <alignment horizontal="left" vertical="center"/>
    </xf>
    <xf numFmtId="0" fontId="9" fillId="42" borderId="0" xfId="0" applyFont="1" applyFill="1" applyBorder="1" applyAlignment="1" applyProtection="1">
      <alignment horizontal="left" vertical="top"/>
    </xf>
    <xf numFmtId="0" fontId="4" fillId="42" borderId="0" xfId="0" applyFont="1" applyFill="1" applyBorder="1" applyAlignment="1" applyProtection="1">
      <alignment horizontal="left" vertical="center" wrapText="1"/>
    </xf>
    <xf numFmtId="169" fontId="9" fillId="38" borderId="1" xfId="0" applyNumberFormat="1" applyFont="1" applyFill="1" applyBorder="1" applyAlignment="1"/>
    <xf numFmtId="169" fontId="9" fillId="39" borderId="1" xfId="0" applyNumberFormat="1" applyFont="1" applyFill="1" applyBorder="1" applyAlignment="1"/>
    <xf numFmtId="184" fontId="9" fillId="39" borderId="1" xfId="0" applyNumberFormat="1" applyFont="1" applyFill="1" applyBorder="1" applyAlignment="1"/>
    <xf numFmtId="0" fontId="9" fillId="42" borderId="0" xfId="0" applyFont="1" applyFill="1" applyBorder="1" applyAlignment="1"/>
    <xf numFmtId="172" fontId="9" fillId="2" borderId="1" xfId="0" applyNumberFormat="1" applyFont="1" applyFill="1" applyBorder="1" applyAlignment="1"/>
    <xf numFmtId="182" fontId="9" fillId="38" borderId="1" xfId="0" applyNumberFormat="1" applyFont="1" applyFill="1" applyBorder="1" applyAlignment="1"/>
    <xf numFmtId="169" fontId="9" fillId="43" borderId="1" xfId="0" applyNumberFormat="1" applyFont="1" applyFill="1" applyBorder="1" applyAlignment="1"/>
    <xf numFmtId="181" fontId="4" fillId="41" borderId="1" xfId="0" applyNumberFormat="1" applyFont="1" applyFill="1" applyBorder="1" applyAlignment="1" applyProtection="1"/>
    <xf numFmtId="9" fontId="4" fillId="41" borderId="1" xfId="0" applyNumberFormat="1" applyFont="1" applyFill="1" applyBorder="1" applyAlignment="1" applyProtection="1"/>
    <xf numFmtId="9" fontId="4" fillId="2" borderId="1" xfId="0" applyNumberFormat="1" applyFont="1" applyFill="1" applyBorder="1" applyAlignment="1" applyProtection="1"/>
    <xf numFmtId="170" fontId="9" fillId="38" borderId="1" xfId="0" applyNumberFormat="1" applyFont="1" applyFill="1" applyBorder="1" applyAlignment="1"/>
    <xf numFmtId="0" fontId="63" fillId="40" borderId="9" xfId="0" applyFont="1" applyFill="1" applyBorder="1"/>
    <xf numFmtId="0" fontId="9" fillId="43" borderId="1" xfId="0" applyFont="1" applyFill="1" applyBorder="1"/>
    <xf numFmtId="167" fontId="59" fillId="39" borderId="1" xfId="0" applyNumberFormat="1" applyFont="1" applyFill="1" applyBorder="1"/>
    <xf numFmtId="169" fontId="9" fillId="2" borderId="1" xfId="0" applyNumberFormat="1" applyFont="1" applyFill="1" applyBorder="1"/>
    <xf numFmtId="170" fontId="9" fillId="41" borderId="1" xfId="0" applyNumberFormat="1" applyFont="1" applyFill="1" applyBorder="1"/>
    <xf numFmtId="0" fontId="9" fillId="42" borderId="0" xfId="0" applyFont="1" applyFill="1" applyBorder="1" applyAlignment="1">
      <alignment vertical="top" wrapText="1"/>
    </xf>
    <xf numFmtId="170" fontId="9" fillId="38" borderId="1" xfId="0" applyNumberFormat="1" applyFont="1" applyFill="1" applyBorder="1"/>
    <xf numFmtId="170" fontId="59" fillId="39" borderId="1" xfId="0" applyNumberFormat="1" applyFont="1" applyFill="1" applyBorder="1"/>
    <xf numFmtId="10" fontId="9" fillId="2" borderId="1" xfId="0" applyNumberFormat="1" applyFont="1" applyFill="1" applyBorder="1"/>
    <xf numFmtId="169" fontId="59" fillId="38" borderId="1" xfId="0" applyNumberFormat="1" applyFont="1" applyFill="1" applyBorder="1"/>
    <xf numFmtId="170" fontId="9" fillId="41" borderId="1" xfId="0" applyNumberFormat="1" applyFont="1" applyFill="1" applyBorder="1" applyAlignment="1">
      <alignment wrapText="1"/>
    </xf>
    <xf numFmtId="0" fontId="46" fillId="40" borderId="9" xfId="0" applyFont="1" applyFill="1" applyBorder="1"/>
    <xf numFmtId="0" fontId="65" fillId="42" borderId="0" xfId="0" applyFont="1" applyFill="1" applyBorder="1" applyAlignment="1">
      <alignment horizontal="center" wrapText="1"/>
    </xf>
    <xf numFmtId="0" fontId="64" fillId="42" borderId="0" xfId="0" applyFont="1" applyFill="1" applyBorder="1" applyAlignment="1">
      <alignment wrapText="1"/>
    </xf>
    <xf numFmtId="0" fontId="9" fillId="42" borderId="0" xfId="0" applyFont="1" applyFill="1" applyBorder="1" applyAlignment="1">
      <alignment horizontal="left" wrapText="1"/>
    </xf>
    <xf numFmtId="169" fontId="4" fillId="41" borderId="1" xfId="0" applyNumberFormat="1" applyFont="1" applyFill="1" applyBorder="1" applyAlignment="1" applyProtection="1">
      <alignment horizontal="center"/>
    </xf>
    <xf numFmtId="164" fontId="9" fillId="42" borderId="0" xfId="0" applyNumberFormat="1" applyFont="1" applyFill="1" applyBorder="1"/>
    <xf numFmtId="164" fontId="59" fillId="42" borderId="0" xfId="0" applyNumberFormat="1" applyFont="1" applyFill="1" applyBorder="1"/>
    <xf numFmtId="164" fontId="59" fillId="39" borderId="1" xfId="0" applyNumberFormat="1" applyFont="1" applyFill="1" applyBorder="1"/>
    <xf numFmtId="170" fontId="9" fillId="2" borderId="1" xfId="0" applyNumberFormat="1" applyFont="1" applyFill="1" applyBorder="1"/>
    <xf numFmtId="0" fontId="64" fillId="42" borderId="0" xfId="0" applyFont="1" applyFill="1" applyBorder="1" applyAlignment="1">
      <alignment horizontal="center"/>
    </xf>
    <xf numFmtId="167" fontId="4" fillId="38" borderId="1" xfId="72" applyNumberFormat="1" applyFont="1" applyFill="1" applyBorder="1" applyAlignment="1" applyProtection="1">
      <alignment horizontal="center" vertical="center"/>
      <protection locked="0"/>
    </xf>
    <xf numFmtId="180" fontId="4" fillId="36" borderId="1" xfId="72" applyNumberFormat="1" applyFont="1" applyFill="1" applyBorder="1" applyAlignment="1" applyProtection="1">
      <alignment horizontal="center" vertical="center"/>
      <protection locked="0"/>
    </xf>
    <xf numFmtId="186" fontId="4" fillId="36" borderId="1" xfId="72" applyNumberFormat="1" applyFont="1" applyFill="1" applyBorder="1" applyAlignment="1" applyProtection="1">
      <alignment horizontal="center" vertical="center"/>
      <protection locked="0"/>
    </xf>
    <xf numFmtId="167" fontId="4" fillId="42" borderId="0" xfId="72" applyNumberFormat="1" applyFont="1" applyFill="1" applyBorder="1" applyAlignment="1" applyProtection="1">
      <alignment horizontal="center" vertical="center"/>
      <protection locked="0"/>
    </xf>
    <xf numFmtId="167" fontId="26" fillId="42" borderId="0" xfId="72" applyNumberFormat="1" applyFont="1" applyFill="1" applyBorder="1" applyAlignment="1" applyProtection="1">
      <alignment horizontal="center" vertical="center"/>
      <protection locked="0"/>
    </xf>
    <xf numFmtId="177" fontId="4" fillId="41" borderId="1" xfId="0" applyNumberFormat="1" applyFont="1" applyFill="1" applyBorder="1" applyAlignment="1" applyProtection="1">
      <alignment horizontal="center"/>
    </xf>
    <xf numFmtId="182" fontId="59" fillId="39" borderId="1" xfId="0" applyNumberFormat="1" applyFont="1" applyFill="1" applyBorder="1"/>
    <xf numFmtId="177" fontId="4" fillId="36" borderId="1" xfId="72" applyNumberFormat="1" applyFont="1" applyFill="1" applyBorder="1" applyAlignment="1" applyProtection="1">
      <alignment horizontal="center" vertical="center"/>
      <protection locked="0"/>
    </xf>
    <xf numFmtId="0" fontId="9" fillId="0" borderId="0" xfId="0" applyFont="1" applyBorder="1"/>
    <xf numFmtId="164" fontId="9" fillId="2" borderId="1" xfId="0" applyNumberFormat="1" applyFont="1" applyFill="1" applyBorder="1"/>
    <xf numFmtId="164" fontId="9" fillId="41" borderId="1" xfId="0" applyNumberFormat="1" applyFont="1" applyFill="1" applyBorder="1"/>
    <xf numFmtId="0" fontId="26" fillId="35" borderId="1" xfId="0" applyFont="1" applyFill="1" applyBorder="1" applyAlignment="1" applyProtection="1">
      <alignment horizontal="center" wrapText="1"/>
    </xf>
    <xf numFmtId="0" fontId="26" fillId="42" borderId="1" xfId="0" applyFont="1" applyFill="1" applyBorder="1" applyAlignment="1">
      <alignment horizontal="center"/>
    </xf>
    <xf numFmtId="0" fontId="26" fillId="35" borderId="1" xfId="0" applyFont="1" applyFill="1" applyBorder="1" applyAlignment="1" applyProtection="1">
      <alignment horizontal="center" vertical="center" wrapText="1"/>
    </xf>
    <xf numFmtId="188" fontId="4" fillId="2" borderId="1" xfId="0" applyNumberFormat="1" applyFont="1" applyFill="1" applyBorder="1" applyAlignment="1" applyProtection="1">
      <alignment horizontal="center"/>
    </xf>
    <xf numFmtId="168" fontId="4" fillId="39" borderId="1" xfId="74" applyNumberFormat="1" applyFont="1" applyFill="1" applyBorder="1" applyAlignment="1" applyProtection="1">
      <alignment horizontal="center" vertical="center"/>
    </xf>
    <xf numFmtId="187" fontId="9" fillId="39" borderId="1" xfId="0" applyNumberFormat="1" applyFont="1" applyFill="1" applyBorder="1" applyAlignment="1"/>
    <xf numFmtId="188" fontId="4" fillId="38" borderId="1" xfId="0" applyNumberFormat="1" applyFont="1" applyFill="1" applyBorder="1" applyAlignment="1" applyProtection="1">
      <alignment horizontal="center"/>
    </xf>
    <xf numFmtId="174" fontId="59" fillId="39" borderId="1" xfId="0" applyNumberFormat="1" applyFont="1" applyFill="1" applyBorder="1" applyAlignment="1">
      <alignment horizontal="center" vertical="center"/>
    </xf>
    <xf numFmtId="168" fontId="9" fillId="39" borderId="1" xfId="74" applyNumberFormat="1" applyFont="1" applyFill="1" applyBorder="1" applyAlignment="1">
      <alignment horizontal="right" vertical="center"/>
    </xf>
    <xf numFmtId="187" fontId="9" fillId="39" borderId="1" xfId="0" applyNumberFormat="1" applyFont="1" applyFill="1" applyBorder="1"/>
    <xf numFmtId="169" fontId="4" fillId="38" borderId="1" xfId="73" applyNumberFormat="1" applyFont="1" applyFill="1" applyBorder="1" applyAlignment="1" applyProtection="1">
      <alignment horizontal="center"/>
    </xf>
    <xf numFmtId="181" fontId="9" fillId="39" borderId="1" xfId="74" applyNumberFormat="1" applyFont="1" applyFill="1" applyBorder="1" applyAlignment="1">
      <alignment horizontal="right" vertical="center"/>
    </xf>
    <xf numFmtId="169" fontId="59" fillId="2" borderId="1" xfId="0" applyNumberFormat="1" applyFont="1" applyFill="1" applyBorder="1"/>
    <xf numFmtId="0" fontId="26" fillId="42" borderId="0" xfId="0" applyFont="1" applyFill="1" applyBorder="1"/>
    <xf numFmtId="0" fontId="15" fillId="42" borderId="0" xfId="3" applyFont="1" applyFill="1" applyBorder="1" applyAlignment="1">
      <alignment horizontal="center" wrapText="1"/>
    </xf>
    <xf numFmtId="0" fontId="4" fillId="42" borderId="0" xfId="0" applyFont="1" applyFill="1" applyBorder="1" applyAlignment="1" applyProtection="1"/>
    <xf numFmtId="0" fontId="9" fillId="42" borderId="0" xfId="0" applyFont="1" applyFill="1" applyBorder="1" applyAlignment="1" applyProtection="1">
      <alignment vertical="top"/>
    </xf>
    <xf numFmtId="0" fontId="60" fillId="42" borderId="0" xfId="0" applyFont="1" applyFill="1" applyBorder="1"/>
    <xf numFmtId="0" fontId="69" fillId="42" borderId="0" xfId="0" applyFont="1" applyFill="1" applyBorder="1"/>
    <xf numFmtId="0" fontId="0" fillId="42" borderId="0" xfId="0" applyFill="1" applyBorder="1" applyAlignment="1" applyProtection="1">
      <alignment horizontal="center" vertical="top"/>
    </xf>
    <xf numFmtId="2" fontId="9" fillId="38" borderId="1" xfId="0" applyNumberFormat="1" applyFont="1" applyFill="1" applyBorder="1" applyAlignment="1">
      <alignment horizontal="center"/>
    </xf>
    <xf numFmtId="0" fontId="4" fillId="42" borderId="0" xfId="3" applyFont="1" applyFill="1" applyBorder="1" applyAlignment="1">
      <alignment wrapText="1"/>
    </xf>
    <xf numFmtId="179" fontId="4" fillId="41" borderId="1" xfId="0" applyNumberFormat="1" applyFont="1" applyFill="1" applyBorder="1" applyAlignment="1" applyProtection="1">
      <alignment horizontal="center"/>
    </xf>
    <xf numFmtId="0" fontId="61" fillId="42" borderId="0" xfId="0" applyFont="1" applyFill="1" applyBorder="1"/>
    <xf numFmtId="182" fontId="9" fillId="2" borderId="1" xfId="0" applyNumberFormat="1" applyFont="1" applyFill="1" applyBorder="1"/>
    <xf numFmtId="2" fontId="9" fillId="41" borderId="1" xfId="0" applyNumberFormat="1" applyFont="1" applyFill="1" applyBorder="1"/>
    <xf numFmtId="10" fontId="9" fillId="41" borderId="1" xfId="0" applyNumberFormat="1" applyFont="1" applyFill="1" applyBorder="1"/>
    <xf numFmtId="0" fontId="4" fillId="0" borderId="0" xfId="0" applyFont="1" applyBorder="1"/>
    <xf numFmtId="169" fontId="9" fillId="39" borderId="1" xfId="0" applyNumberFormat="1" applyFont="1" applyFill="1" applyBorder="1"/>
    <xf numFmtId="170" fontId="9" fillId="2" borderId="1" xfId="0" applyNumberFormat="1" applyFont="1" applyFill="1" applyBorder="1" applyAlignment="1">
      <alignment horizontal="center"/>
    </xf>
    <xf numFmtId="169" fontId="59" fillId="39" borderId="1" xfId="0" applyNumberFormat="1" applyFont="1" applyFill="1" applyBorder="1" applyAlignment="1">
      <alignment horizontal="center"/>
    </xf>
    <xf numFmtId="176" fontId="59" fillId="39" borderId="1" xfId="0" applyNumberFormat="1" applyFont="1" applyFill="1" applyBorder="1" applyAlignment="1"/>
    <xf numFmtId="0" fontId="26" fillId="0" borderId="0" xfId="0" applyFont="1" applyBorder="1"/>
    <xf numFmtId="0" fontId="10" fillId="35" borderId="1" xfId="0" applyFont="1" applyFill="1" applyBorder="1" applyAlignment="1" applyProtection="1">
      <alignment horizontal="center" vertical="center" wrapText="1"/>
    </xf>
    <xf numFmtId="0" fontId="9" fillId="42" borderId="0" xfId="0" applyFont="1" applyFill="1" applyBorder="1" applyAlignment="1">
      <alignment horizontal="left" indent="4"/>
    </xf>
    <xf numFmtId="188" fontId="26" fillId="42" borderId="0" xfId="0" applyNumberFormat="1" applyFont="1" applyFill="1" applyBorder="1" applyAlignment="1" applyProtection="1">
      <alignment horizontal="center"/>
    </xf>
    <xf numFmtId="0" fontId="9" fillId="42" borderId="1" xfId="0" applyFont="1" applyFill="1" applyBorder="1" applyAlignment="1"/>
    <xf numFmtId="0" fontId="15" fillId="40" borderId="18" xfId="0" applyFont="1" applyFill="1" applyBorder="1"/>
    <xf numFmtId="0" fontId="15" fillId="40" borderId="24" xfId="0" applyFont="1" applyFill="1" applyBorder="1"/>
    <xf numFmtId="0" fontId="46" fillId="40" borderId="8" xfId="0" applyFont="1" applyFill="1" applyBorder="1"/>
    <xf numFmtId="0" fontId="10" fillId="40" borderId="6" xfId="0" applyFont="1" applyFill="1" applyBorder="1"/>
    <xf numFmtId="0" fontId="0" fillId="42" borderId="6" xfId="0" applyFill="1" applyBorder="1"/>
    <xf numFmtId="0" fontId="46" fillId="40" borderId="17" xfId="0" applyFont="1" applyFill="1" applyBorder="1"/>
    <xf numFmtId="0" fontId="63" fillId="40" borderId="17" xfId="0" applyFont="1" applyFill="1" applyBorder="1"/>
    <xf numFmtId="0" fontId="46" fillId="40" borderId="25" xfId="0" applyFont="1" applyFill="1" applyBorder="1"/>
    <xf numFmtId="0" fontId="9" fillId="42" borderId="17" xfId="0" applyFont="1" applyFill="1" applyBorder="1"/>
    <xf numFmtId="0" fontId="4" fillId="42" borderId="17" xfId="0" applyFont="1" applyFill="1" applyBorder="1" applyAlignment="1">
      <alignment wrapText="1"/>
    </xf>
    <xf numFmtId="0" fontId="9" fillId="0" borderId="17" xfId="0" applyFont="1" applyBorder="1"/>
    <xf numFmtId="0" fontId="68" fillId="42" borderId="0" xfId="0" applyFont="1" applyFill="1" applyBorder="1"/>
    <xf numFmtId="0" fontId="9" fillId="0" borderId="17" xfId="0" applyFont="1" applyBorder="1" applyAlignment="1">
      <alignment wrapText="1"/>
    </xf>
    <xf numFmtId="0" fontId="9" fillId="42" borderId="17" xfId="0" applyFont="1" applyFill="1" applyBorder="1" applyAlignment="1">
      <alignment wrapText="1"/>
    </xf>
    <xf numFmtId="0" fontId="59" fillId="0" borderId="17" xfId="0" applyFont="1" applyBorder="1"/>
    <xf numFmtId="0" fontId="0" fillId="0" borderId="17" xfId="0" applyFont="1" applyBorder="1"/>
    <xf numFmtId="0" fontId="0" fillId="0" borderId="17" xfId="0" applyBorder="1"/>
    <xf numFmtId="0" fontId="0" fillId="0" borderId="16" xfId="0" applyBorder="1"/>
    <xf numFmtId="0" fontId="67" fillId="0" borderId="0" xfId="0" applyFont="1" applyBorder="1"/>
    <xf numFmtId="0" fontId="67" fillId="42" borderId="0" xfId="0" applyFont="1" applyFill="1" applyBorder="1"/>
    <xf numFmtId="0" fontId="9" fillId="42" borderId="0" xfId="0" quotePrefix="1" applyFont="1" applyFill="1" applyBorder="1" applyAlignment="1">
      <alignment wrapText="1"/>
    </xf>
    <xf numFmtId="0" fontId="46" fillId="40" borderId="7" xfId="0" applyFont="1" applyFill="1" applyBorder="1"/>
    <xf numFmtId="0" fontId="26" fillId="40" borderId="27" xfId="0" applyFont="1" applyFill="1" applyBorder="1"/>
    <xf numFmtId="0" fontId="9" fillId="42" borderId="7" xfId="0" applyFont="1" applyFill="1" applyBorder="1"/>
    <xf numFmtId="0" fontId="26" fillId="42" borderId="17" xfId="0" applyFont="1" applyFill="1" applyBorder="1"/>
    <xf numFmtId="0" fontId="9" fillId="0" borderId="0" xfId="0" applyFont="1" applyBorder="1" applyAlignment="1">
      <alignment horizontal="left" indent="4"/>
    </xf>
    <xf numFmtId="0" fontId="4" fillId="42" borderId="17" xfId="0" applyFont="1" applyFill="1" applyBorder="1" applyAlignment="1" applyProtection="1">
      <alignment vertical="center" wrapText="1"/>
    </xf>
    <xf numFmtId="0" fontId="59" fillId="42" borderId="17" xfId="0" applyFont="1" applyFill="1" applyBorder="1" applyAlignment="1">
      <alignment wrapText="1"/>
    </xf>
    <xf numFmtId="0" fontId="0" fillId="42" borderId="17" xfId="0" applyFill="1" applyBorder="1"/>
    <xf numFmtId="0" fontId="0" fillId="42" borderId="16" xfId="0" applyFill="1" applyBorder="1"/>
    <xf numFmtId="0" fontId="9" fillId="42" borderId="14" xfId="0" applyFont="1" applyFill="1" applyBorder="1"/>
    <xf numFmtId="0" fontId="10" fillId="40" borderId="8" xfId="0" applyFont="1" applyFill="1" applyBorder="1"/>
    <xf numFmtId="0" fontId="10" fillId="40" borderId="17" xfId="0" applyFont="1" applyFill="1" applyBorder="1"/>
    <xf numFmtId="0" fontId="10" fillId="40" borderId="25" xfId="0" applyFont="1" applyFill="1" applyBorder="1"/>
    <xf numFmtId="0" fontId="4" fillId="35" borderId="0" xfId="0" applyFont="1" applyFill="1" applyBorder="1" applyAlignment="1" applyProtection="1">
      <alignment vertical="top"/>
    </xf>
    <xf numFmtId="0" fontId="61" fillId="42" borderId="17" xfId="0" applyFont="1" applyFill="1" applyBorder="1"/>
    <xf numFmtId="0" fontId="68" fillId="42" borderId="17" xfId="0" applyFont="1" applyFill="1" applyBorder="1" applyAlignment="1">
      <alignment horizontal="left" vertical="top" wrapText="1"/>
    </xf>
    <xf numFmtId="182" fontId="4" fillId="35" borderId="0" xfId="0" applyNumberFormat="1" applyFont="1" applyFill="1" applyBorder="1" applyAlignment="1" applyProtection="1">
      <alignment vertical="top"/>
    </xf>
    <xf numFmtId="0" fontId="15" fillId="35" borderId="14" xfId="0" applyFont="1" applyFill="1" applyBorder="1" applyAlignment="1" applyProtection="1">
      <alignment vertical="top"/>
    </xf>
    <xf numFmtId="0" fontId="15" fillId="42" borderId="14" xfId="0" applyFont="1" applyFill="1" applyBorder="1" applyAlignment="1" applyProtection="1">
      <alignment vertical="top"/>
    </xf>
    <xf numFmtId="0" fontId="11" fillId="42" borderId="14" xfId="0" applyFont="1" applyFill="1" applyBorder="1" applyAlignment="1">
      <alignment horizontal="center" wrapText="1"/>
    </xf>
    <xf numFmtId="0" fontId="15" fillId="42" borderId="7" xfId="0" applyFont="1" applyFill="1" applyBorder="1" applyAlignment="1" applyProtection="1">
      <alignment vertical="top"/>
    </xf>
    <xf numFmtId="0" fontId="15" fillId="42" borderId="6" xfId="0" applyFont="1" applyFill="1" applyBorder="1" applyAlignment="1" applyProtection="1">
      <alignment vertical="top"/>
    </xf>
    <xf numFmtId="0" fontId="15" fillId="42" borderId="18" xfId="0" applyFont="1" applyFill="1" applyBorder="1" applyAlignment="1" applyProtection="1">
      <alignment vertical="top"/>
    </xf>
    <xf numFmtId="0" fontId="0" fillId="41" borderId="17" xfId="0" applyFont="1" applyFill="1" applyBorder="1"/>
    <xf numFmtId="0" fontId="0" fillId="41" borderId="17" xfId="0" applyFont="1" applyFill="1" applyBorder="1" applyAlignment="1">
      <alignment vertical="center"/>
    </xf>
    <xf numFmtId="0" fontId="61" fillId="42" borderId="17" xfId="0" applyFont="1" applyFill="1" applyBorder="1" applyAlignment="1">
      <alignment wrapText="1"/>
    </xf>
    <xf numFmtId="0" fontId="0" fillId="0" borderId="15" xfId="0" applyBorder="1"/>
    <xf numFmtId="0" fontId="0" fillId="0" borderId="14" xfId="0" applyBorder="1"/>
    <xf numFmtId="0" fontId="26" fillId="40" borderId="6" xfId="0" applyFont="1" applyFill="1" applyBorder="1"/>
    <xf numFmtId="0" fontId="46" fillId="40" borderId="16" xfId="0" applyFont="1" applyFill="1" applyBorder="1"/>
    <xf numFmtId="0" fontId="0" fillId="42" borderId="18" xfId="0" applyFont="1" applyFill="1" applyBorder="1"/>
    <xf numFmtId="0" fontId="26" fillId="0" borderId="0" xfId="0" applyFont="1" applyBorder="1" applyAlignment="1"/>
    <xf numFmtId="0" fontId="9" fillId="35" borderId="0" xfId="0" applyFont="1" applyFill="1" applyBorder="1" applyAlignment="1" applyProtection="1">
      <alignment vertical="top"/>
    </xf>
    <xf numFmtId="0" fontId="9" fillId="35" borderId="0" xfId="0" applyFont="1" applyFill="1" applyBorder="1" applyAlignment="1" applyProtection="1">
      <alignment horizontal="left" vertical="top"/>
    </xf>
    <xf numFmtId="0" fontId="0" fillId="0" borderId="18" xfId="0" applyFont="1" applyBorder="1"/>
    <xf numFmtId="2" fontId="9" fillId="0" borderId="17" xfId="0" applyNumberFormat="1" applyFont="1" applyBorder="1" applyAlignment="1">
      <alignment wrapText="1"/>
    </xf>
    <xf numFmtId="0" fontId="9" fillId="35" borderId="0" xfId="0" applyFont="1" applyFill="1" applyBorder="1" applyAlignment="1" applyProtection="1">
      <alignment horizontal="left"/>
    </xf>
    <xf numFmtId="0" fontId="9" fillId="0" borderId="0" xfId="0" applyFont="1" applyBorder="1" applyAlignment="1">
      <alignment horizontal="left" wrapText="1"/>
    </xf>
    <xf numFmtId="0" fontId="5" fillId="42" borderId="18" xfId="0" applyFont="1" applyFill="1" applyBorder="1"/>
    <xf numFmtId="0" fontId="46" fillId="40" borderId="17" xfId="0" applyFont="1" applyFill="1" applyBorder="1" applyAlignment="1">
      <alignment horizontal="left"/>
    </xf>
    <xf numFmtId="0" fontId="9" fillId="41" borderId="17" xfId="0" applyFont="1" applyFill="1" applyBorder="1" applyAlignment="1"/>
    <xf numFmtId="0" fontId="9" fillId="41" borderId="17" xfId="0" applyFont="1" applyFill="1" applyBorder="1"/>
    <xf numFmtId="0" fontId="4" fillId="41" borderId="0" xfId="0" applyFont="1" applyFill="1" applyBorder="1"/>
    <xf numFmtId="0" fontId="4" fillId="0" borderId="17" xfId="0" applyFont="1" applyBorder="1"/>
    <xf numFmtId="2" fontId="9" fillId="42" borderId="17" xfId="0" applyNumberFormat="1" applyFont="1" applyFill="1" applyBorder="1" applyAlignment="1">
      <alignment wrapText="1"/>
    </xf>
    <xf numFmtId="0" fontId="4" fillId="42" borderId="17" xfId="0" applyFont="1" applyFill="1" applyBorder="1" applyAlignment="1" applyProtection="1">
      <alignment horizontal="left" vertical="center" wrapText="1"/>
    </xf>
    <xf numFmtId="0" fontId="9" fillId="42" borderId="18" xfId="0" applyFont="1" applyFill="1" applyBorder="1"/>
    <xf numFmtId="0" fontId="1" fillId="41" borderId="17" xfId="0" applyFont="1" applyFill="1" applyBorder="1"/>
    <xf numFmtId="0" fontId="9" fillId="42" borderId="17" xfId="0" applyFont="1" applyFill="1" applyBorder="1" applyAlignment="1">
      <alignment vertical="top" wrapText="1"/>
    </xf>
    <xf numFmtId="0" fontId="0" fillId="42" borderId="18" xfId="0" applyFill="1" applyBorder="1" applyAlignment="1">
      <alignment wrapText="1"/>
    </xf>
    <xf numFmtId="0" fontId="15" fillId="35" borderId="6" xfId="0" applyFont="1" applyFill="1" applyBorder="1" applyAlignment="1" applyProtection="1">
      <alignment vertical="top"/>
    </xf>
    <xf numFmtId="0" fontId="15" fillId="35" borderId="18" xfId="0" applyFont="1" applyFill="1" applyBorder="1" applyAlignment="1" applyProtection="1">
      <alignment vertical="top"/>
    </xf>
    <xf numFmtId="0" fontId="0" fillId="41" borderId="17" xfId="0" applyFill="1" applyBorder="1"/>
    <xf numFmtId="0" fontId="0" fillId="41" borderId="17" xfId="0" applyFont="1" applyFill="1" applyBorder="1" applyAlignment="1">
      <alignment horizontal="left"/>
    </xf>
    <xf numFmtId="0" fontId="64" fillId="42" borderId="17" xfId="0" applyFont="1" applyFill="1" applyBorder="1"/>
    <xf numFmtId="0" fontId="64" fillId="42" borderId="17" xfId="0" applyFont="1" applyFill="1" applyBorder="1" applyAlignment="1">
      <alignment wrapText="1"/>
    </xf>
    <xf numFmtId="0" fontId="0" fillId="35" borderId="0" xfId="0" applyFont="1" applyFill="1" applyBorder="1" applyAlignment="1" applyProtection="1">
      <alignment horizontal="center"/>
    </xf>
    <xf numFmtId="0" fontId="26" fillId="42" borderId="17" xfId="0" applyFont="1" applyFill="1" applyBorder="1" applyAlignment="1" applyProtection="1">
      <alignment wrapText="1"/>
    </xf>
    <xf numFmtId="0" fontId="9" fillId="35" borderId="0" xfId="0" applyFont="1" applyFill="1" applyBorder="1" applyAlignment="1" applyProtection="1">
      <alignment horizontal="center" vertical="center"/>
    </xf>
    <xf numFmtId="0" fontId="0" fillId="35" borderId="18" xfId="0" applyFont="1" applyFill="1" applyBorder="1" applyAlignment="1" applyProtection="1">
      <alignment vertical="top"/>
    </xf>
    <xf numFmtId="0" fontId="9" fillId="35" borderId="0" xfId="0" applyFont="1" applyFill="1" applyBorder="1" applyAlignment="1" applyProtection="1">
      <alignment horizontal="center" vertical="top"/>
    </xf>
    <xf numFmtId="0" fontId="4" fillId="42" borderId="17" xfId="0" applyFont="1" applyFill="1" applyBorder="1" applyAlignment="1" applyProtection="1">
      <alignment wrapText="1"/>
    </xf>
    <xf numFmtId="0" fontId="26" fillId="42" borderId="16" xfId="0" applyFont="1" applyFill="1" applyBorder="1" applyAlignment="1" applyProtection="1">
      <alignment wrapText="1"/>
    </xf>
    <xf numFmtId="0" fontId="4" fillId="42" borderId="14" xfId="0" applyFont="1" applyFill="1" applyBorder="1" applyProtection="1"/>
    <xf numFmtId="0" fontId="0" fillId="35" borderId="14" xfId="0" applyFont="1" applyFill="1" applyBorder="1" applyAlignment="1" applyProtection="1">
      <alignment vertical="top"/>
    </xf>
    <xf numFmtId="0" fontId="0" fillId="35" borderId="15" xfId="0" applyFont="1" applyFill="1" applyBorder="1" applyAlignment="1" applyProtection="1">
      <alignment vertical="top"/>
    </xf>
    <xf numFmtId="0" fontId="0" fillId="35" borderId="17" xfId="0" applyFont="1" applyFill="1" applyBorder="1" applyAlignment="1" applyProtection="1">
      <alignment vertical="top" wrapText="1"/>
    </xf>
    <xf numFmtId="0" fontId="25" fillId="42" borderId="17" xfId="0" applyFont="1" applyFill="1" applyBorder="1" applyAlignment="1">
      <alignment vertical="top" wrapText="1"/>
    </xf>
    <xf numFmtId="0" fontId="15" fillId="42" borderId="17" xfId="0" applyFont="1" applyFill="1" applyBorder="1" applyAlignment="1" applyProtection="1">
      <alignment vertical="top" wrapText="1"/>
    </xf>
    <xf numFmtId="0" fontId="0" fillId="42" borderId="17" xfId="0" applyFont="1" applyFill="1" applyBorder="1" applyAlignment="1" applyProtection="1">
      <alignment vertical="top" wrapText="1"/>
    </xf>
    <xf numFmtId="0" fontId="1" fillId="42" borderId="17" xfId="0" applyFont="1" applyFill="1" applyBorder="1" applyAlignment="1" applyProtection="1">
      <alignment vertical="top" wrapText="1"/>
    </xf>
    <xf numFmtId="0" fontId="0" fillId="42" borderId="17" xfId="0" applyFill="1" applyBorder="1" applyAlignment="1">
      <alignment wrapText="1"/>
    </xf>
    <xf numFmtId="0" fontId="0" fillId="42" borderId="17" xfId="0" applyFont="1" applyFill="1" applyBorder="1" applyAlignment="1">
      <alignment vertical="top" wrapText="1"/>
    </xf>
    <xf numFmtId="0" fontId="1" fillId="35" borderId="17" xfId="0" applyFont="1" applyFill="1" applyBorder="1" applyAlignment="1" applyProtection="1">
      <alignment vertical="top" wrapText="1"/>
    </xf>
    <xf numFmtId="0" fontId="0" fillId="42" borderId="16" xfId="0" applyFill="1" applyBorder="1" applyAlignment="1">
      <alignment wrapText="1"/>
    </xf>
    <xf numFmtId="0" fontId="46" fillId="40" borderId="8" xfId="0" applyFont="1" applyFill="1" applyBorder="1" applyAlignment="1">
      <alignment wrapText="1"/>
    </xf>
    <xf numFmtId="0" fontId="46" fillId="40" borderId="17" xfId="0" applyFont="1" applyFill="1" applyBorder="1" applyAlignment="1">
      <alignment wrapText="1"/>
    </xf>
    <xf numFmtId="0" fontId="46" fillId="40" borderId="25" xfId="0" applyFont="1" applyFill="1" applyBorder="1" applyAlignment="1">
      <alignment wrapText="1"/>
    </xf>
    <xf numFmtId="0" fontId="0" fillId="0" borderId="0" xfId="0" applyFont="1" applyFill="1" applyBorder="1" applyAlignment="1">
      <alignment wrapText="1"/>
    </xf>
    <xf numFmtId="0" fontId="0" fillId="42" borderId="14" xfId="0" applyFont="1" applyFill="1" applyBorder="1" applyAlignment="1">
      <alignment wrapText="1"/>
    </xf>
    <xf numFmtId="0" fontId="5" fillId="42" borderId="0" xfId="0" applyFont="1" applyFill="1" applyBorder="1" applyAlignment="1">
      <alignment wrapText="1"/>
    </xf>
    <xf numFmtId="2" fontId="9" fillId="2" borderId="1" xfId="0" applyNumberFormat="1" applyFont="1" applyFill="1" applyBorder="1"/>
    <xf numFmtId="2" fontId="9" fillId="43" borderId="1" xfId="0" applyNumberFormat="1" applyFont="1" applyFill="1" applyBorder="1"/>
    <xf numFmtId="0" fontId="15" fillId="42" borderId="0" xfId="0" applyFont="1" applyFill="1" applyBorder="1" applyAlignment="1" applyProtection="1">
      <alignment horizontal="left" vertical="center" wrapText="1"/>
    </xf>
    <xf numFmtId="2" fontId="4" fillId="38" borderId="1" xfId="74" quotePrefix="1" applyNumberFormat="1" applyFont="1" applyFill="1" applyBorder="1"/>
    <xf numFmtId="2" fontId="0" fillId="2" borderId="1" xfId="0" applyNumberFormat="1" applyFont="1" applyFill="1" applyBorder="1" applyAlignment="1">
      <alignment horizontal="center"/>
    </xf>
    <xf numFmtId="2" fontId="4" fillId="2" borderId="1" xfId="0" applyNumberFormat="1" applyFont="1" applyFill="1" applyBorder="1" applyAlignment="1" applyProtection="1">
      <alignment horizontal="center"/>
    </xf>
    <xf numFmtId="2" fontId="4" fillId="36" borderId="1" xfId="72" applyNumberFormat="1" applyFont="1" applyFill="1" applyBorder="1" applyAlignment="1" applyProtection="1">
      <alignment horizontal="center" vertical="center"/>
      <protection locked="0"/>
    </xf>
    <xf numFmtId="0" fontId="15" fillId="42" borderId="0" xfId="0" applyFont="1" applyFill="1" applyBorder="1" applyAlignment="1" applyProtection="1">
      <alignment horizontal="left" wrapText="1"/>
    </xf>
    <xf numFmtId="0" fontId="1" fillId="0" borderId="0" xfId="0" applyFont="1" applyBorder="1" applyAlignment="1">
      <alignment wrapText="1"/>
    </xf>
    <xf numFmtId="179" fontId="15" fillId="2" borderId="1" xfId="72" applyNumberFormat="1" applyFont="1" applyFill="1" applyBorder="1" applyAlignment="1" applyProtection="1">
      <alignment horizontal="center" vertical="center"/>
      <protection locked="0"/>
    </xf>
    <xf numFmtId="164" fontId="59" fillId="39" borderId="1" xfId="0" applyNumberFormat="1" applyFont="1" applyFill="1" applyBorder="1" applyAlignment="1">
      <alignment horizontal="center"/>
    </xf>
    <xf numFmtId="0" fontId="10" fillId="40" borderId="17" xfId="0" applyFont="1" applyFill="1" applyBorder="1" applyAlignment="1">
      <alignment horizontal="left" wrapText="1"/>
    </xf>
    <xf numFmtId="178" fontId="9" fillId="39" borderId="1" xfId="0" applyNumberFormat="1" applyFont="1" applyFill="1" applyBorder="1" applyAlignment="1"/>
    <xf numFmtId="0" fontId="53" fillId="40" borderId="0" xfId="0" applyFont="1" applyFill="1" applyBorder="1"/>
    <xf numFmtId="0" fontId="26" fillId="40" borderId="0" xfId="0" applyFont="1" applyFill="1" applyBorder="1" applyAlignment="1">
      <alignment horizontal="center"/>
    </xf>
    <xf numFmtId="0" fontId="4" fillId="40" borderId="0" xfId="0" applyFont="1" applyFill="1" applyAlignment="1">
      <alignment horizontal="center" wrapText="1"/>
    </xf>
    <xf numFmtId="0" fontId="1" fillId="42" borderId="0" xfId="0" applyFont="1" applyFill="1" applyBorder="1" applyAlignment="1">
      <alignment horizontal="center"/>
    </xf>
    <xf numFmtId="0" fontId="0" fillId="42" borderId="0" xfId="0" applyFont="1" applyFill="1" applyBorder="1" applyAlignment="1">
      <alignment horizontal="center"/>
    </xf>
    <xf numFmtId="0" fontId="28" fillId="42" borderId="0" xfId="3" applyFont="1" applyFill="1" applyBorder="1" applyAlignment="1">
      <alignment horizontal="center"/>
    </xf>
    <xf numFmtId="0" fontId="15" fillId="2" borderId="0" xfId="0" applyFont="1" applyFill="1" applyBorder="1" applyAlignment="1">
      <alignment horizontal="center" vertical="top" wrapText="1"/>
    </xf>
    <xf numFmtId="0" fontId="15" fillId="2" borderId="14" xfId="0" applyFont="1" applyFill="1" applyBorder="1" applyAlignment="1">
      <alignment horizontal="center" vertical="top" wrapText="1"/>
    </xf>
    <xf numFmtId="0" fontId="0" fillId="42" borderId="14" xfId="0" applyFont="1" applyFill="1" applyBorder="1" applyAlignment="1">
      <alignment horizontal="center"/>
    </xf>
    <xf numFmtId="0" fontId="0" fillId="0" borderId="0" xfId="0" applyAlignment="1">
      <alignment horizontal="center"/>
    </xf>
    <xf numFmtId="0" fontId="4" fillId="40" borderId="7" xfId="0" applyFont="1" applyFill="1" applyBorder="1" applyAlignment="1">
      <alignment horizontal="left"/>
    </xf>
    <xf numFmtId="0" fontId="0" fillId="0" borderId="1" xfId="0" applyFont="1" applyBorder="1" applyAlignment="1">
      <alignment vertical="top" wrapText="1"/>
    </xf>
    <xf numFmtId="0" fontId="15" fillId="0" borderId="1" xfId="0" applyFont="1" applyBorder="1" applyAlignment="1">
      <alignment horizontal="left" vertical="top" wrapText="1"/>
    </xf>
    <xf numFmtId="0" fontId="15" fillId="40" borderId="0" xfId="0" applyFont="1" applyFill="1" applyAlignment="1">
      <alignment horizontal="left" vertical="top"/>
    </xf>
    <xf numFmtId="0" fontId="0" fillId="0" borderId="0" xfId="0" applyAlignment="1">
      <alignment vertical="top" wrapText="1"/>
    </xf>
    <xf numFmtId="14" fontId="15" fillId="37" borderId="1" xfId="0" applyNumberFormat="1" applyFont="1" applyFill="1" applyBorder="1" applyAlignment="1" applyProtection="1">
      <alignment horizontal="center" vertical="center"/>
    </xf>
    <xf numFmtId="166" fontId="15" fillId="37" borderId="1" xfId="0" applyNumberFormat="1" applyFont="1" applyFill="1" applyBorder="1" applyAlignment="1" applyProtection="1">
      <alignment horizontal="center" vertical="center"/>
    </xf>
    <xf numFmtId="166" fontId="15" fillId="37" borderId="1" xfId="0" applyNumberFormat="1" applyFont="1" applyFill="1" applyBorder="1" applyAlignment="1" applyProtection="1">
      <alignment horizontal="center" vertical="center" wrapText="1"/>
    </xf>
    <xf numFmtId="166" fontId="38" fillId="37" borderId="1" xfId="75" applyNumberFormat="1" applyFill="1" applyBorder="1" applyAlignment="1" applyProtection="1">
      <alignment horizontal="left" vertical="center" wrapText="1"/>
    </xf>
    <xf numFmtId="0" fontId="26" fillId="40" borderId="0" xfId="0" applyFont="1" applyFill="1" applyAlignment="1">
      <alignment vertical="center"/>
    </xf>
    <xf numFmtId="0" fontId="24" fillId="35" borderId="0" xfId="0" applyFont="1" applyFill="1" applyAlignment="1">
      <alignment horizontal="center" vertical="center"/>
    </xf>
    <xf numFmtId="0" fontId="24" fillId="35" borderId="0" xfId="0" applyFont="1" applyFill="1" applyAlignment="1">
      <alignment vertical="center"/>
    </xf>
    <xf numFmtId="0" fontId="26" fillId="40" borderId="0" xfId="0" applyFont="1" applyFill="1" applyAlignment="1">
      <alignment horizontal="left" vertical="center"/>
    </xf>
    <xf numFmtId="0" fontId="4" fillId="40" borderId="0" xfId="0" applyFont="1" applyFill="1" applyAlignment="1">
      <alignment vertical="center"/>
    </xf>
    <xf numFmtId="0" fontId="33" fillId="35" borderId="0" xfId="0" applyFont="1" applyFill="1" applyAlignment="1">
      <alignment horizontal="center" vertical="center"/>
    </xf>
    <xf numFmtId="0" fontId="33" fillId="35" borderId="0" xfId="0" applyFont="1" applyFill="1" applyAlignment="1">
      <alignment vertical="center"/>
    </xf>
    <xf numFmtId="0" fontId="26" fillId="40" borderId="9" xfId="0" applyFont="1" applyFill="1" applyBorder="1" applyAlignment="1">
      <alignment vertical="center"/>
    </xf>
    <xf numFmtId="0" fontId="4" fillId="40" borderId="9" xfId="0" applyFont="1" applyFill="1" applyBorder="1" applyAlignment="1">
      <alignment vertical="center"/>
    </xf>
    <xf numFmtId="166" fontId="15" fillId="35" borderId="0" xfId="0" applyNumberFormat="1" applyFont="1" applyFill="1" applyBorder="1" applyAlignment="1" applyProtection="1">
      <alignment horizontal="center" vertical="center"/>
    </xf>
    <xf numFmtId="166" fontId="15" fillId="37" borderId="1" xfId="0" applyNumberFormat="1" applyFont="1" applyFill="1" applyBorder="1" applyAlignment="1" applyProtection="1">
      <alignment horizontal="left" vertical="center"/>
    </xf>
    <xf numFmtId="0" fontId="0" fillId="35" borderId="0" xfId="0" applyFont="1" applyFill="1" applyAlignment="1">
      <alignment vertical="center"/>
    </xf>
    <xf numFmtId="0" fontId="0" fillId="0" borderId="0" xfId="0" applyFont="1" applyAlignment="1">
      <alignment horizontal="center" vertical="center"/>
    </xf>
    <xf numFmtId="0" fontId="0" fillId="0" borderId="0" xfId="0" applyFont="1" applyAlignment="1">
      <alignment vertical="center"/>
    </xf>
    <xf numFmtId="166" fontId="15" fillId="37" borderId="1" xfId="0" applyNumberFormat="1" applyFont="1" applyFill="1" applyBorder="1" applyAlignment="1" applyProtection="1">
      <alignment horizontal="left" vertical="center" wrapText="1"/>
    </xf>
    <xf numFmtId="0" fontId="0" fillId="35" borderId="0" xfId="0" applyFont="1" applyFill="1" applyAlignment="1">
      <alignment horizontal="center" vertical="center"/>
    </xf>
    <xf numFmtId="166" fontId="57" fillId="37" borderId="1" xfId="0" applyNumberFormat="1" applyFont="1" applyFill="1" applyBorder="1" applyAlignment="1" applyProtection="1">
      <alignment horizontal="left" vertical="center"/>
    </xf>
    <xf numFmtId="0" fontId="26" fillId="40" borderId="7" xfId="0" applyFont="1" applyFill="1" applyBorder="1" applyAlignment="1">
      <alignment vertical="center"/>
    </xf>
    <xf numFmtId="0" fontId="0" fillId="0" borderId="7" xfId="0" applyBorder="1" applyAlignment="1">
      <alignment vertical="center"/>
    </xf>
    <xf numFmtId="0" fontId="0" fillId="0" borderId="6" xfId="0" applyBorder="1" applyAlignment="1">
      <alignment vertical="center"/>
    </xf>
    <xf numFmtId="0" fontId="0" fillId="0" borderId="0" xfId="0" applyAlignment="1">
      <alignment vertical="center"/>
    </xf>
    <xf numFmtId="0" fontId="4" fillId="40" borderId="0" xfId="0" applyFont="1" applyFill="1" applyBorder="1" applyAlignment="1">
      <alignment vertical="center"/>
    </xf>
    <xf numFmtId="0" fontId="10" fillId="40" borderId="0" xfId="0" applyFont="1" applyFill="1" applyBorder="1" applyAlignment="1">
      <alignment vertical="center"/>
    </xf>
    <xf numFmtId="0" fontId="10" fillId="40" borderId="0" xfId="0" applyFont="1" applyFill="1" applyBorder="1" applyAlignment="1">
      <alignment horizontal="center" vertical="center"/>
    </xf>
    <xf numFmtId="0" fontId="0" fillId="42" borderId="0" xfId="0" applyFill="1" applyBorder="1" applyAlignment="1">
      <alignment vertical="center"/>
    </xf>
    <xf numFmtId="0" fontId="0" fillId="42" borderId="18" xfId="0" applyFill="1" applyBorder="1" applyAlignment="1">
      <alignment vertical="center"/>
    </xf>
    <xf numFmtId="0" fontId="4" fillId="40" borderId="0" xfId="0" applyFont="1" applyFill="1" applyBorder="1" applyAlignment="1">
      <alignment horizontal="center" vertical="center"/>
    </xf>
    <xf numFmtId="0" fontId="15" fillId="35" borderId="0" xfId="0" applyFont="1" applyFill="1" applyBorder="1" applyAlignment="1" applyProtection="1">
      <alignment vertical="center"/>
    </xf>
    <xf numFmtId="0" fontId="10" fillId="35" borderId="0" xfId="0" applyFont="1" applyFill="1" applyBorder="1" applyAlignment="1" applyProtection="1">
      <alignment horizontal="center" vertical="center"/>
    </xf>
    <xf numFmtId="0" fontId="28" fillId="35" borderId="0" xfId="0" applyFont="1" applyFill="1" applyBorder="1" applyAlignment="1" applyProtection="1">
      <alignment vertical="center"/>
    </xf>
    <xf numFmtId="0" fontId="15" fillId="42" borderId="0" xfId="0" applyFont="1" applyFill="1" applyBorder="1" applyAlignment="1" applyProtection="1">
      <alignment vertical="center"/>
    </xf>
    <xf numFmtId="0" fontId="10" fillId="42" borderId="0" xfId="0" applyFont="1" applyFill="1" applyBorder="1" applyAlignment="1">
      <alignment vertical="center" wrapText="1"/>
    </xf>
    <xf numFmtId="0" fontId="15" fillId="35" borderId="0" xfId="0" applyFont="1" applyFill="1" applyBorder="1" applyAlignment="1" applyProtection="1">
      <alignment horizontal="center" vertical="center"/>
    </xf>
    <xf numFmtId="0" fontId="0" fillId="35" borderId="0" xfId="0" applyFont="1" applyFill="1" applyBorder="1" applyAlignment="1" applyProtection="1">
      <alignment horizontal="center" vertical="center"/>
    </xf>
    <xf numFmtId="0" fontId="0" fillId="35" borderId="0" xfId="0" applyFont="1" applyFill="1" applyBorder="1" applyAlignment="1" applyProtection="1">
      <alignment vertical="center"/>
    </xf>
    <xf numFmtId="179" fontId="15" fillId="41" borderId="1" xfId="0" applyNumberFormat="1" applyFont="1" applyFill="1" applyBorder="1" applyAlignment="1" applyProtection="1">
      <alignment horizontal="center" vertical="center"/>
    </xf>
    <xf numFmtId="183" fontId="15" fillId="41" borderId="1" xfId="0" applyNumberFormat="1" applyFont="1" applyFill="1" applyBorder="1" applyAlignment="1" applyProtection="1">
      <alignment horizontal="center" vertical="center"/>
    </xf>
    <xf numFmtId="0" fontId="0" fillId="42" borderId="0" xfId="0" applyFont="1" applyFill="1" applyBorder="1" applyAlignment="1">
      <alignment vertical="center"/>
    </xf>
    <xf numFmtId="0" fontId="5" fillId="35" borderId="0" xfId="0" applyFont="1" applyFill="1" applyBorder="1" applyAlignment="1" applyProtection="1">
      <alignment vertical="center"/>
    </xf>
    <xf numFmtId="0" fontId="0" fillId="42" borderId="0" xfId="0" applyFont="1" applyFill="1" applyBorder="1" applyAlignment="1" applyProtection="1">
      <alignment horizontal="center" vertical="center"/>
    </xf>
    <xf numFmtId="166" fontId="15" fillId="42" borderId="0" xfId="0" applyNumberFormat="1" applyFont="1" applyFill="1" applyBorder="1" applyAlignment="1" applyProtection="1">
      <alignment horizontal="center" vertical="center"/>
    </xf>
    <xf numFmtId="0" fontId="1" fillId="42" borderId="0" xfId="0" applyFont="1" applyFill="1" applyBorder="1" applyAlignment="1">
      <alignment vertical="center"/>
    </xf>
    <xf numFmtId="0" fontId="15" fillId="42" borderId="0" xfId="0" applyFont="1" applyFill="1" applyBorder="1" applyAlignment="1">
      <alignment vertical="center"/>
    </xf>
    <xf numFmtId="0" fontId="15" fillId="42" borderId="0" xfId="3" applyFont="1" applyFill="1" applyBorder="1" applyAlignment="1">
      <alignment horizontal="center" vertical="center" wrapText="1"/>
    </xf>
    <xf numFmtId="186" fontId="15" fillId="41" borderId="1" xfId="0" applyNumberFormat="1" applyFont="1" applyFill="1" applyBorder="1" applyAlignment="1" applyProtection="1">
      <alignment horizontal="center" vertical="center"/>
    </xf>
    <xf numFmtId="0" fontId="0" fillId="42" borderId="0" xfId="0" applyFill="1" applyBorder="1" applyAlignment="1" applyProtection="1">
      <alignment vertical="center"/>
    </xf>
    <xf numFmtId="167" fontId="15" fillId="42" borderId="0" xfId="0" applyNumberFormat="1" applyFont="1" applyFill="1" applyBorder="1" applyAlignment="1" applyProtection="1">
      <alignment horizontal="center" vertical="center"/>
    </xf>
    <xf numFmtId="0" fontId="0" fillId="42" borderId="0" xfId="0" applyFont="1" applyFill="1" applyBorder="1" applyAlignment="1" applyProtection="1">
      <alignment vertical="center"/>
    </xf>
    <xf numFmtId="0" fontId="15" fillId="42" borderId="0" xfId="0" applyFont="1" applyFill="1" applyBorder="1" applyAlignment="1" applyProtection="1">
      <alignment horizontal="center" vertical="center"/>
    </xf>
    <xf numFmtId="10" fontId="15" fillId="41" borderId="1" xfId="0" applyNumberFormat="1" applyFont="1" applyFill="1" applyBorder="1" applyAlignment="1" applyProtection="1">
      <alignment horizontal="center" vertical="center"/>
    </xf>
    <xf numFmtId="166" fontId="15" fillId="41" borderId="1" xfId="0" applyNumberFormat="1" applyFont="1" applyFill="1" applyBorder="1" applyAlignment="1" applyProtection="1">
      <alignment horizontal="center" vertical="center"/>
    </xf>
    <xf numFmtId="0" fontId="0" fillId="42" borderId="0" xfId="0" applyFont="1" applyFill="1" applyBorder="1" applyAlignment="1">
      <alignment vertical="center" wrapText="1"/>
    </xf>
    <xf numFmtId="0" fontId="0" fillId="0" borderId="0" xfId="0" applyBorder="1" applyAlignment="1">
      <alignment vertical="center" wrapText="1"/>
    </xf>
    <xf numFmtId="168" fontId="15" fillId="41" borderId="1" xfId="0" applyNumberFormat="1" applyFont="1" applyFill="1" applyBorder="1" applyAlignment="1" applyProtection="1">
      <alignment horizontal="center" vertical="center"/>
    </xf>
    <xf numFmtId="0" fontId="0" fillId="42" borderId="14" xfId="0" applyFill="1" applyBorder="1" applyAlignment="1">
      <alignment vertical="center"/>
    </xf>
    <xf numFmtId="0" fontId="0" fillId="42" borderId="15" xfId="0" applyFill="1" applyBorder="1" applyAlignment="1">
      <alignment vertical="center"/>
    </xf>
    <xf numFmtId="0" fontId="10" fillId="40" borderId="8" xfId="0" applyFont="1" applyFill="1" applyBorder="1" applyAlignment="1">
      <alignment vertical="top" wrapText="1"/>
    </xf>
    <xf numFmtId="0" fontId="10" fillId="40" borderId="17" xfId="0" applyFont="1" applyFill="1" applyBorder="1" applyAlignment="1">
      <alignment horizontal="left" vertical="top" wrapText="1"/>
    </xf>
    <xf numFmtId="0" fontId="10" fillId="40" borderId="17" xfId="0" applyFont="1" applyFill="1" applyBorder="1" applyAlignment="1">
      <alignment vertical="top" wrapText="1"/>
    </xf>
    <xf numFmtId="0" fontId="10" fillId="40" borderId="25" xfId="0" applyFont="1" applyFill="1" applyBorder="1" applyAlignment="1">
      <alignment vertical="top" wrapText="1"/>
    </xf>
    <xf numFmtId="0" fontId="0" fillId="0" borderId="17" xfId="0" applyFont="1" applyBorder="1" applyAlignment="1">
      <alignment vertical="top" wrapText="1"/>
    </xf>
    <xf numFmtId="0" fontId="1" fillId="42" borderId="17" xfId="0" applyFont="1" applyFill="1" applyBorder="1" applyAlignment="1">
      <alignment vertical="top" wrapText="1"/>
    </xf>
    <xf numFmtId="0" fontId="10" fillId="42" borderId="17" xfId="0" applyFont="1" applyFill="1" applyBorder="1" applyAlignment="1" applyProtection="1">
      <alignment vertical="top" wrapText="1"/>
    </xf>
    <xf numFmtId="0" fontId="10" fillId="42" borderId="17" xfId="0" applyFont="1" applyFill="1" applyBorder="1" applyAlignment="1">
      <alignment vertical="top" wrapText="1"/>
    </xf>
    <xf numFmtId="0" fontId="0" fillId="42" borderId="17" xfId="0" applyFill="1" applyBorder="1" applyAlignment="1">
      <alignment vertical="top" wrapText="1"/>
    </xf>
    <xf numFmtId="0" fontId="0" fillId="42" borderId="16" xfId="0" applyFill="1" applyBorder="1" applyAlignment="1">
      <alignment vertical="top" wrapText="1"/>
    </xf>
    <xf numFmtId="0" fontId="26" fillId="40" borderId="19" xfId="0" applyFont="1" applyFill="1" applyBorder="1" applyAlignment="1">
      <alignment vertical="center"/>
    </xf>
    <xf numFmtId="0" fontId="26" fillId="40" borderId="12" xfId="0" applyFont="1" applyFill="1" applyBorder="1" applyAlignment="1">
      <alignment horizontal="left" vertical="center"/>
    </xf>
    <xf numFmtId="0" fontId="26" fillId="40" borderId="12" xfId="0" applyFont="1" applyFill="1" applyBorder="1" applyAlignment="1">
      <alignment vertical="center"/>
    </xf>
    <xf numFmtId="0" fontId="4" fillId="40" borderId="21" xfId="0" applyFont="1" applyFill="1" applyBorder="1" applyAlignment="1">
      <alignment vertical="center"/>
    </xf>
    <xf numFmtId="0" fontId="26" fillId="40" borderId="0" xfId="0" applyFont="1" applyFill="1" applyBorder="1" applyAlignment="1">
      <alignment horizontal="left" vertical="center"/>
    </xf>
    <xf numFmtId="0" fontId="4" fillId="40" borderId="0" xfId="0" applyFont="1" applyFill="1" applyBorder="1" applyAlignment="1">
      <alignment horizontal="left" vertical="center"/>
    </xf>
    <xf numFmtId="0" fontId="4" fillId="40" borderId="2" xfId="0" applyFont="1" applyFill="1" applyBorder="1" applyAlignment="1">
      <alignment vertical="center"/>
    </xf>
    <xf numFmtId="0" fontId="26" fillId="40" borderId="9" xfId="0" applyFont="1" applyFill="1" applyBorder="1" applyAlignment="1">
      <alignment horizontal="left" vertical="center"/>
    </xf>
    <xf numFmtId="0" fontId="0" fillId="42" borderId="0" xfId="0" applyFill="1" applyBorder="1" applyAlignment="1">
      <alignment horizontal="left" vertical="center"/>
    </xf>
    <xf numFmtId="0" fontId="50" fillId="42" borderId="0" xfId="0" applyFont="1" applyFill="1" applyBorder="1" applyAlignment="1">
      <alignment horizontal="left" vertical="center"/>
    </xf>
    <xf numFmtId="0" fontId="4" fillId="42" borderId="0" xfId="0" applyFont="1" applyFill="1" applyBorder="1" applyAlignment="1">
      <alignment horizontal="center" vertical="center"/>
    </xf>
    <xf numFmtId="0" fontId="4" fillId="42" borderId="0" xfId="0" applyFont="1" applyFill="1" applyBorder="1" applyAlignment="1">
      <alignment vertical="center"/>
    </xf>
    <xf numFmtId="0" fontId="26" fillId="42" borderId="0" xfId="0" applyFont="1" applyFill="1" applyBorder="1" applyAlignment="1">
      <alignment horizontal="center" vertical="center"/>
    </xf>
    <xf numFmtId="0" fontId="9" fillId="0" borderId="1" xfId="0" applyFont="1" applyBorder="1" applyAlignment="1">
      <alignment vertical="center"/>
    </xf>
    <xf numFmtId="17" fontId="4" fillId="0" borderId="1" xfId="0" applyNumberFormat="1" applyFont="1" applyFill="1" applyBorder="1" applyAlignment="1">
      <alignment horizontal="center" vertical="center"/>
    </xf>
    <xf numFmtId="17" fontId="4" fillId="0" borderId="1" xfId="0" applyNumberFormat="1" applyFont="1" applyFill="1" applyBorder="1" applyAlignment="1">
      <alignment vertical="center"/>
    </xf>
    <xf numFmtId="175" fontId="26" fillId="0" borderId="1" xfId="0" quotePrefix="1" applyNumberFormat="1" applyFont="1" applyBorder="1" applyAlignment="1">
      <alignment horizontal="center" vertical="center"/>
    </xf>
    <xf numFmtId="173" fontId="26" fillId="0" borderId="1" xfId="0" quotePrefix="1" applyNumberFormat="1" applyFont="1" applyBorder="1" applyAlignment="1">
      <alignment horizontal="center" vertical="center"/>
    </xf>
    <xf numFmtId="0" fontId="15" fillId="0" borderId="1" xfId="0" applyFont="1" applyFill="1" applyBorder="1" applyAlignment="1">
      <alignment horizontal="center" vertical="center"/>
    </xf>
    <xf numFmtId="0" fontId="4" fillId="0" borderId="1" xfId="0" applyFont="1" applyFill="1" applyBorder="1" applyAlignment="1">
      <alignment vertical="center"/>
    </xf>
    <xf numFmtId="0" fontId="15"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10" fillId="42" borderId="0" xfId="0" applyFont="1" applyFill="1" applyBorder="1" applyAlignment="1">
      <alignment horizontal="center" vertical="center"/>
    </xf>
    <xf numFmtId="0" fontId="9" fillId="42" borderId="0" xfId="0" applyFont="1" applyFill="1" applyBorder="1" applyAlignment="1">
      <alignment vertical="center"/>
    </xf>
    <xf numFmtId="0" fontId="15" fillId="0" borderId="1" xfId="0" applyFont="1" applyBorder="1" applyAlignment="1">
      <alignment horizontal="center" vertical="center"/>
    </xf>
    <xf numFmtId="0" fontId="15" fillId="0" borderId="1" xfId="0" applyFont="1" applyBorder="1" applyAlignment="1">
      <alignment vertical="center"/>
    </xf>
    <xf numFmtId="173" fontId="15" fillId="2" borderId="1" xfId="0" applyNumberFormat="1" applyFont="1" applyFill="1" applyBorder="1" applyAlignment="1">
      <alignment horizontal="center" vertical="center"/>
    </xf>
    <xf numFmtId="0" fontId="0" fillId="42" borderId="1" xfId="0" applyFont="1" applyFill="1" applyBorder="1" applyAlignment="1">
      <alignment vertical="center"/>
    </xf>
    <xf numFmtId="0" fontId="15" fillId="0" borderId="1" xfId="0" applyFont="1" applyFill="1" applyBorder="1" applyAlignment="1">
      <alignment vertical="center"/>
    </xf>
    <xf numFmtId="0" fontId="0" fillId="0" borderId="0" xfId="0" applyAlignment="1">
      <alignment horizontal="center" vertical="center"/>
    </xf>
    <xf numFmtId="0" fontId="26" fillId="40" borderId="12" xfId="0" applyFont="1" applyFill="1" applyBorder="1" applyAlignment="1">
      <alignment horizontal="center" vertical="center"/>
    </xf>
    <xf numFmtId="0" fontId="26" fillId="40" borderId="0" xfId="0" applyFont="1" applyFill="1" applyAlignment="1">
      <alignment horizontal="center" vertical="center"/>
    </xf>
    <xf numFmtId="0" fontId="4" fillId="40" borderId="9" xfId="0" applyFont="1" applyFill="1" applyBorder="1" applyAlignment="1">
      <alignment horizontal="center" vertical="center"/>
    </xf>
    <xf numFmtId="0" fontId="0" fillId="42" borderId="0" xfId="0" applyFill="1" applyBorder="1" applyAlignment="1">
      <alignment horizontal="center" vertical="center"/>
    </xf>
    <xf numFmtId="173" fontId="4" fillId="42" borderId="0" xfId="0" applyNumberFormat="1" applyFont="1" applyFill="1" applyBorder="1" applyAlignment="1">
      <alignment horizontal="center" vertical="center"/>
    </xf>
    <xf numFmtId="173" fontId="26" fillId="42" borderId="0" xfId="0" applyNumberFormat="1" applyFont="1" applyFill="1" applyBorder="1" applyAlignment="1">
      <alignment horizontal="center" vertical="center"/>
    </xf>
    <xf numFmtId="14" fontId="26" fillId="42" borderId="0" xfId="0" applyNumberFormat="1" applyFont="1" applyFill="1" applyBorder="1" applyAlignment="1">
      <alignment horizontal="center" vertical="center"/>
    </xf>
    <xf numFmtId="14" fontId="26" fillId="0" borderId="1" xfId="0" quotePrefix="1" applyNumberFormat="1" applyFont="1" applyFill="1" applyBorder="1" applyAlignment="1">
      <alignment horizontal="center" vertical="center"/>
    </xf>
    <xf numFmtId="3" fontId="15" fillId="38" borderId="1" xfId="76" applyNumberFormat="1" applyFont="1" applyFill="1" applyBorder="1" applyAlignment="1">
      <alignment horizontal="center" vertical="center"/>
    </xf>
    <xf numFmtId="166" fontId="15" fillId="38" borderId="1" xfId="0" applyNumberFormat="1" applyFont="1" applyFill="1" applyBorder="1" applyAlignment="1" applyProtection="1">
      <alignment horizontal="center" vertical="center"/>
    </xf>
    <xf numFmtId="173" fontId="39" fillId="42" borderId="0" xfId="76" applyNumberFormat="1" applyFont="1" applyFill="1" applyBorder="1" applyAlignment="1">
      <alignment horizontal="center" vertical="center"/>
    </xf>
    <xf numFmtId="174" fontId="39" fillId="42" borderId="0" xfId="76" applyNumberFormat="1" applyFont="1" applyFill="1" applyBorder="1" applyAlignment="1">
      <alignment horizontal="center" vertical="center"/>
    </xf>
    <xf numFmtId="0" fontId="9" fillId="42" borderId="0" xfId="0" applyFont="1" applyFill="1" applyBorder="1" applyAlignment="1">
      <alignment horizontal="center" vertical="center"/>
    </xf>
    <xf numFmtId="0" fontId="0" fillId="45" borderId="1" xfId="0" applyFont="1" applyFill="1" applyBorder="1" applyAlignment="1">
      <alignment horizontal="center" vertical="center"/>
    </xf>
    <xf numFmtId="0" fontId="26" fillId="40" borderId="9" xfId="0" applyFont="1" applyFill="1" applyBorder="1" applyAlignment="1">
      <alignment horizontal="center" vertical="center"/>
    </xf>
    <xf numFmtId="0" fontId="57" fillId="35" borderId="0" xfId="0" applyFont="1" applyFill="1" applyBorder="1" applyAlignment="1" applyProtection="1">
      <alignment horizontal="center" vertical="center"/>
    </xf>
    <xf numFmtId="0" fontId="29" fillId="35" borderId="17" xfId="0" applyFont="1" applyFill="1" applyBorder="1" applyAlignment="1">
      <alignment vertical="center" wrapText="1"/>
    </xf>
    <xf numFmtId="0" fontId="15" fillId="0" borderId="0" xfId="0" applyFont="1" applyFill="1" applyBorder="1" applyAlignment="1">
      <alignment vertical="center"/>
    </xf>
    <xf numFmtId="182" fontId="15" fillId="0" borderId="0" xfId="0" applyNumberFormat="1" applyFont="1" applyBorder="1" applyAlignment="1" applyProtection="1">
      <alignment vertical="center" wrapText="1"/>
    </xf>
    <xf numFmtId="182" fontId="15" fillId="35" borderId="0" xfId="0" applyNumberFormat="1" applyFont="1" applyFill="1" applyBorder="1" applyAlignment="1" applyProtection="1">
      <alignment vertical="center"/>
    </xf>
    <xf numFmtId="0" fontId="29" fillId="35" borderId="17" xfId="0" applyFont="1" applyFill="1" applyBorder="1" applyAlignment="1">
      <alignment vertical="center"/>
    </xf>
    <xf numFmtId="177" fontId="0" fillId="35" borderId="0" xfId="0" applyNumberFormat="1" applyFont="1" applyFill="1" applyBorder="1" applyAlignment="1" applyProtection="1">
      <alignment horizontal="center" vertical="center"/>
    </xf>
    <xf numFmtId="0" fontId="10" fillId="0" borderId="17" xfId="0" applyFont="1" applyFill="1" applyBorder="1" applyAlignment="1">
      <alignment vertical="top"/>
    </xf>
    <xf numFmtId="0" fontId="15" fillId="42" borderId="1" xfId="0" applyFont="1" applyFill="1" applyBorder="1" applyAlignment="1">
      <alignment vertical="top" wrapText="1"/>
    </xf>
    <xf numFmtId="0" fontId="10" fillId="42" borderId="1" xfId="0" applyFont="1" applyFill="1" applyBorder="1" applyAlignment="1">
      <alignment horizontal="center" vertical="center"/>
    </xf>
    <xf numFmtId="0" fontId="54" fillId="0" borderId="1" xfId="0" applyFont="1" applyBorder="1" applyAlignment="1">
      <alignment horizontal="center"/>
    </xf>
    <xf numFmtId="0" fontId="15" fillId="42" borderId="1" xfId="0" applyFont="1" applyFill="1" applyBorder="1" applyAlignment="1">
      <alignment vertical="center" wrapText="1"/>
    </xf>
    <xf numFmtId="14" fontId="15" fillId="37" borderId="1" xfId="0" applyNumberFormat="1" applyFont="1" applyFill="1" applyBorder="1" applyAlignment="1" applyProtection="1">
      <alignment horizontal="left" vertical="center" wrapText="1"/>
    </xf>
    <xf numFmtId="14" fontId="38" fillId="37" borderId="1" xfId="75" applyNumberFormat="1" applyFill="1" applyBorder="1" applyAlignment="1" applyProtection="1">
      <alignment horizontal="left" vertical="center" wrapText="1"/>
    </xf>
    <xf numFmtId="14" fontId="15" fillId="37" borderId="1" xfId="0" applyNumberFormat="1" applyFont="1" applyFill="1" applyBorder="1" applyAlignment="1" applyProtection="1">
      <alignment horizontal="left" vertical="top" wrapText="1"/>
    </xf>
    <xf numFmtId="14" fontId="15" fillId="37" borderId="1" xfId="0" applyNumberFormat="1" applyFont="1" applyFill="1" applyBorder="1" applyAlignment="1" applyProtection="1">
      <alignment horizontal="center" vertical="center" wrapText="1"/>
    </xf>
    <xf numFmtId="0" fontId="34" fillId="42" borderId="19" xfId="0" applyFont="1" applyFill="1" applyBorder="1"/>
    <xf numFmtId="0" fontId="48" fillId="42" borderId="21" xfId="75" applyFont="1" applyFill="1" applyBorder="1" applyAlignment="1" applyProtection="1"/>
    <xf numFmtId="0" fontId="15" fillId="42" borderId="22" xfId="0" applyFont="1" applyFill="1" applyBorder="1"/>
    <xf numFmtId="0" fontId="4" fillId="42" borderId="21" xfId="0" applyFont="1" applyFill="1" applyBorder="1"/>
    <xf numFmtId="0" fontId="4" fillId="42" borderId="21" xfId="0" applyNumberFormat="1" applyFont="1" applyFill="1" applyBorder="1"/>
    <xf numFmtId="0" fontId="15" fillId="42" borderId="21" xfId="0" applyFont="1" applyFill="1" applyBorder="1" applyAlignment="1">
      <alignment horizontal="left" indent="1"/>
    </xf>
    <xf numFmtId="0" fontId="38" fillId="42" borderId="0" xfId="75" applyFill="1" applyBorder="1" applyAlignment="1" applyProtection="1"/>
    <xf numFmtId="0" fontId="38" fillId="0" borderId="0" xfId="75" applyAlignment="1" applyProtection="1"/>
    <xf numFmtId="0" fontId="48" fillId="42" borderId="2" xfId="75" applyFont="1" applyFill="1" applyBorder="1" applyAlignment="1" applyProtection="1"/>
    <xf numFmtId="0" fontId="15" fillId="42" borderId="9" xfId="0" applyFont="1" applyFill="1" applyBorder="1"/>
    <xf numFmtId="0" fontId="15" fillId="42" borderId="3" xfId="0" applyFont="1" applyFill="1" applyBorder="1"/>
    <xf numFmtId="0" fontId="34" fillId="42" borderId="0" xfId="0" applyNumberFormat="1" applyFont="1" applyFill="1" applyBorder="1"/>
    <xf numFmtId="0" fontId="4" fillId="42" borderId="0" xfId="0" applyFont="1" applyFill="1" applyBorder="1" applyAlignment="1">
      <alignment horizontal="right"/>
    </xf>
    <xf numFmtId="0" fontId="15" fillId="42" borderId="0" xfId="0" applyFont="1" applyFill="1" applyBorder="1" applyAlignment="1" applyProtection="1">
      <alignment wrapText="1"/>
    </xf>
    <xf numFmtId="166" fontId="15" fillId="37" borderId="1" xfId="0" quotePrefix="1" applyNumberFormat="1" applyFont="1" applyFill="1" applyBorder="1" applyAlignment="1" applyProtection="1">
      <alignment horizontal="left" vertical="center" wrapText="1"/>
    </xf>
    <xf numFmtId="0" fontId="15" fillId="42" borderId="0" xfId="0" applyFont="1" applyFill="1" applyBorder="1" applyAlignment="1" applyProtection="1">
      <alignment vertical="top" wrapText="1"/>
    </xf>
    <xf numFmtId="0" fontId="0" fillId="42" borderId="17" xfId="0" applyFont="1" applyFill="1" applyBorder="1" applyAlignment="1">
      <alignment vertical="center" wrapText="1"/>
    </xf>
    <xf numFmtId="166" fontId="50" fillId="37" borderId="1" xfId="0" applyNumberFormat="1" applyFont="1" applyFill="1" applyBorder="1" applyAlignment="1" applyProtection="1">
      <alignment horizontal="left" vertical="center"/>
    </xf>
    <xf numFmtId="0" fontId="15" fillId="35" borderId="0" xfId="0" applyFont="1" applyFill="1" applyBorder="1" applyAlignment="1" applyProtection="1">
      <alignment horizontal="left" vertical="top" wrapText="1"/>
    </xf>
    <xf numFmtId="0" fontId="15" fillId="35" borderId="0" xfId="0" applyFont="1" applyFill="1" applyAlignment="1" applyProtection="1">
      <alignment horizontal="left" vertical="top" wrapText="1"/>
    </xf>
    <xf numFmtId="166" fontId="10" fillId="36" borderId="4" xfId="72" applyNumberFormat="1" applyFont="1" applyFill="1" applyBorder="1" applyAlignment="1" applyProtection="1">
      <alignment horizontal="center" vertical="center"/>
    </xf>
    <xf numFmtId="166" fontId="10" fillId="36" borderId="13" xfId="72" applyNumberFormat="1" applyFont="1" applyFill="1" applyBorder="1" applyAlignment="1" applyProtection="1">
      <alignment horizontal="center" vertical="center"/>
    </xf>
    <xf numFmtId="166" fontId="10" fillId="36" borderId="5" xfId="72" applyNumberFormat="1" applyFont="1" applyFill="1" applyBorder="1" applyAlignment="1" applyProtection="1">
      <alignment horizontal="center" vertical="center"/>
    </xf>
    <xf numFmtId="0" fontId="15" fillId="36" borderId="2" xfId="73" applyNumberFormat="1" applyFont="1" applyFill="1" applyBorder="1" applyAlignment="1" applyProtection="1">
      <alignment horizontal="center" vertical="center"/>
      <protection locked="0"/>
    </xf>
    <xf numFmtId="0" fontId="15" fillId="36" borderId="9" xfId="73" applyNumberFormat="1" applyFont="1" applyFill="1" applyBorder="1" applyAlignment="1" applyProtection="1">
      <alignment horizontal="center" vertical="center"/>
      <protection locked="0"/>
    </xf>
    <xf numFmtId="0" fontId="15" fillId="36" borderId="3" xfId="73" applyNumberFormat="1" applyFont="1" applyFill="1" applyBorder="1" applyAlignment="1" applyProtection="1">
      <alignment horizontal="center" vertical="center"/>
      <protection locked="0"/>
    </xf>
    <xf numFmtId="0" fontId="15" fillId="2" borderId="8" xfId="0" applyFont="1" applyFill="1" applyBorder="1" applyAlignment="1">
      <alignment horizontal="left" vertical="top" wrapText="1"/>
    </xf>
    <xf numFmtId="0" fontId="15" fillId="2" borderId="7" xfId="0" applyFont="1" applyFill="1" applyBorder="1" applyAlignment="1">
      <alignment horizontal="left" vertical="top" wrapText="1"/>
    </xf>
    <xf numFmtId="0" fontId="15" fillId="2" borderId="6" xfId="0" applyFont="1" applyFill="1" applyBorder="1" applyAlignment="1">
      <alignment horizontal="left" vertical="top" wrapText="1"/>
    </xf>
    <xf numFmtId="0" fontId="10" fillId="35" borderId="12" xfId="0" applyFont="1" applyFill="1" applyBorder="1" applyAlignment="1" applyProtection="1">
      <alignment horizontal="left" vertical="center"/>
    </xf>
    <xf numFmtId="0" fontId="1" fillId="0" borderId="12" xfId="0" applyFont="1" applyBorder="1" applyAlignment="1">
      <alignment vertical="center"/>
    </xf>
    <xf numFmtId="0" fontId="50" fillId="42" borderId="0" xfId="0" applyFont="1" applyFill="1" applyBorder="1" applyAlignment="1">
      <alignment horizontal="center" vertical="center" wrapText="1"/>
    </xf>
    <xf numFmtId="0" fontId="0" fillId="42" borderId="0" xfId="0" applyFont="1" applyFill="1" applyBorder="1" applyAlignment="1">
      <alignment horizontal="center" vertical="center" wrapText="1"/>
    </xf>
    <xf numFmtId="0" fontId="0" fillId="0" borderId="0" xfId="0" applyAlignment="1">
      <alignment vertical="center" wrapText="1"/>
    </xf>
    <xf numFmtId="0" fontId="4" fillId="42" borderId="1" xfId="0" applyFont="1" applyFill="1" applyBorder="1" applyAlignment="1" applyProtection="1">
      <alignment horizontal="center" vertical="center" wrapText="1"/>
    </xf>
    <xf numFmtId="0" fontId="0" fillId="0" borderId="1" xfId="0" applyBorder="1" applyAlignment="1">
      <alignment horizontal="center" vertical="center" wrapText="1"/>
    </xf>
    <xf numFmtId="0" fontId="10" fillId="42" borderId="21" xfId="0" applyFont="1" applyFill="1" applyBorder="1" applyAlignment="1">
      <alignment horizontal="center" wrapText="1"/>
    </xf>
    <xf numFmtId="0" fontId="10" fillId="42" borderId="0" xfId="0" applyFont="1" applyFill="1" applyBorder="1" applyAlignment="1">
      <alignment horizontal="center" wrapText="1"/>
    </xf>
    <xf numFmtId="0" fontId="0" fillId="42" borderId="0" xfId="0" applyFont="1" applyFill="1" applyBorder="1" applyAlignment="1">
      <alignment horizontal="center" wrapText="1"/>
    </xf>
    <xf numFmtId="0" fontId="0" fillId="42" borderId="22" xfId="0" applyFont="1" applyFill="1" applyBorder="1" applyAlignment="1">
      <alignment horizontal="center" wrapText="1"/>
    </xf>
    <xf numFmtId="0" fontId="0" fillId="42" borderId="21" xfId="0" applyFont="1" applyFill="1" applyBorder="1" applyAlignment="1">
      <alignment horizontal="center" wrapText="1"/>
    </xf>
    <xf numFmtId="0" fontId="0" fillId="42" borderId="2" xfId="0" applyFont="1" applyFill="1" applyBorder="1" applyAlignment="1">
      <alignment horizontal="center" wrapText="1"/>
    </xf>
    <xf numFmtId="0" fontId="0" fillId="42" borderId="9" xfId="0" applyFont="1" applyFill="1" applyBorder="1" applyAlignment="1">
      <alignment horizontal="center" wrapText="1"/>
    </xf>
    <xf numFmtId="0" fontId="0" fillId="42" borderId="3" xfId="0" applyFont="1" applyFill="1" applyBorder="1" applyAlignment="1">
      <alignment horizontal="center" wrapText="1"/>
    </xf>
    <xf numFmtId="14" fontId="10" fillId="0" borderId="4" xfId="0" applyNumberFormat="1" applyFont="1" applyFill="1" applyBorder="1" applyAlignment="1">
      <alignment horizontal="center" vertical="center" wrapText="1"/>
    </xf>
    <xf numFmtId="0" fontId="0" fillId="0" borderId="5" xfId="0" applyFont="1" applyBorder="1" applyAlignment="1">
      <alignment horizontal="center" vertical="center" wrapText="1"/>
    </xf>
    <xf numFmtId="0" fontId="9" fillId="41" borderId="26" xfId="0" applyFont="1" applyFill="1" applyBorder="1" applyAlignment="1"/>
    <xf numFmtId="0" fontId="9" fillId="0" borderId="12" xfId="0" applyFont="1" applyBorder="1" applyAlignment="1"/>
    <xf numFmtId="0" fontId="9" fillId="41" borderId="17" xfId="0" applyFont="1" applyFill="1" applyBorder="1" applyAlignment="1">
      <alignment wrapText="1"/>
    </xf>
    <xf numFmtId="0" fontId="9" fillId="0" borderId="0" xfId="0" applyFont="1" applyBorder="1" applyAlignment="1"/>
    <xf numFmtId="0" fontId="9" fillId="41" borderId="26" xfId="0" applyFont="1" applyFill="1" applyBorder="1" applyAlignment="1">
      <alignment horizontal="left" vertical="top"/>
    </xf>
    <xf numFmtId="0" fontId="9" fillId="41" borderId="17" xfId="0" applyFont="1" applyFill="1" applyBorder="1" applyAlignment="1"/>
    <xf numFmtId="0" fontId="0" fillId="42" borderId="8" xfId="0" applyFill="1" applyBorder="1" applyAlignment="1">
      <alignment horizontal="left" wrapText="1"/>
    </xf>
    <xf numFmtId="0" fontId="0" fillId="0" borderId="7" xfId="0" applyBorder="1" applyAlignment="1">
      <alignment wrapText="1"/>
    </xf>
    <xf numFmtId="0" fontId="0" fillId="0" borderId="6" xfId="0" applyBorder="1" applyAlignment="1">
      <alignment wrapText="1"/>
    </xf>
    <xf numFmtId="0" fontId="0" fillId="0" borderId="17" xfId="0" applyBorder="1" applyAlignment="1">
      <alignment wrapText="1"/>
    </xf>
    <xf numFmtId="0" fontId="0" fillId="0" borderId="0" xfId="0" applyBorder="1" applyAlignment="1">
      <alignment wrapText="1"/>
    </xf>
    <xf numFmtId="0" fontId="0" fillId="0" borderId="18" xfId="0" applyBorder="1" applyAlignment="1">
      <alignment wrapText="1"/>
    </xf>
    <xf numFmtId="0" fontId="0" fillId="0" borderId="16" xfId="0" applyBorder="1" applyAlignment="1">
      <alignment wrapText="1"/>
    </xf>
    <xf numFmtId="0" fontId="0" fillId="0" borderId="14" xfId="0" applyBorder="1" applyAlignment="1">
      <alignment wrapText="1"/>
    </xf>
    <xf numFmtId="0" fontId="0" fillId="0" borderId="15" xfId="0" applyBorder="1" applyAlignment="1">
      <alignment wrapText="1"/>
    </xf>
    <xf numFmtId="0" fontId="57" fillId="41" borderId="0" xfId="0" applyFont="1" applyFill="1" applyBorder="1" applyAlignment="1">
      <alignment horizontal="center" wrapText="1"/>
    </xf>
    <xf numFmtId="0" fontId="15" fillId="42" borderId="0" xfId="0" quotePrefix="1" applyFont="1" applyFill="1" applyBorder="1" applyAlignment="1">
      <alignment horizontal="left" vertical="center"/>
    </xf>
    <xf numFmtId="0" fontId="0" fillId="42" borderId="0" xfId="0" applyFont="1" applyFill="1" applyBorder="1" applyAlignment="1">
      <alignment horizontal="left" vertical="center"/>
    </xf>
    <xf numFmtId="0" fontId="4" fillId="41" borderId="17" xfId="0" applyFont="1" applyFill="1" applyBorder="1" applyAlignment="1">
      <alignment horizontal="justify"/>
    </xf>
    <xf numFmtId="0" fontId="9" fillId="41" borderId="0" xfId="0" applyFont="1" applyFill="1" applyBorder="1" applyAlignment="1"/>
    <xf numFmtId="0" fontId="0" fillId="41" borderId="26" xfId="0" applyFont="1" applyFill="1" applyBorder="1" applyAlignment="1">
      <alignment horizontal="left" vertical="center"/>
    </xf>
    <xf numFmtId="0" fontId="0" fillId="0" borderId="12" xfId="0" applyBorder="1" applyAlignment="1">
      <alignment horizontal="left"/>
    </xf>
    <xf numFmtId="0" fontId="0" fillId="41" borderId="17" xfId="0" applyFont="1" applyFill="1" applyBorder="1" applyAlignment="1">
      <alignment vertical="top"/>
    </xf>
    <xf numFmtId="0" fontId="0" fillId="0" borderId="0" xfId="0" applyFont="1" applyBorder="1" applyAlignment="1">
      <alignment vertical="top"/>
    </xf>
    <xf numFmtId="0" fontId="15" fillId="2" borderId="4" xfId="3" applyFont="1" applyFill="1" applyBorder="1" applyAlignment="1"/>
    <xf numFmtId="0" fontId="0" fillId="0" borderId="13" xfId="0" applyBorder="1" applyAlignment="1"/>
    <xf numFmtId="0" fontId="0" fillId="0" borderId="5" xfId="0" applyBorder="1" applyAlignment="1"/>
    <xf numFmtId="0" fontId="42" fillId="2" borderId="1" xfId="77" applyFont="1" applyFill="1" applyBorder="1" applyAlignment="1" applyProtection="1">
      <alignment horizontal="left" vertical="top" wrapText="1"/>
      <protection locked="0"/>
    </xf>
    <xf numFmtId="0" fontId="2" fillId="2" borderId="1" xfId="3" applyFill="1" applyBorder="1" applyAlignment="1" applyProtection="1">
      <alignment vertical="top" wrapText="1"/>
      <protection locked="0"/>
    </xf>
    <xf numFmtId="0" fontId="2" fillId="2" borderId="1" xfId="3" applyFill="1" applyBorder="1" applyAlignment="1" applyProtection="1">
      <protection locked="0"/>
    </xf>
    <xf numFmtId="0" fontId="42" fillId="42" borderId="0" xfId="78" applyFont="1" applyFill="1" applyBorder="1" applyAlignment="1" applyProtection="1">
      <alignment wrapText="1"/>
      <protection locked="0"/>
    </xf>
    <xf numFmtId="0" fontId="2" fillId="42" borderId="0" xfId="3" applyFill="1" applyBorder="1" applyAlignment="1" applyProtection="1">
      <alignment wrapText="1"/>
      <protection locked="0"/>
    </xf>
    <xf numFmtId="0" fontId="15" fillId="42" borderId="0" xfId="3" applyFont="1" applyFill="1" applyBorder="1" applyAlignment="1" applyProtection="1">
      <alignment wrapText="1"/>
      <protection locked="0"/>
    </xf>
    <xf numFmtId="0" fontId="15" fillId="42" borderId="0" xfId="3" applyFont="1" applyFill="1" applyBorder="1" applyAlignment="1">
      <alignment wrapText="1"/>
    </xf>
    <xf numFmtId="0" fontId="15" fillId="2" borderId="4" xfId="78" applyFont="1" applyFill="1" applyBorder="1" applyAlignment="1" applyProtection="1"/>
    <xf numFmtId="0" fontId="15" fillId="42" borderId="1" xfId="3" applyFont="1" applyFill="1" applyBorder="1" applyAlignment="1">
      <alignment horizontal="left" wrapText="1"/>
    </xf>
    <xf numFmtId="0" fontId="15" fillId="42" borderId="1" xfId="3" applyFont="1" applyFill="1" applyBorder="1" applyAlignment="1">
      <alignment horizontal="left"/>
    </xf>
    <xf numFmtId="0" fontId="15" fillId="42" borderId="4" xfId="3" applyFont="1" applyFill="1" applyBorder="1" applyAlignment="1">
      <alignment horizontal="left" wrapText="1"/>
    </xf>
    <xf numFmtId="0" fontId="15" fillId="42" borderId="13" xfId="3" applyFont="1" applyFill="1" applyBorder="1" applyAlignment="1">
      <alignment horizontal="left" wrapText="1"/>
    </xf>
    <xf numFmtId="0" fontId="15" fillId="42" borderId="5" xfId="3" applyFont="1" applyFill="1" applyBorder="1" applyAlignment="1">
      <alignment horizontal="left" wrapText="1"/>
    </xf>
    <xf numFmtId="0" fontId="10" fillId="42" borderId="1" xfId="78" applyFont="1" applyFill="1" applyBorder="1" applyAlignment="1" applyProtection="1"/>
    <xf numFmtId="0" fontId="1" fillId="42" borderId="1" xfId="0" applyFont="1" applyFill="1" applyBorder="1" applyAlignment="1"/>
    <xf numFmtId="0" fontId="15" fillId="2" borderId="1" xfId="0" applyFont="1" applyFill="1" applyBorder="1" applyAlignment="1" applyProtection="1">
      <alignment horizontal="center" vertical="center" wrapText="1"/>
    </xf>
    <xf numFmtId="14" fontId="15" fillId="37" borderId="1" xfId="0" applyNumberFormat="1" applyFont="1" applyFill="1" applyBorder="1" applyAlignment="1" applyProtection="1">
      <alignment horizontal="left" vertical="center" wrapText="1"/>
    </xf>
    <xf numFmtId="14" fontId="15" fillId="37" borderId="1" xfId="0" applyNumberFormat="1" applyFont="1" applyFill="1" applyBorder="1" applyAlignment="1" applyProtection="1">
      <alignment horizontal="center" vertical="center" wrapText="1"/>
    </xf>
    <xf numFmtId="14" fontId="15" fillId="37" borderId="1" xfId="0" applyNumberFormat="1" applyFont="1" applyFill="1" applyBorder="1" applyAlignment="1" applyProtection="1">
      <alignment horizontal="left" vertical="center" wrapText="1"/>
    </xf>
    <xf numFmtId="14" fontId="15" fillId="37" borderId="1" xfId="0" applyNumberFormat="1" applyFont="1" applyFill="1" applyBorder="1" applyAlignment="1" applyProtection="1">
      <alignment horizontal="center" vertical="center" wrapText="1"/>
    </xf>
    <xf numFmtId="183" fontId="15" fillId="36" borderId="1" xfId="72" applyNumberFormat="1" applyFont="1" applyFill="1" applyBorder="1" applyAlignment="1" applyProtection="1">
      <alignment horizontal="center" vertical="center"/>
      <protection locked="0"/>
    </xf>
  </cellXfs>
  <cellStyles count="80">
    <cellStyle name="%" xfId="5"/>
    <cellStyle name="% 2" xfId="6"/>
    <cellStyle name="% 2 2" xfId="1"/>
    <cellStyle name="%_RRP Rec" xfId="7"/>
    <cellStyle name="%_Section 5" xfId="8"/>
    <cellStyle name="Accent1 - 20%" xfId="9"/>
    <cellStyle name="Accent1 - 40%" xfId="10"/>
    <cellStyle name="Accent1 - 60%" xfId="11"/>
    <cellStyle name="Accent2 - 20%" xfId="12"/>
    <cellStyle name="Accent2 - 40%" xfId="13"/>
    <cellStyle name="Accent2 - 60%" xfId="14"/>
    <cellStyle name="Accent3 - 20%" xfId="15"/>
    <cellStyle name="Accent3 - 40%" xfId="16"/>
    <cellStyle name="Accent3 - 60%" xfId="17"/>
    <cellStyle name="Accent4 - 20%" xfId="18"/>
    <cellStyle name="Accent4 - 40%" xfId="19"/>
    <cellStyle name="Accent4 - 60%" xfId="20"/>
    <cellStyle name="Accent5 - 20%" xfId="21"/>
    <cellStyle name="Accent5 - 40%" xfId="22"/>
    <cellStyle name="Accent5 - 60%" xfId="23"/>
    <cellStyle name="Accent6 - 20%" xfId="24"/>
    <cellStyle name="Accent6 - 40%" xfId="25"/>
    <cellStyle name="Accent6 - 60%" xfId="26"/>
    <cellStyle name="Comma" xfId="76" builtinId="3"/>
    <cellStyle name="Comma 2" xfId="4"/>
    <cellStyle name="Comma 3" xfId="79"/>
    <cellStyle name="Emphasis 1" xfId="27"/>
    <cellStyle name="Emphasis 2" xfId="28"/>
    <cellStyle name="Emphasis 3" xfId="29"/>
    <cellStyle name="Hyperlink" xfId="75" builtinId="8"/>
    <cellStyle name="Normal" xfId="0" builtinId="0"/>
    <cellStyle name="Normal 2" xfId="3"/>
    <cellStyle name="Normal 2 2" xfId="2"/>
    <cellStyle name="Normal 3" xfId="71"/>
    <cellStyle name="Normal_3E(9) proforma 2000-01" xfId="77"/>
    <cellStyle name="Normal_EMExls" xfId="78"/>
    <cellStyle name="Normal_risk table" xfId="72"/>
    <cellStyle name="Percent" xfId="74" builtinId="5"/>
    <cellStyle name="Percent 2" xfId="30"/>
    <cellStyle name="Percent 3" xfId="73"/>
    <cellStyle name="SAPBEXaggData" xfId="31"/>
    <cellStyle name="SAPBEXaggDataEmph" xfId="32"/>
    <cellStyle name="SAPBEXaggItem" xfId="33"/>
    <cellStyle name="SAPBEXaggItemX" xfId="34"/>
    <cellStyle name="SAPBEXchaText" xfId="35"/>
    <cellStyle name="SAPBEXexcBad7" xfId="36"/>
    <cellStyle name="SAPBEXexcBad8" xfId="37"/>
    <cellStyle name="SAPBEXexcBad9" xfId="38"/>
    <cellStyle name="SAPBEXexcCritical4" xfId="39"/>
    <cellStyle name="SAPBEXexcCritical5" xfId="40"/>
    <cellStyle name="SAPBEXexcCritical6" xfId="41"/>
    <cellStyle name="SAPBEXexcGood1" xfId="42"/>
    <cellStyle name="SAPBEXexcGood2" xfId="43"/>
    <cellStyle name="SAPBEXexcGood3" xfId="44"/>
    <cellStyle name="SAPBEXfilterDrill" xfId="45"/>
    <cellStyle name="SAPBEXfilterItem" xfId="46"/>
    <cellStyle name="SAPBEXfilterText" xfId="47"/>
    <cellStyle name="SAPBEXformats" xfId="48"/>
    <cellStyle name="SAPBEXheaderItem" xfId="49"/>
    <cellStyle name="SAPBEXheaderText" xfId="50"/>
    <cellStyle name="SAPBEXHLevel0" xfId="51"/>
    <cellStyle name="SAPBEXHLevel0X" xfId="52"/>
    <cellStyle name="SAPBEXHLevel1" xfId="53"/>
    <cellStyle name="SAPBEXHLevel1X" xfId="54"/>
    <cellStyle name="SAPBEXHLevel2" xfId="55"/>
    <cellStyle name="SAPBEXHLevel2X" xfId="56"/>
    <cellStyle name="SAPBEXHLevel3" xfId="57"/>
    <cellStyle name="SAPBEXHLevel3X" xfId="58"/>
    <cellStyle name="SAPBEXinputData" xfId="59"/>
    <cellStyle name="SAPBEXresData" xfId="60"/>
    <cellStyle name="SAPBEXresDataEmph" xfId="61"/>
    <cellStyle name="SAPBEXresItem" xfId="62"/>
    <cellStyle name="SAPBEXresItemX" xfId="63"/>
    <cellStyle name="SAPBEXstdData" xfId="64"/>
    <cellStyle name="SAPBEXstdDataEmph" xfId="65"/>
    <cellStyle name="SAPBEXstdItem" xfId="66"/>
    <cellStyle name="SAPBEXstdItemX" xfId="67"/>
    <cellStyle name="SAPBEXtitle" xfId="68"/>
    <cellStyle name="SAPBEXundefined" xfId="69"/>
    <cellStyle name="Sheet Title" xfId="70"/>
  </cellStyles>
  <dxfs count="0"/>
  <tableStyles count="0" defaultTableStyle="TableStyleMedium9" defaultPivotStyle="PivotStyleLight16"/>
  <colors>
    <mruColors>
      <color rgb="FFFFFFCC"/>
      <color rgb="FFFFFF99"/>
      <color rgb="FF949494"/>
      <color rgb="FFFFFF66"/>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26" Type="http://schemas.openxmlformats.org/officeDocument/2006/relationships/customXml" Target="../customXml/item5.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34.png"/><Relationship Id="rId1" Type="http://schemas.openxmlformats.org/officeDocument/2006/relationships/image" Target="../media/image33.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image" Target="../media/image7.png"/></Relationships>
</file>

<file path=xl/drawings/_rels/drawing4.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 Id="rId5" Type="http://schemas.openxmlformats.org/officeDocument/2006/relationships/image" Target="../media/image12.png"/><Relationship Id="rId4" Type="http://schemas.openxmlformats.org/officeDocument/2006/relationships/image" Target="../media/image11.png"/></Relationships>
</file>

<file path=xl/drawings/_rels/drawing5.xml.rels><?xml version="1.0" encoding="UTF-8" standalone="yes"?>
<Relationships xmlns="http://schemas.openxmlformats.org/package/2006/relationships"><Relationship Id="rId8" Type="http://schemas.openxmlformats.org/officeDocument/2006/relationships/image" Target="../media/image20.png"/><Relationship Id="rId3" Type="http://schemas.openxmlformats.org/officeDocument/2006/relationships/image" Target="../media/image15.png"/><Relationship Id="rId7" Type="http://schemas.openxmlformats.org/officeDocument/2006/relationships/image" Target="../media/image19.png"/><Relationship Id="rId12" Type="http://schemas.openxmlformats.org/officeDocument/2006/relationships/image" Target="../media/image24.png"/><Relationship Id="rId2" Type="http://schemas.openxmlformats.org/officeDocument/2006/relationships/image" Target="../media/image14.png"/><Relationship Id="rId1" Type="http://schemas.openxmlformats.org/officeDocument/2006/relationships/image" Target="../media/image13.png"/><Relationship Id="rId6" Type="http://schemas.openxmlformats.org/officeDocument/2006/relationships/image" Target="../media/image18.png"/><Relationship Id="rId11" Type="http://schemas.openxmlformats.org/officeDocument/2006/relationships/image" Target="../media/image23.png"/><Relationship Id="rId5" Type="http://schemas.openxmlformats.org/officeDocument/2006/relationships/image" Target="../media/image17.png"/><Relationship Id="rId10" Type="http://schemas.openxmlformats.org/officeDocument/2006/relationships/image" Target="../media/image22.png"/><Relationship Id="rId4" Type="http://schemas.openxmlformats.org/officeDocument/2006/relationships/image" Target="../media/image16.png"/><Relationship Id="rId9" Type="http://schemas.openxmlformats.org/officeDocument/2006/relationships/image" Target="../media/image21.png"/></Relationships>
</file>

<file path=xl/drawings/_rels/drawing6.xml.rels><?xml version="1.0" encoding="UTF-8" standalone="yes"?>
<Relationships xmlns="http://schemas.openxmlformats.org/package/2006/relationships"><Relationship Id="rId3" Type="http://schemas.openxmlformats.org/officeDocument/2006/relationships/image" Target="../media/image28.png"/><Relationship Id="rId2" Type="http://schemas.openxmlformats.org/officeDocument/2006/relationships/image" Target="../media/image27.png"/><Relationship Id="rId1" Type="http://schemas.openxmlformats.org/officeDocument/2006/relationships/image" Target="../media/image26.png"/></Relationships>
</file>

<file path=xl/drawings/_rels/drawing7.xml.rels><?xml version="1.0" encoding="UTF-8" standalone="yes"?>
<Relationships xmlns="http://schemas.openxmlformats.org/package/2006/relationships"><Relationship Id="rId1" Type="http://schemas.openxmlformats.org/officeDocument/2006/relationships/image" Target="../media/image29.png"/></Relationships>
</file>

<file path=xl/drawings/_rels/drawing8.xml.rels><?xml version="1.0" encoding="UTF-8" standalone="yes"?>
<Relationships xmlns="http://schemas.openxmlformats.org/package/2006/relationships"><Relationship Id="rId1" Type="http://schemas.openxmlformats.org/officeDocument/2006/relationships/image" Target="../media/image30.png"/></Relationships>
</file>

<file path=xl/drawings/_rels/drawing9.xml.rels><?xml version="1.0" encoding="UTF-8" standalone="yes"?>
<Relationships xmlns="http://schemas.openxmlformats.org/package/2006/relationships"><Relationship Id="rId2" Type="http://schemas.openxmlformats.org/officeDocument/2006/relationships/image" Target="../media/image32.png"/><Relationship Id="rId1" Type="http://schemas.openxmlformats.org/officeDocument/2006/relationships/image" Target="../media/image3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5.wmf"/></Relationships>
</file>

<file path=xl/drawings/drawing1.xml><?xml version="1.0" encoding="utf-8"?>
<xdr:wsDr xmlns:xdr="http://schemas.openxmlformats.org/drawingml/2006/spreadsheetDrawing" xmlns:a="http://schemas.openxmlformats.org/drawingml/2006/main">
  <xdr:twoCellAnchor editAs="oneCell">
    <xdr:from>
      <xdr:col>1</xdr:col>
      <xdr:colOff>523876</xdr:colOff>
      <xdr:row>0</xdr:row>
      <xdr:rowOff>76200</xdr:rowOff>
    </xdr:from>
    <xdr:to>
      <xdr:col>1</xdr:col>
      <xdr:colOff>681039</xdr:colOff>
      <xdr:row>1</xdr:row>
      <xdr:rowOff>76200</xdr:rowOff>
    </xdr:to>
    <xdr:pic>
      <xdr:nvPicPr>
        <xdr:cNvPr id="2" name="Picture 4" descr="Ofgem"/>
        <xdr:cNvPicPr>
          <a:picLocks noChangeAspect="1" noChangeArrowheads="1"/>
        </xdr:cNvPicPr>
      </xdr:nvPicPr>
      <xdr:blipFill>
        <a:blip xmlns:r="http://schemas.openxmlformats.org/officeDocument/2006/relationships" r:embed="rId1" cstate="print"/>
        <a:srcRect/>
        <a:stretch>
          <a:fillRect/>
        </a:stretch>
      </xdr:blipFill>
      <xdr:spPr bwMode="auto">
        <a:xfrm>
          <a:off x="1209676" y="76200"/>
          <a:ext cx="157163" cy="24765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5</xdr:row>
      <xdr:rowOff>0</xdr:rowOff>
    </xdr:from>
    <xdr:to>
      <xdr:col>1</xdr:col>
      <xdr:colOff>304799</xdr:colOff>
      <xdr:row>6</xdr:row>
      <xdr:rowOff>123825</xdr:rowOff>
    </xdr:to>
    <xdr:pic>
      <xdr:nvPicPr>
        <xdr:cNvPr id="2" name="Picture 10"/>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52000"/>
        </a:blip>
        <a:srcRect/>
        <a:stretch>
          <a:fillRect/>
        </a:stretch>
      </xdr:blipFill>
      <xdr:spPr bwMode="auto">
        <a:xfrm>
          <a:off x="0" y="885825"/>
          <a:ext cx="2371724" cy="304800"/>
        </a:xfrm>
        <a:prstGeom prst="rect">
          <a:avLst/>
        </a:prstGeom>
        <a:solidFill>
          <a:schemeClr val="tx2">
            <a:lumMod val="40000"/>
            <a:lumOff val="60000"/>
          </a:schemeClr>
        </a:solidFill>
      </xdr:spPr>
    </xdr:pic>
    <xdr:clientData/>
  </xdr:twoCellAnchor>
  <xdr:twoCellAnchor>
    <xdr:from>
      <xdr:col>0</xdr:col>
      <xdr:colOff>0</xdr:colOff>
      <xdr:row>8</xdr:row>
      <xdr:rowOff>9525</xdr:rowOff>
    </xdr:from>
    <xdr:to>
      <xdr:col>2</xdr:col>
      <xdr:colOff>495299</xdr:colOff>
      <xdr:row>9</xdr:row>
      <xdr:rowOff>76199</xdr:rowOff>
    </xdr:to>
    <xdr:pic>
      <xdr:nvPicPr>
        <xdr:cNvPr id="4" name="Picture 11"/>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lum bright="-41000"/>
        </a:blip>
        <a:srcRect/>
        <a:stretch>
          <a:fillRect/>
        </a:stretch>
      </xdr:blipFill>
      <xdr:spPr bwMode="auto">
        <a:xfrm>
          <a:off x="0" y="1400175"/>
          <a:ext cx="3248024" cy="323849"/>
        </a:xfrm>
        <a:prstGeom prst="rect">
          <a:avLst/>
        </a:prstGeom>
        <a:solidFill>
          <a:schemeClr val="tx2">
            <a:lumMod val="40000"/>
            <a:lumOff val="60000"/>
          </a:schemeClr>
        </a:solid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626268</xdr:colOff>
      <xdr:row>32</xdr:row>
      <xdr:rowOff>11906</xdr:rowOff>
    </xdr:from>
    <xdr:to>
      <xdr:col>12</xdr:col>
      <xdr:colOff>202406</xdr:colOff>
      <xdr:row>34</xdr:row>
      <xdr:rowOff>71437</xdr:rowOff>
    </xdr:to>
    <xdr:pic>
      <xdr:nvPicPr>
        <xdr:cNvPr id="2" name="Picture 20"/>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741068" y="5355431"/>
          <a:ext cx="3690938" cy="383381"/>
        </a:xfrm>
        <a:prstGeom prst="rect">
          <a:avLst/>
        </a:prstGeom>
        <a:noFill/>
        <a:ln w="9525">
          <a:noFill/>
          <a:miter lim="800000"/>
          <a:headEnd/>
          <a:tailEnd/>
        </a:ln>
      </xdr:spPr>
    </xdr:pic>
    <xdr:clientData/>
  </xdr:twoCellAnchor>
  <xdr:twoCellAnchor>
    <xdr:from>
      <xdr:col>6</xdr:col>
      <xdr:colOff>476249</xdr:colOff>
      <xdr:row>50</xdr:row>
      <xdr:rowOff>95249</xdr:rowOff>
    </xdr:from>
    <xdr:to>
      <xdr:col>12</xdr:col>
      <xdr:colOff>642937</xdr:colOff>
      <xdr:row>53</xdr:row>
      <xdr:rowOff>35718</xdr:rowOff>
    </xdr:to>
    <xdr:pic>
      <xdr:nvPicPr>
        <xdr:cNvPr id="3" name="Picture 1"/>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lum bright="-21000"/>
        </a:blip>
        <a:srcRect/>
        <a:stretch>
          <a:fillRect/>
        </a:stretch>
      </xdr:blipFill>
      <xdr:spPr bwMode="auto">
        <a:xfrm>
          <a:off x="4591049" y="8353424"/>
          <a:ext cx="4281488" cy="426244"/>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369099</xdr:colOff>
      <xdr:row>16</xdr:row>
      <xdr:rowOff>142875</xdr:rowOff>
    </xdr:from>
    <xdr:to>
      <xdr:col>10</xdr:col>
      <xdr:colOff>674575</xdr:colOff>
      <xdr:row>18</xdr:row>
      <xdr:rowOff>119063</xdr:rowOff>
    </xdr:to>
    <xdr:pic>
      <xdr:nvPicPr>
        <xdr:cNvPr id="2" name="Picture 2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21000" contrast="65000"/>
        </a:blip>
        <a:srcRect/>
        <a:stretch>
          <a:fillRect/>
        </a:stretch>
      </xdr:blipFill>
      <xdr:spPr bwMode="auto">
        <a:xfrm>
          <a:off x="5738818" y="3190875"/>
          <a:ext cx="3067726" cy="357188"/>
        </a:xfrm>
        <a:prstGeom prst="rect">
          <a:avLst/>
        </a:prstGeom>
        <a:noFill/>
      </xdr:spPr>
    </xdr:pic>
    <xdr:clientData/>
  </xdr:twoCellAnchor>
  <xdr:twoCellAnchor>
    <xdr:from>
      <xdr:col>6</xdr:col>
      <xdr:colOff>392906</xdr:colOff>
      <xdr:row>27</xdr:row>
      <xdr:rowOff>59531</xdr:rowOff>
    </xdr:from>
    <xdr:to>
      <xdr:col>10</xdr:col>
      <xdr:colOff>63948</xdr:colOff>
      <xdr:row>29</xdr:row>
      <xdr:rowOff>166687</xdr:rowOff>
    </xdr:to>
    <xdr:pic>
      <xdr:nvPicPr>
        <xdr:cNvPr id="3" name="Picture 22"/>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lum bright="-21000" contrast="65000"/>
        </a:blip>
        <a:srcRect/>
        <a:stretch>
          <a:fillRect/>
        </a:stretch>
      </xdr:blipFill>
      <xdr:spPr bwMode="auto">
        <a:xfrm>
          <a:off x="7703344" y="6858000"/>
          <a:ext cx="3385792" cy="488156"/>
        </a:xfrm>
        <a:prstGeom prst="rect">
          <a:avLst/>
        </a:prstGeom>
        <a:noFill/>
      </xdr:spPr>
    </xdr:pic>
    <xdr:clientData/>
  </xdr:twoCellAnchor>
  <xdr:twoCellAnchor>
    <xdr:from>
      <xdr:col>6</xdr:col>
      <xdr:colOff>381000</xdr:colOff>
      <xdr:row>38</xdr:row>
      <xdr:rowOff>35719</xdr:rowOff>
    </xdr:from>
    <xdr:to>
      <xdr:col>11</xdr:col>
      <xdr:colOff>4763</xdr:colOff>
      <xdr:row>40</xdr:row>
      <xdr:rowOff>0</xdr:rowOff>
    </xdr:to>
    <xdr:pic>
      <xdr:nvPicPr>
        <xdr:cNvPr id="4" name="Picture 23"/>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lum bright="-21000" contrast="65000"/>
        </a:blip>
        <a:srcRect/>
        <a:stretch>
          <a:fillRect/>
        </a:stretch>
      </xdr:blipFill>
      <xdr:spPr bwMode="auto">
        <a:xfrm>
          <a:off x="7691438" y="8929688"/>
          <a:ext cx="4267200" cy="345281"/>
        </a:xfrm>
        <a:prstGeom prst="rect">
          <a:avLst/>
        </a:prstGeom>
        <a:noFill/>
      </xdr:spPr>
    </xdr:pic>
    <xdr:clientData/>
  </xdr:twoCellAnchor>
  <xdr:twoCellAnchor>
    <xdr:from>
      <xdr:col>6</xdr:col>
      <xdr:colOff>392906</xdr:colOff>
      <xdr:row>51</xdr:row>
      <xdr:rowOff>11907</xdr:rowOff>
    </xdr:from>
    <xdr:to>
      <xdr:col>11</xdr:col>
      <xdr:colOff>571500</xdr:colOff>
      <xdr:row>52</xdr:row>
      <xdr:rowOff>561975</xdr:rowOff>
    </xdr:to>
    <xdr:pic>
      <xdr:nvPicPr>
        <xdr:cNvPr id="5" name="Picture 24"/>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lum bright="-21000" contrast="65000"/>
        </a:blip>
        <a:srcRect/>
        <a:stretch>
          <a:fillRect/>
        </a:stretch>
      </xdr:blipFill>
      <xdr:spPr bwMode="auto">
        <a:xfrm>
          <a:off x="4507706" y="16128207"/>
          <a:ext cx="3607594" cy="711993"/>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4</xdr:row>
      <xdr:rowOff>0</xdr:rowOff>
    </xdr:from>
    <xdr:to>
      <xdr:col>3</xdr:col>
      <xdr:colOff>19050</xdr:colOff>
      <xdr:row>6</xdr:row>
      <xdr:rowOff>57150</xdr:rowOff>
    </xdr:to>
    <xdr:pic>
      <xdr:nvPicPr>
        <xdr:cNvPr id="2"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36000" contrast="-36000"/>
        </a:blip>
        <a:srcRect/>
        <a:stretch>
          <a:fillRect/>
        </a:stretch>
      </xdr:blipFill>
      <xdr:spPr bwMode="auto">
        <a:xfrm>
          <a:off x="9525" y="723900"/>
          <a:ext cx="3676650" cy="400050"/>
        </a:xfrm>
        <a:prstGeom prst="rect">
          <a:avLst/>
        </a:prstGeom>
        <a:noFill/>
      </xdr:spPr>
    </xdr:pic>
    <xdr:clientData/>
  </xdr:twoCellAnchor>
  <xdr:twoCellAnchor>
    <xdr:from>
      <xdr:col>6</xdr:col>
      <xdr:colOff>481012</xdr:colOff>
      <xdr:row>20</xdr:row>
      <xdr:rowOff>149489</xdr:rowOff>
    </xdr:from>
    <xdr:to>
      <xdr:col>8</xdr:col>
      <xdr:colOff>652462</xdr:colOff>
      <xdr:row>22</xdr:row>
      <xdr:rowOff>1852</xdr:rowOff>
    </xdr:to>
    <xdr:pic>
      <xdr:nvPicPr>
        <xdr:cNvPr id="3" name="Picture 2"/>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7905221" y="4028281"/>
          <a:ext cx="2060574" cy="180447"/>
        </a:xfrm>
        <a:prstGeom prst="rect">
          <a:avLst/>
        </a:prstGeom>
        <a:noFill/>
      </xdr:spPr>
    </xdr:pic>
    <xdr:clientData/>
  </xdr:twoCellAnchor>
  <xdr:twoCellAnchor>
    <xdr:from>
      <xdr:col>6</xdr:col>
      <xdr:colOff>607219</xdr:colOff>
      <xdr:row>30</xdr:row>
      <xdr:rowOff>0</xdr:rowOff>
    </xdr:from>
    <xdr:to>
      <xdr:col>9</xdr:col>
      <xdr:colOff>150019</xdr:colOff>
      <xdr:row>32</xdr:row>
      <xdr:rowOff>47625</xdr:rowOff>
    </xdr:to>
    <xdr:pic>
      <xdr:nvPicPr>
        <xdr:cNvPr id="4" name="Picture 3"/>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blip>
        <a:srcRect/>
        <a:stretch>
          <a:fillRect/>
        </a:stretch>
      </xdr:blipFill>
      <xdr:spPr bwMode="auto">
        <a:xfrm>
          <a:off x="4722019" y="13916025"/>
          <a:ext cx="1600200" cy="371475"/>
        </a:xfrm>
        <a:prstGeom prst="rect">
          <a:avLst/>
        </a:prstGeom>
        <a:noFill/>
      </xdr:spPr>
    </xdr:pic>
    <xdr:clientData/>
  </xdr:twoCellAnchor>
  <xdr:twoCellAnchor>
    <xdr:from>
      <xdr:col>6</xdr:col>
      <xdr:colOff>345282</xdr:colOff>
      <xdr:row>40</xdr:row>
      <xdr:rowOff>107157</xdr:rowOff>
    </xdr:from>
    <xdr:to>
      <xdr:col>10</xdr:col>
      <xdr:colOff>259557</xdr:colOff>
      <xdr:row>43</xdr:row>
      <xdr:rowOff>73819</xdr:rowOff>
    </xdr:to>
    <xdr:pic>
      <xdr:nvPicPr>
        <xdr:cNvPr id="5" name="Picture 1"/>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lum bright="-28000"/>
        </a:blip>
        <a:srcRect/>
        <a:stretch>
          <a:fillRect/>
        </a:stretch>
      </xdr:blipFill>
      <xdr:spPr bwMode="auto">
        <a:xfrm>
          <a:off x="4460082" y="19042857"/>
          <a:ext cx="2657475" cy="1919287"/>
        </a:xfrm>
        <a:prstGeom prst="rect">
          <a:avLst/>
        </a:prstGeom>
        <a:noFill/>
      </xdr:spPr>
    </xdr:pic>
    <xdr:clientData/>
  </xdr:twoCellAnchor>
  <xdr:twoCellAnchor>
    <xdr:from>
      <xdr:col>6</xdr:col>
      <xdr:colOff>0</xdr:colOff>
      <xdr:row>53</xdr:row>
      <xdr:rowOff>35718</xdr:rowOff>
    </xdr:from>
    <xdr:to>
      <xdr:col>10</xdr:col>
      <xdr:colOff>847725</xdr:colOff>
      <xdr:row>55</xdr:row>
      <xdr:rowOff>35718</xdr:rowOff>
    </xdr:to>
    <xdr:pic>
      <xdr:nvPicPr>
        <xdr:cNvPr id="6" name="Picture 2"/>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lum bright="-32000"/>
        </a:blip>
        <a:srcRect/>
        <a:stretch>
          <a:fillRect/>
        </a:stretch>
      </xdr:blipFill>
      <xdr:spPr bwMode="auto">
        <a:xfrm>
          <a:off x="6393656" y="10727531"/>
          <a:ext cx="4491038" cy="714375"/>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1</xdr:colOff>
      <xdr:row>4</xdr:row>
      <xdr:rowOff>107156</xdr:rowOff>
    </xdr:from>
    <xdr:to>
      <xdr:col>2</xdr:col>
      <xdr:colOff>678657</xdr:colOff>
      <xdr:row>5</xdr:row>
      <xdr:rowOff>226218</xdr:rowOff>
    </xdr:to>
    <xdr:pic>
      <xdr:nvPicPr>
        <xdr:cNvPr id="16385"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39000" contrast="50000"/>
        </a:blip>
        <a:srcRect/>
        <a:stretch>
          <a:fillRect/>
        </a:stretch>
      </xdr:blipFill>
      <xdr:spPr bwMode="auto">
        <a:xfrm>
          <a:off x="1" y="869156"/>
          <a:ext cx="4286250" cy="285750"/>
        </a:xfrm>
        <a:prstGeom prst="rect">
          <a:avLst/>
        </a:prstGeom>
        <a:noFill/>
      </xdr:spPr>
    </xdr:pic>
    <xdr:clientData/>
  </xdr:twoCellAnchor>
  <xdr:twoCellAnchor>
    <xdr:from>
      <xdr:col>6</xdr:col>
      <xdr:colOff>400050</xdr:colOff>
      <xdr:row>25</xdr:row>
      <xdr:rowOff>21431</xdr:rowOff>
    </xdr:from>
    <xdr:to>
      <xdr:col>9</xdr:col>
      <xdr:colOff>657225</xdr:colOff>
      <xdr:row>26</xdr:row>
      <xdr:rowOff>45244</xdr:rowOff>
    </xdr:to>
    <xdr:pic>
      <xdr:nvPicPr>
        <xdr:cNvPr id="16387" name="Picture 3"/>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6769894" y="7105650"/>
          <a:ext cx="2543175" cy="190500"/>
        </a:xfrm>
        <a:prstGeom prst="rect">
          <a:avLst/>
        </a:prstGeom>
        <a:noFill/>
      </xdr:spPr>
    </xdr:pic>
    <xdr:clientData/>
  </xdr:twoCellAnchor>
  <xdr:twoCellAnchor>
    <xdr:from>
      <xdr:col>6</xdr:col>
      <xdr:colOff>714382</xdr:colOff>
      <xdr:row>38</xdr:row>
      <xdr:rowOff>92873</xdr:rowOff>
    </xdr:from>
    <xdr:to>
      <xdr:col>11</xdr:col>
      <xdr:colOff>168619</xdr:colOff>
      <xdr:row>40</xdr:row>
      <xdr:rowOff>121023</xdr:rowOff>
    </xdr:to>
    <xdr:pic>
      <xdr:nvPicPr>
        <xdr:cNvPr id="16388" name="Picture 4"/>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lum bright="-21000" contrast="21000"/>
        </a:blip>
        <a:srcRect/>
        <a:stretch>
          <a:fillRect/>
        </a:stretch>
      </xdr:blipFill>
      <xdr:spPr bwMode="auto">
        <a:xfrm>
          <a:off x="7322351" y="9891717"/>
          <a:ext cx="3740487" cy="361525"/>
        </a:xfrm>
        <a:prstGeom prst="rect">
          <a:avLst/>
        </a:prstGeom>
        <a:noFill/>
      </xdr:spPr>
    </xdr:pic>
    <xdr:clientData/>
  </xdr:twoCellAnchor>
  <xdr:twoCellAnchor>
    <xdr:from>
      <xdr:col>6</xdr:col>
      <xdr:colOff>257175</xdr:colOff>
      <xdr:row>47</xdr:row>
      <xdr:rowOff>133350</xdr:rowOff>
    </xdr:from>
    <xdr:to>
      <xdr:col>11</xdr:col>
      <xdr:colOff>238125</xdr:colOff>
      <xdr:row>50</xdr:row>
      <xdr:rowOff>66675</xdr:rowOff>
    </xdr:to>
    <xdr:pic>
      <xdr:nvPicPr>
        <xdr:cNvPr id="16389" name="Picture 5"/>
        <xdr:cNvPicPr>
          <a:picLocks noChangeAspect="1" noChangeArrowheads="1"/>
        </xdr:cNvPicPr>
      </xdr:nvPicPr>
      <xdr:blipFill>
        <a:blip xmlns:r="http://schemas.openxmlformats.org/officeDocument/2006/relationships" r:embed="rId4" cstate="print">
          <a:clrChange>
            <a:clrFrom>
              <a:srgbClr val="FFFFFF"/>
            </a:clrFrom>
            <a:clrTo>
              <a:srgbClr val="FFFFFF">
                <a:alpha val="0"/>
              </a:srgbClr>
            </a:clrTo>
          </a:clrChange>
        </a:blip>
        <a:srcRect/>
        <a:stretch>
          <a:fillRect/>
        </a:stretch>
      </xdr:blipFill>
      <xdr:spPr bwMode="auto">
        <a:xfrm>
          <a:off x="6865144" y="12825413"/>
          <a:ext cx="3719512" cy="433387"/>
        </a:xfrm>
        <a:prstGeom prst="rect">
          <a:avLst/>
        </a:prstGeom>
        <a:noFill/>
      </xdr:spPr>
    </xdr:pic>
    <xdr:clientData/>
  </xdr:twoCellAnchor>
  <xdr:twoCellAnchor>
    <xdr:from>
      <xdr:col>6</xdr:col>
      <xdr:colOff>297656</xdr:colOff>
      <xdr:row>57</xdr:row>
      <xdr:rowOff>104774</xdr:rowOff>
    </xdr:from>
    <xdr:to>
      <xdr:col>9</xdr:col>
      <xdr:colOff>545306</xdr:colOff>
      <xdr:row>58</xdr:row>
      <xdr:rowOff>128587</xdr:rowOff>
    </xdr:to>
    <xdr:pic>
      <xdr:nvPicPr>
        <xdr:cNvPr id="16390" name="Picture 6"/>
        <xdr:cNvPicPr>
          <a:picLocks noChangeAspect="1" noChangeArrowheads="1"/>
        </xdr:cNvPicPr>
      </xdr:nvPicPr>
      <xdr:blipFill>
        <a:blip xmlns:r="http://schemas.openxmlformats.org/officeDocument/2006/relationships" r:embed="rId5" cstate="print">
          <a:clrChange>
            <a:clrFrom>
              <a:srgbClr val="FFFFFF"/>
            </a:clrFrom>
            <a:clrTo>
              <a:srgbClr val="FFFFFF">
                <a:alpha val="0"/>
              </a:srgbClr>
            </a:clrTo>
          </a:clrChange>
        </a:blip>
        <a:srcRect/>
        <a:stretch>
          <a:fillRect/>
        </a:stretch>
      </xdr:blipFill>
      <xdr:spPr bwMode="auto">
        <a:xfrm>
          <a:off x="6667500" y="17225962"/>
          <a:ext cx="2533650" cy="190500"/>
        </a:xfrm>
        <a:prstGeom prst="rect">
          <a:avLst/>
        </a:prstGeom>
        <a:noFill/>
      </xdr:spPr>
    </xdr:pic>
    <xdr:clientData/>
  </xdr:twoCellAnchor>
  <xdr:twoCellAnchor>
    <xdr:from>
      <xdr:col>6</xdr:col>
      <xdr:colOff>476250</xdr:colOff>
      <xdr:row>70</xdr:row>
      <xdr:rowOff>133350</xdr:rowOff>
    </xdr:from>
    <xdr:to>
      <xdr:col>11</xdr:col>
      <xdr:colOff>485775</xdr:colOff>
      <xdr:row>73</xdr:row>
      <xdr:rowOff>66675</xdr:rowOff>
    </xdr:to>
    <xdr:pic>
      <xdr:nvPicPr>
        <xdr:cNvPr id="16391" name="Picture 7"/>
        <xdr:cNvPicPr>
          <a:picLocks noChangeAspect="1" noChangeArrowheads="1"/>
        </xdr:cNvPicPr>
      </xdr:nvPicPr>
      <xdr:blipFill>
        <a:blip xmlns:r="http://schemas.openxmlformats.org/officeDocument/2006/relationships" r:embed="rId6" cstate="print">
          <a:clrChange>
            <a:clrFrom>
              <a:srgbClr val="FFFFFF"/>
            </a:clrFrom>
            <a:clrTo>
              <a:srgbClr val="FFFFFF">
                <a:alpha val="0"/>
              </a:srgbClr>
            </a:clrTo>
          </a:clrChange>
        </a:blip>
        <a:srcRect/>
        <a:stretch>
          <a:fillRect/>
        </a:stretch>
      </xdr:blipFill>
      <xdr:spPr bwMode="auto">
        <a:xfrm>
          <a:off x="6048375" y="19211925"/>
          <a:ext cx="3438525" cy="419100"/>
        </a:xfrm>
        <a:prstGeom prst="rect">
          <a:avLst/>
        </a:prstGeom>
        <a:noFill/>
      </xdr:spPr>
    </xdr:pic>
    <xdr:clientData/>
  </xdr:twoCellAnchor>
  <xdr:twoCellAnchor>
    <xdr:from>
      <xdr:col>6</xdr:col>
      <xdr:colOff>54769</xdr:colOff>
      <xdr:row>79</xdr:row>
      <xdr:rowOff>83344</xdr:rowOff>
    </xdr:from>
    <xdr:to>
      <xdr:col>11</xdr:col>
      <xdr:colOff>35719</xdr:colOff>
      <xdr:row>82</xdr:row>
      <xdr:rowOff>11907</xdr:rowOff>
    </xdr:to>
    <xdr:pic>
      <xdr:nvPicPr>
        <xdr:cNvPr id="16392" name="Picture 8"/>
        <xdr:cNvPicPr>
          <a:picLocks noChangeAspect="1" noChangeArrowheads="1"/>
        </xdr:cNvPicPr>
      </xdr:nvPicPr>
      <xdr:blipFill>
        <a:blip xmlns:r="http://schemas.openxmlformats.org/officeDocument/2006/relationships" r:embed="rId7" cstate="print">
          <a:clrChange>
            <a:clrFrom>
              <a:srgbClr val="FFFFFF"/>
            </a:clrFrom>
            <a:clrTo>
              <a:srgbClr val="FFFFFF">
                <a:alpha val="0"/>
              </a:srgbClr>
            </a:clrTo>
          </a:clrChange>
        </a:blip>
        <a:srcRect/>
        <a:stretch>
          <a:fillRect/>
        </a:stretch>
      </xdr:blipFill>
      <xdr:spPr bwMode="auto">
        <a:xfrm>
          <a:off x="6424613" y="23872032"/>
          <a:ext cx="3648075" cy="428625"/>
        </a:xfrm>
        <a:prstGeom prst="rect">
          <a:avLst/>
        </a:prstGeom>
        <a:noFill/>
      </xdr:spPr>
    </xdr:pic>
    <xdr:clientData/>
  </xdr:twoCellAnchor>
  <xdr:twoCellAnchor>
    <xdr:from>
      <xdr:col>6</xdr:col>
      <xdr:colOff>59531</xdr:colOff>
      <xdr:row>88</xdr:row>
      <xdr:rowOff>59532</xdr:rowOff>
    </xdr:from>
    <xdr:to>
      <xdr:col>9</xdr:col>
      <xdr:colOff>278606</xdr:colOff>
      <xdr:row>89</xdr:row>
      <xdr:rowOff>78581</xdr:rowOff>
    </xdr:to>
    <xdr:pic>
      <xdr:nvPicPr>
        <xdr:cNvPr id="16393" name="Picture 9"/>
        <xdr:cNvPicPr>
          <a:picLocks noChangeAspect="1" noChangeArrowheads="1"/>
        </xdr:cNvPicPr>
      </xdr:nvPicPr>
      <xdr:blipFill>
        <a:blip xmlns:r="http://schemas.openxmlformats.org/officeDocument/2006/relationships" r:embed="rId8" cstate="print">
          <a:clrChange>
            <a:clrFrom>
              <a:srgbClr val="FFFFFF"/>
            </a:clrFrom>
            <a:clrTo>
              <a:srgbClr val="FFFFFF">
                <a:alpha val="0"/>
              </a:srgbClr>
            </a:clrTo>
          </a:clrChange>
        </a:blip>
        <a:srcRect/>
        <a:stretch>
          <a:fillRect/>
        </a:stretch>
      </xdr:blipFill>
      <xdr:spPr bwMode="auto">
        <a:xfrm>
          <a:off x="5655469" y="24729282"/>
          <a:ext cx="2290762" cy="185737"/>
        </a:xfrm>
        <a:prstGeom prst="rect">
          <a:avLst/>
        </a:prstGeom>
        <a:noFill/>
      </xdr:spPr>
    </xdr:pic>
    <xdr:clientData/>
  </xdr:twoCellAnchor>
  <xdr:twoCellAnchor>
    <xdr:from>
      <xdr:col>6</xdr:col>
      <xdr:colOff>0</xdr:colOff>
      <xdr:row>101</xdr:row>
      <xdr:rowOff>0</xdr:rowOff>
    </xdr:from>
    <xdr:to>
      <xdr:col>10</xdr:col>
      <xdr:colOff>676275</xdr:colOff>
      <xdr:row>103</xdr:row>
      <xdr:rowOff>95250</xdr:rowOff>
    </xdr:to>
    <xdr:pic>
      <xdr:nvPicPr>
        <xdr:cNvPr id="16394" name="Picture 10"/>
        <xdr:cNvPicPr>
          <a:picLocks noChangeAspect="1" noChangeArrowheads="1"/>
        </xdr:cNvPicPr>
      </xdr:nvPicPr>
      <xdr:blipFill>
        <a:blip xmlns:r="http://schemas.openxmlformats.org/officeDocument/2006/relationships" r:embed="rId9" cstate="print">
          <a:clrChange>
            <a:clrFrom>
              <a:srgbClr val="FFFFFF"/>
            </a:clrFrom>
            <a:clrTo>
              <a:srgbClr val="FFFFFF">
                <a:alpha val="0"/>
              </a:srgbClr>
            </a:clrTo>
          </a:clrChange>
        </a:blip>
        <a:srcRect/>
        <a:stretch>
          <a:fillRect/>
        </a:stretch>
      </xdr:blipFill>
      <xdr:spPr bwMode="auto">
        <a:xfrm>
          <a:off x="6607969" y="27884438"/>
          <a:ext cx="3652837" cy="428625"/>
        </a:xfrm>
        <a:prstGeom prst="rect">
          <a:avLst/>
        </a:prstGeom>
        <a:noFill/>
      </xdr:spPr>
    </xdr:pic>
    <xdr:clientData/>
  </xdr:twoCellAnchor>
  <xdr:twoCellAnchor>
    <xdr:from>
      <xdr:col>6</xdr:col>
      <xdr:colOff>0</xdr:colOff>
      <xdr:row>111</xdr:row>
      <xdr:rowOff>0</xdr:rowOff>
    </xdr:from>
    <xdr:to>
      <xdr:col>10</xdr:col>
      <xdr:colOff>647700</xdr:colOff>
      <xdr:row>113</xdr:row>
      <xdr:rowOff>95250</xdr:rowOff>
    </xdr:to>
    <xdr:pic>
      <xdr:nvPicPr>
        <xdr:cNvPr id="16395" name="Picture 11"/>
        <xdr:cNvPicPr>
          <a:picLocks noChangeAspect="1" noChangeArrowheads="1"/>
        </xdr:cNvPicPr>
      </xdr:nvPicPr>
      <xdr:blipFill>
        <a:blip xmlns:r="http://schemas.openxmlformats.org/officeDocument/2006/relationships" r:embed="rId10" cstate="print">
          <a:clrChange>
            <a:clrFrom>
              <a:srgbClr val="FFFFFF"/>
            </a:clrFrom>
            <a:clrTo>
              <a:srgbClr val="FFFFFF">
                <a:alpha val="0"/>
              </a:srgbClr>
            </a:clrTo>
          </a:clrChange>
        </a:blip>
        <a:srcRect/>
        <a:stretch>
          <a:fillRect/>
        </a:stretch>
      </xdr:blipFill>
      <xdr:spPr bwMode="auto">
        <a:xfrm>
          <a:off x="5572125" y="30699075"/>
          <a:ext cx="3390900" cy="419100"/>
        </a:xfrm>
        <a:prstGeom prst="rect">
          <a:avLst/>
        </a:prstGeom>
        <a:noFill/>
      </xdr:spPr>
    </xdr:pic>
    <xdr:clientData/>
  </xdr:twoCellAnchor>
  <xdr:twoCellAnchor>
    <xdr:from>
      <xdr:col>6</xdr:col>
      <xdr:colOff>369094</xdr:colOff>
      <xdr:row>119</xdr:row>
      <xdr:rowOff>154781</xdr:rowOff>
    </xdr:from>
    <xdr:to>
      <xdr:col>11</xdr:col>
      <xdr:colOff>483394</xdr:colOff>
      <xdr:row>121</xdr:row>
      <xdr:rowOff>2381</xdr:rowOff>
    </xdr:to>
    <xdr:pic>
      <xdr:nvPicPr>
        <xdr:cNvPr id="14" name="Picture 12"/>
        <xdr:cNvPicPr>
          <a:picLocks noChangeAspect="1" noChangeArrowheads="1"/>
        </xdr:cNvPicPr>
      </xdr:nvPicPr>
      <xdr:blipFill>
        <a:blip xmlns:r="http://schemas.openxmlformats.org/officeDocument/2006/relationships" r:embed="rId11" cstate="print">
          <a:clrChange>
            <a:clrFrom>
              <a:srgbClr val="FFFFFF"/>
            </a:clrFrom>
            <a:clrTo>
              <a:srgbClr val="FFFFFF">
                <a:alpha val="0"/>
              </a:srgbClr>
            </a:clrTo>
          </a:clrChange>
        </a:blip>
        <a:srcRect/>
        <a:stretch>
          <a:fillRect/>
        </a:stretch>
      </xdr:blipFill>
      <xdr:spPr bwMode="auto">
        <a:xfrm>
          <a:off x="5965032" y="33004125"/>
          <a:ext cx="3567112" cy="180975"/>
        </a:xfrm>
        <a:prstGeom prst="rect">
          <a:avLst/>
        </a:prstGeom>
        <a:noFill/>
      </xdr:spPr>
    </xdr:pic>
    <xdr:clientData/>
  </xdr:twoCellAnchor>
  <xdr:twoCellAnchor>
    <xdr:from>
      <xdr:col>6</xdr:col>
      <xdr:colOff>71438</xdr:colOff>
      <xdr:row>142</xdr:row>
      <xdr:rowOff>47624</xdr:rowOff>
    </xdr:from>
    <xdr:to>
      <xdr:col>8</xdr:col>
      <xdr:colOff>509588</xdr:colOff>
      <xdr:row>144</xdr:row>
      <xdr:rowOff>95249</xdr:rowOff>
    </xdr:to>
    <xdr:pic>
      <xdr:nvPicPr>
        <xdr:cNvPr id="16397" name="Picture 13"/>
        <xdr:cNvPicPr>
          <a:picLocks noChangeAspect="1" noChangeArrowheads="1"/>
        </xdr:cNvPicPr>
      </xdr:nvPicPr>
      <xdr:blipFill>
        <a:blip xmlns:r="http://schemas.openxmlformats.org/officeDocument/2006/relationships" r:embed="rId12" cstate="print">
          <a:clrChange>
            <a:clrFrom>
              <a:srgbClr val="FFFFFF"/>
            </a:clrFrom>
            <a:clrTo>
              <a:srgbClr val="FFFFFF">
                <a:alpha val="0"/>
              </a:srgbClr>
            </a:clrTo>
          </a:clrChange>
        </a:blip>
        <a:srcRect/>
        <a:stretch>
          <a:fillRect/>
        </a:stretch>
      </xdr:blipFill>
      <xdr:spPr bwMode="auto">
        <a:xfrm>
          <a:off x="5667376" y="35849718"/>
          <a:ext cx="1819275" cy="381000"/>
        </a:xfrm>
        <a:prstGeom prst="rect">
          <a:avLst/>
        </a:prstGeom>
        <a:noFill/>
      </xdr:spPr>
    </xdr:pic>
    <xdr:clientData/>
  </xdr:twoCellAnchor>
</xdr:wsDr>
</file>

<file path=xl/drawings/drawing6.xml><?xml version="1.0" encoding="utf-8"?>
<xdr:wsDr xmlns:xdr="http://schemas.openxmlformats.org/drawingml/2006/spreadsheetDrawing" xmlns:a="http://schemas.openxmlformats.org/drawingml/2006/main">
  <xdr:twoCellAnchor>
    <xdr:from>
      <xdr:col>6</xdr:col>
      <xdr:colOff>261939</xdr:colOff>
      <xdr:row>12</xdr:row>
      <xdr:rowOff>130969</xdr:rowOff>
    </xdr:from>
    <xdr:to>
      <xdr:col>9</xdr:col>
      <xdr:colOff>523875</xdr:colOff>
      <xdr:row>16</xdr:row>
      <xdr:rowOff>59531</xdr:rowOff>
    </xdr:to>
    <xdr:pic>
      <xdr:nvPicPr>
        <xdr:cNvPr id="2"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21000" contrast="65000"/>
        </a:blip>
        <a:srcRect/>
        <a:stretch>
          <a:fillRect/>
        </a:stretch>
      </xdr:blipFill>
      <xdr:spPr bwMode="auto">
        <a:xfrm>
          <a:off x="6572252" y="2762250"/>
          <a:ext cx="2893217" cy="595312"/>
        </a:xfrm>
        <a:prstGeom prst="rect">
          <a:avLst/>
        </a:prstGeom>
        <a:noFill/>
      </xdr:spPr>
    </xdr:pic>
    <xdr:clientData/>
  </xdr:twoCellAnchor>
  <xdr:twoCellAnchor>
    <xdr:from>
      <xdr:col>6</xdr:col>
      <xdr:colOff>178593</xdr:colOff>
      <xdr:row>27</xdr:row>
      <xdr:rowOff>38100</xdr:rowOff>
    </xdr:from>
    <xdr:to>
      <xdr:col>8</xdr:col>
      <xdr:colOff>976312</xdr:colOff>
      <xdr:row>28</xdr:row>
      <xdr:rowOff>309563</xdr:rowOff>
    </xdr:to>
    <xdr:pic>
      <xdr:nvPicPr>
        <xdr:cNvPr id="3" name="Picture 3"/>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lum bright="-21000" contrast="65000"/>
        </a:blip>
        <a:srcRect/>
        <a:stretch>
          <a:fillRect/>
        </a:stretch>
      </xdr:blipFill>
      <xdr:spPr bwMode="auto">
        <a:xfrm>
          <a:off x="6643687" y="5907881"/>
          <a:ext cx="2440781" cy="450057"/>
        </a:xfrm>
        <a:prstGeom prst="rect">
          <a:avLst/>
        </a:prstGeom>
        <a:noFill/>
      </xdr:spPr>
    </xdr:pic>
    <xdr:clientData/>
  </xdr:twoCellAnchor>
  <xdr:twoCellAnchor>
    <xdr:from>
      <xdr:col>5</xdr:col>
      <xdr:colOff>678656</xdr:colOff>
      <xdr:row>40</xdr:row>
      <xdr:rowOff>92868</xdr:rowOff>
    </xdr:from>
    <xdr:to>
      <xdr:col>11</xdr:col>
      <xdr:colOff>250031</xdr:colOff>
      <xdr:row>42</xdr:row>
      <xdr:rowOff>128587</xdr:rowOff>
    </xdr:to>
    <xdr:pic>
      <xdr:nvPicPr>
        <xdr:cNvPr id="4" name="Picture 4"/>
        <xdr:cNvPicPr>
          <a:picLocks noChangeAspect="1" noChangeArrowheads="1"/>
        </xdr:cNvPicPr>
      </xdr:nvPicPr>
      <xdr:blipFill>
        <a:blip xmlns:r="http://schemas.openxmlformats.org/officeDocument/2006/relationships" r:embed="rId3" cstate="print">
          <a:clrChange>
            <a:clrFrom>
              <a:srgbClr val="FFFFFF"/>
            </a:clrFrom>
            <a:clrTo>
              <a:srgbClr val="FFFFFF">
                <a:alpha val="0"/>
              </a:srgbClr>
            </a:clrTo>
          </a:clrChange>
          <a:lum bright="-21000" contrast="65000"/>
        </a:blip>
        <a:srcRect/>
        <a:stretch>
          <a:fillRect/>
        </a:stretch>
      </xdr:blipFill>
      <xdr:spPr bwMode="auto">
        <a:xfrm>
          <a:off x="5479256" y="6722268"/>
          <a:ext cx="4600575" cy="359569"/>
        </a:xfrm>
        <a:prstGeom prst="rect">
          <a:avLst/>
        </a:prstGeom>
        <a:noFill/>
      </xdr:spPr>
    </xdr:pic>
    <xdr:clientData/>
  </xdr:twoCellAnchor>
  <mc:AlternateContent xmlns:mc="http://schemas.openxmlformats.org/markup-compatibility/2006">
    <mc:Choice xmlns:a14="http://schemas.microsoft.com/office/drawing/2010/main" Requires="a14">
      <xdr:twoCellAnchor>
        <xdr:from>
          <xdr:col>1</xdr:col>
          <xdr:colOff>0</xdr:colOff>
          <xdr:row>34</xdr:row>
          <xdr:rowOff>504825</xdr:rowOff>
        </xdr:from>
        <xdr:to>
          <xdr:col>1</xdr:col>
          <xdr:colOff>1095375</xdr:colOff>
          <xdr:row>34</xdr:row>
          <xdr:rowOff>885825</xdr:rowOff>
        </xdr:to>
        <xdr:sp macro="" textlink="">
          <xdr:nvSpPr>
            <xdr:cNvPr id="17409" name="Object 1" hidden="1">
              <a:extLst>
                <a:ext uri="{63B3BB69-23CF-44E3-9099-C40C66FF867C}">
                  <a14:compatExt spid="_x0000_s17409"/>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66675</xdr:colOff>
      <xdr:row>4</xdr:row>
      <xdr:rowOff>34808</xdr:rowOff>
    </xdr:from>
    <xdr:to>
      <xdr:col>2</xdr:col>
      <xdr:colOff>640409</xdr:colOff>
      <xdr:row>7</xdr:row>
      <xdr:rowOff>7832</xdr:rowOff>
    </xdr:to>
    <xdr:pic>
      <xdr:nvPicPr>
        <xdr:cNvPr id="2"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lum bright="-48000"/>
        </a:blip>
        <a:srcRect/>
        <a:stretch>
          <a:fillRect/>
        </a:stretch>
      </xdr:blipFill>
      <xdr:spPr bwMode="auto">
        <a:xfrm>
          <a:off x="66675" y="768233"/>
          <a:ext cx="2821634" cy="458799"/>
        </a:xfrm>
        <a:prstGeom prst="rect">
          <a:avLst/>
        </a:prstGeom>
        <a:noFill/>
      </xdr:spPr>
    </xdr:pic>
    <xdr:clientData/>
  </xdr:twoCellAnchor>
</xdr:wsDr>
</file>

<file path=xl/drawings/drawing8.xml><?xml version="1.0" encoding="utf-8"?>
<xdr:wsDr xmlns:xdr="http://schemas.openxmlformats.org/drawingml/2006/spreadsheetDrawing" xmlns:a="http://schemas.openxmlformats.org/drawingml/2006/main">
  <xdr:twoCellAnchor>
    <xdr:from>
      <xdr:col>6</xdr:col>
      <xdr:colOff>166688</xdr:colOff>
      <xdr:row>13</xdr:row>
      <xdr:rowOff>142875</xdr:rowOff>
    </xdr:from>
    <xdr:to>
      <xdr:col>10</xdr:col>
      <xdr:colOff>9526</xdr:colOff>
      <xdr:row>15</xdr:row>
      <xdr:rowOff>130968</xdr:rowOff>
    </xdr:to>
    <xdr:pic>
      <xdr:nvPicPr>
        <xdr:cNvPr id="21505" name="Picture 1"/>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4833938" y="3595688"/>
          <a:ext cx="2605088" cy="321468"/>
        </a:xfrm>
        <a:prstGeom prst="rect">
          <a:avLst/>
        </a:prstGeom>
        <a:noFill/>
      </xdr:spPr>
    </xdr:pic>
    <xdr:clientData/>
  </xdr:twoCellAnchor>
</xdr:wsDr>
</file>

<file path=xl/drawings/drawing9.xml><?xml version="1.0" encoding="utf-8"?>
<xdr:wsDr xmlns:xdr="http://schemas.openxmlformats.org/drawingml/2006/spreadsheetDrawing" xmlns:a="http://schemas.openxmlformats.org/drawingml/2006/main">
  <xdr:twoCellAnchor>
    <xdr:from>
      <xdr:col>6</xdr:col>
      <xdr:colOff>0</xdr:colOff>
      <xdr:row>12</xdr:row>
      <xdr:rowOff>24380</xdr:rowOff>
    </xdr:from>
    <xdr:to>
      <xdr:col>10</xdr:col>
      <xdr:colOff>295275</xdr:colOff>
      <xdr:row>13</xdr:row>
      <xdr:rowOff>19050</xdr:rowOff>
    </xdr:to>
    <xdr:pic>
      <xdr:nvPicPr>
        <xdr:cNvPr id="2" name="Picture 33"/>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5695950" y="2615180"/>
          <a:ext cx="3038475" cy="185170"/>
        </a:xfrm>
        <a:prstGeom prst="rect">
          <a:avLst/>
        </a:prstGeom>
        <a:noFill/>
      </xdr:spPr>
    </xdr:pic>
    <xdr:clientData/>
  </xdr:twoCellAnchor>
  <xdr:twoCellAnchor>
    <xdr:from>
      <xdr:col>6</xdr:col>
      <xdr:colOff>1</xdr:colOff>
      <xdr:row>15</xdr:row>
      <xdr:rowOff>179852</xdr:rowOff>
    </xdr:from>
    <xdr:to>
      <xdr:col>7</xdr:col>
      <xdr:colOff>342901</xdr:colOff>
      <xdr:row>16</xdr:row>
      <xdr:rowOff>180973</xdr:rowOff>
    </xdr:to>
    <xdr:pic>
      <xdr:nvPicPr>
        <xdr:cNvPr id="3" name="Picture 36"/>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5695951" y="3475502"/>
          <a:ext cx="1028700" cy="191621"/>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9.bin"/><Relationship Id="rId5" Type="http://schemas.openxmlformats.org/officeDocument/2006/relationships/image" Target="../media/image25.wmf"/><Relationship Id="rId4" Type="http://schemas.openxmlformats.org/officeDocument/2006/relationships/oleObject" Target="../embeddings/oleObject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3" Type="http://schemas.openxmlformats.org/officeDocument/2006/relationships/hyperlink" Target="https://www.ofgem.gov.uk/publications-and-updates/decision-and-associated-direction-amend-gas-distribution-network-operators-shrinkage-allowance" TargetMode="External"/><Relationship Id="rId7" Type="http://schemas.openxmlformats.org/officeDocument/2006/relationships/printerSettings" Target="../printerSettings/printerSettings2.bin"/><Relationship Id="rId2" Type="http://schemas.openxmlformats.org/officeDocument/2006/relationships/hyperlink" Target="https://www.ofgem.gov.uk/publications-and-updates/riio-gd1-directions-annual-iteration-process-november-2015-gas-distribution" TargetMode="External"/><Relationship Id="rId1" Type="http://schemas.openxmlformats.org/officeDocument/2006/relationships/printerSettings" Target="../printerSettings/printerSettings1.bin"/><Relationship Id="rId6" Type="http://schemas.openxmlformats.org/officeDocument/2006/relationships/hyperlink" Target="file:///C:\Inflation%20Data" TargetMode="External"/><Relationship Id="rId5" Type="http://schemas.openxmlformats.org/officeDocument/2006/relationships/hyperlink" Target="https://www.ofgem.gov.uk/publications-and-updates/riio-gd1-directions-annual-iteration-process-november-2015-gas-distribution" TargetMode="External"/><Relationship Id="rId4" Type="http://schemas.openxmlformats.org/officeDocument/2006/relationships/hyperlink" Target="https://www.ofgem.gov.uk/publications-and-updates/decision-letter-regarding-modification-number-four-shrinkage-and-leakage-mode"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8" Type="http://schemas.openxmlformats.org/officeDocument/2006/relationships/hyperlink" Target="http://www.gasgovernance.co.uk/sites/default/files/Exit%20capacity%20notice%201may.pdf" TargetMode="External"/><Relationship Id="rId3" Type="http://schemas.openxmlformats.org/officeDocument/2006/relationships/hyperlink" Target="http://www.gasgovernance.co.uk/sites/default/files/Exit%20capacity%20notice%201%20may2014.pdf" TargetMode="External"/><Relationship Id="rId7" Type="http://schemas.openxmlformats.org/officeDocument/2006/relationships/hyperlink" Target="http://www.gasgovernance.co.uk/sites/default/files/Enduring%20Exit%20Capacity%20May%202011%20Notice_Final.pdf" TargetMode="External"/><Relationship Id="rId2" Type="http://schemas.openxmlformats.org/officeDocument/2006/relationships/hyperlink" Target="http://www.gasgovernance.co.uk/sites/default/files/Exit%20capacity%20notice%201%20may2013.pdf" TargetMode="External"/><Relationship Id="rId1" Type="http://schemas.openxmlformats.org/officeDocument/2006/relationships/hyperlink" Target="http://epr.ofgem.gov.uk/document_fetch.php?documentid=14857" TargetMode="External"/><Relationship Id="rId6" Type="http://schemas.openxmlformats.org/officeDocument/2006/relationships/hyperlink" Target="http://www.gasgovernance.co.uk/sites/default/files/Enduring%20Exit%20Capacity%20May%202010%20Notice.pdf" TargetMode="External"/><Relationship Id="rId5" Type="http://schemas.openxmlformats.org/officeDocument/2006/relationships/hyperlink" Target="http://www.gasgovernance.co.uk/sites/default/files/Exit%20capacity%20notice%201%20may%202016.pdf" TargetMode="External"/><Relationship Id="rId4" Type="http://schemas.openxmlformats.org/officeDocument/2006/relationships/hyperlink" Target="http://www.gasgovernance.co.uk/sites/default/files/Exit%20capacity%20notice%201%20may%202015.pdf" TargetMode="External"/><Relationship Id="rId9"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tabSelected="1" workbookViewId="0">
      <pane ySplit="4" topLeftCell="A5" activePane="bottomLeft" state="frozen"/>
      <selection pane="bottomLeft" activeCell="B38" sqref="B38"/>
    </sheetView>
  </sheetViews>
  <sheetFormatPr defaultRowHeight="12.4"/>
  <cols>
    <col min="1" max="1" width="20.64453125" customWidth="1"/>
    <col min="2" max="2" width="33.64453125" customWidth="1"/>
    <col min="3" max="3" width="20.64453125" customWidth="1"/>
    <col min="4" max="4" width="33.64453125" customWidth="1"/>
    <col min="5" max="5" width="2.64453125" customWidth="1"/>
  </cols>
  <sheetData>
    <row r="1" spans="1:11">
      <c r="A1" s="222" t="str">
        <f>CompName</f>
        <v>GDN Name</v>
      </c>
      <c r="B1" s="223"/>
      <c r="C1" s="223"/>
      <c r="D1" s="223"/>
      <c r="E1" s="27"/>
      <c r="F1" s="23"/>
      <c r="G1" s="23"/>
      <c r="H1" s="23"/>
      <c r="I1" s="23"/>
      <c r="J1" s="23"/>
      <c r="K1" s="23"/>
    </row>
    <row r="2" spans="1:11">
      <c r="A2" s="473">
        <f>RegYr</f>
        <v>2020</v>
      </c>
      <c r="B2" s="222"/>
      <c r="C2" s="222"/>
      <c r="D2" s="222"/>
      <c r="E2" s="27"/>
      <c r="F2" s="23"/>
      <c r="G2" s="23"/>
      <c r="H2" s="23"/>
      <c r="I2" s="23"/>
      <c r="J2" s="23"/>
      <c r="K2" s="23"/>
    </row>
    <row r="3" spans="1:11" ht="5.25" customHeight="1">
      <c r="A3" s="223"/>
      <c r="B3" s="222"/>
      <c r="C3" s="222"/>
      <c r="D3" s="222"/>
      <c r="E3" s="27"/>
      <c r="F3" s="23"/>
      <c r="G3" s="23"/>
      <c r="H3" s="23"/>
      <c r="I3" s="23"/>
      <c r="J3" s="23"/>
      <c r="K3" s="23"/>
    </row>
    <row r="4" spans="1:11">
      <c r="A4" s="222" t="s">
        <v>27</v>
      </c>
      <c r="B4" s="223"/>
      <c r="C4" s="223"/>
      <c r="D4" s="223"/>
      <c r="E4" s="27"/>
      <c r="F4" s="23"/>
      <c r="G4" s="23"/>
      <c r="H4" s="23"/>
      <c r="I4" s="23"/>
      <c r="J4" s="23"/>
      <c r="K4" s="23"/>
    </row>
    <row r="5" spans="1:11" ht="5.25" customHeight="1">
      <c r="A5" s="224"/>
      <c r="B5" s="4"/>
      <c r="C5" s="4"/>
      <c r="D5" s="4"/>
      <c r="E5" s="27"/>
      <c r="F5" s="23"/>
      <c r="G5" s="23"/>
      <c r="H5" s="23"/>
      <c r="I5" s="23"/>
      <c r="J5" s="23"/>
      <c r="K5" s="23"/>
    </row>
    <row r="6" spans="1:11">
      <c r="A6" s="225" t="s">
        <v>11</v>
      </c>
      <c r="B6" s="73"/>
      <c r="C6" s="73"/>
      <c r="D6" s="226"/>
      <c r="E6" s="27"/>
      <c r="F6" s="23"/>
      <c r="G6" s="23"/>
      <c r="H6" s="23"/>
      <c r="I6" s="23"/>
      <c r="J6" s="23"/>
      <c r="K6" s="23"/>
    </row>
    <row r="7" spans="1:11" ht="5.25" customHeight="1">
      <c r="A7" s="224"/>
      <c r="B7" s="73"/>
      <c r="C7" s="73"/>
      <c r="D7" s="226"/>
      <c r="E7" s="27"/>
      <c r="F7" s="23"/>
      <c r="G7" s="23"/>
      <c r="H7" s="23"/>
      <c r="I7" s="23"/>
      <c r="J7" s="23"/>
      <c r="K7" s="23"/>
    </row>
    <row r="8" spans="1:11" ht="26.25" customHeight="1">
      <c r="A8" s="624" t="s">
        <v>24</v>
      </c>
      <c r="B8" s="624"/>
      <c r="C8" s="624"/>
      <c r="D8" s="624"/>
      <c r="E8" s="27"/>
      <c r="F8" s="23"/>
      <c r="G8" s="23"/>
      <c r="H8" s="23"/>
      <c r="I8" s="23"/>
      <c r="J8" s="23"/>
      <c r="K8" s="23"/>
    </row>
    <row r="9" spans="1:11" ht="5.25" customHeight="1">
      <c r="A9" s="624"/>
      <c r="B9" s="624"/>
      <c r="C9" s="624"/>
      <c r="D9" s="624"/>
      <c r="E9" s="27"/>
      <c r="F9" s="23"/>
      <c r="G9" s="23"/>
      <c r="H9" s="23"/>
      <c r="I9" s="23"/>
      <c r="J9" s="23"/>
      <c r="K9" s="23"/>
    </row>
    <row r="10" spans="1:11">
      <c r="A10" s="226" t="s">
        <v>346</v>
      </c>
      <c r="B10" s="73"/>
      <c r="C10" s="73"/>
      <c r="D10" s="73"/>
      <c r="E10" s="27"/>
      <c r="F10" s="23"/>
      <c r="G10" s="23"/>
      <c r="H10" s="23"/>
      <c r="I10" s="23"/>
      <c r="J10" s="23"/>
      <c r="K10" s="23"/>
    </row>
    <row r="11" spans="1:11" ht="61.9">
      <c r="A11" s="123"/>
      <c r="B11" s="124" t="s">
        <v>746</v>
      </c>
      <c r="C11" s="125"/>
      <c r="D11" s="124" t="s">
        <v>347</v>
      </c>
      <c r="E11" s="27"/>
      <c r="F11" s="23"/>
      <c r="G11" s="23"/>
      <c r="H11" s="23"/>
      <c r="I11" s="23"/>
      <c r="J11" s="23"/>
      <c r="K11" s="23"/>
    </row>
    <row r="12" spans="1:11">
      <c r="A12" s="126"/>
      <c r="B12" s="124" t="s">
        <v>747</v>
      </c>
      <c r="C12" s="81"/>
      <c r="D12" s="124" t="s">
        <v>748</v>
      </c>
      <c r="E12" s="27"/>
      <c r="F12" s="23"/>
      <c r="G12" s="23"/>
      <c r="H12" s="23"/>
      <c r="I12" s="23"/>
      <c r="J12" s="23"/>
      <c r="K12" s="23"/>
    </row>
    <row r="13" spans="1:11" ht="119.25" customHeight="1">
      <c r="A13" s="127"/>
      <c r="B13" s="124" t="s">
        <v>345</v>
      </c>
      <c r="C13" s="82"/>
      <c r="D13" s="124" t="s">
        <v>312</v>
      </c>
      <c r="E13" s="27"/>
      <c r="F13" s="23"/>
      <c r="G13" s="23"/>
      <c r="H13" s="23"/>
      <c r="I13" s="23"/>
      <c r="J13" s="23"/>
      <c r="K13" s="23"/>
    </row>
    <row r="14" spans="1:11">
      <c r="A14" s="4"/>
      <c r="B14" s="4"/>
      <c r="C14" s="4"/>
      <c r="D14" s="4"/>
      <c r="E14" s="27"/>
      <c r="F14" s="23"/>
      <c r="G14" s="23"/>
      <c r="H14" s="23"/>
      <c r="I14" s="23"/>
      <c r="J14" s="23"/>
      <c r="K14" s="23"/>
    </row>
    <row r="15" spans="1:11">
      <c r="A15" s="4"/>
      <c r="B15" s="4"/>
      <c r="C15" s="4"/>
      <c r="D15" s="4"/>
      <c r="E15" s="27"/>
      <c r="F15" s="23"/>
      <c r="G15" s="23"/>
      <c r="H15" s="23"/>
      <c r="I15" s="23"/>
      <c r="J15" s="23"/>
      <c r="K15" s="23"/>
    </row>
    <row r="16" spans="1:11">
      <c r="A16" s="227" t="s">
        <v>650</v>
      </c>
      <c r="B16" s="4"/>
      <c r="C16" s="4"/>
      <c r="D16" s="4"/>
      <c r="E16" s="27"/>
      <c r="F16" s="23"/>
      <c r="G16" s="23"/>
      <c r="H16" s="23"/>
      <c r="I16" s="23"/>
      <c r="J16" s="23"/>
      <c r="K16" s="23"/>
    </row>
    <row r="17" spans="1:11" ht="24.75" customHeight="1">
      <c r="A17" s="5" t="s">
        <v>651</v>
      </c>
      <c r="B17" s="625" t="s">
        <v>356</v>
      </c>
      <c r="C17" s="625"/>
      <c r="D17" s="625"/>
      <c r="E17" s="27"/>
      <c r="F17" s="23"/>
      <c r="G17" s="23"/>
      <c r="H17" s="23"/>
      <c r="I17" s="23"/>
      <c r="J17" s="23"/>
      <c r="K17" s="23"/>
    </row>
    <row r="18" spans="1:11">
      <c r="A18" s="4"/>
      <c r="B18" s="625"/>
      <c r="C18" s="625"/>
      <c r="D18" s="625"/>
      <c r="E18" s="27"/>
      <c r="F18" s="23"/>
      <c r="G18" s="23"/>
      <c r="H18" s="23"/>
      <c r="I18" s="23"/>
      <c r="J18" s="23"/>
      <c r="K18" s="23"/>
    </row>
    <row r="19" spans="1:11">
      <c r="A19" s="4"/>
      <c r="B19" s="625"/>
      <c r="C19" s="625"/>
      <c r="D19" s="625"/>
      <c r="E19" s="27"/>
      <c r="F19" s="23"/>
      <c r="G19" s="23"/>
      <c r="H19" s="23"/>
      <c r="I19" s="23"/>
      <c r="J19" s="23"/>
      <c r="K19" s="23"/>
    </row>
    <row r="20" spans="1:11">
      <c r="A20" s="4"/>
      <c r="B20" s="625"/>
      <c r="C20" s="625"/>
      <c r="D20" s="625"/>
      <c r="E20" s="27"/>
      <c r="F20" s="23"/>
      <c r="G20" s="23"/>
      <c r="H20" s="23"/>
      <c r="I20" s="23"/>
      <c r="J20" s="23"/>
      <c r="K20" s="23"/>
    </row>
    <row r="21" spans="1:11">
      <c r="A21" s="4"/>
      <c r="B21" s="625"/>
      <c r="C21" s="625"/>
      <c r="D21" s="625"/>
      <c r="E21" s="27"/>
      <c r="F21" s="23"/>
      <c r="G21" s="23"/>
      <c r="H21" s="23"/>
      <c r="I21" s="23"/>
      <c r="J21" s="23"/>
      <c r="K21" s="23"/>
    </row>
    <row r="22" spans="1:11">
      <c r="A22" s="32"/>
      <c r="B22" s="32"/>
      <c r="C22" s="27"/>
      <c r="D22" s="27"/>
      <c r="E22" s="27"/>
      <c r="F22" s="23"/>
      <c r="G22" s="23"/>
      <c r="H22" s="23"/>
      <c r="I22" s="23"/>
      <c r="J22" s="23"/>
      <c r="K22" s="23"/>
    </row>
    <row r="23" spans="1:11" ht="12.75" thickBot="1">
      <c r="A23" s="228" t="s">
        <v>29</v>
      </c>
      <c r="B23" s="228" t="s">
        <v>28</v>
      </c>
      <c r="C23" s="209"/>
      <c r="D23" s="209"/>
      <c r="E23" s="27"/>
      <c r="F23" s="23"/>
      <c r="G23" s="23"/>
      <c r="H23" s="23"/>
      <c r="I23" s="23"/>
      <c r="J23" s="23"/>
      <c r="K23" s="23"/>
    </row>
    <row r="24" spans="1:11">
      <c r="A24" s="32"/>
      <c r="B24" s="32"/>
      <c r="C24" s="27"/>
      <c r="D24" s="27"/>
      <c r="E24" s="27"/>
      <c r="F24" s="23"/>
      <c r="G24" s="23"/>
      <c r="H24" s="23"/>
      <c r="I24" s="23"/>
      <c r="J24" s="23"/>
      <c r="K24" s="23"/>
    </row>
    <row r="25" spans="1:11">
      <c r="A25" s="32" t="s">
        <v>26</v>
      </c>
      <c r="B25" s="32" t="s">
        <v>30</v>
      </c>
      <c r="C25" s="27"/>
      <c r="D25" s="27"/>
      <c r="E25" s="27"/>
      <c r="F25" s="23"/>
      <c r="G25" s="23"/>
      <c r="H25" s="23"/>
      <c r="I25" s="23"/>
      <c r="J25" s="23"/>
      <c r="K25" s="23"/>
    </row>
    <row r="26" spans="1:11">
      <c r="A26" s="32" t="s">
        <v>31</v>
      </c>
      <c r="B26" s="32" t="s">
        <v>32</v>
      </c>
      <c r="C26" s="27"/>
      <c r="D26" s="27"/>
      <c r="E26" s="27"/>
      <c r="F26" s="23"/>
      <c r="G26" s="23"/>
      <c r="H26" s="23"/>
      <c r="I26" s="23"/>
      <c r="J26" s="23"/>
      <c r="K26" s="23"/>
    </row>
    <row r="27" spans="1:11">
      <c r="A27" s="32" t="s">
        <v>33</v>
      </c>
      <c r="B27" s="32" t="s">
        <v>34</v>
      </c>
      <c r="C27" s="27"/>
      <c r="D27" s="27"/>
      <c r="E27" s="27"/>
      <c r="F27" s="23"/>
      <c r="G27" s="23"/>
      <c r="H27" s="23"/>
      <c r="I27" s="23"/>
      <c r="J27" s="23"/>
      <c r="K27" s="23"/>
    </row>
    <row r="28" spans="1:11">
      <c r="A28" s="32" t="s">
        <v>35</v>
      </c>
      <c r="B28" s="221" t="s">
        <v>41</v>
      </c>
      <c r="C28" s="27"/>
      <c r="D28" s="27"/>
      <c r="E28" s="27"/>
      <c r="F28" s="23"/>
      <c r="G28" s="23"/>
      <c r="H28" s="23"/>
      <c r="I28" s="23"/>
      <c r="J28" s="23"/>
      <c r="K28" s="23"/>
    </row>
    <row r="29" spans="1:11">
      <c r="A29" s="32" t="s">
        <v>144</v>
      </c>
      <c r="B29" s="221" t="s">
        <v>36</v>
      </c>
      <c r="C29" s="27"/>
      <c r="D29" s="27"/>
      <c r="E29" s="27"/>
      <c r="F29" s="23"/>
      <c r="G29" s="23"/>
      <c r="H29" s="23"/>
      <c r="I29" s="23"/>
      <c r="J29" s="23"/>
      <c r="K29" s="23"/>
    </row>
    <row r="30" spans="1:11">
      <c r="A30" s="32" t="s">
        <v>37</v>
      </c>
      <c r="B30" s="221" t="s">
        <v>39</v>
      </c>
      <c r="C30" s="27"/>
      <c r="D30" s="27"/>
      <c r="E30" s="27"/>
      <c r="F30" s="23"/>
      <c r="G30" s="23"/>
      <c r="H30" s="23"/>
      <c r="I30" s="23"/>
      <c r="J30" s="23"/>
      <c r="K30" s="23"/>
    </row>
    <row r="31" spans="1:11">
      <c r="A31" s="32" t="s">
        <v>145</v>
      </c>
      <c r="B31" s="221" t="s">
        <v>40</v>
      </c>
      <c r="C31" s="27"/>
      <c r="D31" s="27"/>
      <c r="E31" s="27"/>
      <c r="F31" s="23"/>
      <c r="G31" s="23"/>
      <c r="H31" s="23"/>
      <c r="I31" s="23"/>
      <c r="J31" s="23"/>
      <c r="K31" s="23"/>
    </row>
    <row r="32" spans="1:11">
      <c r="A32" s="32" t="s">
        <v>146</v>
      </c>
      <c r="B32" s="221" t="s">
        <v>42</v>
      </c>
      <c r="C32" s="27"/>
      <c r="D32" s="27"/>
      <c r="E32" s="27"/>
      <c r="F32" s="23"/>
      <c r="G32" s="23"/>
      <c r="H32" s="23"/>
      <c r="I32" s="23"/>
      <c r="J32" s="23"/>
      <c r="K32" s="23"/>
    </row>
    <row r="33" spans="1:11">
      <c r="A33" s="32" t="s">
        <v>147</v>
      </c>
      <c r="B33" s="221" t="s">
        <v>43</v>
      </c>
      <c r="C33" s="27"/>
      <c r="D33" s="27"/>
      <c r="E33" s="27"/>
      <c r="F33" s="23"/>
      <c r="G33" s="23"/>
      <c r="H33" s="23"/>
      <c r="I33" s="23"/>
      <c r="J33" s="23"/>
      <c r="K33" s="23"/>
    </row>
    <row r="34" spans="1:11">
      <c r="A34" s="32" t="s">
        <v>44</v>
      </c>
      <c r="B34" s="221" t="s">
        <v>45</v>
      </c>
      <c r="C34" s="27"/>
      <c r="D34" s="27"/>
      <c r="E34" s="27"/>
      <c r="F34" s="23"/>
      <c r="G34" s="23"/>
      <c r="H34" s="23"/>
      <c r="I34" s="23"/>
      <c r="J34" s="23"/>
      <c r="K34" s="23"/>
    </row>
    <row r="35" spans="1:11">
      <c r="A35" s="32" t="s">
        <v>46</v>
      </c>
      <c r="B35" s="221" t="s">
        <v>47</v>
      </c>
      <c r="C35" s="27"/>
      <c r="D35" s="27"/>
      <c r="E35" s="27"/>
      <c r="F35" s="23"/>
      <c r="G35" s="23"/>
      <c r="H35" s="23"/>
      <c r="I35" s="23"/>
      <c r="J35" s="23"/>
      <c r="K35" s="23"/>
    </row>
    <row r="36" spans="1:11">
      <c r="A36" s="32" t="s">
        <v>48</v>
      </c>
      <c r="B36" s="221" t="s">
        <v>49</v>
      </c>
      <c r="C36" s="27"/>
      <c r="D36" s="27"/>
      <c r="E36" s="27"/>
      <c r="F36" s="23"/>
      <c r="G36" s="23"/>
      <c r="H36" s="23"/>
      <c r="I36" s="23"/>
      <c r="J36" s="23"/>
      <c r="K36" s="23"/>
    </row>
    <row r="37" spans="1:11">
      <c r="A37" s="32" t="s">
        <v>2</v>
      </c>
      <c r="B37" s="221" t="s">
        <v>50</v>
      </c>
      <c r="C37" s="27"/>
      <c r="D37" s="27"/>
      <c r="E37" s="27"/>
      <c r="F37" s="23"/>
      <c r="G37" s="23"/>
      <c r="H37" s="23"/>
      <c r="I37" s="23"/>
      <c r="J37" s="23"/>
      <c r="K37" s="23"/>
    </row>
    <row r="38" spans="1:11">
      <c r="A38" s="32" t="s">
        <v>508</v>
      </c>
      <c r="B38" s="221" t="s">
        <v>299</v>
      </c>
      <c r="C38" s="27"/>
      <c r="D38" s="27"/>
      <c r="E38" s="27"/>
      <c r="F38" s="23"/>
      <c r="G38" s="23"/>
      <c r="H38" s="23"/>
      <c r="I38" s="23"/>
      <c r="J38" s="23"/>
      <c r="K38" s="23"/>
    </row>
    <row r="39" spans="1:11">
      <c r="A39" s="32"/>
      <c r="B39" s="32"/>
      <c r="C39" s="27"/>
      <c r="D39" s="27"/>
      <c r="E39" s="27"/>
      <c r="F39" s="23"/>
      <c r="G39" s="23"/>
      <c r="H39" s="23"/>
      <c r="I39" s="23"/>
      <c r="J39" s="23"/>
      <c r="K39" s="23"/>
    </row>
    <row r="40" spans="1:11">
      <c r="A40" s="32"/>
      <c r="B40" s="32"/>
      <c r="C40" s="27"/>
      <c r="D40" s="27"/>
      <c r="E40" s="27"/>
      <c r="F40" s="23"/>
      <c r="G40" s="23"/>
      <c r="H40" s="23"/>
      <c r="I40" s="23"/>
      <c r="J40" s="23"/>
      <c r="K40" s="23"/>
    </row>
    <row r="41" spans="1:11">
      <c r="A41" s="27"/>
      <c r="B41" s="27"/>
      <c r="C41" s="27"/>
      <c r="D41" s="27"/>
      <c r="E41" s="27"/>
      <c r="F41" s="23"/>
      <c r="G41" s="23"/>
      <c r="H41" s="23"/>
      <c r="I41" s="23"/>
      <c r="J41" s="23"/>
      <c r="K41" s="23"/>
    </row>
    <row r="42" spans="1:11">
      <c r="A42" s="27"/>
      <c r="B42" s="27"/>
      <c r="C42" s="27"/>
      <c r="D42" s="27"/>
      <c r="E42" s="27"/>
      <c r="F42" s="23"/>
      <c r="G42" s="23"/>
      <c r="H42" s="23"/>
      <c r="I42" s="23"/>
      <c r="J42" s="23"/>
      <c r="K42" s="23"/>
    </row>
    <row r="43" spans="1:11">
      <c r="A43" s="23"/>
      <c r="B43" s="23"/>
      <c r="C43" s="23"/>
      <c r="D43" s="23"/>
      <c r="E43" s="23"/>
      <c r="F43" s="23"/>
      <c r="G43" s="23"/>
      <c r="H43" s="23"/>
      <c r="I43" s="23"/>
      <c r="J43" s="23"/>
      <c r="K43" s="23"/>
    </row>
    <row r="44" spans="1:11">
      <c r="A44" s="23"/>
      <c r="B44" s="23"/>
      <c r="C44" s="23"/>
      <c r="D44" s="23"/>
      <c r="E44" s="23"/>
      <c r="F44" s="23"/>
      <c r="G44" s="23"/>
      <c r="H44" s="23"/>
      <c r="I44" s="23"/>
      <c r="J44" s="23"/>
      <c r="K44" s="23"/>
    </row>
    <row r="45" spans="1:11">
      <c r="A45" s="23"/>
      <c r="B45" s="23"/>
      <c r="C45" s="23"/>
      <c r="D45" s="23"/>
      <c r="E45" s="23"/>
      <c r="F45" s="23"/>
      <c r="G45" s="23"/>
      <c r="H45" s="23"/>
      <c r="I45" s="23"/>
      <c r="J45" s="23"/>
      <c r="K45" s="23"/>
    </row>
    <row r="46" spans="1:11">
      <c r="A46" s="23"/>
      <c r="B46" s="23"/>
      <c r="C46" s="23"/>
      <c r="D46" s="23"/>
      <c r="E46" s="23"/>
      <c r="F46" s="23"/>
      <c r="G46" s="23"/>
      <c r="H46" s="23"/>
      <c r="I46" s="23"/>
      <c r="J46" s="23"/>
      <c r="K46" s="23"/>
    </row>
    <row r="47" spans="1:11">
      <c r="A47" s="23"/>
      <c r="B47" s="23"/>
      <c r="C47" s="23"/>
      <c r="D47" s="23"/>
      <c r="E47" s="23"/>
      <c r="F47" s="23"/>
      <c r="G47" s="23"/>
      <c r="H47" s="23"/>
      <c r="I47" s="23"/>
      <c r="J47" s="23"/>
      <c r="K47" s="23"/>
    </row>
    <row r="48" spans="1:11">
      <c r="A48" s="23"/>
      <c r="B48" s="23"/>
      <c r="C48" s="23"/>
      <c r="D48" s="23"/>
      <c r="E48" s="23"/>
      <c r="F48" s="23"/>
      <c r="G48" s="23"/>
      <c r="H48" s="23"/>
      <c r="I48" s="23"/>
      <c r="J48" s="23"/>
      <c r="K48" s="23"/>
    </row>
    <row r="49" spans="1:11">
      <c r="A49" s="23"/>
      <c r="B49" s="23"/>
      <c r="C49" s="23"/>
      <c r="D49" s="23"/>
      <c r="E49" s="23"/>
      <c r="F49" s="23"/>
      <c r="G49" s="23"/>
      <c r="H49" s="23"/>
      <c r="I49" s="23"/>
      <c r="J49" s="23"/>
      <c r="K49" s="23"/>
    </row>
    <row r="50" spans="1:11">
      <c r="A50" s="23"/>
      <c r="B50" s="23"/>
      <c r="C50" s="23"/>
      <c r="D50" s="23"/>
      <c r="E50" s="23"/>
      <c r="F50" s="23"/>
      <c r="G50" s="23"/>
      <c r="H50" s="23"/>
      <c r="I50" s="23"/>
      <c r="J50" s="23"/>
      <c r="K50" s="23"/>
    </row>
    <row r="51" spans="1:11">
      <c r="A51" s="23"/>
      <c r="B51" s="23"/>
      <c r="C51" s="23"/>
      <c r="D51" s="23"/>
      <c r="E51" s="23"/>
      <c r="F51" s="23"/>
      <c r="G51" s="23"/>
      <c r="H51" s="23"/>
      <c r="I51" s="23"/>
      <c r="J51" s="23"/>
      <c r="K51" s="23"/>
    </row>
  </sheetData>
  <hyperlinks>
    <hyperlink ref="B38" location="'Rec to Reg accts'!A1" display="Rec to Regulatory Accounts"/>
    <hyperlink ref="B37" location="Kt!A1" display="correction term"/>
    <hyperlink ref="B36" location="NIA!A1" display="Network Innovation Allowance (NIAt)"/>
    <hyperlink ref="B35" location="DRS!A1" display="Distretionary Reward Scheme (DRSt)"/>
    <hyperlink ref="B34" location="EEI!A1" display="Environmental Emissions Incentive (EEIt)"/>
    <hyperlink ref="B33" location="SHR!A1" display="Shrinkage (SHRt)"/>
    <hyperlink ref="B32" location="BM!A1" display="Broad Measure of Customer Satisfaction (BMt)"/>
    <hyperlink ref="B31" location="EX!A1" display="NTS Exit Capacity costs (Ext)"/>
    <hyperlink ref="B30" location="PT!A1" display="Pass Through Costs (PTt)"/>
    <hyperlink ref="B29" location="BR!A1" display="Base Revenue (BRt)"/>
    <hyperlink ref="B28" location="AR!A1" display="Summary of Maximum Activity Revenue (ARt)"/>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7"/>
  <sheetViews>
    <sheetView showGridLines="0" zoomScale="90" zoomScaleNormal="90" workbookViewId="0">
      <pane xSplit="2" ySplit="10" topLeftCell="C96" activePane="bottomRight" state="frozen"/>
      <selection activeCell="G64" sqref="G64"/>
      <selection pane="topRight" activeCell="G64" sqref="G64"/>
      <selection pane="bottomLeft" activeCell="G64" sqref="G64"/>
      <selection pane="bottomRight" activeCell="N122" sqref="N122"/>
    </sheetView>
  </sheetViews>
  <sheetFormatPr defaultRowHeight="12.4"/>
  <cols>
    <col min="1" max="1" width="30.1171875" customWidth="1"/>
    <col min="2" max="2" width="17.46875" customWidth="1"/>
    <col min="3" max="3" width="17.1171875" customWidth="1"/>
    <col min="7" max="7" width="12.1171875" customWidth="1"/>
    <col min="8" max="8" width="11.1171875" customWidth="1"/>
    <col min="9" max="10" width="12.1171875" customWidth="1"/>
    <col min="11" max="11" width="12.46875" customWidth="1"/>
    <col min="12" max="13" width="11.1171875" customWidth="1"/>
    <col min="14" max="14" width="12" customWidth="1"/>
    <col min="15" max="15" width="2.64453125" customWidth="1"/>
  </cols>
  <sheetData>
    <row r="1" spans="1:15" ht="14.65">
      <c r="A1" s="347" t="str">
        <f>CompName</f>
        <v>GDN Name</v>
      </c>
      <c r="B1" s="366"/>
      <c r="C1" s="366"/>
      <c r="D1" s="366"/>
      <c r="E1" s="366"/>
      <c r="F1" s="366"/>
      <c r="G1" s="157"/>
      <c r="H1" s="157"/>
      <c r="I1" s="157"/>
      <c r="J1" s="157"/>
      <c r="K1" s="157"/>
      <c r="L1" s="157"/>
      <c r="M1" s="157"/>
      <c r="N1" s="367"/>
      <c r="O1" s="416"/>
    </row>
    <row r="2" spans="1:15" ht="14.65">
      <c r="A2" s="350">
        <f>RegYr</f>
        <v>2020</v>
      </c>
      <c r="B2" s="258"/>
      <c r="C2" s="258"/>
      <c r="D2" s="258"/>
      <c r="E2" s="258"/>
      <c r="F2" s="258"/>
      <c r="G2" s="22"/>
      <c r="H2" s="22"/>
      <c r="I2" s="22"/>
      <c r="J2" s="22"/>
      <c r="K2" s="22"/>
      <c r="L2" s="22"/>
      <c r="M2" s="22"/>
      <c r="N2" s="106"/>
      <c r="O2" s="417"/>
    </row>
    <row r="3" spans="1:15" ht="14.65">
      <c r="A3" s="350"/>
      <c r="B3" s="258"/>
      <c r="C3" s="258"/>
      <c r="D3" s="258"/>
      <c r="E3" s="258"/>
      <c r="F3" s="258"/>
      <c r="G3" s="22"/>
      <c r="H3" s="22"/>
      <c r="I3" s="22"/>
      <c r="J3" s="22"/>
      <c r="K3" s="22"/>
      <c r="L3" s="22"/>
      <c r="M3" s="22"/>
      <c r="N3" s="106"/>
      <c r="O3" s="417"/>
    </row>
    <row r="4" spans="1:15" ht="14.65">
      <c r="A4" s="352" t="s">
        <v>52</v>
      </c>
      <c r="B4" s="287"/>
      <c r="C4" s="287"/>
      <c r="D4" s="287"/>
      <c r="E4" s="287"/>
      <c r="F4" s="287"/>
      <c r="G4" s="15"/>
      <c r="H4" s="15"/>
      <c r="I4" s="15"/>
      <c r="J4" s="15"/>
      <c r="K4" s="15"/>
      <c r="L4" s="15"/>
      <c r="M4" s="15"/>
      <c r="N4" s="107"/>
      <c r="O4" s="417"/>
    </row>
    <row r="5" spans="1:15">
      <c r="A5" s="418"/>
      <c r="B5" s="80"/>
      <c r="C5" s="80"/>
      <c r="D5" s="23"/>
      <c r="E5" s="23"/>
      <c r="F5" s="23"/>
      <c r="G5" s="23"/>
      <c r="H5" s="23"/>
      <c r="I5" s="23"/>
      <c r="J5" s="23"/>
      <c r="K5" s="23"/>
      <c r="L5" s="23"/>
      <c r="M5" s="23"/>
      <c r="N5" s="23"/>
      <c r="O5" s="193"/>
    </row>
    <row r="6" spans="1:15">
      <c r="A6" s="419"/>
      <c r="B6" s="667"/>
      <c r="C6" s="667"/>
      <c r="D6" s="668"/>
      <c r="E6" s="669"/>
      <c r="F6" s="669"/>
      <c r="G6" s="27"/>
      <c r="H6" s="27"/>
      <c r="I6" s="27"/>
      <c r="J6" s="27"/>
      <c r="K6" s="27"/>
      <c r="L6" s="27"/>
      <c r="M6" s="27"/>
      <c r="N6" s="27"/>
      <c r="O6" s="396"/>
    </row>
    <row r="7" spans="1:15" ht="24" customHeight="1">
      <c r="A7" s="389" t="s">
        <v>54</v>
      </c>
      <c r="B7" s="195"/>
      <c r="C7" s="195"/>
      <c r="D7" s="669"/>
      <c r="E7" s="669"/>
      <c r="F7" s="669"/>
      <c r="G7" s="27"/>
      <c r="H7" s="27"/>
      <c r="I7" s="27"/>
      <c r="J7" s="27"/>
      <c r="K7" s="27"/>
      <c r="L7" s="27"/>
      <c r="M7" s="27"/>
      <c r="N7" s="27"/>
      <c r="O7" s="396"/>
    </row>
    <row r="8" spans="1:15" ht="13.5">
      <c r="A8" s="360"/>
      <c r="B8" s="37"/>
      <c r="C8" s="340" t="s">
        <v>466</v>
      </c>
      <c r="D8" s="37"/>
      <c r="E8" s="27"/>
      <c r="F8" s="27"/>
      <c r="G8" s="27"/>
      <c r="H8" s="27"/>
      <c r="I8" s="27"/>
      <c r="J8" s="27"/>
      <c r="K8" s="27"/>
      <c r="L8" s="27"/>
      <c r="M8" s="27"/>
      <c r="N8" s="27"/>
      <c r="O8" s="396"/>
    </row>
    <row r="9" spans="1:15" ht="13.15" customHeight="1">
      <c r="A9" s="353"/>
      <c r="B9" s="122"/>
      <c r="C9" s="122"/>
      <c r="D9" s="122"/>
      <c r="E9" s="122"/>
      <c r="F9" s="122"/>
      <c r="G9" s="122"/>
      <c r="H9" s="122"/>
      <c r="I9" s="122"/>
      <c r="J9" s="122"/>
      <c r="K9" s="122"/>
      <c r="L9" s="122"/>
      <c r="M9" s="122"/>
      <c r="N9" s="122"/>
      <c r="O9" s="396"/>
    </row>
    <row r="10" spans="1:15" ht="13.15" customHeight="1">
      <c r="A10" s="353"/>
      <c r="B10" s="122"/>
      <c r="C10" s="122"/>
      <c r="D10" s="122"/>
      <c r="E10" s="122"/>
      <c r="F10" s="122"/>
      <c r="G10" s="231" t="s">
        <v>59</v>
      </c>
      <c r="H10" s="231" t="s">
        <v>60</v>
      </c>
      <c r="I10" s="231" t="s">
        <v>61</v>
      </c>
      <c r="J10" s="231" t="s">
        <v>62</v>
      </c>
      <c r="K10" s="231" t="s">
        <v>63</v>
      </c>
      <c r="L10" s="231" t="s">
        <v>64</v>
      </c>
      <c r="M10" s="231" t="s">
        <v>65</v>
      </c>
      <c r="N10" s="231" t="s">
        <v>66</v>
      </c>
      <c r="O10" s="396"/>
    </row>
    <row r="11" spans="1:15" ht="13.15" customHeight="1">
      <c r="A11" s="420"/>
      <c r="B11" s="288"/>
      <c r="C11" s="24"/>
      <c r="D11" s="122"/>
      <c r="E11" s="122"/>
      <c r="F11" s="122"/>
      <c r="G11" s="122"/>
      <c r="H11" s="122"/>
      <c r="I11" s="122"/>
      <c r="J11" s="122"/>
      <c r="K11" s="122"/>
      <c r="L11" s="122"/>
      <c r="M11" s="122"/>
      <c r="N11" s="122"/>
      <c r="O11" s="396"/>
    </row>
    <row r="12" spans="1:15" ht="27">
      <c r="A12" s="421" t="s">
        <v>55</v>
      </c>
      <c r="B12" s="290" t="s">
        <v>563</v>
      </c>
      <c r="C12" s="264" t="s">
        <v>622</v>
      </c>
      <c r="D12" s="122"/>
      <c r="E12" s="122"/>
      <c r="F12" s="122"/>
      <c r="G12" s="235"/>
      <c r="H12" s="235"/>
      <c r="I12" s="244">
        <f t="shared" ref="I12:N12" si="0">G27</f>
        <v>0</v>
      </c>
      <c r="J12" s="244">
        <f t="shared" si="0"/>
        <v>0</v>
      </c>
      <c r="K12" s="244">
        <f t="shared" si="0"/>
        <v>0</v>
      </c>
      <c r="L12" s="244">
        <f t="shared" si="0"/>
        <v>0</v>
      </c>
      <c r="M12" s="244">
        <f t="shared" si="0"/>
        <v>0</v>
      </c>
      <c r="N12" s="244">
        <f t="shared" si="0"/>
        <v>0</v>
      </c>
      <c r="O12" s="396"/>
    </row>
    <row r="13" spans="1:15" ht="28.5" customHeight="1">
      <c r="A13" s="358" t="s">
        <v>56</v>
      </c>
      <c r="B13" s="122" t="s">
        <v>564</v>
      </c>
      <c r="C13" s="264" t="s">
        <v>622</v>
      </c>
      <c r="D13" s="122"/>
      <c r="E13" s="122"/>
      <c r="F13" s="122"/>
      <c r="G13" s="235"/>
      <c r="H13" s="235"/>
      <c r="I13" s="244">
        <f t="shared" ref="I13:N13" si="1">G38</f>
        <v>0</v>
      </c>
      <c r="J13" s="244">
        <f t="shared" si="1"/>
        <v>0</v>
      </c>
      <c r="K13" s="244">
        <f t="shared" si="1"/>
        <v>0</v>
      </c>
      <c r="L13" s="244">
        <f t="shared" si="1"/>
        <v>0</v>
      </c>
      <c r="M13" s="244">
        <f t="shared" si="1"/>
        <v>0</v>
      </c>
      <c r="N13" s="244">
        <f t="shared" si="1"/>
        <v>0</v>
      </c>
      <c r="O13" s="396"/>
    </row>
    <row r="14" spans="1:15" ht="13.15" customHeight="1">
      <c r="A14" s="357" t="s">
        <v>513</v>
      </c>
      <c r="B14" s="122" t="s">
        <v>367</v>
      </c>
      <c r="C14" s="264" t="s">
        <v>410</v>
      </c>
      <c r="D14" s="122"/>
      <c r="E14" s="122"/>
      <c r="F14" s="122"/>
      <c r="G14" s="235"/>
      <c r="H14" s="235"/>
      <c r="I14" s="244">
        <f>BR!G21</f>
        <v>1.1666920799178002</v>
      </c>
      <c r="J14" s="244">
        <f>BR!H21</f>
        <v>1.1895565905211509</v>
      </c>
      <c r="K14" s="244">
        <f>BR!I21</f>
        <v>1.2023773826081596</v>
      </c>
      <c r="L14" s="244">
        <f>BR!J21</f>
        <v>1.2281413211584551</v>
      </c>
      <c r="M14" s="244">
        <f>BR!K21</f>
        <v>1.2740983664300378</v>
      </c>
      <c r="N14" s="244">
        <f>BR!L21</f>
        <v>1.3130293043365822</v>
      </c>
      <c r="O14" s="396"/>
    </row>
    <row r="15" spans="1:15" ht="13.15" customHeight="1">
      <c r="A15" s="358" t="s">
        <v>57</v>
      </c>
      <c r="B15" s="122" t="s">
        <v>565</v>
      </c>
      <c r="C15" s="264" t="s">
        <v>622</v>
      </c>
      <c r="D15" s="122"/>
      <c r="E15" s="122"/>
      <c r="F15" s="122"/>
      <c r="G15" s="235"/>
      <c r="H15" s="235"/>
      <c r="I15" s="291">
        <f>'Licence condition values'!G22</f>
        <v>0</v>
      </c>
      <c r="J15" s="291">
        <f>'Licence condition values'!H22</f>
        <v>0</v>
      </c>
      <c r="K15" s="291">
        <f>'Licence condition values'!I22</f>
        <v>0</v>
      </c>
      <c r="L15" s="291">
        <f>'Licence condition values'!J22</f>
        <v>0</v>
      </c>
      <c r="M15" s="291">
        <f>'Licence condition values'!K22</f>
        <v>0</v>
      </c>
      <c r="N15" s="291">
        <f>'Licence condition values'!L22</f>
        <v>0</v>
      </c>
      <c r="O15" s="396"/>
    </row>
    <row r="16" spans="1:15" ht="13.15" customHeight="1">
      <c r="A16" s="358" t="s">
        <v>67</v>
      </c>
      <c r="B16" s="122" t="s">
        <v>314</v>
      </c>
      <c r="C16" s="264" t="s">
        <v>410</v>
      </c>
      <c r="D16" s="122"/>
      <c r="E16" s="122"/>
      <c r="F16" s="122"/>
      <c r="G16" s="235"/>
      <c r="H16" s="235"/>
      <c r="I16" s="244">
        <f>BR!G49</f>
        <v>1.04243</v>
      </c>
      <c r="J16" s="244">
        <f>BR!H49</f>
        <v>1.0411299999999999</v>
      </c>
      <c r="K16" s="244">
        <f>BR!I49</f>
        <v>1.040025</v>
      </c>
      <c r="L16" s="244">
        <f>BR!J49</f>
        <v>1.0389200000000001</v>
      </c>
      <c r="M16" s="244">
        <f>BR!K49</f>
        <v>1.0378799999999999</v>
      </c>
      <c r="N16" s="244">
        <f>BR!L49</f>
        <v>1.035865</v>
      </c>
      <c r="O16" s="396"/>
    </row>
    <row r="17" spans="1:15" ht="13.15" customHeight="1">
      <c r="A17" s="358" t="s">
        <v>67</v>
      </c>
      <c r="B17" s="122" t="s">
        <v>449</v>
      </c>
      <c r="C17" s="264" t="s">
        <v>410</v>
      </c>
      <c r="D17" s="122"/>
      <c r="E17" s="122"/>
      <c r="F17" s="122"/>
      <c r="G17" s="235"/>
      <c r="H17" s="235"/>
      <c r="I17" s="244">
        <f>BR!H49</f>
        <v>1.0411299999999999</v>
      </c>
      <c r="J17" s="244">
        <f>BR!I49</f>
        <v>1.040025</v>
      </c>
      <c r="K17" s="244">
        <f>BR!J49</f>
        <v>1.0389200000000001</v>
      </c>
      <c r="L17" s="244">
        <f>BR!K49</f>
        <v>1.0378799999999999</v>
      </c>
      <c r="M17" s="244">
        <f>BR!L49</f>
        <v>1.035865</v>
      </c>
      <c r="N17" s="244">
        <f>BR!M49</f>
        <v>1.03372</v>
      </c>
      <c r="O17" s="396"/>
    </row>
    <row r="18" spans="1:15" ht="13.15" customHeight="1">
      <c r="A18" s="358" t="s">
        <v>58</v>
      </c>
      <c r="B18" s="122" t="s">
        <v>6</v>
      </c>
      <c r="C18" s="264" t="s">
        <v>410</v>
      </c>
      <c r="D18" s="122"/>
      <c r="E18" s="292"/>
      <c r="F18" s="292"/>
      <c r="G18" s="235"/>
      <c r="H18" s="235"/>
      <c r="I18" s="244">
        <f>BR!I30</f>
        <v>1.226652469327056</v>
      </c>
      <c r="J18" s="244">
        <f>BR!J30</f>
        <v>1.2327332569617151</v>
      </c>
      <c r="K18" s="244">
        <f>BR!K30</f>
        <v>1.2709207088698118</v>
      </c>
      <c r="L18" s="244">
        <f>BR!L30</f>
        <v>1.3140257043000614</v>
      </c>
      <c r="M18" s="244">
        <f>BR!M30</f>
        <v>1.358588447714592</v>
      </c>
      <c r="N18" s="244">
        <f>BR!N30</f>
        <v>1.379837712499195</v>
      </c>
      <c r="O18" s="396"/>
    </row>
    <row r="19" spans="1:15" ht="13.15" customHeight="1">
      <c r="A19" s="358" t="s">
        <v>57</v>
      </c>
      <c r="B19" s="122" t="s">
        <v>566</v>
      </c>
      <c r="C19" s="264" t="s">
        <v>622</v>
      </c>
      <c r="D19" s="122"/>
      <c r="E19" s="293"/>
      <c r="F19" s="293"/>
      <c r="G19" s="235"/>
      <c r="H19" s="235"/>
      <c r="I19" s="294">
        <f t="shared" ref="I19:N19" si="2">IFERROR((((I12+I13)/I14)-I15)*I16*I17*I18,0)</f>
        <v>0</v>
      </c>
      <c r="J19" s="294">
        <f t="shared" si="2"/>
        <v>0</v>
      </c>
      <c r="K19" s="294">
        <f t="shared" si="2"/>
        <v>0</v>
      </c>
      <c r="L19" s="294">
        <f t="shared" si="2"/>
        <v>0</v>
      </c>
      <c r="M19" s="294">
        <f t="shared" si="2"/>
        <v>0</v>
      </c>
      <c r="N19" s="294">
        <f t="shared" si="2"/>
        <v>0</v>
      </c>
      <c r="O19" s="396"/>
    </row>
    <row r="20" spans="1:15" ht="13.15" customHeight="1">
      <c r="A20" s="353"/>
      <c r="B20" s="122"/>
      <c r="C20" s="122"/>
      <c r="D20" s="122"/>
      <c r="E20" s="122"/>
      <c r="F20" s="122"/>
      <c r="G20" s="122"/>
      <c r="H20" s="122"/>
      <c r="I20" s="122"/>
      <c r="J20" s="122"/>
      <c r="K20" s="122"/>
      <c r="L20" s="122"/>
      <c r="M20" s="122"/>
      <c r="N20" s="122"/>
      <c r="O20" s="396"/>
    </row>
    <row r="21" spans="1:15" ht="13.15" customHeight="1">
      <c r="A21" s="353"/>
      <c r="B21" s="122"/>
      <c r="C21" s="122"/>
      <c r="D21" s="122"/>
      <c r="E21" s="122"/>
      <c r="F21" s="122"/>
      <c r="G21" s="122"/>
      <c r="H21" s="122"/>
      <c r="I21" s="122"/>
      <c r="J21" s="122"/>
      <c r="K21" s="122"/>
      <c r="L21" s="122"/>
      <c r="M21" s="122"/>
      <c r="N21" s="122"/>
      <c r="O21" s="396"/>
    </row>
    <row r="22" spans="1:15" ht="13.15" customHeight="1">
      <c r="A22" s="353"/>
      <c r="B22" s="122"/>
      <c r="C22" s="122"/>
      <c r="D22" s="122"/>
      <c r="E22" s="122"/>
      <c r="F22" s="122"/>
      <c r="G22" s="122"/>
      <c r="H22" s="122"/>
      <c r="I22" s="122"/>
      <c r="J22" s="122"/>
      <c r="K22" s="122"/>
      <c r="L22" s="122"/>
      <c r="M22" s="122"/>
      <c r="N22" s="122"/>
      <c r="O22" s="396"/>
    </row>
    <row r="23" spans="1:15" ht="13.15" customHeight="1">
      <c r="A23" s="353"/>
      <c r="B23" s="122"/>
      <c r="C23" s="122"/>
      <c r="D23" s="122"/>
      <c r="E23" s="122"/>
      <c r="F23" s="122"/>
      <c r="G23" s="122"/>
      <c r="H23" s="122"/>
      <c r="I23" s="122"/>
      <c r="J23" s="122"/>
      <c r="K23" s="122"/>
      <c r="L23" s="122"/>
      <c r="M23" s="122"/>
      <c r="N23" s="122"/>
      <c r="O23" s="396"/>
    </row>
    <row r="24" spans="1:15" ht="13.15" customHeight="1">
      <c r="A24" s="353"/>
      <c r="B24" s="122"/>
      <c r="C24" s="122"/>
      <c r="D24" s="122"/>
      <c r="E24" s="122"/>
      <c r="F24" s="122"/>
      <c r="G24" s="122"/>
      <c r="H24" s="122"/>
      <c r="I24" s="122"/>
      <c r="J24" s="122"/>
      <c r="K24" s="122"/>
      <c r="L24" s="122"/>
      <c r="M24" s="122"/>
      <c r="N24" s="122"/>
      <c r="O24" s="396"/>
    </row>
    <row r="25" spans="1:15" ht="40.5">
      <c r="A25" s="358" t="s">
        <v>245</v>
      </c>
      <c r="B25" s="122" t="s">
        <v>68</v>
      </c>
      <c r="C25" s="264" t="s">
        <v>622</v>
      </c>
      <c r="D25" s="122"/>
      <c r="E25" s="122"/>
      <c r="F25" s="122"/>
      <c r="G25" s="295">
        <f>Input!G62</f>
        <v>0</v>
      </c>
      <c r="H25" s="295">
        <f>Input!H62</f>
        <v>0</v>
      </c>
      <c r="I25" s="295">
        <f>Input!I62</f>
        <v>0</v>
      </c>
      <c r="J25" s="295">
        <f>Input!J62</f>
        <v>0</v>
      </c>
      <c r="K25" s="295">
        <f>Input!K62</f>
        <v>0</v>
      </c>
      <c r="L25" s="295">
        <f>Input!L62</f>
        <v>0</v>
      </c>
      <c r="M25" s="295">
        <f>Input!M62</f>
        <v>0</v>
      </c>
      <c r="N25" s="295">
        <f>Input!N62</f>
        <v>0</v>
      </c>
      <c r="O25" s="396"/>
    </row>
    <row r="26" spans="1:15" ht="40.5">
      <c r="A26" s="357" t="s">
        <v>246</v>
      </c>
      <c r="B26" s="122" t="s">
        <v>69</v>
      </c>
      <c r="C26" s="264" t="s">
        <v>622</v>
      </c>
      <c r="D26" s="122"/>
      <c r="E26" s="122"/>
      <c r="F26" s="122"/>
      <c r="G26" s="295">
        <f>Input!G63</f>
        <v>0</v>
      </c>
      <c r="H26" s="295">
        <f>Input!H63</f>
        <v>0</v>
      </c>
      <c r="I26" s="295">
        <f>Input!I63</f>
        <v>0</v>
      </c>
      <c r="J26" s="295">
        <f>Input!J63</f>
        <v>0</v>
      </c>
      <c r="K26" s="295">
        <f>Input!K63</f>
        <v>0</v>
      </c>
      <c r="L26" s="295">
        <f>Input!L63</f>
        <v>0</v>
      </c>
      <c r="M26" s="295">
        <f>Input!M63</f>
        <v>0</v>
      </c>
      <c r="N26" s="295">
        <f>Input!N63</f>
        <v>0</v>
      </c>
      <c r="O26" s="396"/>
    </row>
    <row r="27" spans="1:15" ht="13.15" customHeight="1">
      <c r="A27" s="358" t="s">
        <v>247</v>
      </c>
      <c r="B27" s="122" t="s">
        <v>70</v>
      </c>
      <c r="C27" s="264" t="s">
        <v>622</v>
      </c>
      <c r="D27" s="122"/>
      <c r="E27" s="122"/>
      <c r="F27" s="122"/>
      <c r="G27" s="294">
        <f>SUM(G25:G26)</f>
        <v>0</v>
      </c>
      <c r="H27" s="294">
        <f t="shared" ref="H27:N27" si="3">SUM(H25:H26)</f>
        <v>0</v>
      </c>
      <c r="I27" s="294">
        <f t="shared" si="3"/>
        <v>0</v>
      </c>
      <c r="J27" s="294">
        <f t="shared" si="3"/>
        <v>0</v>
      </c>
      <c r="K27" s="294">
        <f t="shared" si="3"/>
        <v>0</v>
      </c>
      <c r="L27" s="294">
        <f t="shared" si="3"/>
        <v>0</v>
      </c>
      <c r="M27" s="294">
        <f t="shared" si="3"/>
        <v>0</v>
      </c>
      <c r="N27" s="294">
        <f t="shared" si="3"/>
        <v>0</v>
      </c>
      <c r="O27" s="396"/>
    </row>
    <row r="28" spans="1:15" ht="13.15" customHeight="1">
      <c r="A28" s="353"/>
      <c r="B28" s="122"/>
      <c r="C28" s="122"/>
      <c r="D28" s="122"/>
      <c r="E28" s="122"/>
      <c r="F28" s="122"/>
      <c r="G28" s="122"/>
      <c r="H28" s="122"/>
      <c r="I28" s="122"/>
      <c r="J28" s="122"/>
      <c r="K28" s="122"/>
      <c r="L28" s="122"/>
      <c r="M28" s="122"/>
      <c r="N28" s="122"/>
      <c r="O28" s="396"/>
    </row>
    <row r="29" spans="1:15" ht="13.15" customHeight="1">
      <c r="A29" s="353"/>
      <c r="B29" s="122"/>
      <c r="C29" s="122"/>
      <c r="D29" s="122"/>
      <c r="E29" s="122"/>
      <c r="F29" s="122"/>
      <c r="G29" s="122"/>
      <c r="H29" s="122"/>
      <c r="I29" s="122"/>
      <c r="J29" s="122"/>
      <c r="K29" s="122"/>
      <c r="L29" s="122"/>
      <c r="M29" s="122"/>
      <c r="N29" s="122"/>
      <c r="O29" s="396"/>
    </row>
    <row r="30" spans="1:15" ht="13.15" customHeight="1">
      <c r="A30" s="353"/>
      <c r="B30" s="122"/>
      <c r="C30" s="122"/>
      <c r="D30" s="122"/>
      <c r="E30" s="122"/>
      <c r="F30" s="122"/>
      <c r="G30" s="122"/>
      <c r="H30" s="122"/>
      <c r="I30" s="122"/>
      <c r="J30" s="122"/>
      <c r="K30" s="122"/>
      <c r="L30" s="122"/>
      <c r="M30" s="122"/>
      <c r="N30" s="122"/>
      <c r="O30" s="396"/>
    </row>
    <row r="31" spans="1:15" ht="13.15" customHeight="1">
      <c r="A31" s="353"/>
      <c r="B31" s="122"/>
      <c r="C31" s="122"/>
      <c r="D31" s="122"/>
      <c r="E31" s="122"/>
      <c r="F31" s="122"/>
      <c r="G31" s="122"/>
      <c r="H31" s="122"/>
      <c r="I31" s="122"/>
      <c r="J31" s="122"/>
      <c r="K31" s="122"/>
      <c r="L31" s="122"/>
      <c r="M31" s="122"/>
      <c r="N31" s="122"/>
      <c r="O31" s="396"/>
    </row>
    <row r="32" spans="1:15" ht="13.15" customHeight="1">
      <c r="A32" s="353"/>
      <c r="B32" s="122"/>
      <c r="C32" s="122"/>
      <c r="D32" s="122"/>
      <c r="E32" s="122"/>
      <c r="F32" s="122"/>
      <c r="G32" s="122"/>
      <c r="H32" s="122"/>
      <c r="I32" s="122"/>
      <c r="J32" s="122"/>
      <c r="K32" s="122"/>
      <c r="L32" s="122"/>
      <c r="M32" s="122"/>
      <c r="N32" s="122"/>
      <c r="O32" s="396"/>
    </row>
    <row r="33" spans="1:15" ht="13.15" customHeight="1">
      <c r="A33" s="353"/>
      <c r="B33" s="122"/>
      <c r="C33" s="122"/>
      <c r="D33" s="122"/>
      <c r="E33" s="122"/>
      <c r="F33" s="122"/>
      <c r="G33" s="122"/>
      <c r="H33" s="122"/>
      <c r="I33" s="122"/>
      <c r="J33" s="122"/>
      <c r="K33" s="122"/>
      <c r="L33" s="122"/>
      <c r="M33" s="122"/>
      <c r="N33" s="122"/>
      <c r="O33" s="396"/>
    </row>
    <row r="34" spans="1:15" ht="31.5" customHeight="1">
      <c r="A34" s="358" t="s">
        <v>602</v>
      </c>
      <c r="B34" s="122" t="s">
        <v>71</v>
      </c>
      <c r="C34" s="122" t="s">
        <v>15</v>
      </c>
      <c r="D34" s="122"/>
      <c r="E34" s="122"/>
      <c r="F34" s="122"/>
      <c r="G34" s="239">
        <f>'Licence condition values'!G60</f>
        <v>0</v>
      </c>
      <c r="H34" s="239">
        <f>'Licence condition values'!H60</f>
        <v>0</v>
      </c>
      <c r="I34" s="239">
        <f>'Licence condition values'!I60</f>
        <v>0</v>
      </c>
      <c r="J34" s="239">
        <f>'Licence condition values'!J60</f>
        <v>0</v>
      </c>
      <c r="K34" s="239">
        <f>'Licence condition values'!K60</f>
        <v>0</v>
      </c>
      <c r="L34" s="239">
        <f>'Licence condition values'!L60</f>
        <v>0</v>
      </c>
      <c r="M34" s="239">
        <f>'Licence condition values'!M60</f>
        <v>0</v>
      </c>
      <c r="N34" s="239">
        <f>'Licence condition values'!N60</f>
        <v>0</v>
      </c>
      <c r="O34" s="396"/>
    </row>
    <row r="35" spans="1:15" ht="13.15" customHeight="1">
      <c r="A35" s="353" t="s">
        <v>603</v>
      </c>
      <c r="B35" s="122" t="s">
        <v>72</v>
      </c>
      <c r="C35" s="122" t="s">
        <v>15</v>
      </c>
      <c r="D35" s="122"/>
      <c r="E35" s="122"/>
      <c r="F35" s="122"/>
      <c r="G35" s="240">
        <f>Input!G11</f>
        <v>0.23</v>
      </c>
      <c r="H35" s="240">
        <f>Input!H11</f>
        <v>0.21</v>
      </c>
      <c r="I35" s="240">
        <f>Input!I11</f>
        <v>0.2</v>
      </c>
      <c r="J35" s="240">
        <f>Input!J11</f>
        <v>0.2</v>
      </c>
      <c r="K35" s="240">
        <f>Input!K11</f>
        <v>0.19</v>
      </c>
      <c r="L35" s="240">
        <f>Input!L11</f>
        <v>0.19</v>
      </c>
      <c r="M35" s="240">
        <f>Input!M11</f>
        <v>0.19</v>
      </c>
      <c r="N35" s="240">
        <f>Input!N11</f>
        <v>0.17</v>
      </c>
      <c r="O35" s="396"/>
    </row>
    <row r="36" spans="1:15" ht="27">
      <c r="A36" s="358" t="s">
        <v>604</v>
      </c>
      <c r="B36" s="122" t="s">
        <v>73</v>
      </c>
      <c r="C36" s="264" t="s">
        <v>622</v>
      </c>
      <c r="D36" s="122"/>
      <c r="E36" s="122"/>
      <c r="F36" s="122"/>
      <c r="G36" s="244">
        <f>G49</f>
        <v>0</v>
      </c>
      <c r="H36" s="244">
        <f t="shared" ref="H36:N36" si="4">H49</f>
        <v>0</v>
      </c>
      <c r="I36" s="244">
        <f t="shared" si="4"/>
        <v>0</v>
      </c>
      <c r="J36" s="244">
        <f t="shared" si="4"/>
        <v>0</v>
      </c>
      <c r="K36" s="244">
        <f t="shared" si="4"/>
        <v>0</v>
      </c>
      <c r="L36" s="244">
        <f t="shared" si="4"/>
        <v>0</v>
      </c>
      <c r="M36" s="244">
        <f t="shared" si="4"/>
        <v>0</v>
      </c>
      <c r="N36" s="244">
        <f t="shared" si="4"/>
        <v>0</v>
      </c>
      <c r="O36" s="396"/>
    </row>
    <row r="37" spans="1:15" ht="27">
      <c r="A37" s="358" t="s">
        <v>605</v>
      </c>
      <c r="B37" s="122" t="s">
        <v>74</v>
      </c>
      <c r="C37" s="264" t="s">
        <v>622</v>
      </c>
      <c r="D37" s="122"/>
      <c r="E37" s="122"/>
      <c r="F37" s="122"/>
      <c r="G37" s="244">
        <f>G64</f>
        <v>0</v>
      </c>
      <c r="H37" s="244">
        <f t="shared" ref="H37:N37" si="5">H64</f>
        <v>0</v>
      </c>
      <c r="I37" s="244">
        <f t="shared" si="5"/>
        <v>0</v>
      </c>
      <c r="J37" s="244">
        <f t="shared" si="5"/>
        <v>0</v>
      </c>
      <c r="K37" s="244">
        <f t="shared" si="5"/>
        <v>0</v>
      </c>
      <c r="L37" s="244">
        <f t="shared" si="5"/>
        <v>0</v>
      </c>
      <c r="M37" s="244">
        <f t="shared" si="5"/>
        <v>0</v>
      </c>
      <c r="N37" s="244">
        <f t="shared" si="5"/>
        <v>0</v>
      </c>
      <c r="O37" s="396"/>
    </row>
    <row r="38" spans="1:15" ht="13.15" customHeight="1">
      <c r="A38" s="355" t="s">
        <v>606</v>
      </c>
      <c r="B38" s="122" t="s">
        <v>75</v>
      </c>
      <c r="C38" s="264" t="s">
        <v>622</v>
      </c>
      <c r="D38" s="122"/>
      <c r="E38" s="122"/>
      <c r="F38" s="122"/>
      <c r="G38" s="294">
        <f>(G34/(1-G35))*(G36-G37)</f>
        <v>0</v>
      </c>
      <c r="H38" s="294">
        <f t="shared" ref="H38:N38" si="6">(H34/(1-H35))*(H36-H37)</f>
        <v>0</v>
      </c>
      <c r="I38" s="294">
        <f t="shared" si="6"/>
        <v>0</v>
      </c>
      <c r="J38" s="294">
        <f t="shared" si="6"/>
        <v>0</v>
      </c>
      <c r="K38" s="294">
        <f t="shared" si="6"/>
        <v>0</v>
      </c>
      <c r="L38" s="294">
        <f t="shared" si="6"/>
        <v>0</v>
      </c>
      <c r="M38" s="294">
        <f t="shared" si="6"/>
        <v>0</v>
      </c>
      <c r="N38" s="294">
        <f t="shared" si="6"/>
        <v>0</v>
      </c>
      <c r="O38" s="396"/>
    </row>
    <row r="39" spans="1:15" ht="13.15" customHeight="1">
      <c r="A39" s="353"/>
      <c r="B39" s="122"/>
      <c r="C39" s="122"/>
      <c r="D39" s="122"/>
      <c r="E39" s="122"/>
      <c r="F39" s="122"/>
      <c r="G39" s="122"/>
      <c r="H39" s="122"/>
      <c r="I39" s="122"/>
      <c r="J39" s="122"/>
      <c r="K39" s="122"/>
      <c r="L39" s="122"/>
      <c r="M39" s="122"/>
      <c r="N39" s="122"/>
      <c r="O39" s="396"/>
    </row>
    <row r="40" spans="1:15" ht="13.15" customHeight="1">
      <c r="A40" s="353"/>
      <c r="B40" s="122"/>
      <c r="C40" s="122"/>
      <c r="D40" s="122"/>
      <c r="E40" s="122"/>
      <c r="F40" s="122"/>
      <c r="G40" s="122"/>
      <c r="H40" s="122"/>
      <c r="I40" s="122"/>
      <c r="J40" s="122"/>
      <c r="K40" s="122"/>
      <c r="L40" s="122"/>
      <c r="M40" s="122"/>
      <c r="N40" s="122"/>
      <c r="O40" s="396"/>
    </row>
    <row r="41" spans="1:15" ht="13.15" customHeight="1">
      <c r="A41" s="358" t="s">
        <v>402</v>
      </c>
      <c r="B41" s="122" t="s">
        <v>401</v>
      </c>
      <c r="C41" s="422" t="s">
        <v>378</v>
      </c>
      <c r="D41" s="122"/>
      <c r="E41" s="122"/>
      <c r="F41" s="122"/>
      <c r="G41" s="122"/>
      <c r="H41" s="122"/>
      <c r="I41" s="122"/>
      <c r="J41" s="122"/>
      <c r="K41" s="122"/>
      <c r="L41" s="122"/>
      <c r="M41" s="122"/>
      <c r="N41" s="122"/>
      <c r="O41" s="396"/>
    </row>
    <row r="42" spans="1:15" ht="13.15" customHeight="1">
      <c r="A42" s="353"/>
      <c r="B42" s="122"/>
      <c r="C42" s="122"/>
      <c r="D42" s="122"/>
      <c r="E42" s="122"/>
      <c r="F42" s="122"/>
      <c r="G42" s="305"/>
      <c r="H42" s="122"/>
      <c r="I42" s="122"/>
      <c r="J42" s="122"/>
      <c r="K42" s="122"/>
      <c r="L42" s="122"/>
      <c r="M42" s="122"/>
      <c r="N42" s="122"/>
      <c r="O42" s="396"/>
    </row>
    <row r="43" spans="1:15" ht="15.75">
      <c r="A43" s="358" t="s">
        <v>303</v>
      </c>
      <c r="B43" s="305" t="s">
        <v>567</v>
      </c>
      <c r="C43" s="122" t="s">
        <v>609</v>
      </c>
      <c r="D43" s="122"/>
      <c r="E43" s="122"/>
      <c r="F43" s="122"/>
      <c r="G43" s="289"/>
      <c r="H43" s="296"/>
      <c r="I43" s="296"/>
      <c r="J43" s="296"/>
      <c r="K43" s="296"/>
      <c r="L43" s="296"/>
      <c r="M43" s="296"/>
      <c r="N43" s="296"/>
      <c r="O43" s="396"/>
    </row>
    <row r="44" spans="1:15" ht="13.15" customHeight="1">
      <c r="A44" s="353"/>
      <c r="B44" s="122"/>
      <c r="C44" s="122"/>
      <c r="D44" s="122"/>
      <c r="E44" s="122"/>
      <c r="F44" s="122"/>
      <c r="G44" s="122"/>
      <c r="H44" s="122"/>
      <c r="I44" s="122"/>
      <c r="J44" s="122"/>
      <c r="K44" s="122"/>
      <c r="L44" s="122"/>
      <c r="M44" s="122"/>
      <c r="N44" s="122"/>
      <c r="O44" s="396"/>
    </row>
    <row r="45" spans="1:15" ht="13.15" customHeight="1">
      <c r="A45" s="353"/>
      <c r="B45" s="122"/>
      <c r="C45" s="122"/>
      <c r="D45" s="122"/>
      <c r="E45" s="122"/>
      <c r="F45" s="122"/>
      <c r="G45" s="122"/>
      <c r="H45" s="122"/>
      <c r="I45" s="122"/>
      <c r="J45" s="122"/>
      <c r="K45" s="122"/>
      <c r="L45" s="122"/>
      <c r="M45" s="122"/>
      <c r="N45" s="122"/>
      <c r="O45" s="396"/>
    </row>
    <row r="46" spans="1:15" ht="13.15" customHeight="1">
      <c r="A46" s="358"/>
      <c r="B46" s="122" t="s">
        <v>332</v>
      </c>
      <c r="C46" s="122"/>
      <c r="D46" s="122"/>
      <c r="E46" s="122"/>
      <c r="F46" s="122"/>
      <c r="G46" s="297">
        <f>G94</f>
        <v>0</v>
      </c>
      <c r="H46" s="297">
        <f t="shared" ref="H46:N46" si="7">H94</f>
        <v>0</v>
      </c>
      <c r="I46" s="297">
        <f t="shared" si="7"/>
        <v>0</v>
      </c>
      <c r="J46" s="297">
        <f t="shared" si="7"/>
        <v>0</v>
      </c>
      <c r="K46" s="297">
        <f t="shared" si="7"/>
        <v>0</v>
      </c>
      <c r="L46" s="297">
        <f t="shared" si="7"/>
        <v>0</v>
      </c>
      <c r="M46" s="297">
        <f t="shared" si="7"/>
        <v>0</v>
      </c>
      <c r="N46" s="297">
        <f t="shared" si="7"/>
        <v>0</v>
      </c>
      <c r="O46" s="396"/>
    </row>
    <row r="47" spans="1:15" ht="28.5" customHeight="1">
      <c r="A47" s="414" t="s">
        <v>607</v>
      </c>
      <c r="B47" s="122" t="s">
        <v>568</v>
      </c>
      <c r="C47" s="122" t="s">
        <v>612</v>
      </c>
      <c r="D47" s="122"/>
      <c r="E47" s="122"/>
      <c r="F47" s="122"/>
      <c r="G47" s="298">
        <f>'NTS Charges'!E9</f>
        <v>365</v>
      </c>
      <c r="H47" s="298">
        <f>'NTS Charges'!F9</f>
        <v>365</v>
      </c>
      <c r="I47" s="298">
        <f>'NTS Charges'!G9</f>
        <v>366</v>
      </c>
      <c r="J47" s="298">
        <f>'NTS Charges'!H9</f>
        <v>365</v>
      </c>
      <c r="K47" s="298">
        <f>'NTS Charges'!I9</f>
        <v>365</v>
      </c>
      <c r="L47" s="298">
        <f>'NTS Charges'!J9</f>
        <v>365</v>
      </c>
      <c r="M47" s="298">
        <f>'NTS Charges'!K9</f>
        <v>366</v>
      </c>
      <c r="N47" s="298">
        <f>'NTS Charges'!L9</f>
        <v>365</v>
      </c>
      <c r="O47" s="396"/>
    </row>
    <row r="48" spans="1:15" ht="50.25" customHeight="1">
      <c r="A48" s="358" t="s">
        <v>608</v>
      </c>
      <c r="B48" s="122" t="s">
        <v>569</v>
      </c>
      <c r="C48" s="122" t="s">
        <v>612</v>
      </c>
      <c r="D48" s="122"/>
      <c r="E48" s="122"/>
      <c r="F48" s="122"/>
      <c r="G48" s="298">
        <f>'NTS Charges'!E10</f>
        <v>182</v>
      </c>
      <c r="H48" s="298">
        <f>'NTS Charges'!F10</f>
        <v>182</v>
      </c>
      <c r="I48" s="298">
        <f>'NTS Charges'!G10</f>
        <v>183</v>
      </c>
      <c r="J48" s="298">
        <f>'NTS Charges'!H10</f>
        <v>182</v>
      </c>
      <c r="K48" s="298">
        <f>'NTS Charges'!I10</f>
        <v>182</v>
      </c>
      <c r="L48" s="298">
        <f>'NTS Charges'!J10</f>
        <v>182</v>
      </c>
      <c r="M48" s="298">
        <f>'NTS Charges'!K10</f>
        <v>183</v>
      </c>
      <c r="N48" s="298">
        <f>'NTS Charges'!L10</f>
        <v>182</v>
      </c>
      <c r="O48" s="396"/>
    </row>
    <row r="49" spans="1:15" ht="22.5" customHeight="1">
      <c r="A49" s="355" t="s">
        <v>606</v>
      </c>
      <c r="B49" s="122" t="s">
        <v>73</v>
      </c>
      <c r="C49" s="264" t="s">
        <v>622</v>
      </c>
      <c r="D49" s="122"/>
      <c r="E49" s="122"/>
      <c r="F49" s="122"/>
      <c r="G49" s="294">
        <f>(G46/100)*(G47/G48)</f>
        <v>0</v>
      </c>
      <c r="H49" s="294">
        <f t="shared" ref="H49:N49" si="8">(H46/100)*(H47/H48)</f>
        <v>0</v>
      </c>
      <c r="I49" s="294">
        <f t="shared" si="8"/>
        <v>0</v>
      </c>
      <c r="J49" s="294">
        <f t="shared" si="8"/>
        <v>0</v>
      </c>
      <c r="K49" s="294">
        <f t="shared" si="8"/>
        <v>0</v>
      </c>
      <c r="L49" s="294">
        <f t="shared" si="8"/>
        <v>0</v>
      </c>
      <c r="M49" s="294">
        <f t="shared" si="8"/>
        <v>0</v>
      </c>
      <c r="N49" s="294">
        <f t="shared" si="8"/>
        <v>0</v>
      </c>
      <c r="O49" s="396"/>
    </row>
    <row r="50" spans="1:15" ht="13.15" customHeight="1">
      <c r="A50" s="353"/>
      <c r="B50" s="122"/>
      <c r="C50" s="122"/>
      <c r="D50" s="122"/>
      <c r="E50" s="122"/>
      <c r="F50" s="122"/>
      <c r="G50" s="122"/>
      <c r="H50" s="122"/>
      <c r="I50" s="122"/>
      <c r="J50" s="122"/>
      <c r="K50" s="122"/>
      <c r="L50" s="122"/>
      <c r="M50" s="122"/>
      <c r="N50" s="122"/>
      <c r="O50" s="396"/>
    </row>
    <row r="51" spans="1:15" ht="13.15" customHeight="1">
      <c r="A51" s="353"/>
      <c r="B51" s="122"/>
      <c r="C51" s="122"/>
      <c r="D51" s="122"/>
      <c r="E51" s="122"/>
      <c r="F51" s="122"/>
      <c r="G51" s="122"/>
      <c r="H51" s="122"/>
      <c r="I51" s="122"/>
      <c r="J51" s="122"/>
      <c r="K51" s="122"/>
      <c r="L51" s="122"/>
      <c r="M51" s="122"/>
      <c r="N51" s="122"/>
      <c r="O51" s="396"/>
    </row>
    <row r="52" spans="1:15" ht="13.15" customHeight="1">
      <c r="A52" s="353"/>
      <c r="B52" s="122"/>
      <c r="C52" s="122"/>
      <c r="D52" s="122"/>
      <c r="E52" s="122"/>
      <c r="F52" s="122"/>
      <c r="G52" s="122"/>
      <c r="H52" s="122"/>
      <c r="I52" s="122"/>
      <c r="J52" s="122"/>
      <c r="K52" s="122"/>
      <c r="L52" s="122"/>
      <c r="M52" s="122"/>
      <c r="N52" s="122"/>
      <c r="O52" s="396"/>
    </row>
    <row r="53" spans="1:15" ht="13.15" customHeight="1">
      <c r="A53" s="358" t="s">
        <v>266</v>
      </c>
      <c r="B53" s="122" t="s">
        <v>399</v>
      </c>
      <c r="C53" s="122" t="s">
        <v>609</v>
      </c>
      <c r="D53" s="122"/>
      <c r="E53" s="122"/>
      <c r="F53" s="122"/>
      <c r="G53" s="122"/>
      <c r="H53" s="122"/>
      <c r="I53" s="122"/>
      <c r="J53" s="122"/>
      <c r="K53" s="122"/>
      <c r="L53" s="122"/>
      <c r="M53" s="122"/>
      <c r="N53" s="122"/>
      <c r="O53" s="396"/>
    </row>
    <row r="54" spans="1:15" ht="27">
      <c r="A54" s="358" t="s">
        <v>403</v>
      </c>
      <c r="B54" s="122" t="s">
        <v>400</v>
      </c>
      <c r="C54" s="422" t="s">
        <v>378</v>
      </c>
      <c r="D54" s="122"/>
      <c r="E54" s="122"/>
      <c r="F54" s="122"/>
      <c r="G54" s="122"/>
      <c r="H54" s="122"/>
      <c r="I54" s="122"/>
      <c r="J54" s="122"/>
      <c r="K54" s="122"/>
      <c r="L54" s="122"/>
      <c r="M54" s="122"/>
      <c r="N54" s="122"/>
      <c r="O54" s="396"/>
    </row>
    <row r="55" spans="1:15" ht="13.15" customHeight="1">
      <c r="A55" s="353"/>
      <c r="B55" s="122"/>
      <c r="C55" s="122"/>
      <c r="D55" s="122"/>
      <c r="E55" s="122"/>
      <c r="F55" s="122"/>
      <c r="G55" s="122"/>
      <c r="H55" s="122"/>
      <c r="I55" s="122"/>
      <c r="J55" s="122"/>
      <c r="K55" s="122"/>
      <c r="L55" s="122"/>
      <c r="M55" s="122"/>
      <c r="N55" s="122"/>
      <c r="O55" s="396"/>
    </row>
    <row r="56" spans="1:15" ht="13.15" customHeight="1">
      <c r="A56" s="353"/>
      <c r="B56" s="122"/>
      <c r="C56" s="122"/>
      <c r="D56" s="122"/>
      <c r="E56" s="122"/>
      <c r="F56" s="122"/>
      <c r="G56" s="122"/>
      <c r="H56" s="122"/>
      <c r="I56" s="122"/>
      <c r="J56" s="122"/>
      <c r="K56" s="122"/>
      <c r="L56" s="122"/>
      <c r="M56" s="122"/>
      <c r="N56" s="122"/>
      <c r="O56" s="396"/>
    </row>
    <row r="57" spans="1:15" ht="13.15" customHeight="1">
      <c r="A57" s="353"/>
      <c r="B57" s="122"/>
      <c r="C57" s="122"/>
      <c r="D57" s="122"/>
      <c r="E57" s="122"/>
      <c r="F57" s="122"/>
      <c r="G57" s="122"/>
      <c r="H57" s="122"/>
      <c r="I57" s="122"/>
      <c r="J57" s="122"/>
      <c r="K57" s="122"/>
      <c r="L57" s="122"/>
      <c r="M57" s="122"/>
      <c r="N57" s="122"/>
      <c r="O57" s="396"/>
    </row>
    <row r="58" spans="1:15" ht="13.15" customHeight="1">
      <c r="A58" s="353"/>
      <c r="B58" s="122"/>
      <c r="C58" s="122"/>
      <c r="D58" s="122"/>
      <c r="E58" s="122"/>
      <c r="F58" s="122"/>
      <c r="G58" s="305"/>
      <c r="H58" s="122"/>
      <c r="I58" s="122"/>
      <c r="J58" s="122"/>
      <c r="K58" s="122"/>
      <c r="L58" s="122"/>
      <c r="M58" s="122"/>
      <c r="N58" s="122"/>
      <c r="O58" s="396"/>
    </row>
    <row r="59" spans="1:15" ht="13.15" customHeight="1">
      <c r="A59" s="358"/>
      <c r="B59" s="122" t="s">
        <v>333</v>
      </c>
      <c r="C59" s="122"/>
      <c r="D59" s="122"/>
      <c r="E59" s="122"/>
      <c r="F59" s="122"/>
      <c r="G59" s="297">
        <f>G122</f>
        <v>0</v>
      </c>
      <c r="H59" s="297">
        <f t="shared" ref="H59:N59" si="9">H122</f>
        <v>0</v>
      </c>
      <c r="I59" s="297">
        <f t="shared" si="9"/>
        <v>0</v>
      </c>
      <c r="J59" s="297">
        <f t="shared" si="9"/>
        <v>0</v>
      </c>
      <c r="K59" s="297">
        <f t="shared" si="9"/>
        <v>0</v>
      </c>
      <c r="L59" s="297">
        <f t="shared" si="9"/>
        <v>0</v>
      </c>
      <c r="M59" s="297">
        <f t="shared" si="9"/>
        <v>0</v>
      </c>
      <c r="N59" s="297">
        <f t="shared" si="9"/>
        <v>0</v>
      </c>
      <c r="O59" s="396"/>
    </row>
    <row r="60" spans="1:15" ht="41.65">
      <c r="A60" s="358" t="s">
        <v>267</v>
      </c>
      <c r="B60" s="122" t="s">
        <v>570</v>
      </c>
      <c r="C60" s="264" t="s">
        <v>622</v>
      </c>
      <c r="D60" s="122"/>
      <c r="E60" s="122"/>
      <c r="F60" s="122"/>
      <c r="G60" s="299">
        <f>Input!G64</f>
        <v>0</v>
      </c>
      <c r="H60" s="299">
        <f>Input!H64</f>
        <v>0</v>
      </c>
      <c r="I60" s="299">
        <f>Input!I64</f>
        <v>0</v>
      </c>
      <c r="J60" s="299">
        <f>Input!J64</f>
        <v>0</v>
      </c>
      <c r="K60" s="299">
        <f>Input!K64</f>
        <v>0</v>
      </c>
      <c r="L60" s="299">
        <f>Input!L64</f>
        <v>0</v>
      </c>
      <c r="M60" s="299">
        <f>Input!M64</f>
        <v>0</v>
      </c>
      <c r="N60" s="299">
        <f>Input!N64</f>
        <v>0</v>
      </c>
      <c r="O60" s="396"/>
    </row>
    <row r="61" spans="1:15" ht="41.65">
      <c r="A61" s="358" t="s">
        <v>268</v>
      </c>
      <c r="B61" s="122" t="s">
        <v>571</v>
      </c>
      <c r="C61" s="264" t="s">
        <v>622</v>
      </c>
      <c r="D61" s="122"/>
      <c r="E61" s="122"/>
      <c r="F61" s="122"/>
      <c r="G61" s="299">
        <f>Input!G65</f>
        <v>0</v>
      </c>
      <c r="H61" s="299">
        <f>Input!H65</f>
        <v>0</v>
      </c>
      <c r="I61" s="299">
        <f>Input!I65</f>
        <v>0</v>
      </c>
      <c r="J61" s="299">
        <f>Input!J65</f>
        <v>0</v>
      </c>
      <c r="K61" s="299">
        <f>Input!K65</f>
        <v>0</v>
      </c>
      <c r="L61" s="299">
        <f>Input!L65</f>
        <v>0</v>
      </c>
      <c r="M61" s="299">
        <f>Input!M65</f>
        <v>0</v>
      </c>
      <c r="N61" s="299">
        <f>Input!N65</f>
        <v>0</v>
      </c>
      <c r="O61" s="396"/>
    </row>
    <row r="62" spans="1:15" ht="38.25" customHeight="1">
      <c r="A62" s="414" t="s">
        <v>607</v>
      </c>
      <c r="B62" s="122" t="s">
        <v>568</v>
      </c>
      <c r="C62" s="122" t="s">
        <v>612</v>
      </c>
      <c r="D62" s="122"/>
      <c r="E62" s="122"/>
      <c r="F62" s="122"/>
      <c r="G62" s="298">
        <f>'NTS Charges'!E9</f>
        <v>365</v>
      </c>
      <c r="H62" s="298">
        <f>'NTS Charges'!F9</f>
        <v>365</v>
      </c>
      <c r="I62" s="298">
        <f>'NTS Charges'!G9</f>
        <v>366</v>
      </c>
      <c r="J62" s="298">
        <f>'NTS Charges'!H9</f>
        <v>365</v>
      </c>
      <c r="K62" s="298">
        <f>'NTS Charges'!I9</f>
        <v>365</v>
      </c>
      <c r="L62" s="298">
        <f>'NTS Charges'!J9</f>
        <v>365</v>
      </c>
      <c r="M62" s="298">
        <f>'NTS Charges'!K9</f>
        <v>366</v>
      </c>
      <c r="N62" s="298">
        <f>'NTS Charges'!L9</f>
        <v>365</v>
      </c>
      <c r="O62" s="396"/>
    </row>
    <row r="63" spans="1:15" ht="54" customHeight="1">
      <c r="A63" s="358" t="s">
        <v>608</v>
      </c>
      <c r="B63" s="122" t="s">
        <v>569</v>
      </c>
      <c r="C63" s="122" t="s">
        <v>612</v>
      </c>
      <c r="D63" s="122"/>
      <c r="E63" s="122"/>
      <c r="F63" s="122"/>
      <c r="G63" s="298">
        <f>'NTS Charges'!E10</f>
        <v>182</v>
      </c>
      <c r="H63" s="298">
        <f>'NTS Charges'!F10</f>
        <v>182</v>
      </c>
      <c r="I63" s="298">
        <f>'NTS Charges'!G10</f>
        <v>183</v>
      </c>
      <c r="J63" s="298">
        <f>'NTS Charges'!H10</f>
        <v>182</v>
      </c>
      <c r="K63" s="298">
        <f>'NTS Charges'!I10</f>
        <v>182</v>
      </c>
      <c r="L63" s="298">
        <f>'NTS Charges'!J10</f>
        <v>182</v>
      </c>
      <c r="M63" s="298">
        <f>'NTS Charges'!K10</f>
        <v>183</v>
      </c>
      <c r="N63" s="298">
        <f>'NTS Charges'!L10</f>
        <v>182</v>
      </c>
      <c r="O63" s="396"/>
    </row>
    <row r="64" spans="1:15" ht="37.5" customHeight="1">
      <c r="A64" s="358" t="s">
        <v>605</v>
      </c>
      <c r="B64" s="122" t="s">
        <v>74</v>
      </c>
      <c r="C64" s="264" t="s">
        <v>622</v>
      </c>
      <c r="D64" s="122"/>
      <c r="E64" s="122"/>
      <c r="F64" s="122"/>
      <c r="G64" s="294">
        <f>(G59/100)*(G62/G63)+(G61-G60)</f>
        <v>0</v>
      </c>
      <c r="H64" s="294">
        <f t="shared" ref="H64:N64" si="10">(H59/100)*(H62/H63)+(H61-H60)</f>
        <v>0</v>
      </c>
      <c r="I64" s="294">
        <f t="shared" si="10"/>
        <v>0</v>
      </c>
      <c r="J64" s="294">
        <f t="shared" si="10"/>
        <v>0</v>
      </c>
      <c r="K64" s="294">
        <f t="shared" si="10"/>
        <v>0</v>
      </c>
      <c r="L64" s="294">
        <f t="shared" si="10"/>
        <v>0</v>
      </c>
      <c r="M64" s="294">
        <f t="shared" si="10"/>
        <v>0</v>
      </c>
      <c r="N64" s="294">
        <f t="shared" si="10"/>
        <v>0</v>
      </c>
      <c r="O64" s="396"/>
    </row>
    <row r="65" spans="1:15" ht="13.15" customHeight="1">
      <c r="A65" s="353"/>
      <c r="B65" s="122"/>
      <c r="C65" s="122"/>
      <c r="D65" s="122"/>
      <c r="E65" s="122"/>
      <c r="F65" s="122"/>
      <c r="G65" s="122"/>
      <c r="H65" s="122"/>
      <c r="I65" s="122"/>
      <c r="J65" s="122"/>
      <c r="K65" s="122"/>
      <c r="L65" s="122"/>
      <c r="M65" s="122"/>
      <c r="N65" s="122"/>
      <c r="O65" s="396"/>
    </row>
    <row r="66" spans="1:15" ht="13.15" customHeight="1">
      <c r="A66" s="353"/>
      <c r="B66" s="122"/>
      <c r="C66" s="122"/>
      <c r="D66" s="122"/>
      <c r="E66" s="122"/>
      <c r="F66" s="122"/>
      <c r="G66" s="122"/>
      <c r="H66" s="122"/>
      <c r="I66" s="122"/>
      <c r="J66" s="122"/>
      <c r="K66" s="122"/>
      <c r="L66" s="122"/>
      <c r="M66" s="122"/>
      <c r="N66" s="122"/>
      <c r="O66" s="396"/>
    </row>
    <row r="67" spans="1:15" ht="13.15" customHeight="1">
      <c r="A67" s="353"/>
      <c r="B67" s="122"/>
      <c r="C67" s="122"/>
      <c r="D67" s="122"/>
      <c r="E67" s="122"/>
      <c r="F67" s="122"/>
      <c r="G67" s="122"/>
      <c r="H67" s="122"/>
      <c r="I67" s="122"/>
      <c r="J67" s="122"/>
      <c r="K67" s="122"/>
      <c r="L67" s="122"/>
      <c r="M67" s="122"/>
      <c r="N67" s="122"/>
      <c r="O67" s="396"/>
    </row>
    <row r="68" spans="1:15" ht="13.15" customHeight="1">
      <c r="A68" s="353"/>
      <c r="B68" s="122"/>
      <c r="C68" s="122"/>
      <c r="D68" s="122"/>
      <c r="E68" s="122"/>
      <c r="F68" s="122"/>
      <c r="G68" s="122"/>
      <c r="H68" s="122"/>
      <c r="I68" s="300"/>
      <c r="J68" s="301"/>
      <c r="K68" s="301" t="s">
        <v>330</v>
      </c>
      <c r="L68" s="301"/>
      <c r="M68" s="300"/>
      <c r="N68" s="300"/>
      <c r="O68" s="400"/>
    </row>
    <row r="69" spans="1:15" ht="13.15" customHeight="1">
      <c r="A69" s="178" t="s">
        <v>763</v>
      </c>
      <c r="B69" s="398" t="s">
        <v>338</v>
      </c>
      <c r="C69" s="122"/>
      <c r="D69" s="122"/>
      <c r="E69" s="122"/>
      <c r="F69" s="398"/>
      <c r="G69" s="424">
        <v>15</v>
      </c>
      <c r="H69" s="424">
        <f>G69+1</f>
        <v>16</v>
      </c>
      <c r="I69" s="424">
        <f t="shared" ref="I69:N69" si="11">H69+1</f>
        <v>17</v>
      </c>
      <c r="J69" s="424">
        <f t="shared" si="11"/>
        <v>18</v>
      </c>
      <c r="K69" s="424">
        <f t="shared" si="11"/>
        <v>19</v>
      </c>
      <c r="L69" s="424">
        <f t="shared" si="11"/>
        <v>20</v>
      </c>
      <c r="M69" s="424">
        <f t="shared" si="11"/>
        <v>21</v>
      </c>
      <c r="N69" s="424">
        <f t="shared" si="11"/>
        <v>22</v>
      </c>
      <c r="O69" s="425"/>
    </row>
    <row r="70" spans="1:15" ht="13.15" customHeight="1">
      <c r="A70" s="177" t="str">
        <f>Input!A69</f>
        <v>Area</v>
      </c>
      <c r="B70" s="398"/>
      <c r="C70" s="264" t="s">
        <v>622</v>
      </c>
      <c r="D70" s="426"/>
      <c r="E70" s="398"/>
      <c r="F70" s="398"/>
      <c r="G70" s="302">
        <f>(VLOOKUP($A70,'NTS Charges'!$C$16:$X$39,G$69,FALSE))*(VLOOKUP($A70,'Licence condition values'!$A$27:$N$50,7,FALSE))</f>
        <v>0</v>
      </c>
      <c r="H70" s="302">
        <f>(VLOOKUP($A70,'NTS Charges'!$C$16:$X$39,H$69,FALSE))*(VLOOKUP($A70,'Licence condition values'!$A$27:$N$50,7,FALSE))</f>
        <v>0</v>
      </c>
      <c r="I70" s="302">
        <f>(VLOOKUP($A70,'NTS Charges'!$C$16:$X$39,I$69,FALSE))*(VLOOKUP($A70,'Licence condition values'!$A$27:$N$50,7,FALSE))</f>
        <v>0</v>
      </c>
      <c r="J70" s="302">
        <f>(VLOOKUP($A70,'NTS Charges'!$C$16:$X$39,J$69,FALSE))*(VLOOKUP($A70,'Licence condition values'!$A$27:$N$50,7,FALSE))</f>
        <v>0</v>
      </c>
      <c r="K70" s="302">
        <f>(VLOOKUP($A70,'NTS Charges'!$C$16:$X$39,K$69,FALSE))*(VLOOKUP($A70,'Licence condition values'!$A$27:$N$50,7,FALSE))</f>
        <v>0</v>
      </c>
      <c r="L70" s="302">
        <f>(VLOOKUP($A70,'NTS Charges'!$C$16:$X$39,L$69,FALSE))*(VLOOKUP($A70,'Licence condition values'!$A$27:$N$50,7,FALSE))</f>
        <v>0</v>
      </c>
      <c r="M70" s="302">
        <f>(VLOOKUP($A70,'NTS Charges'!$C$16:$X$39,M$69,FALSE))*(VLOOKUP($A70,'Licence condition values'!$A$27:$N$50,7,FALSE))</f>
        <v>0</v>
      </c>
      <c r="N70" s="302">
        <f>(VLOOKUP($A70,'NTS Charges'!$C$16:$X$39,N$69,FALSE))*(VLOOKUP($A70,'Licence condition values'!$A$27:$N$50,7,FALSE))</f>
        <v>0</v>
      </c>
      <c r="O70" s="425"/>
    </row>
    <row r="71" spans="1:15" ht="13.15" customHeight="1">
      <c r="A71" s="177" t="str">
        <f>Input!A70</f>
        <v>Area</v>
      </c>
      <c r="B71" s="398"/>
      <c r="C71" s="264" t="s">
        <v>622</v>
      </c>
      <c r="D71" s="426"/>
      <c r="E71" s="398"/>
      <c r="F71" s="398"/>
      <c r="G71" s="302">
        <f>(VLOOKUP($A71,'NTS Charges'!$C$16:$X$39,G$69,FALSE))*(VLOOKUP($A71,'Licence condition values'!$A$27:$N$50,7,FALSE))</f>
        <v>0</v>
      </c>
      <c r="H71" s="302">
        <f>(VLOOKUP($A71,'NTS Charges'!$C$16:$X$39,H$69,FALSE))*(VLOOKUP($A71,'Licence condition values'!$A$27:$N$50,7,FALSE))</f>
        <v>0</v>
      </c>
      <c r="I71" s="302">
        <f>(VLOOKUP($A71,'NTS Charges'!$C$16:$X$39,I$69,FALSE))*(VLOOKUP($A71,'Licence condition values'!$A$27:$N$50,7,FALSE))</f>
        <v>0</v>
      </c>
      <c r="J71" s="302">
        <f>(VLOOKUP($A71,'NTS Charges'!$C$16:$X$39,J$69,FALSE))*(VLOOKUP($A71,'Licence condition values'!$A$27:$N$50,7,FALSE))</f>
        <v>0</v>
      </c>
      <c r="K71" s="302">
        <f>(VLOOKUP($A71,'NTS Charges'!$C$16:$X$39,K$69,FALSE))*(VLOOKUP($A71,'Licence condition values'!$A$27:$N$50,7,FALSE))</f>
        <v>0</v>
      </c>
      <c r="L71" s="302">
        <f>(VLOOKUP($A71,'NTS Charges'!$C$16:$X$39,L$69,FALSE))*(VLOOKUP($A71,'Licence condition values'!$A$27:$N$50,7,FALSE))</f>
        <v>0</v>
      </c>
      <c r="M71" s="302">
        <f>(VLOOKUP($A71,'NTS Charges'!$C$16:$X$39,M$69,FALSE))*(VLOOKUP($A71,'Licence condition values'!$A$27:$N$50,7,FALSE))</f>
        <v>0</v>
      </c>
      <c r="N71" s="302">
        <f>(VLOOKUP($A71,'NTS Charges'!$C$16:$X$39,N$69,FALSE))*(VLOOKUP($A71,'Licence condition values'!$A$27:$N$50,7,FALSE))</f>
        <v>0</v>
      </c>
      <c r="O71" s="425"/>
    </row>
    <row r="72" spans="1:15" ht="13.15" customHeight="1">
      <c r="A72" s="177" t="str">
        <f>Input!A71</f>
        <v>Area</v>
      </c>
      <c r="B72" s="398"/>
      <c r="C72" s="264" t="s">
        <v>622</v>
      </c>
      <c r="D72" s="426"/>
      <c r="E72" s="398"/>
      <c r="F72" s="398"/>
      <c r="G72" s="302">
        <f>(VLOOKUP($A72,'NTS Charges'!$C$16:$X$39,G$69,FALSE))*(VLOOKUP($A72,'Licence condition values'!$A$27:$N$50,7,FALSE))</f>
        <v>0</v>
      </c>
      <c r="H72" s="302">
        <f>(VLOOKUP($A72,'NTS Charges'!$C$16:$X$39,H$69,FALSE))*(VLOOKUP($A72,'Licence condition values'!$A$27:$N$50,7,FALSE))</f>
        <v>0</v>
      </c>
      <c r="I72" s="302">
        <f>(VLOOKUP($A72,'NTS Charges'!$C$16:$X$39,I$69,FALSE))*(VLOOKUP($A72,'Licence condition values'!$A$27:$N$50,7,FALSE))</f>
        <v>0</v>
      </c>
      <c r="J72" s="302">
        <f>(VLOOKUP($A72,'NTS Charges'!$C$16:$X$39,J$69,FALSE))*(VLOOKUP($A72,'Licence condition values'!$A$27:$N$50,7,FALSE))</f>
        <v>0</v>
      </c>
      <c r="K72" s="302">
        <f>(VLOOKUP($A72,'NTS Charges'!$C$16:$X$39,K$69,FALSE))*(VLOOKUP($A72,'Licence condition values'!$A$27:$N$50,7,FALSE))</f>
        <v>0</v>
      </c>
      <c r="L72" s="302">
        <f>(VLOOKUP($A72,'NTS Charges'!$C$16:$X$39,L$69,FALSE))*(VLOOKUP($A72,'Licence condition values'!$A$27:$N$50,7,FALSE))</f>
        <v>0</v>
      </c>
      <c r="M72" s="302">
        <f>(VLOOKUP($A72,'NTS Charges'!$C$16:$X$39,M$69,FALSE))*(VLOOKUP($A72,'Licence condition values'!$A$27:$N$50,7,FALSE))</f>
        <v>0</v>
      </c>
      <c r="N72" s="302">
        <f>(VLOOKUP($A72,'NTS Charges'!$C$16:$X$39,N$69,FALSE))*(VLOOKUP($A72,'Licence condition values'!$A$27:$N$50,7,FALSE))</f>
        <v>0</v>
      </c>
      <c r="O72" s="425"/>
    </row>
    <row r="73" spans="1:15" ht="13.15" customHeight="1">
      <c r="A73" s="177" t="str">
        <f>Input!A72</f>
        <v>Area</v>
      </c>
      <c r="B73" s="398"/>
      <c r="C73" s="264" t="s">
        <v>622</v>
      </c>
      <c r="D73" s="426"/>
      <c r="E73" s="398"/>
      <c r="F73" s="398"/>
      <c r="G73" s="302">
        <f>(VLOOKUP($A73,'NTS Charges'!$C$16:$X$39,G$69,FALSE))*(VLOOKUP($A73,'Licence condition values'!$A$27:$N$50,7,FALSE))</f>
        <v>0</v>
      </c>
      <c r="H73" s="302">
        <f>(VLOOKUP($A73,'NTS Charges'!$C$16:$X$39,H$69,FALSE))*(VLOOKUP($A73,'Licence condition values'!$A$27:$N$50,7,FALSE))</f>
        <v>0</v>
      </c>
      <c r="I73" s="302">
        <f>(VLOOKUP($A73,'NTS Charges'!$C$16:$X$39,I$69,FALSE))*(VLOOKUP($A73,'Licence condition values'!$A$27:$N$50,7,FALSE))</f>
        <v>0</v>
      </c>
      <c r="J73" s="302">
        <f>(VLOOKUP($A73,'NTS Charges'!$C$16:$X$39,J$69,FALSE))*(VLOOKUP($A73,'Licence condition values'!$A$27:$N$50,7,FALSE))</f>
        <v>0</v>
      </c>
      <c r="K73" s="302">
        <f>(VLOOKUP($A73,'NTS Charges'!$C$16:$X$39,K$69,FALSE))*(VLOOKUP($A73,'Licence condition values'!$A$27:$N$50,7,FALSE))</f>
        <v>0</v>
      </c>
      <c r="L73" s="302">
        <f>(VLOOKUP($A73,'NTS Charges'!$C$16:$X$39,L$69,FALSE))*(VLOOKUP($A73,'Licence condition values'!$A$27:$N$50,7,FALSE))</f>
        <v>0</v>
      </c>
      <c r="M73" s="302">
        <f>(VLOOKUP($A73,'NTS Charges'!$C$16:$X$39,M$69,FALSE))*(VLOOKUP($A73,'Licence condition values'!$A$27:$N$50,7,FALSE))</f>
        <v>0</v>
      </c>
      <c r="N73" s="302">
        <f>(VLOOKUP($A73,'NTS Charges'!$C$16:$X$39,N$69,FALSE))*(VLOOKUP($A73,'Licence condition values'!$A$27:$N$50,7,FALSE))</f>
        <v>0</v>
      </c>
      <c r="O73" s="425"/>
    </row>
    <row r="74" spans="1:15" ht="13.15" customHeight="1">
      <c r="A74" s="177" t="str">
        <f>Input!A73</f>
        <v>Area</v>
      </c>
      <c r="B74" s="398"/>
      <c r="C74" s="264" t="s">
        <v>622</v>
      </c>
      <c r="D74" s="426"/>
      <c r="E74" s="398"/>
      <c r="F74" s="398"/>
      <c r="G74" s="302">
        <f>(VLOOKUP($A74,'NTS Charges'!$C$16:$X$39,G$69,FALSE))*(VLOOKUP($A74,'Licence condition values'!$A$27:$N$50,7,FALSE))</f>
        <v>0</v>
      </c>
      <c r="H74" s="302">
        <f>(VLOOKUP($A74,'NTS Charges'!$C$16:$X$39,H$69,FALSE))*(VLOOKUP($A74,'Licence condition values'!$A$27:$N$50,7,FALSE))</f>
        <v>0</v>
      </c>
      <c r="I74" s="302">
        <f>(VLOOKUP($A74,'NTS Charges'!$C$16:$X$39,I$69,FALSE))*(VLOOKUP($A74,'Licence condition values'!$A$27:$N$50,7,FALSE))</f>
        <v>0</v>
      </c>
      <c r="J74" s="302">
        <f>(VLOOKUP($A74,'NTS Charges'!$C$16:$X$39,J$69,FALSE))*(VLOOKUP($A74,'Licence condition values'!$A$27:$N$50,7,FALSE))</f>
        <v>0</v>
      </c>
      <c r="K74" s="302">
        <f>(VLOOKUP($A74,'NTS Charges'!$C$16:$X$39,K$69,FALSE))*(VLOOKUP($A74,'Licence condition values'!$A$27:$N$50,7,FALSE))</f>
        <v>0</v>
      </c>
      <c r="L74" s="302">
        <f>(VLOOKUP($A74,'NTS Charges'!$C$16:$X$39,L$69,FALSE))*(VLOOKUP($A74,'Licence condition values'!$A$27:$N$50,7,FALSE))</f>
        <v>0</v>
      </c>
      <c r="M74" s="302">
        <f>(VLOOKUP($A74,'NTS Charges'!$C$16:$X$39,M$69,FALSE))*(VLOOKUP($A74,'Licence condition values'!$A$27:$N$50,7,FALSE))</f>
        <v>0</v>
      </c>
      <c r="N74" s="302">
        <f>(VLOOKUP($A74,'NTS Charges'!$C$16:$X$39,N$69,FALSE))*(VLOOKUP($A74,'Licence condition values'!$A$27:$N$50,7,FALSE))</f>
        <v>0</v>
      </c>
      <c r="O74" s="425"/>
    </row>
    <row r="75" spans="1:15" ht="13.15" customHeight="1">
      <c r="A75" s="177" t="str">
        <f>Input!A74</f>
        <v>Area</v>
      </c>
      <c r="B75" s="398"/>
      <c r="C75" s="264" t="s">
        <v>622</v>
      </c>
      <c r="D75" s="426"/>
      <c r="E75" s="398"/>
      <c r="F75" s="398"/>
      <c r="G75" s="302">
        <f>(VLOOKUP($A75,'NTS Charges'!$C$16:$X$39,G$69,FALSE))*(VLOOKUP($A75,'Licence condition values'!$A$27:$N$50,7,FALSE))</f>
        <v>0</v>
      </c>
      <c r="H75" s="302">
        <f>(VLOOKUP($A75,'NTS Charges'!$C$16:$X$39,H$69,FALSE))*(VLOOKUP($A75,'Licence condition values'!$A$27:$N$50,7,FALSE))</f>
        <v>0</v>
      </c>
      <c r="I75" s="302">
        <f>(VLOOKUP($A75,'NTS Charges'!$C$16:$X$39,I$69,FALSE))*(VLOOKUP($A75,'Licence condition values'!$A$27:$N$50,7,FALSE))</f>
        <v>0</v>
      </c>
      <c r="J75" s="302">
        <f>(VLOOKUP($A75,'NTS Charges'!$C$16:$X$39,J$69,FALSE))*(VLOOKUP($A75,'Licence condition values'!$A$27:$N$50,7,FALSE))</f>
        <v>0</v>
      </c>
      <c r="K75" s="302">
        <f>(VLOOKUP($A75,'NTS Charges'!$C$16:$X$39,K$69,FALSE))*(VLOOKUP($A75,'Licence condition values'!$A$27:$N$50,7,FALSE))</f>
        <v>0</v>
      </c>
      <c r="L75" s="302">
        <f>(VLOOKUP($A75,'NTS Charges'!$C$16:$X$39,L$69,FALSE))*(VLOOKUP($A75,'Licence condition values'!$A$27:$N$50,7,FALSE))</f>
        <v>0</v>
      </c>
      <c r="M75" s="302">
        <f>(VLOOKUP($A75,'NTS Charges'!$C$16:$X$39,M$69,FALSE))*(VLOOKUP($A75,'Licence condition values'!$A$27:$N$50,7,FALSE))</f>
        <v>0</v>
      </c>
      <c r="N75" s="302">
        <f>(VLOOKUP($A75,'NTS Charges'!$C$16:$X$39,N$69,FALSE))*(VLOOKUP($A75,'Licence condition values'!$A$27:$N$50,7,FALSE))</f>
        <v>0</v>
      </c>
      <c r="O75" s="425"/>
    </row>
    <row r="76" spans="1:15" ht="13.15" customHeight="1">
      <c r="A76" s="177" t="str">
        <f>Input!A75</f>
        <v>Area</v>
      </c>
      <c r="B76" s="398"/>
      <c r="C76" s="264" t="s">
        <v>622</v>
      </c>
      <c r="D76" s="426"/>
      <c r="E76" s="398"/>
      <c r="F76" s="398"/>
      <c r="G76" s="302">
        <f>(VLOOKUP($A76,'NTS Charges'!$C$16:$X$39,G$69,FALSE))*(VLOOKUP($A76,'Licence condition values'!$A$27:$N$50,7,FALSE))</f>
        <v>0</v>
      </c>
      <c r="H76" s="302">
        <f>(VLOOKUP($A76,'NTS Charges'!$C$16:$X$39,H$69,FALSE))*(VLOOKUP($A76,'Licence condition values'!$A$27:$N$50,7,FALSE))</f>
        <v>0</v>
      </c>
      <c r="I76" s="302">
        <f>(VLOOKUP($A76,'NTS Charges'!$C$16:$X$39,I$69,FALSE))*(VLOOKUP($A76,'Licence condition values'!$A$27:$N$50,7,FALSE))</f>
        <v>0</v>
      </c>
      <c r="J76" s="302">
        <f>(VLOOKUP($A76,'NTS Charges'!$C$16:$X$39,J$69,FALSE))*(VLOOKUP($A76,'Licence condition values'!$A$27:$N$50,7,FALSE))</f>
        <v>0</v>
      </c>
      <c r="K76" s="302">
        <f>(VLOOKUP($A76,'NTS Charges'!$C$16:$X$39,K$69,FALSE))*(VLOOKUP($A76,'Licence condition values'!$A$27:$N$50,7,FALSE))</f>
        <v>0</v>
      </c>
      <c r="L76" s="302">
        <f>(VLOOKUP($A76,'NTS Charges'!$C$16:$X$39,L$69,FALSE))*(VLOOKUP($A76,'Licence condition values'!$A$27:$N$50,7,FALSE))</f>
        <v>0</v>
      </c>
      <c r="M76" s="302">
        <f>(VLOOKUP($A76,'NTS Charges'!$C$16:$X$39,M$69,FALSE))*(VLOOKUP($A76,'Licence condition values'!$A$27:$N$50,7,FALSE))</f>
        <v>0</v>
      </c>
      <c r="N76" s="302">
        <f>(VLOOKUP($A76,'NTS Charges'!$C$16:$X$39,N$69,FALSE))*(VLOOKUP($A76,'Licence condition values'!$A$27:$N$50,7,FALSE))</f>
        <v>0</v>
      </c>
      <c r="O76" s="425"/>
    </row>
    <row r="77" spans="1:15" ht="13.15" customHeight="1">
      <c r="A77" s="177" t="str">
        <f>Input!A76</f>
        <v>Area</v>
      </c>
      <c r="B77" s="398"/>
      <c r="C77" s="264" t="s">
        <v>622</v>
      </c>
      <c r="D77" s="426"/>
      <c r="E77" s="398"/>
      <c r="F77" s="398"/>
      <c r="G77" s="302">
        <f>(VLOOKUP($A77,'NTS Charges'!$C$16:$X$39,G$69,FALSE))*(VLOOKUP($A77,'Licence condition values'!$A$27:$N$50,7,FALSE))</f>
        <v>0</v>
      </c>
      <c r="H77" s="302">
        <f>(VLOOKUP($A77,'NTS Charges'!$C$16:$X$39,H$69,FALSE))*(VLOOKUP($A77,'Licence condition values'!$A$27:$N$50,7,FALSE))</f>
        <v>0</v>
      </c>
      <c r="I77" s="302">
        <f>(VLOOKUP($A77,'NTS Charges'!$C$16:$X$39,I$69,FALSE))*(VLOOKUP($A77,'Licence condition values'!$A$27:$N$50,7,FALSE))</f>
        <v>0</v>
      </c>
      <c r="J77" s="302">
        <f>(VLOOKUP($A77,'NTS Charges'!$C$16:$X$39,J$69,FALSE))*(VLOOKUP($A77,'Licence condition values'!$A$27:$N$50,7,FALSE))</f>
        <v>0</v>
      </c>
      <c r="K77" s="302">
        <f>(VLOOKUP($A77,'NTS Charges'!$C$16:$X$39,K$69,FALSE))*(VLOOKUP($A77,'Licence condition values'!$A$27:$N$50,7,FALSE))</f>
        <v>0</v>
      </c>
      <c r="L77" s="302">
        <f>(VLOOKUP($A77,'NTS Charges'!$C$16:$X$39,L$69,FALSE))*(VLOOKUP($A77,'Licence condition values'!$A$27:$N$50,7,FALSE))</f>
        <v>0</v>
      </c>
      <c r="M77" s="302">
        <f>(VLOOKUP($A77,'NTS Charges'!$C$16:$X$39,M$69,FALSE))*(VLOOKUP($A77,'Licence condition values'!$A$27:$N$50,7,FALSE))</f>
        <v>0</v>
      </c>
      <c r="N77" s="302">
        <f>(VLOOKUP($A77,'NTS Charges'!$C$16:$X$39,N$69,FALSE))*(VLOOKUP($A77,'Licence condition values'!$A$27:$N$50,7,FALSE))</f>
        <v>0</v>
      </c>
      <c r="O77" s="425"/>
    </row>
    <row r="78" spans="1:15" ht="13.15" customHeight="1">
      <c r="A78" s="177" t="str">
        <f>Input!A77</f>
        <v>Area</v>
      </c>
      <c r="B78" s="398"/>
      <c r="C78" s="264" t="s">
        <v>622</v>
      </c>
      <c r="D78" s="426"/>
      <c r="E78" s="398"/>
      <c r="F78" s="398"/>
      <c r="G78" s="302">
        <f>(VLOOKUP($A78,'NTS Charges'!$C$16:$X$39,G$69,FALSE))*(VLOOKUP($A78,'Licence condition values'!$A$27:$N$50,7,FALSE))</f>
        <v>0</v>
      </c>
      <c r="H78" s="302">
        <f>(VLOOKUP($A78,'NTS Charges'!$C$16:$X$39,H$69,FALSE))*(VLOOKUP($A78,'Licence condition values'!$A$27:$N$50,7,FALSE))</f>
        <v>0</v>
      </c>
      <c r="I78" s="302">
        <f>(VLOOKUP($A78,'NTS Charges'!$C$16:$X$39,I$69,FALSE))*(VLOOKUP($A78,'Licence condition values'!$A$27:$N$50,7,FALSE))</f>
        <v>0</v>
      </c>
      <c r="J78" s="302">
        <f>(VLOOKUP($A78,'NTS Charges'!$C$16:$X$39,J$69,FALSE))*(VLOOKUP($A78,'Licence condition values'!$A$27:$N$50,7,FALSE))</f>
        <v>0</v>
      </c>
      <c r="K78" s="302">
        <f>(VLOOKUP($A78,'NTS Charges'!$C$16:$X$39,K$69,FALSE))*(VLOOKUP($A78,'Licence condition values'!$A$27:$N$50,7,FALSE))</f>
        <v>0</v>
      </c>
      <c r="L78" s="302">
        <f>(VLOOKUP($A78,'NTS Charges'!$C$16:$X$39,L$69,FALSE))*(VLOOKUP($A78,'Licence condition values'!$A$27:$N$50,7,FALSE))</f>
        <v>0</v>
      </c>
      <c r="M78" s="302">
        <f>(VLOOKUP($A78,'NTS Charges'!$C$16:$X$39,M$69,FALSE))*(VLOOKUP($A78,'Licence condition values'!$A$27:$N$50,7,FALSE))</f>
        <v>0</v>
      </c>
      <c r="N78" s="302">
        <f>(VLOOKUP($A78,'NTS Charges'!$C$16:$X$39,N$69,FALSE))*(VLOOKUP($A78,'Licence condition values'!$A$27:$N$50,7,FALSE))</f>
        <v>0</v>
      </c>
      <c r="O78" s="425"/>
    </row>
    <row r="79" spans="1:15" ht="13.15" customHeight="1">
      <c r="A79" s="177" t="str">
        <f>Input!A78</f>
        <v>Area</v>
      </c>
      <c r="B79" s="398"/>
      <c r="C79" s="264" t="s">
        <v>622</v>
      </c>
      <c r="D79" s="426"/>
      <c r="E79" s="398"/>
      <c r="F79" s="398"/>
      <c r="G79" s="302">
        <f>(VLOOKUP($A79,'NTS Charges'!$C$16:$X$39,G$69,FALSE))*(VLOOKUP($A79,'Licence condition values'!$A$27:$N$50,7,FALSE))</f>
        <v>0</v>
      </c>
      <c r="H79" s="302">
        <f>(VLOOKUP($A79,'NTS Charges'!$C$16:$X$39,H$69,FALSE))*(VLOOKUP($A79,'Licence condition values'!$A$27:$N$50,7,FALSE))</f>
        <v>0</v>
      </c>
      <c r="I79" s="302">
        <f>(VLOOKUP($A79,'NTS Charges'!$C$16:$X$39,I$69,FALSE))*(VLOOKUP($A79,'Licence condition values'!$A$27:$N$50,7,FALSE))</f>
        <v>0</v>
      </c>
      <c r="J79" s="302">
        <f>(VLOOKUP($A79,'NTS Charges'!$C$16:$X$39,J$69,FALSE))*(VLOOKUP($A79,'Licence condition values'!$A$27:$N$50,7,FALSE))</f>
        <v>0</v>
      </c>
      <c r="K79" s="302">
        <f>(VLOOKUP($A79,'NTS Charges'!$C$16:$X$39,K$69,FALSE))*(VLOOKUP($A79,'Licence condition values'!$A$27:$N$50,7,FALSE))</f>
        <v>0</v>
      </c>
      <c r="L79" s="302">
        <f>(VLOOKUP($A79,'NTS Charges'!$C$16:$X$39,L$69,FALSE))*(VLOOKUP($A79,'Licence condition values'!$A$27:$N$50,7,FALSE))</f>
        <v>0</v>
      </c>
      <c r="M79" s="302">
        <f>(VLOOKUP($A79,'NTS Charges'!$C$16:$X$39,M$69,FALSE))*(VLOOKUP($A79,'Licence condition values'!$A$27:$N$50,7,FALSE))</f>
        <v>0</v>
      </c>
      <c r="N79" s="302">
        <f>(VLOOKUP($A79,'NTS Charges'!$C$16:$X$39,N$69,FALSE))*(VLOOKUP($A79,'Licence condition values'!$A$27:$N$50,7,FALSE))</f>
        <v>0</v>
      </c>
      <c r="O79" s="425"/>
    </row>
    <row r="80" spans="1:15" ht="13.15" customHeight="1">
      <c r="A80" s="177" t="str">
        <f>Input!A79</f>
        <v>Area</v>
      </c>
      <c r="B80" s="398"/>
      <c r="C80" s="264" t="s">
        <v>622</v>
      </c>
      <c r="D80" s="426"/>
      <c r="E80" s="398"/>
      <c r="F80" s="398"/>
      <c r="G80" s="302">
        <f>(VLOOKUP($A80,'NTS Charges'!$C$16:$X$39,G$69,FALSE))*(VLOOKUP($A80,'Licence condition values'!$A$27:$N$50,7,FALSE))</f>
        <v>0</v>
      </c>
      <c r="H80" s="302">
        <f>(VLOOKUP($A80,'NTS Charges'!$C$16:$X$39,H$69,FALSE))*(VLOOKUP($A80,'Licence condition values'!$A$27:$N$50,7,FALSE))</f>
        <v>0</v>
      </c>
      <c r="I80" s="302">
        <f>(VLOOKUP($A80,'NTS Charges'!$C$16:$X$39,I$69,FALSE))*(VLOOKUP($A80,'Licence condition values'!$A$27:$N$50,7,FALSE))</f>
        <v>0</v>
      </c>
      <c r="J80" s="302">
        <f>(VLOOKUP($A80,'NTS Charges'!$C$16:$X$39,J$69,FALSE))*(VLOOKUP($A80,'Licence condition values'!$A$27:$N$50,7,FALSE))</f>
        <v>0</v>
      </c>
      <c r="K80" s="302">
        <f>(VLOOKUP($A80,'NTS Charges'!$C$16:$X$39,K$69,FALSE))*(VLOOKUP($A80,'Licence condition values'!$A$27:$N$50,7,FALSE))</f>
        <v>0</v>
      </c>
      <c r="L80" s="302">
        <f>(VLOOKUP($A80,'NTS Charges'!$C$16:$X$39,L$69,FALSE))*(VLOOKUP($A80,'Licence condition values'!$A$27:$N$50,7,FALSE))</f>
        <v>0</v>
      </c>
      <c r="M80" s="302">
        <f>(VLOOKUP($A80,'NTS Charges'!$C$16:$X$39,M$69,FALSE))*(VLOOKUP($A80,'Licence condition values'!$A$27:$N$50,7,FALSE))</f>
        <v>0</v>
      </c>
      <c r="N80" s="302">
        <f>(VLOOKUP($A80,'NTS Charges'!$C$16:$X$39,N$69,FALSE))*(VLOOKUP($A80,'Licence condition values'!$A$27:$N$50,7,FALSE))</f>
        <v>0</v>
      </c>
      <c r="O80" s="425"/>
    </row>
    <row r="81" spans="1:15" ht="13.15" customHeight="1">
      <c r="A81" s="177" t="str">
        <f>Input!A80</f>
        <v>Area</v>
      </c>
      <c r="B81" s="398"/>
      <c r="C81" s="264" t="s">
        <v>622</v>
      </c>
      <c r="D81" s="426"/>
      <c r="E81" s="398"/>
      <c r="F81" s="398"/>
      <c r="G81" s="302">
        <f>(VLOOKUP($A81,'NTS Charges'!$C$16:$X$39,G$69,FALSE))*(VLOOKUP($A81,'Licence condition values'!$A$27:$N$50,7,FALSE))</f>
        <v>0</v>
      </c>
      <c r="H81" s="302">
        <f>(VLOOKUP($A81,'NTS Charges'!$C$16:$X$39,H$69,FALSE))*(VLOOKUP($A81,'Licence condition values'!$A$27:$N$50,7,FALSE))</f>
        <v>0</v>
      </c>
      <c r="I81" s="302">
        <f>(VLOOKUP($A81,'NTS Charges'!$C$16:$X$39,I$69,FALSE))*(VLOOKUP($A81,'Licence condition values'!$A$27:$N$50,7,FALSE))</f>
        <v>0</v>
      </c>
      <c r="J81" s="302">
        <f>(VLOOKUP($A81,'NTS Charges'!$C$16:$X$39,J$69,FALSE))*(VLOOKUP($A81,'Licence condition values'!$A$27:$N$50,7,FALSE))</f>
        <v>0</v>
      </c>
      <c r="K81" s="302">
        <f>(VLOOKUP($A81,'NTS Charges'!$C$16:$X$39,K$69,FALSE))*(VLOOKUP($A81,'Licence condition values'!$A$27:$N$50,7,FALSE))</f>
        <v>0</v>
      </c>
      <c r="L81" s="302">
        <f>(VLOOKUP($A81,'NTS Charges'!$C$16:$X$39,L$69,FALSE))*(VLOOKUP($A81,'Licence condition values'!$A$27:$N$50,7,FALSE))</f>
        <v>0</v>
      </c>
      <c r="M81" s="302">
        <f>(VLOOKUP($A81,'NTS Charges'!$C$16:$X$39,M$69,FALSE))*(VLOOKUP($A81,'Licence condition values'!$A$27:$N$50,7,FALSE))</f>
        <v>0</v>
      </c>
      <c r="N81" s="302">
        <f>(VLOOKUP($A81,'NTS Charges'!$C$16:$X$39,N$69,FALSE))*(VLOOKUP($A81,'Licence condition values'!$A$27:$N$50,7,FALSE))</f>
        <v>0</v>
      </c>
      <c r="O81" s="425"/>
    </row>
    <row r="82" spans="1:15" ht="13.15" customHeight="1">
      <c r="A82" s="177" t="str">
        <f>Input!A81</f>
        <v>Area</v>
      </c>
      <c r="B82" s="398"/>
      <c r="C82" s="264" t="s">
        <v>622</v>
      </c>
      <c r="D82" s="426"/>
      <c r="E82" s="398"/>
      <c r="F82" s="398"/>
      <c r="G82" s="302">
        <f>(VLOOKUP($A82,'NTS Charges'!$C$16:$X$39,G$69,FALSE))*(VLOOKUP($A82,'Licence condition values'!$A$27:$N$50,7,FALSE))</f>
        <v>0</v>
      </c>
      <c r="H82" s="302">
        <f>(VLOOKUP($A82,'NTS Charges'!$C$16:$X$39,H$69,FALSE))*(VLOOKUP($A82,'Licence condition values'!$A$27:$N$50,7,FALSE))</f>
        <v>0</v>
      </c>
      <c r="I82" s="302">
        <f>(VLOOKUP($A82,'NTS Charges'!$C$16:$X$39,I$69,FALSE))*(VLOOKUP($A82,'Licence condition values'!$A$27:$N$50,7,FALSE))</f>
        <v>0</v>
      </c>
      <c r="J82" s="302">
        <f>(VLOOKUP($A82,'NTS Charges'!$C$16:$X$39,J$69,FALSE))*(VLOOKUP($A82,'Licence condition values'!$A$27:$N$50,7,FALSE))</f>
        <v>0</v>
      </c>
      <c r="K82" s="302">
        <f>(VLOOKUP($A82,'NTS Charges'!$C$16:$X$39,K$69,FALSE))*(VLOOKUP($A82,'Licence condition values'!$A$27:$N$50,7,FALSE))</f>
        <v>0</v>
      </c>
      <c r="L82" s="302">
        <f>(VLOOKUP($A82,'NTS Charges'!$C$16:$X$39,L$69,FALSE))*(VLOOKUP($A82,'Licence condition values'!$A$27:$N$50,7,FALSE))</f>
        <v>0</v>
      </c>
      <c r="M82" s="302">
        <f>(VLOOKUP($A82,'NTS Charges'!$C$16:$X$39,M$69,FALSE))*(VLOOKUP($A82,'Licence condition values'!$A$27:$N$50,7,FALSE))</f>
        <v>0</v>
      </c>
      <c r="N82" s="302">
        <f>(VLOOKUP($A82,'NTS Charges'!$C$16:$X$39,N$69,FALSE))*(VLOOKUP($A82,'Licence condition values'!$A$27:$N$50,7,FALSE))</f>
        <v>0</v>
      </c>
      <c r="O82" s="425"/>
    </row>
    <row r="83" spans="1:15" ht="13.15" customHeight="1">
      <c r="A83" s="177" t="str">
        <f>Input!A82</f>
        <v>Area</v>
      </c>
      <c r="B83" s="398"/>
      <c r="C83" s="264" t="s">
        <v>622</v>
      </c>
      <c r="D83" s="426"/>
      <c r="E83" s="398"/>
      <c r="F83" s="398"/>
      <c r="G83" s="302">
        <f>(VLOOKUP($A83,'NTS Charges'!$C$16:$X$39,G$69,FALSE))*(VLOOKUP($A83,'Licence condition values'!$A$27:$N$50,7,FALSE))</f>
        <v>0</v>
      </c>
      <c r="H83" s="302">
        <f>(VLOOKUP($A83,'NTS Charges'!$C$16:$X$39,H$69,FALSE))*(VLOOKUP($A83,'Licence condition values'!$A$27:$N$50,7,FALSE))</f>
        <v>0</v>
      </c>
      <c r="I83" s="302">
        <f>(VLOOKUP($A83,'NTS Charges'!$C$16:$X$39,I$69,FALSE))*(VLOOKUP($A83,'Licence condition values'!$A$27:$N$50,7,FALSE))</f>
        <v>0</v>
      </c>
      <c r="J83" s="302">
        <f>(VLOOKUP($A83,'NTS Charges'!$C$16:$X$39,J$69,FALSE))*(VLOOKUP($A83,'Licence condition values'!$A$27:$N$50,7,FALSE))</f>
        <v>0</v>
      </c>
      <c r="K83" s="302">
        <f>(VLOOKUP($A83,'NTS Charges'!$C$16:$X$39,K$69,FALSE))*(VLOOKUP($A83,'Licence condition values'!$A$27:$N$50,7,FALSE))</f>
        <v>0</v>
      </c>
      <c r="L83" s="302">
        <f>(VLOOKUP($A83,'NTS Charges'!$C$16:$X$39,L$69,FALSE))*(VLOOKUP($A83,'Licence condition values'!$A$27:$N$50,7,FALSE))</f>
        <v>0</v>
      </c>
      <c r="M83" s="302">
        <f>(VLOOKUP($A83,'NTS Charges'!$C$16:$X$39,M$69,FALSE))*(VLOOKUP($A83,'Licence condition values'!$A$27:$N$50,7,FALSE))</f>
        <v>0</v>
      </c>
      <c r="N83" s="302">
        <f>(VLOOKUP($A83,'NTS Charges'!$C$16:$X$39,N$69,FALSE))*(VLOOKUP($A83,'Licence condition values'!$A$27:$N$50,7,FALSE))</f>
        <v>0</v>
      </c>
      <c r="O83" s="425"/>
    </row>
    <row r="84" spans="1:15" ht="13.15" customHeight="1">
      <c r="A84" s="177" t="str">
        <f>Input!A83</f>
        <v>Area</v>
      </c>
      <c r="B84" s="398"/>
      <c r="C84" s="264" t="s">
        <v>622</v>
      </c>
      <c r="D84" s="426"/>
      <c r="E84" s="398"/>
      <c r="F84" s="398"/>
      <c r="G84" s="302">
        <f>(VLOOKUP($A84,'NTS Charges'!$C$16:$X$39,G$69,FALSE))*(VLOOKUP($A84,'Licence condition values'!$A$27:$N$50,7,FALSE))</f>
        <v>0</v>
      </c>
      <c r="H84" s="302">
        <f>(VLOOKUP($A84,'NTS Charges'!$C$16:$X$39,H$69,FALSE))*(VLOOKUP($A84,'Licence condition values'!$A$27:$N$50,7,FALSE))</f>
        <v>0</v>
      </c>
      <c r="I84" s="302">
        <f>(VLOOKUP($A84,'NTS Charges'!$C$16:$X$39,I$69,FALSE))*(VLOOKUP($A84,'Licence condition values'!$A$27:$N$50,7,FALSE))</f>
        <v>0</v>
      </c>
      <c r="J84" s="302">
        <f>(VLOOKUP($A84,'NTS Charges'!$C$16:$X$39,J$69,FALSE))*(VLOOKUP($A84,'Licence condition values'!$A$27:$N$50,7,FALSE))</f>
        <v>0</v>
      </c>
      <c r="K84" s="302">
        <f>(VLOOKUP($A84,'NTS Charges'!$C$16:$X$39,K$69,FALSE))*(VLOOKUP($A84,'Licence condition values'!$A$27:$N$50,7,FALSE))</f>
        <v>0</v>
      </c>
      <c r="L84" s="302">
        <f>(VLOOKUP($A84,'NTS Charges'!$C$16:$X$39,L$69,FALSE))*(VLOOKUP($A84,'Licence condition values'!$A$27:$N$50,7,FALSE))</f>
        <v>0</v>
      </c>
      <c r="M84" s="302">
        <f>(VLOOKUP($A84,'NTS Charges'!$C$16:$X$39,M$69,FALSE))*(VLOOKUP($A84,'Licence condition values'!$A$27:$N$50,7,FALSE))</f>
        <v>0</v>
      </c>
      <c r="N84" s="302">
        <f>(VLOOKUP($A84,'NTS Charges'!$C$16:$X$39,N$69,FALSE))*(VLOOKUP($A84,'Licence condition values'!$A$27:$N$50,7,FALSE))</f>
        <v>0</v>
      </c>
      <c r="O84" s="425"/>
    </row>
    <row r="85" spans="1:15" ht="13.15" customHeight="1">
      <c r="A85" s="177" t="str">
        <f>Input!A84</f>
        <v>Area</v>
      </c>
      <c r="B85" s="398"/>
      <c r="C85" s="264" t="s">
        <v>622</v>
      </c>
      <c r="D85" s="426"/>
      <c r="E85" s="398"/>
      <c r="F85" s="398"/>
      <c r="G85" s="302">
        <f>(VLOOKUP($A85,'NTS Charges'!$C$16:$X$39,G$69,FALSE))*(VLOOKUP($A85,'Licence condition values'!$A$27:$N$50,7,FALSE))</f>
        <v>0</v>
      </c>
      <c r="H85" s="302">
        <f>(VLOOKUP($A85,'NTS Charges'!$C$16:$X$39,H$69,FALSE))*(VLOOKUP($A85,'Licence condition values'!$A$27:$N$50,7,FALSE))</f>
        <v>0</v>
      </c>
      <c r="I85" s="302">
        <f>(VLOOKUP($A85,'NTS Charges'!$C$16:$X$39,I$69,FALSE))*(VLOOKUP($A85,'Licence condition values'!$A$27:$N$50,7,FALSE))</f>
        <v>0</v>
      </c>
      <c r="J85" s="302">
        <f>(VLOOKUP($A85,'NTS Charges'!$C$16:$X$39,J$69,FALSE))*(VLOOKUP($A85,'Licence condition values'!$A$27:$N$50,7,FALSE))</f>
        <v>0</v>
      </c>
      <c r="K85" s="302">
        <f>(VLOOKUP($A85,'NTS Charges'!$C$16:$X$39,K$69,FALSE))*(VLOOKUP($A85,'Licence condition values'!$A$27:$N$50,7,FALSE))</f>
        <v>0</v>
      </c>
      <c r="L85" s="302">
        <f>(VLOOKUP($A85,'NTS Charges'!$C$16:$X$39,L$69,FALSE))*(VLOOKUP($A85,'Licence condition values'!$A$27:$N$50,7,FALSE))</f>
        <v>0</v>
      </c>
      <c r="M85" s="302">
        <f>(VLOOKUP($A85,'NTS Charges'!$C$16:$X$39,M$69,FALSE))*(VLOOKUP($A85,'Licence condition values'!$A$27:$N$50,7,FALSE))</f>
        <v>0</v>
      </c>
      <c r="N85" s="302">
        <f>(VLOOKUP($A85,'NTS Charges'!$C$16:$X$39,N$69,FALSE))*(VLOOKUP($A85,'Licence condition values'!$A$27:$N$50,7,FALSE))</f>
        <v>0</v>
      </c>
      <c r="O85" s="425"/>
    </row>
    <row r="86" spans="1:15" ht="13.15" customHeight="1">
      <c r="A86" s="177" t="str">
        <f>Input!A85</f>
        <v>Area</v>
      </c>
      <c r="B86" s="398"/>
      <c r="C86" s="264" t="s">
        <v>622</v>
      </c>
      <c r="D86" s="426"/>
      <c r="E86" s="398"/>
      <c r="F86" s="398"/>
      <c r="G86" s="302">
        <f>(VLOOKUP($A86,'NTS Charges'!$C$16:$X$39,G$69,FALSE))*(VLOOKUP($A86,'Licence condition values'!$A$27:$N$50,7,FALSE))</f>
        <v>0</v>
      </c>
      <c r="H86" s="302">
        <f>(VLOOKUP($A86,'NTS Charges'!$C$16:$X$39,H$69,FALSE))*(VLOOKUP($A86,'Licence condition values'!$A$27:$N$50,7,FALSE))</f>
        <v>0</v>
      </c>
      <c r="I86" s="302">
        <f>(VLOOKUP($A86,'NTS Charges'!$C$16:$X$39,I$69,FALSE))*(VLOOKUP($A86,'Licence condition values'!$A$27:$N$50,7,FALSE))</f>
        <v>0</v>
      </c>
      <c r="J86" s="302">
        <f>(VLOOKUP($A86,'NTS Charges'!$C$16:$X$39,J$69,FALSE))*(VLOOKUP($A86,'Licence condition values'!$A$27:$N$50,7,FALSE))</f>
        <v>0</v>
      </c>
      <c r="K86" s="302">
        <f>(VLOOKUP($A86,'NTS Charges'!$C$16:$X$39,K$69,FALSE))*(VLOOKUP($A86,'Licence condition values'!$A$27:$N$50,7,FALSE))</f>
        <v>0</v>
      </c>
      <c r="L86" s="302">
        <f>(VLOOKUP($A86,'NTS Charges'!$C$16:$X$39,L$69,FALSE))*(VLOOKUP($A86,'Licence condition values'!$A$27:$N$50,7,FALSE))</f>
        <v>0</v>
      </c>
      <c r="M86" s="302">
        <f>(VLOOKUP($A86,'NTS Charges'!$C$16:$X$39,M$69,FALSE))*(VLOOKUP($A86,'Licence condition values'!$A$27:$N$50,7,FALSE))</f>
        <v>0</v>
      </c>
      <c r="N86" s="302">
        <f>(VLOOKUP($A86,'NTS Charges'!$C$16:$X$39,N$69,FALSE))*(VLOOKUP($A86,'Licence condition values'!$A$27:$N$50,7,FALSE))</f>
        <v>0</v>
      </c>
      <c r="O86" s="425"/>
    </row>
    <row r="87" spans="1:15" ht="13.15" customHeight="1">
      <c r="A87" s="177" t="str">
        <f>Input!A86</f>
        <v>Area</v>
      </c>
      <c r="B87" s="398"/>
      <c r="C87" s="264" t="s">
        <v>622</v>
      </c>
      <c r="D87" s="426"/>
      <c r="E87" s="398"/>
      <c r="F87" s="398"/>
      <c r="G87" s="302">
        <f>(VLOOKUP($A87,'NTS Charges'!$C$16:$X$39,G$69,FALSE))*(VLOOKUP($A87,'Licence condition values'!$A$27:$N$50,7,FALSE))</f>
        <v>0</v>
      </c>
      <c r="H87" s="302">
        <f>(VLOOKUP($A87,'NTS Charges'!$C$16:$X$39,H$69,FALSE))*(VLOOKUP($A87,'Licence condition values'!$A$27:$N$50,7,FALSE))</f>
        <v>0</v>
      </c>
      <c r="I87" s="302">
        <f>(VLOOKUP($A87,'NTS Charges'!$C$16:$X$39,I$69,FALSE))*(VLOOKUP($A87,'Licence condition values'!$A$27:$N$50,7,FALSE))</f>
        <v>0</v>
      </c>
      <c r="J87" s="302">
        <f>(VLOOKUP($A87,'NTS Charges'!$C$16:$X$39,J$69,FALSE))*(VLOOKUP($A87,'Licence condition values'!$A$27:$N$50,7,FALSE))</f>
        <v>0</v>
      </c>
      <c r="K87" s="302">
        <f>(VLOOKUP($A87,'NTS Charges'!$C$16:$X$39,K$69,FALSE))*(VLOOKUP($A87,'Licence condition values'!$A$27:$N$50,7,FALSE))</f>
        <v>0</v>
      </c>
      <c r="L87" s="302">
        <f>(VLOOKUP($A87,'NTS Charges'!$C$16:$X$39,L$69,FALSE))*(VLOOKUP($A87,'Licence condition values'!$A$27:$N$50,7,FALSE))</f>
        <v>0</v>
      </c>
      <c r="M87" s="302">
        <f>(VLOOKUP($A87,'NTS Charges'!$C$16:$X$39,M$69,FALSE))*(VLOOKUP($A87,'Licence condition values'!$A$27:$N$50,7,FALSE))</f>
        <v>0</v>
      </c>
      <c r="N87" s="302">
        <f>(VLOOKUP($A87,'NTS Charges'!$C$16:$X$39,N$69,FALSE))*(VLOOKUP($A87,'Licence condition values'!$A$27:$N$50,7,FALSE))</f>
        <v>0</v>
      </c>
      <c r="O87" s="425"/>
    </row>
    <row r="88" spans="1:15" ht="13.15" customHeight="1">
      <c r="A88" s="177" t="str">
        <f>Input!A87</f>
        <v>Area</v>
      </c>
      <c r="B88" s="398"/>
      <c r="C88" s="264" t="s">
        <v>622</v>
      </c>
      <c r="D88" s="426"/>
      <c r="E88" s="398"/>
      <c r="F88" s="398"/>
      <c r="G88" s="302">
        <f>(VLOOKUP($A88,'NTS Charges'!$C$16:$X$39,G$69,FALSE))*(VLOOKUP($A88,'Licence condition values'!$A$27:$N$50,7,FALSE))</f>
        <v>0</v>
      </c>
      <c r="H88" s="302">
        <f>(VLOOKUP($A88,'NTS Charges'!$C$16:$X$39,H$69,FALSE))*(VLOOKUP($A88,'Licence condition values'!$A$27:$N$50,7,FALSE))</f>
        <v>0</v>
      </c>
      <c r="I88" s="302">
        <f>(VLOOKUP($A88,'NTS Charges'!$C$16:$X$39,I$69,FALSE))*(VLOOKUP($A88,'Licence condition values'!$A$27:$N$50,7,FALSE))</f>
        <v>0</v>
      </c>
      <c r="J88" s="302">
        <f>(VLOOKUP($A88,'NTS Charges'!$C$16:$X$39,J$69,FALSE))*(VLOOKUP($A88,'Licence condition values'!$A$27:$N$50,7,FALSE))</f>
        <v>0</v>
      </c>
      <c r="K88" s="302">
        <f>(VLOOKUP($A88,'NTS Charges'!$C$16:$X$39,K$69,FALSE))*(VLOOKUP($A88,'Licence condition values'!$A$27:$N$50,7,FALSE))</f>
        <v>0</v>
      </c>
      <c r="L88" s="302">
        <f>(VLOOKUP($A88,'NTS Charges'!$C$16:$X$39,L$69,FALSE))*(VLOOKUP($A88,'Licence condition values'!$A$27:$N$50,7,FALSE))</f>
        <v>0</v>
      </c>
      <c r="M88" s="302">
        <f>(VLOOKUP($A88,'NTS Charges'!$C$16:$X$39,M$69,FALSE))*(VLOOKUP($A88,'Licence condition values'!$A$27:$N$50,7,FALSE))</f>
        <v>0</v>
      </c>
      <c r="N88" s="302">
        <f>(VLOOKUP($A88,'NTS Charges'!$C$16:$X$39,N$69,FALSE))*(VLOOKUP($A88,'Licence condition values'!$A$27:$N$50,7,FALSE))</f>
        <v>0</v>
      </c>
      <c r="O88" s="425"/>
    </row>
    <row r="89" spans="1:15" ht="13.15" customHeight="1">
      <c r="A89" s="177" t="str">
        <f>Input!A88</f>
        <v>Area</v>
      </c>
      <c r="B89" s="398"/>
      <c r="C89" s="264" t="s">
        <v>622</v>
      </c>
      <c r="D89" s="426"/>
      <c r="E89" s="398"/>
      <c r="F89" s="398"/>
      <c r="G89" s="302">
        <f>(VLOOKUP($A89,'NTS Charges'!$C$16:$X$39,G$69,FALSE))*(VLOOKUP($A89,'Licence condition values'!$A$27:$N$50,7,FALSE))</f>
        <v>0</v>
      </c>
      <c r="H89" s="302">
        <f>(VLOOKUP($A89,'NTS Charges'!$C$16:$X$39,H$69,FALSE))*(VLOOKUP($A89,'Licence condition values'!$A$27:$N$50,7,FALSE))</f>
        <v>0</v>
      </c>
      <c r="I89" s="302">
        <f>(VLOOKUP($A89,'NTS Charges'!$C$16:$X$39,I$69,FALSE))*(VLOOKUP($A89,'Licence condition values'!$A$27:$N$50,7,FALSE))</f>
        <v>0</v>
      </c>
      <c r="J89" s="302">
        <f>(VLOOKUP($A89,'NTS Charges'!$C$16:$X$39,J$69,FALSE))*(VLOOKUP($A89,'Licence condition values'!$A$27:$N$50,7,FALSE))</f>
        <v>0</v>
      </c>
      <c r="K89" s="302">
        <f>(VLOOKUP($A89,'NTS Charges'!$C$16:$X$39,K$69,FALSE))*(VLOOKUP($A89,'Licence condition values'!$A$27:$N$50,7,FALSE))</f>
        <v>0</v>
      </c>
      <c r="L89" s="302">
        <f>(VLOOKUP($A89,'NTS Charges'!$C$16:$X$39,L$69,FALSE))*(VLOOKUP($A89,'Licence condition values'!$A$27:$N$50,7,FALSE))</f>
        <v>0</v>
      </c>
      <c r="M89" s="302">
        <f>(VLOOKUP($A89,'NTS Charges'!$C$16:$X$39,M$69,FALSE))*(VLOOKUP($A89,'Licence condition values'!$A$27:$N$50,7,FALSE))</f>
        <v>0</v>
      </c>
      <c r="N89" s="302">
        <f>(VLOOKUP($A89,'NTS Charges'!$C$16:$X$39,N$69,FALSE))*(VLOOKUP($A89,'Licence condition values'!$A$27:$N$50,7,FALSE))</f>
        <v>0</v>
      </c>
      <c r="O89" s="425"/>
    </row>
    <row r="90" spans="1:15" ht="13.15" customHeight="1">
      <c r="A90" s="177" t="str">
        <f>Input!A89</f>
        <v>Area</v>
      </c>
      <c r="B90" s="398"/>
      <c r="C90" s="264" t="s">
        <v>622</v>
      </c>
      <c r="D90" s="426"/>
      <c r="E90" s="398"/>
      <c r="F90" s="398"/>
      <c r="G90" s="302">
        <f>(VLOOKUP($A90,'NTS Charges'!$C$16:$X$39,G$69,FALSE))*(VLOOKUP($A90,'Licence condition values'!$A$27:$N$50,7,FALSE))</f>
        <v>0</v>
      </c>
      <c r="H90" s="302">
        <f>(VLOOKUP($A90,'NTS Charges'!$C$16:$X$39,H$69,FALSE))*(VLOOKUP($A90,'Licence condition values'!$A$27:$N$50,7,FALSE))</f>
        <v>0</v>
      </c>
      <c r="I90" s="302">
        <f>(VLOOKUP($A90,'NTS Charges'!$C$16:$X$39,I$69,FALSE))*(VLOOKUP($A90,'Licence condition values'!$A$27:$N$50,7,FALSE))</f>
        <v>0</v>
      </c>
      <c r="J90" s="302">
        <f>(VLOOKUP($A90,'NTS Charges'!$C$16:$X$39,J$69,FALSE))*(VLOOKUP($A90,'Licence condition values'!$A$27:$N$50,7,FALSE))</f>
        <v>0</v>
      </c>
      <c r="K90" s="302">
        <f>(VLOOKUP($A90,'NTS Charges'!$C$16:$X$39,K$69,FALSE))*(VLOOKUP($A90,'Licence condition values'!$A$27:$N$50,7,FALSE))</f>
        <v>0</v>
      </c>
      <c r="L90" s="302">
        <f>(VLOOKUP($A90,'NTS Charges'!$C$16:$X$39,L$69,FALSE))*(VLOOKUP($A90,'Licence condition values'!$A$27:$N$50,7,FALSE))</f>
        <v>0</v>
      </c>
      <c r="M90" s="302">
        <f>(VLOOKUP($A90,'NTS Charges'!$C$16:$X$39,M$69,FALSE))*(VLOOKUP($A90,'Licence condition values'!$A$27:$N$50,7,FALSE))</f>
        <v>0</v>
      </c>
      <c r="N90" s="302">
        <f>(VLOOKUP($A90,'NTS Charges'!$C$16:$X$39,N$69,FALSE))*(VLOOKUP($A90,'Licence condition values'!$A$27:$N$50,7,FALSE))</f>
        <v>0</v>
      </c>
      <c r="O90" s="425"/>
    </row>
    <row r="91" spans="1:15" ht="13.15" customHeight="1">
      <c r="A91" s="177" t="str">
        <f>Input!A90</f>
        <v>Area</v>
      </c>
      <c r="B91" s="398"/>
      <c r="C91" s="264" t="s">
        <v>622</v>
      </c>
      <c r="D91" s="426"/>
      <c r="E91" s="398"/>
      <c r="F91" s="398"/>
      <c r="G91" s="302">
        <f>(VLOOKUP($A91,'NTS Charges'!$C$16:$X$39,G$69,FALSE))*(VLOOKUP($A91,'Licence condition values'!$A$27:$N$50,7,FALSE))</f>
        <v>0</v>
      </c>
      <c r="H91" s="302">
        <f>(VLOOKUP($A91,'NTS Charges'!$C$16:$X$39,H$69,FALSE))*(VLOOKUP($A91,'Licence condition values'!$A$27:$N$50,7,FALSE))</f>
        <v>0</v>
      </c>
      <c r="I91" s="302">
        <f>(VLOOKUP($A91,'NTS Charges'!$C$16:$X$39,I$69,FALSE))*(VLOOKUP($A91,'Licence condition values'!$A$27:$N$50,7,FALSE))</f>
        <v>0</v>
      </c>
      <c r="J91" s="302">
        <f>(VLOOKUP($A91,'NTS Charges'!$C$16:$X$39,J$69,FALSE))*(VLOOKUP($A91,'Licence condition values'!$A$27:$N$50,7,FALSE))</f>
        <v>0</v>
      </c>
      <c r="K91" s="302">
        <f>(VLOOKUP($A91,'NTS Charges'!$C$16:$X$39,K$69,FALSE))*(VLOOKUP($A91,'Licence condition values'!$A$27:$N$50,7,FALSE))</f>
        <v>0</v>
      </c>
      <c r="L91" s="302">
        <f>(VLOOKUP($A91,'NTS Charges'!$C$16:$X$39,L$69,FALSE))*(VLOOKUP($A91,'Licence condition values'!$A$27:$N$50,7,FALSE))</f>
        <v>0</v>
      </c>
      <c r="M91" s="302">
        <f>(VLOOKUP($A91,'NTS Charges'!$C$16:$X$39,M$69,FALSE))*(VLOOKUP($A91,'Licence condition values'!$A$27:$N$50,7,FALSE))</f>
        <v>0</v>
      </c>
      <c r="N91" s="302">
        <f>(VLOOKUP($A91,'NTS Charges'!$C$16:$X$39,N$69,FALSE))*(VLOOKUP($A91,'Licence condition values'!$A$27:$N$50,7,FALSE))</f>
        <v>0</v>
      </c>
      <c r="O91" s="425"/>
    </row>
    <row r="92" spans="1:15" ht="13.15" customHeight="1">
      <c r="A92" s="177" t="str">
        <f>Input!A91</f>
        <v>Area</v>
      </c>
      <c r="B92" s="398"/>
      <c r="C92" s="264" t="s">
        <v>622</v>
      </c>
      <c r="D92" s="426"/>
      <c r="E92" s="398"/>
      <c r="F92" s="398"/>
      <c r="G92" s="302">
        <f>(VLOOKUP($A92,'NTS Charges'!$C$16:$X$39,G$69,FALSE))*(VLOOKUP($A92,'Licence condition values'!$A$27:$N$50,7,FALSE))</f>
        <v>0</v>
      </c>
      <c r="H92" s="302">
        <f>(VLOOKUP($A92,'NTS Charges'!$C$16:$X$39,H$69,FALSE))*(VLOOKUP($A92,'Licence condition values'!$A$27:$N$50,7,FALSE))</f>
        <v>0</v>
      </c>
      <c r="I92" s="302">
        <f>(VLOOKUP($A92,'NTS Charges'!$C$16:$X$39,I$69,FALSE))*(VLOOKUP($A92,'Licence condition values'!$A$27:$N$50,7,FALSE))</f>
        <v>0</v>
      </c>
      <c r="J92" s="302">
        <f>(VLOOKUP($A92,'NTS Charges'!$C$16:$X$39,J$69,FALSE))*(VLOOKUP($A92,'Licence condition values'!$A$27:$N$50,7,FALSE))</f>
        <v>0</v>
      </c>
      <c r="K92" s="302">
        <f>(VLOOKUP($A92,'NTS Charges'!$C$16:$X$39,K$69,FALSE))*(VLOOKUP($A92,'Licence condition values'!$A$27:$N$50,7,FALSE))</f>
        <v>0</v>
      </c>
      <c r="L92" s="302">
        <f>(VLOOKUP($A92,'NTS Charges'!$C$16:$X$39,L$69,FALSE))*(VLOOKUP($A92,'Licence condition values'!$A$27:$N$50,7,FALSE))</f>
        <v>0</v>
      </c>
      <c r="M92" s="302">
        <f>(VLOOKUP($A92,'NTS Charges'!$C$16:$X$39,M$69,FALSE))*(VLOOKUP($A92,'Licence condition values'!$A$27:$N$50,7,FALSE))</f>
        <v>0</v>
      </c>
      <c r="N92" s="302">
        <f>(VLOOKUP($A92,'NTS Charges'!$C$16:$X$39,N$69,FALSE))*(VLOOKUP($A92,'Licence condition values'!$A$27:$N$50,7,FALSE))</f>
        <v>0</v>
      </c>
      <c r="O92" s="425"/>
    </row>
    <row r="93" spans="1:15" ht="13.15" customHeight="1">
      <c r="A93" s="177" t="str">
        <f>Input!A92</f>
        <v>Area</v>
      </c>
      <c r="B93" s="398"/>
      <c r="C93" s="264" t="s">
        <v>622</v>
      </c>
      <c r="D93" s="426"/>
      <c r="E93" s="398"/>
      <c r="F93" s="398"/>
      <c r="G93" s="302">
        <f>(VLOOKUP($A93,'NTS Charges'!$C$16:$X$39,G$69,FALSE))*(VLOOKUP($A93,'Licence condition values'!$A$27:$N$50,7,FALSE))</f>
        <v>0</v>
      </c>
      <c r="H93" s="302">
        <f>(VLOOKUP($A93,'NTS Charges'!$C$16:$X$39,H$69,FALSE))*(VLOOKUP($A93,'Licence condition values'!$A$27:$N$50,7,FALSE))</f>
        <v>0</v>
      </c>
      <c r="I93" s="302">
        <f>(VLOOKUP($A93,'NTS Charges'!$C$16:$X$39,I$69,FALSE))*(VLOOKUP($A93,'Licence condition values'!$A$27:$N$50,7,FALSE))</f>
        <v>0</v>
      </c>
      <c r="J93" s="302">
        <f>(VLOOKUP($A93,'NTS Charges'!$C$16:$X$39,J$69,FALSE))*(VLOOKUP($A93,'Licence condition values'!$A$27:$N$50,7,FALSE))</f>
        <v>0</v>
      </c>
      <c r="K93" s="302">
        <f>(VLOOKUP($A93,'NTS Charges'!$C$16:$X$39,K$69,FALSE))*(VLOOKUP($A93,'Licence condition values'!$A$27:$N$50,7,FALSE))</f>
        <v>0</v>
      </c>
      <c r="L93" s="302">
        <f>(VLOOKUP($A93,'NTS Charges'!$C$16:$X$39,L$69,FALSE))*(VLOOKUP($A93,'Licence condition values'!$A$27:$N$50,7,FALSE))</f>
        <v>0</v>
      </c>
      <c r="M93" s="302">
        <f>(VLOOKUP($A93,'NTS Charges'!$C$16:$X$39,M$69,FALSE))*(VLOOKUP($A93,'Licence condition values'!$A$27:$N$50,7,FALSE))</f>
        <v>0</v>
      </c>
      <c r="N93" s="302">
        <f>(VLOOKUP($A93,'NTS Charges'!$C$16:$X$39,N$69,FALSE))*(VLOOKUP($A93,'Licence condition values'!$A$27:$N$50,7,FALSE))</f>
        <v>0</v>
      </c>
      <c r="O93" s="425"/>
    </row>
    <row r="94" spans="1:15" ht="13.15" customHeight="1">
      <c r="A94" s="423"/>
      <c r="B94" s="71"/>
      <c r="C94" s="264"/>
      <c r="D94" s="71"/>
      <c r="E94" s="398"/>
      <c r="F94" s="398"/>
      <c r="G94" s="303">
        <f>SUM(G70:G93)</f>
        <v>0</v>
      </c>
      <c r="H94" s="303">
        <f t="shared" ref="H94:N94" si="12">SUM(H70:H93)</f>
        <v>0</v>
      </c>
      <c r="I94" s="303">
        <f t="shared" si="12"/>
        <v>0</v>
      </c>
      <c r="J94" s="303">
        <f t="shared" si="12"/>
        <v>0</v>
      </c>
      <c r="K94" s="303">
        <f t="shared" si="12"/>
        <v>0</v>
      </c>
      <c r="L94" s="303">
        <f t="shared" si="12"/>
        <v>0</v>
      </c>
      <c r="M94" s="303">
        <f t="shared" si="12"/>
        <v>0</v>
      </c>
      <c r="N94" s="303">
        <f t="shared" si="12"/>
        <v>0</v>
      </c>
      <c r="O94" s="425"/>
    </row>
    <row r="95" spans="1:15" ht="13.15" customHeight="1">
      <c r="A95" s="423"/>
      <c r="B95" s="71"/>
      <c r="C95" s="71"/>
      <c r="D95" s="71"/>
      <c r="E95" s="398"/>
      <c r="F95" s="398"/>
      <c r="G95" s="398"/>
      <c r="H95" s="398"/>
      <c r="I95" s="398"/>
      <c r="J95" s="398"/>
      <c r="K95" s="398"/>
      <c r="L95" s="398"/>
      <c r="M95" s="398"/>
      <c r="N95" s="398"/>
      <c r="O95" s="425"/>
    </row>
    <row r="96" spans="1:15" ht="13.15" customHeight="1">
      <c r="A96" s="427"/>
      <c r="B96" s="71"/>
      <c r="C96" s="426"/>
      <c r="D96" s="426"/>
      <c r="E96" s="398"/>
      <c r="F96" s="398"/>
      <c r="G96" s="398"/>
      <c r="H96" s="398"/>
      <c r="I96" s="398"/>
      <c r="J96" s="301"/>
      <c r="K96" s="301" t="s">
        <v>331</v>
      </c>
      <c r="L96" s="398"/>
      <c r="M96" s="398"/>
      <c r="N96" s="398"/>
      <c r="O96" s="425"/>
    </row>
    <row r="97" spans="1:15" ht="13.15" customHeight="1">
      <c r="A97" s="178" t="s">
        <v>763</v>
      </c>
      <c r="B97" s="398" t="s">
        <v>338</v>
      </c>
      <c r="C97" s="122"/>
      <c r="D97" s="122"/>
      <c r="E97" s="122"/>
      <c r="F97" s="398"/>
      <c r="G97" s="424">
        <f>G69</f>
        <v>15</v>
      </c>
      <c r="H97" s="424">
        <f>G97+1</f>
        <v>16</v>
      </c>
      <c r="I97" s="424">
        <f t="shared" ref="I97:N97" si="13">H97+1</f>
        <v>17</v>
      </c>
      <c r="J97" s="424">
        <f t="shared" si="13"/>
        <v>18</v>
      </c>
      <c r="K97" s="424">
        <f t="shared" si="13"/>
        <v>19</v>
      </c>
      <c r="L97" s="424">
        <f t="shared" si="13"/>
        <v>20</v>
      </c>
      <c r="M97" s="424">
        <f t="shared" si="13"/>
        <v>21</v>
      </c>
      <c r="N97" s="424">
        <f t="shared" si="13"/>
        <v>22</v>
      </c>
      <c r="O97" s="425"/>
    </row>
    <row r="98" spans="1:15" ht="13.15" customHeight="1">
      <c r="A98" s="177" t="str">
        <f>Input!A69</f>
        <v>Area</v>
      </c>
      <c r="B98" s="398"/>
      <c r="C98" s="264" t="s">
        <v>622</v>
      </c>
      <c r="D98" s="426"/>
      <c r="E98" s="398"/>
      <c r="F98" s="398"/>
      <c r="G98" s="304">
        <f>(VLOOKUP($A98,'NTS Charges'!$C$16:$X$39,G$97,FALSE))*(VLOOKUP($A98,Input!$A$69:$N$92,7,FALSE))</f>
        <v>0</v>
      </c>
      <c r="H98" s="304">
        <f>(VLOOKUP($A98,'NTS Charges'!$C$16:$X$39,H$97,FALSE))*(VLOOKUP($A98,Input!$A$69:$N$92,7,FALSE))</f>
        <v>0</v>
      </c>
      <c r="I98" s="304">
        <f>(VLOOKUP($A98,'NTS Charges'!$C$16:$X$39,I$97,FALSE))*(VLOOKUP($A98,Input!$A$69:$N$92,7,FALSE))</f>
        <v>0</v>
      </c>
      <c r="J98" s="304">
        <f>(VLOOKUP($A98,'NTS Charges'!$C$16:$X$39,J$97,FALSE))*(VLOOKUP($A98,Input!$A$69:$N$92,7,FALSE))</f>
        <v>0</v>
      </c>
      <c r="K98" s="304">
        <f>(VLOOKUP($A98,'NTS Charges'!$C$16:$X$39,K$97,FALSE))*(VLOOKUP($A98,Input!$A$69:$N$92,7,FALSE))</f>
        <v>0</v>
      </c>
      <c r="L98" s="304">
        <f>(VLOOKUP($A98,'NTS Charges'!$C$16:$X$39,L$97,FALSE))*(VLOOKUP($A98,Input!$A$69:$N$92,7,FALSE))</f>
        <v>0</v>
      </c>
      <c r="M98" s="304">
        <f>(VLOOKUP($A98,'NTS Charges'!$C$16:$X$39,M$97,FALSE))*(VLOOKUP($A98,Input!$A$69:$N$92,7,FALSE))</f>
        <v>0</v>
      </c>
      <c r="N98" s="304">
        <f>(VLOOKUP($A98,'NTS Charges'!$C$16:$X$39,N$97,FALSE))*(VLOOKUP($A98,Input!$A$69:$N$92,7,FALSE))</f>
        <v>0</v>
      </c>
      <c r="O98" s="425"/>
    </row>
    <row r="99" spans="1:15" ht="13.15" customHeight="1">
      <c r="A99" s="177" t="str">
        <f>Input!A70</f>
        <v>Area</v>
      </c>
      <c r="B99" s="398"/>
      <c r="C99" s="264" t="s">
        <v>622</v>
      </c>
      <c r="D99" s="426"/>
      <c r="E99" s="398"/>
      <c r="F99" s="398"/>
      <c r="G99" s="304">
        <f>(VLOOKUP($A99,'NTS Charges'!$C$16:$X$39,G$97,FALSE))*(VLOOKUP($A99,Input!$A$69:$N$92,7,FALSE))</f>
        <v>0</v>
      </c>
      <c r="H99" s="304">
        <f>(VLOOKUP($A99,'NTS Charges'!$C$16:$X$39,H$97,FALSE))*(VLOOKUP($A99,Input!$A$69:$N$92,7,FALSE))</f>
        <v>0</v>
      </c>
      <c r="I99" s="304">
        <f>(VLOOKUP($A99,'NTS Charges'!$C$16:$X$39,I$97,FALSE))*(VLOOKUP($A99,Input!$A$69:$N$92,7,FALSE))</f>
        <v>0</v>
      </c>
      <c r="J99" s="304">
        <f>(VLOOKUP($A99,'NTS Charges'!$C$16:$X$39,J$97,FALSE))*(VLOOKUP($A99,Input!$A$69:$N$92,7,FALSE))</f>
        <v>0</v>
      </c>
      <c r="K99" s="304">
        <f>(VLOOKUP($A99,'NTS Charges'!$C$16:$X$39,K$97,FALSE))*(VLOOKUP($A99,Input!$A$69:$N$92,7,FALSE))</f>
        <v>0</v>
      </c>
      <c r="L99" s="304">
        <f>(VLOOKUP($A99,'NTS Charges'!$C$16:$X$39,L$97,FALSE))*(VLOOKUP($A99,Input!$A$69:$N$92,7,FALSE))</f>
        <v>0</v>
      </c>
      <c r="M99" s="304">
        <f>(VLOOKUP($A99,'NTS Charges'!$C$16:$X$39,M$97,FALSE))*(VLOOKUP($A99,Input!$A$69:$N$92,7,FALSE))</f>
        <v>0</v>
      </c>
      <c r="N99" s="304">
        <f>(VLOOKUP($A99,'NTS Charges'!$C$16:$X$39,N$97,FALSE))*(VLOOKUP($A99,Input!$A$69:$N$92,7,FALSE))</f>
        <v>0</v>
      </c>
      <c r="O99" s="425"/>
    </row>
    <row r="100" spans="1:15" ht="13.15" customHeight="1">
      <c r="A100" s="177" t="str">
        <f>Input!A71</f>
        <v>Area</v>
      </c>
      <c r="B100" s="398"/>
      <c r="C100" s="264" t="s">
        <v>622</v>
      </c>
      <c r="D100" s="426"/>
      <c r="E100" s="398"/>
      <c r="F100" s="398"/>
      <c r="G100" s="304">
        <f>(VLOOKUP($A100,'NTS Charges'!$C$16:$X$39,G$97,FALSE))*(VLOOKUP($A100,Input!$A$69:$N$92,7,FALSE))</f>
        <v>0</v>
      </c>
      <c r="H100" s="304">
        <f>(VLOOKUP($A100,'NTS Charges'!$C$16:$X$39,H$97,FALSE))*(VLOOKUP($A100,Input!$A$69:$N$92,7,FALSE))</f>
        <v>0</v>
      </c>
      <c r="I100" s="304">
        <f>(VLOOKUP($A100,'NTS Charges'!$C$16:$X$39,I$97,FALSE))*(VLOOKUP($A100,Input!$A$69:$N$92,7,FALSE))</f>
        <v>0</v>
      </c>
      <c r="J100" s="304">
        <f>(VLOOKUP($A100,'NTS Charges'!$C$16:$X$39,J$97,FALSE))*(VLOOKUP($A100,Input!$A$69:$N$92,7,FALSE))</f>
        <v>0</v>
      </c>
      <c r="K100" s="304">
        <f>(VLOOKUP($A100,'NTS Charges'!$C$16:$X$39,K$97,FALSE))*(VLOOKUP($A100,Input!$A$69:$N$92,7,FALSE))</f>
        <v>0</v>
      </c>
      <c r="L100" s="304">
        <f>(VLOOKUP($A100,'NTS Charges'!$C$16:$X$39,L$97,FALSE))*(VLOOKUP($A100,Input!$A$69:$N$92,7,FALSE))</f>
        <v>0</v>
      </c>
      <c r="M100" s="304">
        <f>(VLOOKUP($A100,'NTS Charges'!$C$16:$X$39,M$97,FALSE))*(VLOOKUP($A100,Input!$A$69:$N$92,7,FALSE))</f>
        <v>0</v>
      </c>
      <c r="N100" s="304">
        <f>(VLOOKUP($A100,'NTS Charges'!$C$16:$X$39,N$97,FALSE))*(VLOOKUP($A100,Input!$A$69:$N$92,7,FALSE))</f>
        <v>0</v>
      </c>
      <c r="O100" s="425"/>
    </row>
    <row r="101" spans="1:15" ht="13.15" customHeight="1">
      <c r="A101" s="177" t="str">
        <f>Input!A72</f>
        <v>Area</v>
      </c>
      <c r="B101" s="398"/>
      <c r="C101" s="264" t="s">
        <v>622</v>
      </c>
      <c r="D101" s="426"/>
      <c r="E101" s="398"/>
      <c r="F101" s="398"/>
      <c r="G101" s="304">
        <f>(VLOOKUP($A101,'NTS Charges'!$C$16:$X$39,G$97,FALSE))*(VLOOKUP($A101,Input!$A$69:$N$92,7,FALSE))</f>
        <v>0</v>
      </c>
      <c r="H101" s="304">
        <f>(VLOOKUP($A101,'NTS Charges'!$C$16:$X$39,H$97,FALSE))*(VLOOKUP($A101,Input!$A$69:$N$92,7,FALSE))</f>
        <v>0</v>
      </c>
      <c r="I101" s="304">
        <f>(VLOOKUP($A101,'NTS Charges'!$C$16:$X$39,I$97,FALSE))*(VLOOKUP($A101,Input!$A$69:$N$92,7,FALSE))</f>
        <v>0</v>
      </c>
      <c r="J101" s="304">
        <f>(VLOOKUP($A101,'NTS Charges'!$C$16:$X$39,J$97,FALSE))*(VLOOKUP($A101,Input!$A$69:$N$92,7,FALSE))</f>
        <v>0</v>
      </c>
      <c r="K101" s="304">
        <f>(VLOOKUP($A101,'NTS Charges'!$C$16:$X$39,K$97,FALSE))*(VLOOKUP($A101,Input!$A$69:$N$92,7,FALSE))</f>
        <v>0</v>
      </c>
      <c r="L101" s="304">
        <f>(VLOOKUP($A101,'NTS Charges'!$C$16:$X$39,L$97,FALSE))*(VLOOKUP($A101,Input!$A$69:$N$92,7,FALSE))</f>
        <v>0</v>
      </c>
      <c r="M101" s="304">
        <f>(VLOOKUP($A101,'NTS Charges'!$C$16:$X$39,M$97,FALSE))*(VLOOKUP($A101,Input!$A$69:$N$92,7,FALSE))</f>
        <v>0</v>
      </c>
      <c r="N101" s="304">
        <f>(VLOOKUP($A101,'NTS Charges'!$C$16:$X$39,N$97,FALSE))*(VLOOKUP($A101,Input!$A$69:$N$92,7,FALSE))</f>
        <v>0</v>
      </c>
      <c r="O101" s="425"/>
    </row>
    <row r="102" spans="1:15" ht="13.15" customHeight="1">
      <c r="A102" s="177" t="str">
        <f>Input!A73</f>
        <v>Area</v>
      </c>
      <c r="B102" s="398"/>
      <c r="C102" s="264" t="s">
        <v>622</v>
      </c>
      <c r="D102" s="426"/>
      <c r="E102" s="398"/>
      <c r="F102" s="398"/>
      <c r="G102" s="304">
        <f>(VLOOKUP($A102,'NTS Charges'!$C$16:$X$39,G$97,FALSE))*(VLOOKUP($A102,Input!$A$69:$N$92,7,FALSE))</f>
        <v>0</v>
      </c>
      <c r="H102" s="304">
        <f>(VLOOKUP($A102,'NTS Charges'!$C$16:$X$39,H$97,FALSE))*(VLOOKUP($A102,Input!$A$69:$N$92,7,FALSE))</f>
        <v>0</v>
      </c>
      <c r="I102" s="304">
        <f>(VLOOKUP($A102,'NTS Charges'!$C$16:$X$39,I$97,FALSE))*(VLOOKUP($A102,Input!$A$69:$N$92,7,FALSE))</f>
        <v>0</v>
      </c>
      <c r="J102" s="304">
        <f>(VLOOKUP($A102,'NTS Charges'!$C$16:$X$39,J$97,FALSE))*(VLOOKUP($A102,Input!$A$69:$N$92,7,FALSE))</f>
        <v>0</v>
      </c>
      <c r="K102" s="304">
        <f>(VLOOKUP($A102,'NTS Charges'!$C$16:$X$39,K$97,FALSE))*(VLOOKUP($A102,Input!$A$69:$N$92,7,FALSE))</f>
        <v>0</v>
      </c>
      <c r="L102" s="304">
        <f>(VLOOKUP($A102,'NTS Charges'!$C$16:$X$39,L$97,FALSE))*(VLOOKUP($A102,Input!$A$69:$N$92,7,FALSE))</f>
        <v>0</v>
      </c>
      <c r="M102" s="304">
        <f>(VLOOKUP($A102,'NTS Charges'!$C$16:$X$39,M$97,FALSE))*(VLOOKUP($A102,Input!$A$69:$N$92,7,FALSE))</f>
        <v>0</v>
      </c>
      <c r="N102" s="304">
        <f>(VLOOKUP($A102,'NTS Charges'!$C$16:$X$39,N$97,FALSE))*(VLOOKUP($A102,Input!$A$69:$N$92,7,FALSE))</f>
        <v>0</v>
      </c>
      <c r="O102" s="425"/>
    </row>
    <row r="103" spans="1:15" ht="13.15" customHeight="1">
      <c r="A103" s="177" t="str">
        <f>Input!A74</f>
        <v>Area</v>
      </c>
      <c r="B103" s="398"/>
      <c r="C103" s="264" t="s">
        <v>622</v>
      </c>
      <c r="D103" s="426"/>
      <c r="E103" s="398"/>
      <c r="F103" s="398"/>
      <c r="G103" s="304">
        <f>(VLOOKUP($A103,'NTS Charges'!$C$16:$X$39,G$97,FALSE))*(VLOOKUP($A103,Input!$A$69:$N$92,7,FALSE))</f>
        <v>0</v>
      </c>
      <c r="H103" s="304">
        <f>(VLOOKUP($A103,'NTS Charges'!$C$16:$X$39,H$97,FALSE))*(VLOOKUP($A103,Input!$A$69:$N$92,7,FALSE))</f>
        <v>0</v>
      </c>
      <c r="I103" s="304">
        <f>(VLOOKUP($A103,'NTS Charges'!$C$16:$X$39,I$97,FALSE))*(VLOOKUP($A103,Input!$A$69:$N$92,7,FALSE))</f>
        <v>0</v>
      </c>
      <c r="J103" s="304">
        <f>(VLOOKUP($A103,'NTS Charges'!$C$16:$X$39,J$97,FALSE))*(VLOOKUP($A103,Input!$A$69:$N$92,7,FALSE))</f>
        <v>0</v>
      </c>
      <c r="K103" s="304">
        <f>(VLOOKUP($A103,'NTS Charges'!$C$16:$X$39,K$97,FALSE))*(VLOOKUP($A103,Input!$A$69:$N$92,7,FALSE))</f>
        <v>0</v>
      </c>
      <c r="L103" s="304">
        <f>(VLOOKUP($A103,'NTS Charges'!$C$16:$X$39,L$97,FALSE))*(VLOOKUP($A103,Input!$A$69:$N$92,7,FALSE))</f>
        <v>0</v>
      </c>
      <c r="M103" s="304">
        <f>(VLOOKUP($A103,'NTS Charges'!$C$16:$X$39,M$97,FALSE))*(VLOOKUP($A103,Input!$A$69:$N$92,7,FALSE))</f>
        <v>0</v>
      </c>
      <c r="N103" s="304">
        <f>(VLOOKUP($A103,'NTS Charges'!$C$16:$X$39,N$97,FALSE))*(VLOOKUP($A103,Input!$A$69:$N$92,7,FALSE))</f>
        <v>0</v>
      </c>
      <c r="O103" s="425"/>
    </row>
    <row r="104" spans="1:15" ht="13.15" customHeight="1">
      <c r="A104" s="177" t="str">
        <f>Input!A75</f>
        <v>Area</v>
      </c>
      <c r="B104" s="398"/>
      <c r="C104" s="264" t="s">
        <v>622</v>
      </c>
      <c r="D104" s="426"/>
      <c r="E104" s="398"/>
      <c r="F104" s="398"/>
      <c r="G104" s="304">
        <f>(VLOOKUP($A104,'NTS Charges'!$C$16:$X$39,G$97,FALSE))*(VLOOKUP($A104,Input!$A$69:$N$92,7,FALSE))</f>
        <v>0</v>
      </c>
      <c r="H104" s="304">
        <f>(VLOOKUP($A104,'NTS Charges'!$C$16:$X$39,H$97,FALSE))*(VLOOKUP($A104,Input!$A$69:$N$92,7,FALSE))</f>
        <v>0</v>
      </c>
      <c r="I104" s="304">
        <f>(VLOOKUP($A104,'NTS Charges'!$C$16:$X$39,I$97,FALSE))*(VLOOKUP($A104,Input!$A$69:$N$92,7,FALSE))</f>
        <v>0</v>
      </c>
      <c r="J104" s="304">
        <f>(VLOOKUP($A104,'NTS Charges'!$C$16:$X$39,J$97,FALSE))*(VLOOKUP($A104,Input!$A$69:$N$92,7,FALSE))</f>
        <v>0</v>
      </c>
      <c r="K104" s="304">
        <f>(VLOOKUP($A104,'NTS Charges'!$C$16:$X$39,K$97,FALSE))*(VLOOKUP($A104,Input!$A$69:$N$92,7,FALSE))</f>
        <v>0</v>
      </c>
      <c r="L104" s="304">
        <f>(VLOOKUP($A104,'NTS Charges'!$C$16:$X$39,L$97,FALSE))*(VLOOKUP($A104,Input!$A$69:$N$92,7,FALSE))</f>
        <v>0</v>
      </c>
      <c r="M104" s="304">
        <f>(VLOOKUP($A104,'NTS Charges'!$C$16:$X$39,M$97,FALSE))*(VLOOKUP($A104,Input!$A$69:$N$92,7,FALSE))</f>
        <v>0</v>
      </c>
      <c r="N104" s="304">
        <f>(VLOOKUP($A104,'NTS Charges'!$C$16:$X$39,N$97,FALSE))*(VLOOKUP($A104,Input!$A$69:$N$92,7,FALSE))</f>
        <v>0</v>
      </c>
      <c r="O104" s="425"/>
    </row>
    <row r="105" spans="1:15" ht="13.15" customHeight="1">
      <c r="A105" s="177" t="str">
        <f>Input!A76</f>
        <v>Area</v>
      </c>
      <c r="B105" s="398"/>
      <c r="C105" s="264" t="s">
        <v>622</v>
      </c>
      <c r="D105" s="426"/>
      <c r="E105" s="398"/>
      <c r="F105" s="398"/>
      <c r="G105" s="304">
        <f>(VLOOKUP($A105,'NTS Charges'!$C$16:$X$39,G$97,FALSE))*(VLOOKUP($A105,Input!$A$69:$N$92,7,FALSE))</f>
        <v>0</v>
      </c>
      <c r="H105" s="304">
        <f>(VLOOKUP($A105,'NTS Charges'!$C$16:$X$39,H$97,FALSE))*(VLOOKUP($A105,Input!$A$69:$N$92,7,FALSE))</f>
        <v>0</v>
      </c>
      <c r="I105" s="304">
        <f>(VLOOKUP($A105,'NTS Charges'!$C$16:$X$39,I$97,FALSE))*(VLOOKUP($A105,Input!$A$69:$N$92,7,FALSE))</f>
        <v>0</v>
      </c>
      <c r="J105" s="304">
        <f>(VLOOKUP($A105,'NTS Charges'!$C$16:$X$39,J$97,FALSE))*(VLOOKUP($A105,Input!$A$69:$N$92,7,FALSE))</f>
        <v>0</v>
      </c>
      <c r="K105" s="304">
        <f>(VLOOKUP($A105,'NTS Charges'!$C$16:$X$39,K$97,FALSE))*(VLOOKUP($A105,Input!$A$69:$N$92,7,FALSE))</f>
        <v>0</v>
      </c>
      <c r="L105" s="304">
        <f>(VLOOKUP($A105,'NTS Charges'!$C$16:$X$39,L$97,FALSE))*(VLOOKUP($A105,Input!$A$69:$N$92,7,FALSE))</f>
        <v>0</v>
      </c>
      <c r="M105" s="304">
        <f>(VLOOKUP($A105,'NTS Charges'!$C$16:$X$39,M$97,FALSE))*(VLOOKUP($A105,Input!$A$69:$N$92,7,FALSE))</f>
        <v>0</v>
      </c>
      <c r="N105" s="304">
        <f>(VLOOKUP($A105,'NTS Charges'!$C$16:$X$39,N$97,FALSE))*(VLOOKUP($A105,Input!$A$69:$N$92,7,FALSE))</f>
        <v>0</v>
      </c>
      <c r="O105" s="425"/>
    </row>
    <row r="106" spans="1:15" ht="13.15" customHeight="1">
      <c r="A106" s="177" t="str">
        <f>Input!A77</f>
        <v>Area</v>
      </c>
      <c r="B106" s="398"/>
      <c r="C106" s="264" t="s">
        <v>622</v>
      </c>
      <c r="D106" s="426"/>
      <c r="E106" s="398"/>
      <c r="F106" s="398"/>
      <c r="G106" s="304">
        <f>(VLOOKUP($A106,'NTS Charges'!$C$16:$X$39,G$97,FALSE))*(VLOOKUP($A106,Input!$A$69:$N$92,7,FALSE))</f>
        <v>0</v>
      </c>
      <c r="H106" s="304">
        <f>(VLOOKUP($A106,'NTS Charges'!$C$16:$X$39,H$97,FALSE))*(VLOOKUP($A106,Input!$A$69:$N$92,7,FALSE))</f>
        <v>0</v>
      </c>
      <c r="I106" s="304">
        <f>(VLOOKUP($A106,'NTS Charges'!$C$16:$X$39,I$97,FALSE))*(VLOOKUP($A106,Input!$A$69:$N$92,7,FALSE))</f>
        <v>0</v>
      </c>
      <c r="J106" s="304">
        <f>(VLOOKUP($A106,'NTS Charges'!$C$16:$X$39,J$97,FALSE))*(VLOOKUP($A106,Input!$A$69:$N$92,7,FALSE))</f>
        <v>0</v>
      </c>
      <c r="K106" s="304">
        <f>(VLOOKUP($A106,'NTS Charges'!$C$16:$X$39,K$97,FALSE))*(VLOOKUP($A106,Input!$A$69:$N$92,7,FALSE))</f>
        <v>0</v>
      </c>
      <c r="L106" s="304">
        <f>(VLOOKUP($A106,'NTS Charges'!$C$16:$X$39,L$97,FALSE))*(VLOOKUP($A106,Input!$A$69:$N$92,7,FALSE))</f>
        <v>0</v>
      </c>
      <c r="M106" s="304">
        <f>(VLOOKUP($A106,'NTS Charges'!$C$16:$X$39,M$97,FALSE))*(VLOOKUP($A106,Input!$A$69:$N$92,7,FALSE))</f>
        <v>0</v>
      </c>
      <c r="N106" s="304">
        <f>(VLOOKUP($A106,'NTS Charges'!$C$16:$X$39,N$97,FALSE))*(VLOOKUP($A106,Input!$A$69:$N$92,7,FALSE))</f>
        <v>0</v>
      </c>
      <c r="O106" s="425"/>
    </row>
    <row r="107" spans="1:15" ht="13.15" customHeight="1">
      <c r="A107" s="177" t="str">
        <f>Input!A78</f>
        <v>Area</v>
      </c>
      <c r="B107" s="398"/>
      <c r="C107" s="264" t="s">
        <v>622</v>
      </c>
      <c r="D107" s="426"/>
      <c r="E107" s="398"/>
      <c r="F107" s="398"/>
      <c r="G107" s="304">
        <f>(VLOOKUP($A107,'NTS Charges'!$C$16:$X$39,G$97,FALSE))*(VLOOKUP($A107,Input!$A$69:$N$92,7,FALSE))</f>
        <v>0</v>
      </c>
      <c r="H107" s="304">
        <f>(VLOOKUP($A107,'NTS Charges'!$C$16:$X$39,H$97,FALSE))*(VLOOKUP($A107,Input!$A$69:$N$92,7,FALSE))</f>
        <v>0</v>
      </c>
      <c r="I107" s="304">
        <f>(VLOOKUP($A107,'NTS Charges'!$C$16:$X$39,I$97,FALSE))*(VLOOKUP($A107,Input!$A$69:$N$92,7,FALSE))</f>
        <v>0</v>
      </c>
      <c r="J107" s="304">
        <f>(VLOOKUP($A107,'NTS Charges'!$C$16:$X$39,J$97,FALSE))*(VLOOKUP($A107,Input!$A$69:$N$92,7,FALSE))</f>
        <v>0</v>
      </c>
      <c r="K107" s="304">
        <f>(VLOOKUP($A107,'NTS Charges'!$C$16:$X$39,K$97,FALSE))*(VLOOKUP($A107,Input!$A$69:$N$92,7,FALSE))</f>
        <v>0</v>
      </c>
      <c r="L107" s="304">
        <f>(VLOOKUP($A107,'NTS Charges'!$C$16:$X$39,L$97,FALSE))*(VLOOKUP($A107,Input!$A$69:$N$92,7,FALSE))</f>
        <v>0</v>
      </c>
      <c r="M107" s="304">
        <f>(VLOOKUP($A107,'NTS Charges'!$C$16:$X$39,M$97,FALSE))*(VLOOKUP($A107,Input!$A$69:$N$92,7,FALSE))</f>
        <v>0</v>
      </c>
      <c r="N107" s="304">
        <f>(VLOOKUP($A107,'NTS Charges'!$C$16:$X$39,N$97,FALSE))*(VLOOKUP($A107,Input!$A$69:$N$92,7,FALSE))</f>
        <v>0</v>
      </c>
      <c r="O107" s="425"/>
    </row>
    <row r="108" spans="1:15" ht="13.15" customHeight="1">
      <c r="A108" s="177" t="str">
        <f>Input!A79</f>
        <v>Area</v>
      </c>
      <c r="B108" s="398"/>
      <c r="C108" s="264" t="s">
        <v>622</v>
      </c>
      <c r="D108" s="426"/>
      <c r="E108" s="398"/>
      <c r="F108" s="398"/>
      <c r="G108" s="304">
        <f>(VLOOKUP($A108,'NTS Charges'!$C$16:$X$39,G$97,FALSE))*(VLOOKUP($A108,Input!$A$69:$N$92,7,FALSE))</f>
        <v>0</v>
      </c>
      <c r="H108" s="304">
        <f>(VLOOKUP($A108,'NTS Charges'!$C$16:$X$39,H$97,FALSE))*(VLOOKUP($A108,Input!$A$69:$N$92,7,FALSE))</f>
        <v>0</v>
      </c>
      <c r="I108" s="304">
        <f>(VLOOKUP($A108,'NTS Charges'!$C$16:$X$39,I$97,FALSE))*(VLOOKUP($A108,Input!$A$69:$N$92,7,FALSE))</f>
        <v>0</v>
      </c>
      <c r="J108" s="304">
        <f>(VLOOKUP($A108,'NTS Charges'!$C$16:$X$39,J$97,FALSE))*(VLOOKUP($A108,Input!$A$69:$N$92,7,FALSE))</f>
        <v>0</v>
      </c>
      <c r="K108" s="304">
        <f>(VLOOKUP($A108,'NTS Charges'!$C$16:$X$39,K$97,FALSE))*(VLOOKUP($A108,Input!$A$69:$N$92,7,FALSE))</f>
        <v>0</v>
      </c>
      <c r="L108" s="304">
        <f>(VLOOKUP($A108,'NTS Charges'!$C$16:$X$39,L$97,FALSE))*(VLOOKUP($A108,Input!$A$69:$N$92,7,FALSE))</f>
        <v>0</v>
      </c>
      <c r="M108" s="304">
        <f>(VLOOKUP($A108,'NTS Charges'!$C$16:$X$39,M$97,FALSE))*(VLOOKUP($A108,Input!$A$69:$N$92,7,FALSE))</f>
        <v>0</v>
      </c>
      <c r="N108" s="304">
        <f>(VLOOKUP($A108,'NTS Charges'!$C$16:$X$39,N$97,FALSE))*(VLOOKUP($A108,Input!$A$69:$N$92,7,FALSE))</f>
        <v>0</v>
      </c>
      <c r="O108" s="425"/>
    </row>
    <row r="109" spans="1:15" ht="13.15" customHeight="1">
      <c r="A109" s="177" t="str">
        <f>Input!A80</f>
        <v>Area</v>
      </c>
      <c r="B109" s="398"/>
      <c r="C109" s="264" t="s">
        <v>622</v>
      </c>
      <c r="D109" s="426"/>
      <c r="E109" s="398"/>
      <c r="F109" s="398"/>
      <c r="G109" s="304">
        <f>(VLOOKUP($A109,'NTS Charges'!$C$16:$X$39,G$97,FALSE))*(VLOOKUP($A109,Input!$A$69:$N$92,7,FALSE))</f>
        <v>0</v>
      </c>
      <c r="H109" s="304">
        <f>(VLOOKUP($A109,'NTS Charges'!$C$16:$X$39,H$97,FALSE))*(VLOOKUP($A109,Input!$A$69:$N$92,7,FALSE))</f>
        <v>0</v>
      </c>
      <c r="I109" s="304">
        <f>(VLOOKUP($A109,'NTS Charges'!$C$16:$X$39,I$97,FALSE))*(VLOOKUP($A109,Input!$A$69:$N$92,7,FALSE))</f>
        <v>0</v>
      </c>
      <c r="J109" s="304">
        <f>(VLOOKUP($A109,'NTS Charges'!$C$16:$X$39,J$97,FALSE))*(VLOOKUP($A109,Input!$A$69:$N$92,7,FALSE))</f>
        <v>0</v>
      </c>
      <c r="K109" s="304">
        <f>(VLOOKUP($A109,'NTS Charges'!$C$16:$X$39,K$97,FALSE))*(VLOOKUP($A109,Input!$A$69:$N$92,7,FALSE))</f>
        <v>0</v>
      </c>
      <c r="L109" s="304">
        <f>(VLOOKUP($A109,'NTS Charges'!$C$16:$X$39,L$97,FALSE))*(VLOOKUP($A109,Input!$A$69:$N$92,7,FALSE))</f>
        <v>0</v>
      </c>
      <c r="M109" s="304">
        <f>(VLOOKUP($A109,'NTS Charges'!$C$16:$X$39,M$97,FALSE))*(VLOOKUP($A109,Input!$A$69:$N$92,7,FALSE))</f>
        <v>0</v>
      </c>
      <c r="N109" s="304">
        <f>(VLOOKUP($A109,'NTS Charges'!$C$16:$X$39,N$97,FALSE))*(VLOOKUP($A109,Input!$A$69:$N$92,7,FALSE))</f>
        <v>0</v>
      </c>
      <c r="O109" s="425"/>
    </row>
    <row r="110" spans="1:15" ht="13.15" customHeight="1">
      <c r="A110" s="177" t="str">
        <f>Input!A81</f>
        <v>Area</v>
      </c>
      <c r="B110" s="398"/>
      <c r="C110" s="264" t="s">
        <v>622</v>
      </c>
      <c r="D110" s="426"/>
      <c r="E110" s="398"/>
      <c r="F110" s="398"/>
      <c r="G110" s="304">
        <f>(VLOOKUP($A110,'NTS Charges'!$C$16:$X$39,G$97,FALSE))*(VLOOKUP($A110,Input!$A$69:$N$92,7,FALSE))</f>
        <v>0</v>
      </c>
      <c r="H110" s="304">
        <f>(VLOOKUP($A110,'NTS Charges'!$C$16:$X$39,H$97,FALSE))*(VLOOKUP($A110,Input!$A$69:$N$92,7,FALSE))</f>
        <v>0</v>
      </c>
      <c r="I110" s="304">
        <f>(VLOOKUP($A110,'NTS Charges'!$C$16:$X$39,I$97,FALSE))*(VLOOKUP($A110,Input!$A$69:$N$92,7,FALSE))</f>
        <v>0</v>
      </c>
      <c r="J110" s="304">
        <f>(VLOOKUP($A110,'NTS Charges'!$C$16:$X$39,J$97,FALSE))*(VLOOKUP($A110,Input!$A$69:$N$92,7,FALSE))</f>
        <v>0</v>
      </c>
      <c r="K110" s="304">
        <f>(VLOOKUP($A110,'NTS Charges'!$C$16:$X$39,K$97,FALSE))*(VLOOKUP($A110,Input!$A$69:$N$92,7,FALSE))</f>
        <v>0</v>
      </c>
      <c r="L110" s="304">
        <f>(VLOOKUP($A110,'NTS Charges'!$C$16:$X$39,L$97,FALSE))*(VLOOKUP($A110,Input!$A$69:$N$92,7,FALSE))</f>
        <v>0</v>
      </c>
      <c r="M110" s="304">
        <f>(VLOOKUP($A110,'NTS Charges'!$C$16:$X$39,M$97,FALSE))*(VLOOKUP($A110,Input!$A$69:$N$92,7,FALSE))</f>
        <v>0</v>
      </c>
      <c r="N110" s="304">
        <f>(VLOOKUP($A110,'NTS Charges'!$C$16:$X$39,N$97,FALSE))*(VLOOKUP($A110,Input!$A$69:$N$92,7,FALSE))</f>
        <v>0</v>
      </c>
      <c r="O110" s="425"/>
    </row>
    <row r="111" spans="1:15" ht="13.15" customHeight="1">
      <c r="A111" s="177" t="str">
        <f>Input!A82</f>
        <v>Area</v>
      </c>
      <c r="B111" s="398"/>
      <c r="C111" s="264" t="s">
        <v>622</v>
      </c>
      <c r="D111" s="426"/>
      <c r="E111" s="398"/>
      <c r="F111" s="398"/>
      <c r="G111" s="304">
        <f>(VLOOKUP($A111,'NTS Charges'!$C$16:$X$39,G$97,FALSE))*(VLOOKUP($A111,Input!$A$69:$N$92,7,FALSE))</f>
        <v>0</v>
      </c>
      <c r="H111" s="304">
        <f>(VLOOKUP($A111,'NTS Charges'!$C$16:$X$39,H$97,FALSE))*(VLOOKUP($A111,Input!$A$69:$N$92,7,FALSE))</f>
        <v>0</v>
      </c>
      <c r="I111" s="304">
        <f>(VLOOKUP($A111,'NTS Charges'!$C$16:$X$39,I$97,FALSE))*(VLOOKUP($A111,Input!$A$69:$N$92,7,FALSE))</f>
        <v>0</v>
      </c>
      <c r="J111" s="304">
        <f>(VLOOKUP($A111,'NTS Charges'!$C$16:$X$39,J$97,FALSE))*(VLOOKUP($A111,Input!$A$69:$N$92,7,FALSE))</f>
        <v>0</v>
      </c>
      <c r="K111" s="304">
        <f>(VLOOKUP($A111,'NTS Charges'!$C$16:$X$39,K$97,FALSE))*(VLOOKUP($A111,Input!$A$69:$N$92,7,FALSE))</f>
        <v>0</v>
      </c>
      <c r="L111" s="304">
        <f>(VLOOKUP($A111,'NTS Charges'!$C$16:$X$39,L$97,FALSE))*(VLOOKUP($A111,Input!$A$69:$N$92,7,FALSE))</f>
        <v>0</v>
      </c>
      <c r="M111" s="304">
        <f>(VLOOKUP($A111,'NTS Charges'!$C$16:$X$39,M$97,FALSE))*(VLOOKUP($A111,Input!$A$69:$N$92,7,FALSE))</f>
        <v>0</v>
      </c>
      <c r="N111" s="304">
        <f>(VLOOKUP($A111,'NTS Charges'!$C$16:$X$39,N$97,FALSE))*(VLOOKUP($A111,Input!$A$69:$N$92,7,FALSE))</f>
        <v>0</v>
      </c>
      <c r="O111" s="425"/>
    </row>
    <row r="112" spans="1:15" ht="13.15" customHeight="1">
      <c r="A112" s="177" t="str">
        <f>Input!A83</f>
        <v>Area</v>
      </c>
      <c r="B112" s="398"/>
      <c r="C112" s="264" t="s">
        <v>622</v>
      </c>
      <c r="D112" s="426"/>
      <c r="E112" s="398"/>
      <c r="F112" s="398"/>
      <c r="G112" s="304">
        <f>(VLOOKUP($A112,'NTS Charges'!$C$16:$X$39,G$97,FALSE))*(VLOOKUP($A112,Input!$A$69:$N$92,7,FALSE))</f>
        <v>0</v>
      </c>
      <c r="H112" s="304">
        <f>(VLOOKUP($A112,'NTS Charges'!$C$16:$X$39,H$97,FALSE))*(VLOOKUP($A112,Input!$A$69:$N$92,7,FALSE))</f>
        <v>0</v>
      </c>
      <c r="I112" s="304">
        <f>(VLOOKUP($A112,'NTS Charges'!$C$16:$X$39,I$97,FALSE))*(VLOOKUP($A112,Input!$A$69:$N$92,7,FALSE))</f>
        <v>0</v>
      </c>
      <c r="J112" s="304">
        <f>(VLOOKUP($A112,'NTS Charges'!$C$16:$X$39,J$97,FALSE))*(VLOOKUP($A112,Input!$A$69:$N$92,7,FALSE))</f>
        <v>0</v>
      </c>
      <c r="K112" s="304">
        <f>(VLOOKUP($A112,'NTS Charges'!$C$16:$X$39,K$97,FALSE))*(VLOOKUP($A112,Input!$A$69:$N$92,7,FALSE))</f>
        <v>0</v>
      </c>
      <c r="L112" s="304">
        <f>(VLOOKUP($A112,'NTS Charges'!$C$16:$X$39,L$97,FALSE))*(VLOOKUP($A112,Input!$A$69:$N$92,7,FALSE))</f>
        <v>0</v>
      </c>
      <c r="M112" s="304">
        <f>(VLOOKUP($A112,'NTS Charges'!$C$16:$X$39,M$97,FALSE))*(VLOOKUP($A112,Input!$A$69:$N$92,7,FALSE))</f>
        <v>0</v>
      </c>
      <c r="N112" s="304">
        <f>(VLOOKUP($A112,'NTS Charges'!$C$16:$X$39,N$97,FALSE))*(VLOOKUP($A112,Input!$A$69:$N$92,7,FALSE))</f>
        <v>0</v>
      </c>
      <c r="O112" s="425"/>
    </row>
    <row r="113" spans="1:15" ht="13.15" customHeight="1">
      <c r="A113" s="177" t="str">
        <f>Input!A84</f>
        <v>Area</v>
      </c>
      <c r="B113" s="398"/>
      <c r="C113" s="264" t="s">
        <v>622</v>
      </c>
      <c r="D113" s="426"/>
      <c r="E113" s="398"/>
      <c r="F113" s="398"/>
      <c r="G113" s="304">
        <f>(VLOOKUP($A113,'NTS Charges'!$C$16:$X$39,G$97,FALSE))*(VLOOKUP($A113,Input!$A$69:$N$92,7,FALSE))</f>
        <v>0</v>
      </c>
      <c r="H113" s="304">
        <f>(VLOOKUP($A113,'NTS Charges'!$C$16:$X$39,H$97,FALSE))*(VLOOKUP($A113,Input!$A$69:$N$92,7,FALSE))</f>
        <v>0</v>
      </c>
      <c r="I113" s="304">
        <f>(VLOOKUP($A113,'NTS Charges'!$C$16:$X$39,I$97,FALSE))*(VLOOKUP($A113,Input!$A$69:$N$92,7,FALSE))</f>
        <v>0</v>
      </c>
      <c r="J113" s="304">
        <f>(VLOOKUP($A113,'NTS Charges'!$C$16:$X$39,J$97,FALSE))*(VLOOKUP($A113,Input!$A$69:$N$92,7,FALSE))</f>
        <v>0</v>
      </c>
      <c r="K113" s="304">
        <f>(VLOOKUP($A113,'NTS Charges'!$C$16:$X$39,K$97,FALSE))*(VLOOKUP($A113,Input!$A$69:$N$92,7,FALSE))</f>
        <v>0</v>
      </c>
      <c r="L113" s="304">
        <f>(VLOOKUP($A113,'NTS Charges'!$C$16:$X$39,L$97,FALSE))*(VLOOKUP($A113,Input!$A$69:$N$92,7,FALSE))</f>
        <v>0</v>
      </c>
      <c r="M113" s="304">
        <f>(VLOOKUP($A113,'NTS Charges'!$C$16:$X$39,M$97,FALSE))*(VLOOKUP($A113,Input!$A$69:$N$92,7,FALSE))</f>
        <v>0</v>
      </c>
      <c r="N113" s="304">
        <f>(VLOOKUP($A113,'NTS Charges'!$C$16:$X$39,N$97,FALSE))*(VLOOKUP($A113,Input!$A$69:$N$92,7,FALSE))</f>
        <v>0</v>
      </c>
      <c r="O113" s="425"/>
    </row>
    <row r="114" spans="1:15" ht="13.15" customHeight="1">
      <c r="A114" s="177" t="str">
        <f>Input!A85</f>
        <v>Area</v>
      </c>
      <c r="B114" s="398"/>
      <c r="C114" s="264" t="s">
        <v>622</v>
      </c>
      <c r="D114" s="426"/>
      <c r="E114" s="398"/>
      <c r="F114" s="398"/>
      <c r="G114" s="304">
        <f>(VLOOKUP($A114,'NTS Charges'!$C$16:$X$39,G$97,FALSE))*(VLOOKUP($A114,Input!$A$69:$N$92,7,FALSE))</f>
        <v>0</v>
      </c>
      <c r="H114" s="304">
        <f>(VLOOKUP($A114,'NTS Charges'!$C$16:$X$39,H$97,FALSE))*(VLOOKUP($A114,Input!$A$69:$N$92,7,FALSE))</f>
        <v>0</v>
      </c>
      <c r="I114" s="304">
        <f>(VLOOKUP($A114,'NTS Charges'!$C$16:$X$39,I$97,FALSE))*(VLOOKUP($A114,Input!$A$69:$N$92,7,FALSE))</f>
        <v>0</v>
      </c>
      <c r="J114" s="304">
        <f>(VLOOKUP($A114,'NTS Charges'!$C$16:$X$39,J$97,FALSE))*(VLOOKUP($A114,Input!$A$69:$N$92,7,FALSE))</f>
        <v>0</v>
      </c>
      <c r="K114" s="304">
        <f>(VLOOKUP($A114,'NTS Charges'!$C$16:$X$39,K$97,FALSE))*(VLOOKUP($A114,Input!$A$69:$N$92,7,FALSE))</f>
        <v>0</v>
      </c>
      <c r="L114" s="304">
        <f>(VLOOKUP($A114,'NTS Charges'!$C$16:$X$39,L$97,FALSE))*(VLOOKUP($A114,Input!$A$69:$N$92,7,FALSE))</f>
        <v>0</v>
      </c>
      <c r="M114" s="304">
        <f>(VLOOKUP($A114,'NTS Charges'!$C$16:$X$39,M$97,FALSE))*(VLOOKUP($A114,Input!$A$69:$N$92,7,FALSE))</f>
        <v>0</v>
      </c>
      <c r="N114" s="304">
        <f>(VLOOKUP($A114,'NTS Charges'!$C$16:$X$39,N$97,FALSE))*(VLOOKUP($A114,Input!$A$69:$N$92,7,FALSE))</f>
        <v>0</v>
      </c>
      <c r="O114" s="425"/>
    </row>
    <row r="115" spans="1:15" ht="13.15" customHeight="1">
      <c r="A115" s="177" t="str">
        <f>Input!A86</f>
        <v>Area</v>
      </c>
      <c r="B115" s="398"/>
      <c r="C115" s="264" t="s">
        <v>622</v>
      </c>
      <c r="D115" s="426"/>
      <c r="E115" s="398"/>
      <c r="F115" s="398"/>
      <c r="G115" s="304">
        <f>(VLOOKUP($A115,'NTS Charges'!$C$16:$X$39,G$97,FALSE))*(VLOOKUP($A115,Input!$A$69:$N$92,7,FALSE))</f>
        <v>0</v>
      </c>
      <c r="H115" s="304">
        <f>(VLOOKUP($A115,'NTS Charges'!$C$16:$X$39,H$97,FALSE))*(VLOOKUP($A115,Input!$A$69:$N$92,7,FALSE))</f>
        <v>0</v>
      </c>
      <c r="I115" s="304">
        <f>(VLOOKUP($A115,'NTS Charges'!$C$16:$X$39,I$97,FALSE))*(VLOOKUP($A115,Input!$A$69:$N$92,7,FALSE))</f>
        <v>0</v>
      </c>
      <c r="J115" s="304">
        <f>(VLOOKUP($A115,'NTS Charges'!$C$16:$X$39,J$97,FALSE))*(VLOOKUP($A115,Input!$A$69:$N$92,7,FALSE))</f>
        <v>0</v>
      </c>
      <c r="K115" s="304">
        <f>(VLOOKUP($A115,'NTS Charges'!$C$16:$X$39,K$97,FALSE))*(VLOOKUP($A115,Input!$A$69:$N$92,7,FALSE))</f>
        <v>0</v>
      </c>
      <c r="L115" s="304">
        <f>(VLOOKUP($A115,'NTS Charges'!$C$16:$X$39,L$97,FALSE))*(VLOOKUP($A115,Input!$A$69:$N$92,7,FALSE))</f>
        <v>0</v>
      </c>
      <c r="M115" s="304">
        <f>(VLOOKUP($A115,'NTS Charges'!$C$16:$X$39,M$97,FALSE))*(VLOOKUP($A115,Input!$A$69:$N$92,7,FALSE))</f>
        <v>0</v>
      </c>
      <c r="N115" s="304">
        <f>(VLOOKUP($A115,'NTS Charges'!$C$16:$X$39,N$97,FALSE))*(VLOOKUP($A115,Input!$A$69:$N$92,7,FALSE))</f>
        <v>0</v>
      </c>
      <c r="O115" s="425"/>
    </row>
    <row r="116" spans="1:15" ht="13.15" customHeight="1">
      <c r="A116" s="177" t="str">
        <f>Input!A87</f>
        <v>Area</v>
      </c>
      <c r="B116" s="398"/>
      <c r="C116" s="264" t="s">
        <v>622</v>
      </c>
      <c r="D116" s="426"/>
      <c r="E116" s="398"/>
      <c r="F116" s="398"/>
      <c r="G116" s="304">
        <f>(VLOOKUP($A116,'NTS Charges'!$C$16:$X$39,G$97,FALSE))*(VLOOKUP($A116,Input!$A$69:$N$92,7,FALSE))</f>
        <v>0</v>
      </c>
      <c r="H116" s="304">
        <f>(VLOOKUP($A116,'NTS Charges'!$C$16:$X$39,H$97,FALSE))*(VLOOKUP($A116,Input!$A$69:$N$92,7,FALSE))</f>
        <v>0</v>
      </c>
      <c r="I116" s="304">
        <f>(VLOOKUP($A116,'NTS Charges'!$C$16:$X$39,I$97,FALSE))*(VLOOKUP($A116,Input!$A$69:$N$92,7,FALSE))</f>
        <v>0</v>
      </c>
      <c r="J116" s="304">
        <f>(VLOOKUP($A116,'NTS Charges'!$C$16:$X$39,J$97,FALSE))*(VLOOKUP($A116,Input!$A$69:$N$92,7,FALSE))</f>
        <v>0</v>
      </c>
      <c r="K116" s="304">
        <f>(VLOOKUP($A116,'NTS Charges'!$C$16:$X$39,K$97,FALSE))*(VLOOKUP($A116,Input!$A$69:$N$92,7,FALSE))</f>
        <v>0</v>
      </c>
      <c r="L116" s="304">
        <f>(VLOOKUP($A116,'NTS Charges'!$C$16:$X$39,L$97,FALSE))*(VLOOKUP($A116,Input!$A$69:$N$92,7,FALSE))</f>
        <v>0</v>
      </c>
      <c r="M116" s="304">
        <f>(VLOOKUP($A116,'NTS Charges'!$C$16:$X$39,M$97,FALSE))*(VLOOKUP($A116,Input!$A$69:$N$92,7,FALSE))</f>
        <v>0</v>
      </c>
      <c r="N116" s="304">
        <f>(VLOOKUP($A116,'NTS Charges'!$C$16:$X$39,N$97,FALSE))*(VLOOKUP($A116,Input!$A$69:$N$92,7,FALSE))</f>
        <v>0</v>
      </c>
      <c r="O116" s="425"/>
    </row>
    <row r="117" spans="1:15" ht="13.15" customHeight="1">
      <c r="A117" s="177" t="str">
        <f>Input!A88</f>
        <v>Area</v>
      </c>
      <c r="B117" s="398"/>
      <c r="C117" s="264" t="s">
        <v>622</v>
      </c>
      <c r="D117" s="426"/>
      <c r="E117" s="398"/>
      <c r="F117" s="398"/>
      <c r="G117" s="304">
        <f>(VLOOKUP($A117,'NTS Charges'!$C$16:$X$39,G$97,FALSE))*(VLOOKUP($A117,Input!$A$69:$N$92,7,FALSE))</f>
        <v>0</v>
      </c>
      <c r="H117" s="304">
        <f>(VLOOKUP($A117,'NTS Charges'!$C$16:$X$39,H$97,FALSE))*(VLOOKUP($A117,Input!$A$69:$N$92,7,FALSE))</f>
        <v>0</v>
      </c>
      <c r="I117" s="304">
        <f>(VLOOKUP($A117,'NTS Charges'!$C$16:$X$39,I$97,FALSE))*(VLOOKUP($A117,Input!$A$69:$N$92,7,FALSE))</f>
        <v>0</v>
      </c>
      <c r="J117" s="304">
        <f>(VLOOKUP($A117,'NTS Charges'!$C$16:$X$39,J$97,FALSE))*(VLOOKUP($A117,Input!$A$69:$N$92,7,FALSE))</f>
        <v>0</v>
      </c>
      <c r="K117" s="304">
        <f>(VLOOKUP($A117,'NTS Charges'!$C$16:$X$39,K$97,FALSE))*(VLOOKUP($A117,Input!$A$69:$N$92,7,FALSE))</f>
        <v>0</v>
      </c>
      <c r="L117" s="304">
        <f>(VLOOKUP($A117,'NTS Charges'!$C$16:$X$39,L$97,FALSE))*(VLOOKUP($A117,Input!$A$69:$N$92,7,FALSE))</f>
        <v>0</v>
      </c>
      <c r="M117" s="304">
        <f>(VLOOKUP($A117,'NTS Charges'!$C$16:$X$39,M$97,FALSE))*(VLOOKUP($A117,Input!$A$69:$N$92,7,FALSE))</f>
        <v>0</v>
      </c>
      <c r="N117" s="304">
        <f>(VLOOKUP($A117,'NTS Charges'!$C$16:$X$39,N$97,FALSE))*(VLOOKUP($A117,Input!$A$69:$N$92,7,FALSE))</f>
        <v>0</v>
      </c>
      <c r="O117" s="425"/>
    </row>
    <row r="118" spans="1:15" ht="13.15" customHeight="1">
      <c r="A118" s="177" t="str">
        <f>Input!A89</f>
        <v>Area</v>
      </c>
      <c r="B118" s="398"/>
      <c r="C118" s="264" t="s">
        <v>622</v>
      </c>
      <c r="D118" s="426"/>
      <c r="E118" s="398"/>
      <c r="F118" s="398"/>
      <c r="G118" s="304">
        <f>(VLOOKUP($A118,'NTS Charges'!$C$16:$X$39,G$97,FALSE))*(VLOOKUP($A118,Input!$A$69:$N$92,7,FALSE))</f>
        <v>0</v>
      </c>
      <c r="H118" s="304">
        <f>(VLOOKUP($A118,'NTS Charges'!$C$16:$X$39,H$97,FALSE))*(VLOOKUP($A118,Input!$A$69:$N$92,7,FALSE))</f>
        <v>0</v>
      </c>
      <c r="I118" s="304">
        <f>(VLOOKUP($A118,'NTS Charges'!$C$16:$X$39,I$97,FALSE))*(VLOOKUP($A118,Input!$A$69:$N$92,7,FALSE))</f>
        <v>0</v>
      </c>
      <c r="J118" s="304">
        <f>(VLOOKUP($A118,'NTS Charges'!$C$16:$X$39,J$97,FALSE))*(VLOOKUP($A118,Input!$A$69:$N$92,7,FALSE))</f>
        <v>0</v>
      </c>
      <c r="K118" s="304">
        <f>(VLOOKUP($A118,'NTS Charges'!$C$16:$X$39,K$97,FALSE))*(VLOOKUP($A118,Input!$A$69:$N$92,7,FALSE))</f>
        <v>0</v>
      </c>
      <c r="L118" s="304">
        <f>(VLOOKUP($A118,'NTS Charges'!$C$16:$X$39,L$97,FALSE))*(VLOOKUP($A118,Input!$A$69:$N$92,7,FALSE))</f>
        <v>0</v>
      </c>
      <c r="M118" s="304">
        <f>(VLOOKUP($A118,'NTS Charges'!$C$16:$X$39,M$97,FALSE))*(VLOOKUP($A118,Input!$A$69:$N$92,7,FALSE))</f>
        <v>0</v>
      </c>
      <c r="N118" s="304">
        <f>(VLOOKUP($A118,'NTS Charges'!$C$16:$X$39,N$97,FALSE))*(VLOOKUP($A118,Input!$A$69:$N$92,7,FALSE))</f>
        <v>0</v>
      </c>
      <c r="O118" s="425"/>
    </row>
    <row r="119" spans="1:15" ht="12.75" customHeight="1">
      <c r="A119" s="177" t="str">
        <f>Input!A90</f>
        <v>Area</v>
      </c>
      <c r="B119" s="398"/>
      <c r="C119" s="264" t="s">
        <v>622</v>
      </c>
      <c r="D119" s="426"/>
      <c r="E119" s="398"/>
      <c r="F119" s="398"/>
      <c r="G119" s="304">
        <f>(VLOOKUP($A119,'NTS Charges'!$C$16:$X$39,G$97,FALSE))*(VLOOKUP($A119,Input!$A$69:$N$92,7,FALSE))</f>
        <v>0</v>
      </c>
      <c r="H119" s="304">
        <f>(VLOOKUP($A119,'NTS Charges'!$C$16:$X$39,H$97,FALSE))*(VLOOKUP($A119,Input!$A$69:$N$92,7,FALSE))</f>
        <v>0</v>
      </c>
      <c r="I119" s="304">
        <f>(VLOOKUP($A119,'NTS Charges'!$C$16:$X$39,I$97,FALSE))*(VLOOKUP($A119,Input!$A$69:$N$92,7,FALSE))</f>
        <v>0</v>
      </c>
      <c r="J119" s="304">
        <f>(VLOOKUP($A119,'NTS Charges'!$C$16:$X$39,J$97,FALSE))*(VLOOKUP($A119,Input!$A$69:$N$92,7,FALSE))</f>
        <v>0</v>
      </c>
      <c r="K119" s="304">
        <f>(VLOOKUP($A119,'NTS Charges'!$C$16:$X$39,K$97,FALSE))*(VLOOKUP($A119,Input!$A$69:$N$92,7,FALSE))</f>
        <v>0</v>
      </c>
      <c r="L119" s="304">
        <f>(VLOOKUP($A119,'NTS Charges'!$C$16:$X$39,L$97,FALSE))*(VLOOKUP($A119,Input!$A$69:$N$92,7,FALSE))</f>
        <v>0</v>
      </c>
      <c r="M119" s="304">
        <f>(VLOOKUP($A119,'NTS Charges'!$C$16:$X$39,M$97,FALSE))*(VLOOKUP($A119,Input!$A$69:$N$92,7,FALSE))</f>
        <v>0</v>
      </c>
      <c r="N119" s="304">
        <f>(VLOOKUP($A119,'NTS Charges'!$C$16:$X$39,N$97,FALSE))*(VLOOKUP($A119,Input!$A$69:$N$92,7,FALSE))</f>
        <v>0</v>
      </c>
      <c r="O119" s="425"/>
    </row>
    <row r="120" spans="1:15" ht="13.15" customHeight="1">
      <c r="A120" s="177" t="str">
        <f>Input!A91</f>
        <v>Area</v>
      </c>
      <c r="B120" s="398"/>
      <c r="C120" s="264" t="s">
        <v>622</v>
      </c>
      <c r="D120" s="426"/>
      <c r="E120" s="398"/>
      <c r="F120" s="398"/>
      <c r="G120" s="304">
        <f>(VLOOKUP($A120,'NTS Charges'!$C$16:$X$39,G$97,FALSE))*(VLOOKUP($A120,Input!$A$69:$N$92,7,FALSE))</f>
        <v>0</v>
      </c>
      <c r="H120" s="304">
        <f>(VLOOKUP($A120,'NTS Charges'!$C$16:$X$39,H$97,FALSE))*(VLOOKUP($A120,Input!$A$69:$N$92,7,FALSE))</f>
        <v>0</v>
      </c>
      <c r="I120" s="304">
        <f>(VLOOKUP($A120,'NTS Charges'!$C$16:$X$39,I$97,FALSE))*(VLOOKUP($A120,Input!$A$69:$N$92,7,FALSE))</f>
        <v>0</v>
      </c>
      <c r="J120" s="304">
        <f>(VLOOKUP($A120,'NTS Charges'!$C$16:$X$39,J$97,FALSE))*(VLOOKUP($A120,Input!$A$69:$N$92,7,FALSE))</f>
        <v>0</v>
      </c>
      <c r="K120" s="304">
        <f>(VLOOKUP($A120,'NTS Charges'!$C$16:$X$39,K$97,FALSE))*(VLOOKUP($A120,Input!$A$69:$N$92,7,FALSE))</f>
        <v>0</v>
      </c>
      <c r="L120" s="304">
        <f>(VLOOKUP($A120,'NTS Charges'!$C$16:$X$39,L$97,FALSE))*(VLOOKUP($A120,Input!$A$69:$N$92,7,FALSE))</f>
        <v>0</v>
      </c>
      <c r="M120" s="304">
        <f>(VLOOKUP($A120,'NTS Charges'!$C$16:$X$39,M$97,FALSE))*(VLOOKUP($A120,Input!$A$69:$N$92,7,FALSE))</f>
        <v>0</v>
      </c>
      <c r="N120" s="304">
        <f>(VLOOKUP($A120,'NTS Charges'!$C$16:$X$39,N$97,FALSE))*(VLOOKUP($A120,Input!$A$69:$N$92,7,FALSE))</f>
        <v>0</v>
      </c>
      <c r="O120" s="425"/>
    </row>
    <row r="121" spans="1:15" ht="13.15" customHeight="1">
      <c r="A121" s="177" t="str">
        <f>Input!A92</f>
        <v>Area</v>
      </c>
      <c r="B121" s="398"/>
      <c r="C121" s="264" t="s">
        <v>622</v>
      </c>
      <c r="D121" s="426"/>
      <c r="E121" s="398"/>
      <c r="F121" s="398"/>
      <c r="G121" s="304">
        <f>(VLOOKUP($A121,'NTS Charges'!$C$16:$X$39,G$97,FALSE))*(VLOOKUP($A121,Input!$A$69:$N$92,7,FALSE))</f>
        <v>0</v>
      </c>
      <c r="H121" s="304">
        <f>(VLOOKUP($A121,'NTS Charges'!$C$16:$X$39,H$97,FALSE))*(VLOOKUP($A121,Input!$A$69:$N$92,7,FALSE))</f>
        <v>0</v>
      </c>
      <c r="I121" s="304">
        <f>(VLOOKUP($A121,'NTS Charges'!$C$16:$X$39,I$97,FALSE))*(VLOOKUP($A121,Input!$A$69:$N$92,7,FALSE))</f>
        <v>0</v>
      </c>
      <c r="J121" s="304">
        <f>(VLOOKUP($A121,'NTS Charges'!$C$16:$X$39,J$97,FALSE))*(VLOOKUP($A121,Input!$A$69:$N$92,7,FALSE))</f>
        <v>0</v>
      </c>
      <c r="K121" s="304">
        <f>(VLOOKUP($A121,'NTS Charges'!$C$16:$X$39,K$97,FALSE))*(VLOOKUP($A121,Input!$A$69:$N$92,7,FALSE))</f>
        <v>0</v>
      </c>
      <c r="L121" s="304">
        <f>(VLOOKUP($A121,'NTS Charges'!$C$16:$X$39,L$97,FALSE))*(VLOOKUP($A121,Input!$A$69:$N$92,7,FALSE))</f>
        <v>0</v>
      </c>
      <c r="M121" s="304">
        <f>(VLOOKUP($A121,'NTS Charges'!$C$16:$X$39,M$97,FALSE))*(VLOOKUP($A121,Input!$A$69:$N$92,7,FALSE))</f>
        <v>0</v>
      </c>
      <c r="N121" s="304">
        <f>(VLOOKUP($A121,'NTS Charges'!$C$16:$X$39,N$97,FALSE))*(VLOOKUP($A121,Input!$A$69:$N$92,7,FALSE))</f>
        <v>0</v>
      </c>
      <c r="O121" s="425"/>
    </row>
    <row r="122" spans="1:15" ht="13.15" customHeight="1">
      <c r="A122" s="427"/>
      <c r="B122" s="71"/>
      <c r="C122" s="264"/>
      <c r="D122" s="426"/>
      <c r="E122" s="398"/>
      <c r="F122" s="398"/>
      <c r="G122" s="303">
        <f>SUM(G98:G121)</f>
        <v>0</v>
      </c>
      <c r="H122" s="303">
        <f t="shared" ref="H122:N122" si="14">SUM(H98:H121)</f>
        <v>0</v>
      </c>
      <c r="I122" s="303">
        <f t="shared" si="14"/>
        <v>0</v>
      </c>
      <c r="J122" s="303">
        <f t="shared" si="14"/>
        <v>0</v>
      </c>
      <c r="K122" s="303">
        <f t="shared" si="14"/>
        <v>0</v>
      </c>
      <c r="L122" s="303">
        <f t="shared" si="14"/>
        <v>0</v>
      </c>
      <c r="M122" s="303">
        <f t="shared" si="14"/>
        <v>0</v>
      </c>
      <c r="N122" s="303">
        <f t="shared" si="14"/>
        <v>0</v>
      </c>
      <c r="O122" s="425"/>
    </row>
    <row r="123" spans="1:15" ht="13.5">
      <c r="A123" s="427"/>
      <c r="B123" s="71"/>
      <c r="C123" s="426"/>
      <c r="D123" s="426"/>
      <c r="E123" s="398"/>
      <c r="F123" s="398"/>
      <c r="G123" s="398"/>
      <c r="H123" s="398"/>
      <c r="I123" s="398"/>
      <c r="J123" s="398"/>
      <c r="K123" s="398"/>
      <c r="L123" s="398"/>
      <c r="M123" s="398"/>
      <c r="N123" s="398"/>
      <c r="O123" s="425"/>
    </row>
    <row r="124" spans="1:15" ht="13.5">
      <c r="A124" s="427"/>
      <c r="B124" s="71"/>
      <c r="C124" s="426"/>
      <c r="D124" s="426"/>
      <c r="E124" s="398"/>
      <c r="F124" s="398"/>
      <c r="G124" s="398"/>
      <c r="H124" s="398"/>
      <c r="I124" s="398"/>
      <c r="J124" s="398"/>
      <c r="K124" s="398"/>
      <c r="L124" s="398"/>
      <c r="M124" s="398"/>
      <c r="N124" s="398"/>
      <c r="O124" s="425"/>
    </row>
    <row r="125" spans="1:15" ht="13.5">
      <c r="A125" s="427"/>
      <c r="B125" s="71"/>
      <c r="C125" s="426"/>
      <c r="D125" s="426"/>
      <c r="E125" s="398"/>
      <c r="F125" s="398"/>
      <c r="G125" s="398"/>
      <c r="H125" s="398"/>
      <c r="I125" s="398"/>
      <c r="J125" s="398"/>
      <c r="K125" s="398"/>
      <c r="L125" s="398"/>
      <c r="M125" s="398"/>
      <c r="N125" s="398"/>
      <c r="O125" s="425"/>
    </row>
    <row r="126" spans="1:15" ht="13.5">
      <c r="A126" s="427"/>
      <c r="B126" s="71"/>
      <c r="C126" s="6"/>
      <c r="D126" s="6"/>
      <c r="E126" s="149"/>
      <c r="F126" s="149"/>
      <c r="G126" s="149"/>
      <c r="H126" s="149"/>
      <c r="I126" s="149"/>
      <c r="J126" s="149"/>
      <c r="K126" s="149"/>
      <c r="L126" s="149"/>
      <c r="M126" s="149"/>
      <c r="N126" s="149"/>
      <c r="O126" s="425"/>
    </row>
    <row r="127" spans="1:15" ht="13.9" thickBot="1">
      <c r="A127" s="428"/>
      <c r="B127" s="429"/>
      <c r="C127" s="429"/>
      <c r="D127" s="429"/>
      <c r="E127" s="430"/>
      <c r="F127" s="430"/>
      <c r="G127" s="430"/>
      <c r="H127" s="430"/>
      <c r="I127" s="430"/>
      <c r="J127" s="430"/>
      <c r="K127" s="430"/>
      <c r="L127" s="430"/>
      <c r="M127" s="430"/>
      <c r="N127" s="430"/>
      <c r="O127" s="431"/>
    </row>
  </sheetData>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6"/>
  <sheetViews>
    <sheetView showGridLines="0" zoomScale="90" zoomScaleNormal="90" workbookViewId="0">
      <pane xSplit="3" ySplit="8" topLeftCell="D113" activePane="bottomRight" state="frozen"/>
      <selection activeCell="G64" sqref="G64"/>
      <selection pane="topRight" activeCell="G64" sqref="G64"/>
      <selection pane="bottomLeft" activeCell="G64" sqref="G64"/>
      <selection pane="bottomRight" activeCell="G64" sqref="G64"/>
    </sheetView>
  </sheetViews>
  <sheetFormatPr defaultColWidth="9" defaultRowHeight="12.4"/>
  <cols>
    <col min="1" max="1" width="28.1171875" customWidth="1"/>
    <col min="2" max="2" width="19.1171875" customWidth="1"/>
    <col min="3" max="3" width="16.1171875" customWidth="1"/>
    <col min="4" max="4" width="9" customWidth="1"/>
    <col min="5" max="6" width="10.64453125" bestFit="1" customWidth="1"/>
    <col min="7" max="7" width="10.1171875" customWidth="1"/>
    <col min="8" max="14" width="11.1171875" customWidth="1"/>
    <col min="15" max="15" width="2.64453125" customWidth="1"/>
    <col min="16" max="20" width="9" customWidth="1"/>
  </cols>
  <sheetData>
    <row r="1" spans="1:20" ht="14.65">
      <c r="A1" s="347" t="str">
        <f>CompName</f>
        <v>GDN Name</v>
      </c>
      <c r="B1" s="366"/>
      <c r="C1" s="366"/>
      <c r="D1" s="366"/>
      <c r="E1" s="366"/>
      <c r="F1" s="366"/>
      <c r="G1" s="157"/>
      <c r="H1" s="157"/>
      <c r="I1" s="157"/>
      <c r="J1" s="157"/>
      <c r="K1" s="157"/>
      <c r="L1" s="157"/>
      <c r="M1" s="157"/>
      <c r="N1" s="367"/>
      <c r="O1" s="160"/>
      <c r="P1" s="160"/>
      <c r="Q1" s="160"/>
      <c r="R1" s="160"/>
      <c r="S1" s="349"/>
    </row>
    <row r="2" spans="1:20" ht="14.65">
      <c r="A2" s="350">
        <f>RegYr</f>
        <v>2020</v>
      </c>
      <c r="B2" s="258"/>
      <c r="C2" s="258"/>
      <c r="D2" s="258"/>
      <c r="E2" s="258"/>
      <c r="F2" s="258"/>
      <c r="G2" s="22"/>
      <c r="H2" s="22"/>
      <c r="I2" s="22"/>
      <c r="J2" s="22"/>
      <c r="K2" s="22"/>
      <c r="L2" s="22"/>
      <c r="M2" s="22"/>
      <c r="N2" s="106"/>
      <c r="O2" s="23"/>
      <c r="P2" s="23"/>
      <c r="Q2" s="23"/>
      <c r="R2" s="23"/>
      <c r="S2" s="193"/>
    </row>
    <row r="3" spans="1:20" ht="14.65">
      <c r="A3" s="350"/>
      <c r="B3" s="258"/>
      <c r="C3" s="258"/>
      <c r="D3" s="258"/>
      <c r="E3" s="258"/>
      <c r="F3" s="258"/>
      <c r="G3" s="22"/>
      <c r="H3" s="22"/>
      <c r="I3" s="22"/>
      <c r="J3" s="22"/>
      <c r="K3" s="22"/>
      <c r="L3" s="22"/>
      <c r="M3" s="22"/>
      <c r="N3" s="106"/>
      <c r="O3" s="23"/>
      <c r="P3" s="23"/>
      <c r="Q3" s="23"/>
      <c r="R3" s="23"/>
      <c r="S3" s="193"/>
    </row>
    <row r="4" spans="1:20" ht="14.65">
      <c r="A4" s="352" t="s">
        <v>53</v>
      </c>
      <c r="B4" s="276"/>
      <c r="C4" s="276"/>
      <c r="D4" s="276"/>
      <c r="E4" s="276"/>
      <c r="F4" s="276"/>
      <c r="G4" s="14"/>
      <c r="H4" s="14"/>
      <c r="I4" s="14"/>
      <c r="J4" s="14"/>
      <c r="K4" s="14"/>
      <c r="L4" s="14"/>
      <c r="M4" s="14"/>
      <c r="N4" s="98"/>
      <c r="O4" s="23"/>
      <c r="P4" s="23"/>
      <c r="Q4" s="23"/>
      <c r="R4" s="23"/>
      <c r="S4" s="193"/>
    </row>
    <row r="5" spans="1:20">
      <c r="A5" s="389"/>
      <c r="B5" s="17"/>
      <c r="C5" s="17"/>
      <c r="D5" s="27"/>
      <c r="E5" s="27"/>
      <c r="F5" s="27"/>
      <c r="G5" s="27"/>
      <c r="H5" s="27"/>
      <c r="I5" s="27"/>
      <c r="J5" s="27"/>
      <c r="K5" s="27"/>
      <c r="L5" s="27"/>
      <c r="M5" s="27"/>
      <c r="N5" s="27"/>
      <c r="O5" s="23"/>
      <c r="P5" s="23"/>
      <c r="Q5" s="23"/>
      <c r="R5" s="23"/>
      <c r="S5" s="193"/>
      <c r="T5" s="23"/>
    </row>
    <row r="6" spans="1:20" ht="45" customHeight="1">
      <c r="A6" s="413" t="s">
        <v>76</v>
      </c>
      <c r="B6" s="17"/>
      <c r="C6" s="17"/>
      <c r="D6" s="27"/>
      <c r="E6" s="27"/>
      <c r="F6" s="27"/>
      <c r="G6" s="27"/>
      <c r="H6" s="27"/>
      <c r="I6" s="27"/>
      <c r="J6" s="27"/>
      <c r="K6" s="27"/>
      <c r="L6" s="27"/>
      <c r="M6" s="27"/>
      <c r="N6" s="27"/>
      <c r="O6" s="27"/>
      <c r="P6" s="23"/>
      <c r="Q6" s="23"/>
      <c r="R6" s="23"/>
      <c r="S6" s="193"/>
      <c r="T6" s="23"/>
    </row>
    <row r="7" spans="1:20" ht="13.5">
      <c r="A7" s="360"/>
      <c r="B7" s="37"/>
      <c r="C7" s="321" t="s">
        <v>466</v>
      </c>
      <c r="D7" s="37"/>
      <c r="E7" s="37"/>
      <c r="F7" s="37"/>
      <c r="G7" s="37"/>
      <c r="H7" s="37"/>
      <c r="I7" s="37"/>
      <c r="J7" s="27"/>
      <c r="K7" s="27"/>
      <c r="L7" s="27"/>
      <c r="M7" s="27"/>
      <c r="N7" s="27"/>
      <c r="O7" s="27"/>
      <c r="P7" s="23"/>
      <c r="Q7" s="23"/>
      <c r="R7" s="23"/>
      <c r="S7" s="193"/>
      <c r="T7" s="23"/>
    </row>
    <row r="8" spans="1:20" ht="32.25" customHeight="1">
      <c r="A8" s="353"/>
      <c r="B8" s="24"/>
      <c r="C8" s="122"/>
      <c r="D8" s="24"/>
      <c r="E8" s="122"/>
      <c r="F8" s="122"/>
      <c r="G8" s="231" t="s">
        <v>59</v>
      </c>
      <c r="H8" s="231" t="s">
        <v>60</v>
      </c>
      <c r="I8" s="231" t="s">
        <v>61</v>
      </c>
      <c r="J8" s="231" t="s">
        <v>62</v>
      </c>
      <c r="K8" s="231" t="s">
        <v>63</v>
      </c>
      <c r="L8" s="231" t="s">
        <v>64</v>
      </c>
      <c r="M8" s="231" t="s">
        <v>65</v>
      </c>
      <c r="N8" s="231" t="s">
        <v>66</v>
      </c>
      <c r="O8" s="27"/>
      <c r="P8" s="25"/>
      <c r="Q8" s="23"/>
      <c r="R8" s="23"/>
      <c r="S8" s="193"/>
      <c r="T8" s="23"/>
    </row>
    <row r="9" spans="1:20" ht="59.25" customHeight="1">
      <c r="A9" s="358" t="s">
        <v>79</v>
      </c>
      <c r="B9" s="122" t="s">
        <v>552</v>
      </c>
      <c r="C9" s="264" t="s">
        <v>622</v>
      </c>
      <c r="D9" s="122"/>
      <c r="E9" s="122"/>
      <c r="F9" s="122"/>
      <c r="G9" s="277"/>
      <c r="H9" s="277"/>
      <c r="I9" s="236">
        <f t="shared" ref="I9:N9" si="0">G24</f>
        <v>0</v>
      </c>
      <c r="J9" s="236">
        <f t="shared" si="0"/>
        <v>0</v>
      </c>
      <c r="K9" s="236">
        <f t="shared" si="0"/>
        <v>0</v>
      </c>
      <c r="L9" s="236">
        <f t="shared" si="0"/>
        <v>0</v>
      </c>
      <c r="M9" s="236">
        <f t="shared" si="0"/>
        <v>0</v>
      </c>
      <c r="N9" s="236">
        <f t="shared" si="0"/>
        <v>0</v>
      </c>
      <c r="O9" s="27"/>
      <c r="P9" s="23"/>
      <c r="Q9" s="23"/>
      <c r="R9" s="23"/>
      <c r="S9" s="193"/>
    </row>
    <row r="10" spans="1:20" ht="32.25" customHeight="1">
      <c r="A10" s="358" t="s">
        <v>80</v>
      </c>
      <c r="B10" s="122" t="s">
        <v>553</v>
      </c>
      <c r="C10" s="264" t="s">
        <v>622</v>
      </c>
      <c r="D10" s="122"/>
      <c r="E10" s="122"/>
      <c r="F10" s="122"/>
      <c r="G10" s="277"/>
      <c r="H10" s="277"/>
      <c r="I10" s="236">
        <f t="shared" ref="I10:N10" si="1">G127</f>
        <v>0</v>
      </c>
      <c r="J10" s="236">
        <f t="shared" si="1"/>
        <v>0</v>
      </c>
      <c r="K10" s="236">
        <f t="shared" si="1"/>
        <v>0</v>
      </c>
      <c r="L10" s="236">
        <f t="shared" si="1"/>
        <v>0</v>
      </c>
      <c r="M10" s="236">
        <f t="shared" si="1"/>
        <v>0</v>
      </c>
      <c r="N10" s="236">
        <f t="shared" si="1"/>
        <v>0</v>
      </c>
      <c r="O10" s="27"/>
      <c r="P10" s="23"/>
      <c r="Q10" s="23"/>
      <c r="R10" s="23"/>
      <c r="S10" s="193"/>
    </row>
    <row r="11" spans="1:20" ht="55.5" customHeight="1">
      <c r="A11" s="358" t="s">
        <v>369</v>
      </c>
      <c r="B11" s="122" t="s">
        <v>368</v>
      </c>
      <c r="C11" s="264" t="s">
        <v>622</v>
      </c>
      <c r="D11" s="122"/>
      <c r="E11" s="122"/>
      <c r="F11" s="122"/>
      <c r="G11" s="277"/>
      <c r="H11" s="277"/>
      <c r="I11" s="248">
        <f>IF(Input!G96&gt;='Licence condition values'!G76,'Licence condition values'!G76,Input!G96)</f>
        <v>0</v>
      </c>
      <c r="J11" s="248">
        <f>IF(Input!H96&gt;='Licence condition values'!H76,'Licence condition values'!H76,Input!H96)</f>
        <v>0</v>
      </c>
      <c r="K11" s="248">
        <f>IF(Input!I96&gt;='Licence condition values'!I76,'Licence condition values'!I76,Input!I96)</f>
        <v>0</v>
      </c>
      <c r="L11" s="248">
        <f>IF(Input!J96&gt;='Licence condition values'!J76,'Licence condition values'!J76,Input!J96)</f>
        <v>0</v>
      </c>
      <c r="M11" s="248">
        <f>IF(Input!K96&gt;='Licence condition values'!K76,'Licence condition values'!K76,Input!K96)</f>
        <v>0</v>
      </c>
      <c r="N11" s="248">
        <f>IF(Input!L96&gt;='Licence condition values'!L76,'Licence condition values'!L76,Input!L96)</f>
        <v>0</v>
      </c>
      <c r="O11" s="27"/>
      <c r="P11" s="23"/>
      <c r="Q11" s="23"/>
      <c r="R11" s="23"/>
      <c r="S11" s="193"/>
    </row>
    <row r="12" spans="1:20" ht="15.75">
      <c r="A12" s="358" t="s">
        <v>343</v>
      </c>
      <c r="B12" s="122" t="s">
        <v>554</v>
      </c>
      <c r="C12" s="449" t="s">
        <v>660</v>
      </c>
      <c r="D12" s="122"/>
      <c r="E12" s="122"/>
      <c r="F12" s="122"/>
      <c r="G12" s="277"/>
      <c r="H12" s="277"/>
      <c r="I12" s="452">
        <f>Input!G30</f>
        <v>0.5</v>
      </c>
      <c r="J12" s="452">
        <f>Input!H30</f>
        <v>0.5</v>
      </c>
      <c r="K12" s="452">
        <f>Input!I30</f>
        <v>0.5</v>
      </c>
      <c r="L12" s="452">
        <f>Input!J30</f>
        <v>0.34</v>
      </c>
      <c r="M12" s="452">
        <f>Input!K30</f>
        <v>0.35</v>
      </c>
      <c r="N12" s="452">
        <f>Input!L30</f>
        <v>0.67</v>
      </c>
      <c r="O12" s="27"/>
      <c r="P12" s="23"/>
      <c r="Q12" s="23"/>
      <c r="R12" s="23"/>
      <c r="S12" s="193"/>
    </row>
    <row r="13" spans="1:20" ht="15.75" customHeight="1">
      <c r="A13" s="358" t="s">
        <v>343</v>
      </c>
      <c r="B13" s="122" t="s">
        <v>555</v>
      </c>
      <c r="C13" s="449" t="s">
        <v>660</v>
      </c>
      <c r="D13" s="122"/>
      <c r="E13" s="122"/>
      <c r="F13" s="122"/>
      <c r="G13" s="277"/>
      <c r="H13" s="277"/>
      <c r="I13" s="452">
        <f>Input!H30</f>
        <v>0.5</v>
      </c>
      <c r="J13" s="452">
        <f>Input!I30</f>
        <v>0.5</v>
      </c>
      <c r="K13" s="452">
        <f>Input!J30</f>
        <v>0.34</v>
      </c>
      <c r="L13" s="452">
        <f>Input!K30</f>
        <v>0.35</v>
      </c>
      <c r="M13" s="452">
        <f>Input!L30</f>
        <v>0.67</v>
      </c>
      <c r="N13" s="452">
        <f>Input!M30</f>
        <v>0.71598360655737692</v>
      </c>
      <c r="O13" s="27"/>
      <c r="P13" s="23"/>
      <c r="Q13" s="23"/>
      <c r="R13" s="23"/>
      <c r="S13" s="193"/>
    </row>
    <row r="14" spans="1:20" ht="13.15" customHeight="1">
      <c r="A14" s="358" t="s">
        <v>169</v>
      </c>
      <c r="B14" s="122" t="s">
        <v>78</v>
      </c>
      <c r="C14" s="264" t="s">
        <v>622</v>
      </c>
      <c r="D14" s="122"/>
      <c r="E14" s="122"/>
      <c r="F14" s="122"/>
      <c r="G14" s="277"/>
      <c r="H14" s="277"/>
      <c r="I14" s="278">
        <f>IF(SUM(I9:I11)*(1+(I12/100))*(1+(I13/100))&gt;=0,MIN((1%*BR!G14),SUM(I9:I11)*(1+(I12/100))*(1+(I13/100))),MAX((-1%*BR!G14),SUM(I9:I11)*(1+(I12/100))*(1+(I13/100))))</f>
        <v>0</v>
      </c>
      <c r="J14" s="278">
        <f>IF(SUM(J9:J11)*(1+(J12/100))*(1+(J13/100))&gt;=0,MIN((1%*BR!H14),SUM(J9:J11)*(1+(J12/100))*(1+(J13/100))),MAX((-1%*BR!H14),SUM(J9:J11)*(1+(J12/100))*(1+(J13/100))))</f>
        <v>0</v>
      </c>
      <c r="K14" s="278">
        <f>IF(SUM(K9:K11)*(1+(K12/100))*(1+(K13/100))&gt;=0,MIN((1%*BR!I14),SUM(K9:K11)*(1+(K12/100))*(1+(K13/100))),MAX((-1%*BR!I14),SUM(K9:K11)*(1+(K12/100))*(1+(K13/100))))</f>
        <v>0</v>
      </c>
      <c r="L14" s="278">
        <f>IF(SUM(L9:L11)*(1+(L12/100))*(1+(L13/100))&gt;=0,MIN((1%*BR!J14),SUM(L9:L11)*(1+(L12/100))*(1+(L13/100))),MAX((-1%*BR!J14),SUM(L9:L11)*(1+(L12/100))*(1+(L13/100))))</f>
        <v>0</v>
      </c>
      <c r="M14" s="278">
        <f>IF(SUM(M9:M11)*(1+(M12/100))*(1+(M13/100))&gt;=0,MIN((1%*BR!K14),SUM(M9:M11)*(1+(M12/100))*(1+(M13/100))),MAX((-1%*BR!K14),SUM(M9:M11)*(1+(M12/100))*(1+(M13/100))))</f>
        <v>0</v>
      </c>
      <c r="N14" s="278">
        <f>IF(SUM(N9:N11)*(1+(N12/100))*(1+(N13/100))&gt;=0,MIN((1%*BR!L14),SUM(N9:N11)*(1+(N12/100))*(1+(N13/100))),MAX((-1%*BR!L14),SUM(N9:N11)*(1+(N12/100))*(1+(N13/100))))</f>
        <v>0</v>
      </c>
      <c r="O14" s="27"/>
      <c r="P14" s="28"/>
      <c r="Q14" s="23"/>
      <c r="R14" s="23"/>
      <c r="S14" s="193"/>
    </row>
    <row r="15" spans="1:20" ht="13.15" customHeight="1">
      <c r="A15" s="358"/>
      <c r="B15" s="122"/>
      <c r="C15" s="122"/>
      <c r="D15" s="122"/>
      <c r="E15" s="122"/>
      <c r="F15" s="122"/>
      <c r="G15" s="122"/>
      <c r="H15" s="122"/>
      <c r="I15" s="122"/>
      <c r="J15" s="122"/>
      <c r="K15" s="122"/>
      <c r="L15" s="122"/>
      <c r="M15" s="122"/>
      <c r="N15" s="122"/>
      <c r="O15" s="27"/>
      <c r="P15" s="23"/>
      <c r="Q15" s="23"/>
      <c r="R15" s="23"/>
      <c r="S15" s="193"/>
    </row>
    <row r="16" spans="1:20" ht="13.15" customHeight="1">
      <c r="A16" s="353"/>
      <c r="B16" s="122"/>
      <c r="C16" s="122"/>
      <c r="D16" s="122"/>
      <c r="E16" s="122"/>
      <c r="F16" s="122"/>
      <c r="G16" s="122"/>
      <c r="H16" s="122"/>
      <c r="I16" s="122"/>
      <c r="J16" s="122"/>
      <c r="K16" s="122"/>
      <c r="L16" s="122"/>
      <c r="M16" s="122"/>
      <c r="N16" s="122"/>
      <c r="O16" s="27"/>
      <c r="P16" s="23"/>
      <c r="Q16" s="23"/>
      <c r="R16" s="23"/>
      <c r="S16" s="193"/>
    </row>
    <row r="17" spans="1:19" ht="13.15" customHeight="1">
      <c r="A17" s="353"/>
      <c r="B17" s="122"/>
      <c r="C17" s="122"/>
      <c r="D17" s="122"/>
      <c r="E17" s="122"/>
      <c r="F17" s="122"/>
      <c r="G17" s="342" t="s">
        <v>556</v>
      </c>
      <c r="H17" s="122"/>
      <c r="I17" s="122"/>
      <c r="J17" s="122"/>
      <c r="K17" s="122"/>
      <c r="L17" s="122"/>
      <c r="M17" s="122"/>
      <c r="N17" s="122"/>
      <c r="O17" s="27"/>
      <c r="P17" s="23"/>
      <c r="Q17" s="23"/>
      <c r="R17" s="23"/>
      <c r="S17" s="193"/>
    </row>
    <row r="18" spans="1:19" ht="13.15" customHeight="1">
      <c r="A18" s="353"/>
      <c r="B18" s="122"/>
      <c r="C18" s="122"/>
      <c r="D18" s="122"/>
      <c r="E18" s="122"/>
      <c r="F18" s="122"/>
      <c r="G18" s="122"/>
      <c r="H18" s="122"/>
      <c r="I18" s="122"/>
      <c r="J18" s="122"/>
      <c r="K18" s="122"/>
      <c r="L18" s="122"/>
      <c r="M18" s="122"/>
      <c r="N18" s="122"/>
      <c r="O18" s="27"/>
      <c r="P18" s="23"/>
      <c r="Q18" s="23"/>
      <c r="R18" s="23"/>
      <c r="S18" s="193"/>
    </row>
    <row r="19" spans="1:19" ht="13.15" customHeight="1">
      <c r="A19" s="353"/>
      <c r="B19" s="122"/>
      <c r="C19" s="122"/>
      <c r="D19" s="122"/>
      <c r="E19" s="122"/>
      <c r="F19" s="122"/>
      <c r="G19" s="122"/>
      <c r="H19" s="122"/>
      <c r="I19" s="122"/>
      <c r="J19" s="122"/>
      <c r="K19" s="122"/>
      <c r="L19" s="122"/>
      <c r="M19" s="122"/>
      <c r="N19" s="122"/>
      <c r="O19" s="27"/>
      <c r="P19" s="23"/>
      <c r="Q19" s="23"/>
      <c r="R19" s="23"/>
      <c r="S19" s="193"/>
    </row>
    <row r="20" spans="1:19" ht="13.5" customHeight="1">
      <c r="A20" s="358"/>
      <c r="B20" s="122"/>
      <c r="C20" s="122"/>
      <c r="D20" s="122"/>
      <c r="E20" s="122"/>
      <c r="F20" s="122"/>
      <c r="G20" s="231" t="s">
        <v>59</v>
      </c>
      <c r="H20" s="231" t="s">
        <v>60</v>
      </c>
      <c r="I20" s="231" t="s">
        <v>61</v>
      </c>
      <c r="J20" s="231" t="s">
        <v>62</v>
      </c>
      <c r="K20" s="231" t="s">
        <v>63</v>
      </c>
      <c r="L20" s="231" t="s">
        <v>64</v>
      </c>
      <c r="M20" s="231" t="s">
        <v>65</v>
      </c>
      <c r="N20" s="231" t="s">
        <v>66</v>
      </c>
      <c r="O20" s="27"/>
      <c r="P20" s="23"/>
      <c r="Q20" s="23"/>
      <c r="R20" s="23"/>
      <c r="S20" s="193"/>
    </row>
    <row r="21" spans="1:19" ht="12.75" customHeight="1">
      <c r="A21" s="358" t="s">
        <v>91</v>
      </c>
      <c r="B21" s="122" t="s">
        <v>157</v>
      </c>
      <c r="C21" s="264" t="s">
        <v>622</v>
      </c>
      <c r="D21" s="122"/>
      <c r="E21" s="122"/>
      <c r="F21" s="122"/>
      <c r="G21" s="236">
        <f t="shared" ref="G21:N21" si="2">G31</f>
        <v>0</v>
      </c>
      <c r="H21" s="236">
        <f t="shared" si="2"/>
        <v>0</v>
      </c>
      <c r="I21" s="236">
        <f t="shared" si="2"/>
        <v>0</v>
      </c>
      <c r="J21" s="236">
        <f t="shared" si="2"/>
        <v>0</v>
      </c>
      <c r="K21" s="236">
        <f t="shared" si="2"/>
        <v>0</v>
      </c>
      <c r="L21" s="236">
        <f t="shared" si="2"/>
        <v>0</v>
      </c>
      <c r="M21" s="236">
        <f t="shared" si="2"/>
        <v>0</v>
      </c>
      <c r="N21" s="236">
        <f t="shared" si="2"/>
        <v>0</v>
      </c>
      <c r="O21" s="27"/>
      <c r="P21" s="23"/>
      <c r="Q21" s="23"/>
      <c r="R21" s="23"/>
      <c r="S21" s="193"/>
    </row>
    <row r="22" spans="1:19" ht="54">
      <c r="A22" s="358" t="s">
        <v>160</v>
      </c>
      <c r="B22" s="122" t="s">
        <v>81</v>
      </c>
      <c r="C22" s="264" t="s">
        <v>622</v>
      </c>
      <c r="D22" s="122"/>
      <c r="E22" s="122"/>
      <c r="F22" s="122"/>
      <c r="G22" s="236">
        <f>G64</f>
        <v>0</v>
      </c>
      <c r="H22" s="236">
        <f t="shared" ref="H22:N22" si="3">H64</f>
        <v>0</v>
      </c>
      <c r="I22" s="236">
        <f t="shared" si="3"/>
        <v>0</v>
      </c>
      <c r="J22" s="236">
        <f t="shared" si="3"/>
        <v>0</v>
      </c>
      <c r="K22" s="236">
        <f t="shared" si="3"/>
        <v>0</v>
      </c>
      <c r="L22" s="236">
        <f t="shared" si="3"/>
        <v>0</v>
      </c>
      <c r="M22" s="236">
        <f t="shared" si="3"/>
        <v>0</v>
      </c>
      <c r="N22" s="236">
        <f t="shared" si="3"/>
        <v>0</v>
      </c>
      <c r="O22" s="27"/>
      <c r="P22" s="23"/>
      <c r="Q22" s="23"/>
      <c r="R22" s="23"/>
      <c r="S22" s="193"/>
    </row>
    <row r="23" spans="1:19" ht="27">
      <c r="A23" s="358" t="s">
        <v>652</v>
      </c>
      <c r="B23" s="122" t="s">
        <v>82</v>
      </c>
      <c r="C23" s="264" t="s">
        <v>622</v>
      </c>
      <c r="D23" s="122"/>
      <c r="E23" s="122"/>
      <c r="F23" s="122"/>
      <c r="G23" s="236">
        <f>G94</f>
        <v>0</v>
      </c>
      <c r="H23" s="236">
        <f t="shared" ref="H23:N23" si="4">H94</f>
        <v>0</v>
      </c>
      <c r="I23" s="236">
        <f t="shared" si="4"/>
        <v>0</v>
      </c>
      <c r="J23" s="236">
        <f t="shared" si="4"/>
        <v>0</v>
      </c>
      <c r="K23" s="236">
        <f t="shared" si="4"/>
        <v>0</v>
      </c>
      <c r="L23" s="236">
        <f t="shared" si="4"/>
        <v>0</v>
      </c>
      <c r="M23" s="236">
        <f t="shared" si="4"/>
        <v>0</v>
      </c>
      <c r="N23" s="236">
        <f t="shared" si="4"/>
        <v>0</v>
      </c>
      <c r="O23" s="27"/>
      <c r="P23" s="23"/>
      <c r="Q23" s="23"/>
      <c r="R23" s="23"/>
      <c r="S23" s="193"/>
    </row>
    <row r="24" spans="1:19" ht="13.15" customHeight="1">
      <c r="A24" s="358" t="s">
        <v>170</v>
      </c>
      <c r="B24" s="122" t="s">
        <v>557</v>
      </c>
      <c r="C24" s="264" t="s">
        <v>622</v>
      </c>
      <c r="D24" s="122"/>
      <c r="E24" s="122"/>
      <c r="F24" s="122"/>
      <c r="G24" s="237">
        <f>G21+G22+G23</f>
        <v>0</v>
      </c>
      <c r="H24" s="237">
        <f t="shared" ref="H24:N24" si="5">H21+H22+H23</f>
        <v>0</v>
      </c>
      <c r="I24" s="237">
        <f t="shared" si="5"/>
        <v>0</v>
      </c>
      <c r="J24" s="237">
        <f t="shared" si="5"/>
        <v>0</v>
      </c>
      <c r="K24" s="237">
        <f t="shared" si="5"/>
        <v>0</v>
      </c>
      <c r="L24" s="237">
        <f t="shared" si="5"/>
        <v>0</v>
      </c>
      <c r="M24" s="237">
        <f t="shared" si="5"/>
        <v>0</v>
      </c>
      <c r="N24" s="237">
        <f t="shared" si="5"/>
        <v>0</v>
      </c>
      <c r="O24" s="27"/>
      <c r="P24" s="28"/>
      <c r="Q24" s="23"/>
      <c r="R24" s="23"/>
      <c r="S24" s="193"/>
    </row>
    <row r="25" spans="1:19" ht="13.15" customHeight="1">
      <c r="A25" s="358"/>
      <c r="B25" s="122"/>
      <c r="C25" s="122"/>
      <c r="D25" s="122"/>
      <c r="E25" s="122"/>
      <c r="F25" s="122"/>
      <c r="G25" s="122"/>
      <c r="H25" s="122"/>
      <c r="I25" s="122"/>
      <c r="J25" s="122"/>
      <c r="K25" s="122"/>
      <c r="L25" s="122"/>
      <c r="M25" s="122"/>
      <c r="N25" s="122"/>
      <c r="O25" s="27"/>
      <c r="P25" s="23"/>
      <c r="Q25" s="23"/>
      <c r="R25" s="23"/>
      <c r="S25" s="193"/>
    </row>
    <row r="26" spans="1:19" ht="13.15" customHeight="1">
      <c r="A26" s="358"/>
      <c r="B26" s="122"/>
      <c r="C26" s="122"/>
      <c r="D26" s="122"/>
      <c r="E26" s="122"/>
      <c r="F26" s="122"/>
      <c r="G26" s="122"/>
      <c r="H26" s="122"/>
      <c r="I26" s="122"/>
      <c r="J26" s="122"/>
      <c r="K26" s="122"/>
      <c r="L26" s="122"/>
      <c r="M26" s="122"/>
      <c r="N26" s="122"/>
      <c r="O26" s="27"/>
      <c r="P26" s="23"/>
      <c r="Q26" s="23"/>
      <c r="R26" s="23"/>
      <c r="S26" s="193"/>
    </row>
    <row r="27" spans="1:19" ht="13.15" customHeight="1">
      <c r="A27" s="353"/>
      <c r="B27" s="122"/>
      <c r="C27" s="122"/>
      <c r="D27" s="122"/>
      <c r="E27" s="122"/>
      <c r="F27" s="122"/>
      <c r="G27" s="122"/>
      <c r="H27" s="122"/>
      <c r="I27" s="122"/>
      <c r="J27" s="122"/>
      <c r="K27" s="122"/>
      <c r="L27" s="122"/>
      <c r="M27" s="122"/>
      <c r="N27" s="122"/>
      <c r="O27" s="27"/>
      <c r="P27" s="23"/>
      <c r="Q27" s="23"/>
      <c r="R27" s="23"/>
      <c r="S27" s="193"/>
    </row>
    <row r="28" spans="1:19" ht="13.15" customHeight="1">
      <c r="A28" s="358" t="s">
        <v>90</v>
      </c>
      <c r="B28" s="122" t="s">
        <v>83</v>
      </c>
      <c r="C28" s="122" t="s">
        <v>614</v>
      </c>
      <c r="D28" s="122"/>
      <c r="E28" s="122"/>
      <c r="F28" s="122"/>
      <c r="G28" s="236">
        <f>G37</f>
        <v>0</v>
      </c>
      <c r="H28" s="236">
        <f t="shared" ref="H28:N28" si="6">H37</f>
        <v>0</v>
      </c>
      <c r="I28" s="236">
        <f t="shared" si="6"/>
        <v>0</v>
      </c>
      <c r="J28" s="236">
        <f t="shared" si="6"/>
        <v>0</v>
      </c>
      <c r="K28" s="236">
        <f t="shared" si="6"/>
        <v>0</v>
      </c>
      <c r="L28" s="236">
        <f t="shared" si="6"/>
        <v>0</v>
      </c>
      <c r="M28" s="236">
        <f t="shared" si="6"/>
        <v>0</v>
      </c>
      <c r="N28" s="236">
        <f t="shared" si="6"/>
        <v>0</v>
      </c>
      <c r="O28" s="27"/>
      <c r="P28" s="23"/>
      <c r="Q28" s="23"/>
      <c r="R28" s="23"/>
      <c r="S28" s="193"/>
    </row>
    <row r="29" spans="1:19" ht="13.15" customHeight="1">
      <c r="A29" s="358" t="s">
        <v>158</v>
      </c>
      <c r="B29" s="122" t="s">
        <v>84</v>
      </c>
      <c r="C29" s="122"/>
      <c r="D29" s="122"/>
      <c r="E29" s="122"/>
      <c r="F29" s="122"/>
      <c r="G29" s="236">
        <f>G47</f>
        <v>0</v>
      </c>
      <c r="H29" s="236">
        <f t="shared" ref="H29:N29" si="7">H47</f>
        <v>0</v>
      </c>
      <c r="I29" s="236">
        <f t="shared" si="7"/>
        <v>0</v>
      </c>
      <c r="J29" s="236">
        <f t="shared" si="7"/>
        <v>0</v>
      </c>
      <c r="K29" s="236">
        <f t="shared" si="7"/>
        <v>0</v>
      </c>
      <c r="L29" s="236">
        <f t="shared" si="7"/>
        <v>0</v>
      </c>
      <c r="M29" s="236">
        <f t="shared" si="7"/>
        <v>0</v>
      </c>
      <c r="N29" s="236">
        <f t="shared" si="7"/>
        <v>0</v>
      </c>
      <c r="O29" s="27"/>
      <c r="P29" s="23"/>
      <c r="Q29" s="23"/>
      <c r="R29" s="23"/>
      <c r="S29" s="193"/>
    </row>
    <row r="30" spans="1:19" ht="13.15" customHeight="1">
      <c r="A30" s="358" t="s">
        <v>159</v>
      </c>
      <c r="B30" s="122" t="s">
        <v>85</v>
      </c>
      <c r="C30" s="122"/>
      <c r="D30" s="122"/>
      <c r="E30" s="122"/>
      <c r="F30" s="122"/>
      <c r="G30" s="236">
        <f>G56</f>
        <v>0</v>
      </c>
      <c r="H30" s="236">
        <f t="shared" ref="H30:N30" si="8">H56</f>
        <v>0</v>
      </c>
      <c r="I30" s="236">
        <f t="shared" si="8"/>
        <v>0</v>
      </c>
      <c r="J30" s="236">
        <f t="shared" si="8"/>
        <v>0</v>
      </c>
      <c r="K30" s="236">
        <f t="shared" si="8"/>
        <v>0</v>
      </c>
      <c r="L30" s="236">
        <f t="shared" si="8"/>
        <v>0</v>
      </c>
      <c r="M30" s="236">
        <f t="shared" si="8"/>
        <v>0</v>
      </c>
      <c r="N30" s="236">
        <f t="shared" si="8"/>
        <v>0</v>
      </c>
      <c r="O30" s="27"/>
      <c r="P30" s="23"/>
      <c r="Q30" s="23"/>
      <c r="R30" s="23"/>
      <c r="S30" s="193"/>
    </row>
    <row r="31" spans="1:19" ht="13.15" customHeight="1">
      <c r="A31" s="358" t="s">
        <v>171</v>
      </c>
      <c r="B31" s="122" t="s">
        <v>157</v>
      </c>
      <c r="C31" s="122"/>
      <c r="D31" s="122"/>
      <c r="E31" s="122"/>
      <c r="F31" s="122"/>
      <c r="G31" s="237">
        <f t="shared" ref="G31:N31" si="9">IF(G28&gt;=0,G29,G30)</f>
        <v>0</v>
      </c>
      <c r="H31" s="237">
        <f t="shared" si="9"/>
        <v>0</v>
      </c>
      <c r="I31" s="237">
        <f t="shared" si="9"/>
        <v>0</v>
      </c>
      <c r="J31" s="237">
        <f t="shared" si="9"/>
        <v>0</v>
      </c>
      <c r="K31" s="237">
        <f t="shared" si="9"/>
        <v>0</v>
      </c>
      <c r="L31" s="237">
        <f t="shared" si="9"/>
        <v>0</v>
      </c>
      <c r="M31" s="237">
        <f t="shared" si="9"/>
        <v>0</v>
      </c>
      <c r="N31" s="237">
        <f t="shared" si="9"/>
        <v>0</v>
      </c>
      <c r="O31" s="27"/>
      <c r="P31" s="28"/>
      <c r="Q31" s="23"/>
      <c r="R31" s="23"/>
      <c r="S31" s="193"/>
    </row>
    <row r="32" spans="1:19" ht="13.15" customHeight="1">
      <c r="A32" s="358"/>
      <c r="B32" s="122"/>
      <c r="C32" s="122"/>
      <c r="D32" s="122"/>
      <c r="E32" s="122"/>
      <c r="F32" s="122"/>
      <c r="G32" s="122"/>
      <c r="H32" s="122"/>
      <c r="I32" s="122"/>
      <c r="J32" s="122"/>
      <c r="K32" s="122"/>
      <c r="L32" s="122"/>
      <c r="M32" s="122"/>
      <c r="N32" s="122"/>
      <c r="O32" s="27"/>
      <c r="P32" s="23"/>
      <c r="Q32" s="23"/>
      <c r="R32" s="23"/>
      <c r="S32" s="193"/>
    </row>
    <row r="33" spans="1:19" ht="13.15" customHeight="1">
      <c r="A33" s="358"/>
      <c r="B33" s="122"/>
      <c r="C33" s="122"/>
      <c r="D33" s="122"/>
      <c r="E33" s="122"/>
      <c r="F33" s="122"/>
      <c r="G33" s="122"/>
      <c r="H33" s="122"/>
      <c r="I33" s="122"/>
      <c r="J33" s="122"/>
      <c r="K33" s="122"/>
      <c r="L33" s="122"/>
      <c r="M33" s="122"/>
      <c r="N33" s="122"/>
      <c r="O33" s="27"/>
      <c r="P33" s="23"/>
      <c r="Q33" s="23"/>
      <c r="R33" s="23"/>
      <c r="S33" s="193"/>
    </row>
    <row r="34" spans="1:19" ht="13.15" customHeight="1">
      <c r="A34" s="358"/>
      <c r="B34" s="122"/>
      <c r="C34" s="122"/>
      <c r="D34" s="122"/>
      <c r="E34" s="122"/>
      <c r="F34" s="122"/>
      <c r="G34" s="122" t="s">
        <v>558</v>
      </c>
      <c r="H34" s="122"/>
      <c r="I34" s="122"/>
      <c r="J34" s="122"/>
      <c r="K34" s="122"/>
      <c r="L34" s="122"/>
      <c r="M34" s="122"/>
      <c r="N34" s="122"/>
      <c r="O34" s="27"/>
      <c r="P34" s="23"/>
      <c r="Q34" s="23"/>
      <c r="R34" s="23"/>
      <c r="S34" s="193"/>
    </row>
    <row r="35" spans="1:19" ht="13.15" customHeight="1">
      <c r="A35" s="358" t="s">
        <v>88</v>
      </c>
      <c r="B35" s="122" t="s">
        <v>86</v>
      </c>
      <c r="C35" s="122" t="s">
        <v>614</v>
      </c>
      <c r="D35" s="122"/>
      <c r="E35" s="122"/>
      <c r="F35" s="122"/>
      <c r="G35" s="279">
        <f>Input!G98</f>
        <v>0</v>
      </c>
      <c r="H35" s="279">
        <f>Input!H98</f>
        <v>0</v>
      </c>
      <c r="I35" s="279">
        <f>Input!I98</f>
        <v>0</v>
      </c>
      <c r="J35" s="279">
        <f>Input!J98</f>
        <v>0</v>
      </c>
      <c r="K35" s="279">
        <f>Input!K98</f>
        <v>0</v>
      </c>
      <c r="L35" s="279">
        <f>Input!L98</f>
        <v>0</v>
      </c>
      <c r="M35" s="279">
        <f>Input!M98</f>
        <v>0</v>
      </c>
      <c r="N35" s="279">
        <f>Input!N98</f>
        <v>0</v>
      </c>
      <c r="O35" s="27"/>
      <c r="P35" s="23"/>
      <c r="Q35" s="23"/>
      <c r="R35" s="23"/>
      <c r="S35" s="193"/>
    </row>
    <row r="36" spans="1:19" ht="13.15" customHeight="1">
      <c r="A36" s="358" t="s">
        <v>89</v>
      </c>
      <c r="B36" s="122" t="s">
        <v>87</v>
      </c>
      <c r="C36" s="122" t="s">
        <v>614</v>
      </c>
      <c r="D36" s="122"/>
      <c r="E36" s="122"/>
      <c r="F36" s="122"/>
      <c r="G36" s="280">
        <f>'Licence condition values'!G65</f>
        <v>0</v>
      </c>
      <c r="H36" s="280">
        <f>'Licence condition values'!H65</f>
        <v>0</v>
      </c>
      <c r="I36" s="280">
        <f>'Licence condition values'!I65</f>
        <v>0</v>
      </c>
      <c r="J36" s="280">
        <f>'Licence condition values'!J65</f>
        <v>0</v>
      </c>
      <c r="K36" s="280">
        <f>'Licence condition values'!K65</f>
        <v>0</v>
      </c>
      <c r="L36" s="280">
        <f>'Licence condition values'!L65</f>
        <v>0</v>
      </c>
      <c r="M36" s="280">
        <f>'Licence condition values'!M65</f>
        <v>0</v>
      </c>
      <c r="N36" s="280">
        <f>'Licence condition values'!N65</f>
        <v>0</v>
      </c>
      <c r="O36" s="27"/>
      <c r="P36" s="28"/>
      <c r="Q36" s="23"/>
      <c r="R36" s="23"/>
      <c r="S36" s="193"/>
    </row>
    <row r="37" spans="1:19" ht="13.15" customHeight="1">
      <c r="A37" s="358" t="s">
        <v>172</v>
      </c>
      <c r="B37" s="122" t="s">
        <v>97</v>
      </c>
      <c r="C37" s="122" t="s">
        <v>614</v>
      </c>
      <c r="D37" s="122"/>
      <c r="E37" s="122"/>
      <c r="F37" s="122"/>
      <c r="G37" s="237">
        <f>G35-G36</f>
        <v>0</v>
      </c>
      <c r="H37" s="237">
        <f t="shared" ref="H37:N37" si="10">H35-H36</f>
        <v>0</v>
      </c>
      <c r="I37" s="237">
        <f t="shared" si="10"/>
        <v>0</v>
      </c>
      <c r="J37" s="237">
        <f t="shared" si="10"/>
        <v>0</v>
      </c>
      <c r="K37" s="237">
        <f t="shared" si="10"/>
        <v>0</v>
      </c>
      <c r="L37" s="237">
        <f t="shared" si="10"/>
        <v>0</v>
      </c>
      <c r="M37" s="237">
        <f t="shared" si="10"/>
        <v>0</v>
      </c>
      <c r="N37" s="237">
        <f t="shared" si="10"/>
        <v>0</v>
      </c>
      <c r="O37" s="27"/>
      <c r="P37" s="28"/>
      <c r="Q37" s="23"/>
      <c r="R37" s="23"/>
      <c r="S37" s="193"/>
    </row>
    <row r="38" spans="1:19" ht="13.15" customHeight="1">
      <c r="A38" s="358"/>
      <c r="B38" s="122"/>
      <c r="C38" s="122"/>
      <c r="D38" s="122"/>
      <c r="E38" s="122"/>
      <c r="F38" s="122"/>
      <c r="G38" s="122"/>
      <c r="H38" s="122"/>
      <c r="I38" s="122"/>
      <c r="J38" s="122"/>
      <c r="K38" s="122"/>
      <c r="L38" s="122"/>
      <c r="M38" s="122"/>
      <c r="N38" s="122"/>
      <c r="O38" s="27"/>
      <c r="P38" s="23"/>
      <c r="Q38" s="23"/>
      <c r="R38" s="23"/>
      <c r="S38" s="193"/>
    </row>
    <row r="39" spans="1:19" ht="13.15" customHeight="1">
      <c r="A39" s="358"/>
      <c r="B39" s="122"/>
      <c r="C39" s="122"/>
      <c r="D39" s="122"/>
      <c r="E39" s="122"/>
      <c r="F39" s="122"/>
      <c r="G39" s="122"/>
      <c r="H39" s="122"/>
      <c r="I39" s="122"/>
      <c r="J39" s="122"/>
      <c r="K39" s="122"/>
      <c r="L39" s="122"/>
      <c r="M39" s="122"/>
      <c r="N39" s="122"/>
      <c r="O39" s="27"/>
      <c r="P39" s="23"/>
      <c r="Q39" s="23"/>
      <c r="R39" s="23"/>
      <c r="S39" s="193"/>
    </row>
    <row r="40" spans="1:19" ht="13.15" customHeight="1">
      <c r="A40" s="358"/>
      <c r="B40" s="122"/>
      <c r="C40" s="122"/>
      <c r="D40" s="122"/>
      <c r="E40" s="122"/>
      <c r="F40" s="122"/>
      <c r="G40" s="122"/>
      <c r="H40" s="122"/>
      <c r="I40" s="122"/>
      <c r="J40" s="122"/>
      <c r="K40" s="122"/>
      <c r="L40" s="122"/>
      <c r="M40" s="122"/>
      <c r="N40" s="122"/>
      <c r="O40" s="27"/>
      <c r="P40" s="23"/>
      <c r="Q40" s="23"/>
      <c r="R40" s="23"/>
      <c r="S40" s="193"/>
    </row>
    <row r="41" spans="1:19" ht="13.15" customHeight="1">
      <c r="A41" s="358"/>
      <c r="B41" s="122"/>
      <c r="C41" s="122"/>
      <c r="D41" s="122"/>
      <c r="E41" s="122"/>
      <c r="F41" s="122"/>
      <c r="G41" s="122"/>
      <c r="H41" s="122"/>
      <c r="I41" s="122"/>
      <c r="J41" s="122"/>
      <c r="K41" s="122"/>
      <c r="L41" s="122"/>
      <c r="M41" s="122"/>
      <c r="N41" s="122"/>
      <c r="O41" s="27"/>
      <c r="P41" s="23"/>
      <c r="Q41" s="23"/>
      <c r="R41" s="23"/>
      <c r="S41" s="193"/>
    </row>
    <row r="42" spans="1:19" ht="13.15" customHeight="1">
      <c r="A42" s="358"/>
      <c r="B42" s="122"/>
      <c r="C42" s="122"/>
      <c r="D42" s="122"/>
      <c r="E42" s="122"/>
      <c r="F42" s="122"/>
      <c r="G42" s="122"/>
      <c r="H42" s="122"/>
      <c r="I42" s="122"/>
      <c r="J42" s="122"/>
      <c r="K42" s="122"/>
      <c r="L42" s="122"/>
      <c r="M42" s="122"/>
      <c r="N42" s="122"/>
      <c r="O42" s="27"/>
      <c r="P42" s="23"/>
      <c r="Q42" s="23"/>
      <c r="R42" s="23"/>
      <c r="S42" s="193"/>
    </row>
    <row r="43" spans="1:19" ht="13.15" customHeight="1">
      <c r="A43" s="358" t="s">
        <v>177</v>
      </c>
      <c r="B43" s="122" t="s">
        <v>83</v>
      </c>
      <c r="C43" s="122" t="s">
        <v>614</v>
      </c>
      <c r="D43" s="122"/>
      <c r="E43" s="122"/>
      <c r="F43" s="122"/>
      <c r="G43" s="236">
        <f>G37</f>
        <v>0</v>
      </c>
      <c r="H43" s="236">
        <f t="shared" ref="H43:N43" si="11">H37</f>
        <v>0</v>
      </c>
      <c r="I43" s="236">
        <f t="shared" si="11"/>
        <v>0</v>
      </c>
      <c r="J43" s="236">
        <f t="shared" si="11"/>
        <v>0</v>
      </c>
      <c r="K43" s="236">
        <f t="shared" si="11"/>
        <v>0</v>
      </c>
      <c r="L43" s="236">
        <f t="shared" si="11"/>
        <v>0</v>
      </c>
      <c r="M43" s="236">
        <f t="shared" si="11"/>
        <v>0</v>
      </c>
      <c r="N43" s="236">
        <f t="shared" si="11"/>
        <v>0</v>
      </c>
      <c r="O43" s="27"/>
      <c r="P43" s="23"/>
      <c r="Q43" s="23"/>
      <c r="R43" s="23"/>
      <c r="S43" s="193"/>
    </row>
    <row r="44" spans="1:19" ht="13.15" customHeight="1">
      <c r="A44" s="414" t="s">
        <v>178</v>
      </c>
      <c r="B44" s="122" t="s">
        <v>92</v>
      </c>
      <c r="C44" s="122" t="s">
        <v>615</v>
      </c>
      <c r="D44" s="122"/>
      <c r="E44" s="122"/>
      <c r="F44" s="122"/>
      <c r="G44" s="248">
        <f>'Licence condition values'!G66</f>
        <v>0</v>
      </c>
      <c r="H44" s="248">
        <f>'Licence condition values'!H66</f>
        <v>0</v>
      </c>
      <c r="I44" s="248">
        <f>'Licence condition values'!I66</f>
        <v>0</v>
      </c>
      <c r="J44" s="248">
        <f>'Licence condition values'!J66</f>
        <v>0</v>
      </c>
      <c r="K44" s="248">
        <f>'Licence condition values'!K66</f>
        <v>0</v>
      </c>
      <c r="L44" s="248">
        <f>'Licence condition values'!L66</f>
        <v>0</v>
      </c>
      <c r="M44" s="248">
        <f>'Licence condition values'!M66</f>
        <v>0</v>
      </c>
      <c r="N44" s="248">
        <f>'Licence condition values'!N66</f>
        <v>0</v>
      </c>
      <c r="O44" s="27"/>
      <c r="P44" s="28"/>
      <c r="Q44" s="23"/>
      <c r="R44" s="23"/>
      <c r="S44" s="193"/>
    </row>
    <row r="45" spans="1:19" ht="13.15" customHeight="1">
      <c r="A45" s="358" t="s">
        <v>179</v>
      </c>
      <c r="B45" s="122" t="s">
        <v>87</v>
      </c>
      <c r="C45" s="122" t="s">
        <v>614</v>
      </c>
      <c r="D45" s="122"/>
      <c r="E45" s="122"/>
      <c r="F45" s="122"/>
      <c r="G45" s="282">
        <f>G36</f>
        <v>0</v>
      </c>
      <c r="H45" s="282">
        <f t="shared" ref="H45:N45" si="12">H36</f>
        <v>0</v>
      </c>
      <c r="I45" s="282">
        <f t="shared" si="12"/>
        <v>0</v>
      </c>
      <c r="J45" s="282">
        <f t="shared" si="12"/>
        <v>0</v>
      </c>
      <c r="K45" s="282">
        <f t="shared" si="12"/>
        <v>0</v>
      </c>
      <c r="L45" s="282">
        <f t="shared" si="12"/>
        <v>0</v>
      </c>
      <c r="M45" s="282">
        <f t="shared" si="12"/>
        <v>0</v>
      </c>
      <c r="N45" s="282">
        <f t="shared" si="12"/>
        <v>0</v>
      </c>
      <c r="O45" s="27"/>
      <c r="P45" s="23"/>
      <c r="Q45" s="23"/>
      <c r="R45" s="23"/>
      <c r="S45" s="193"/>
    </row>
    <row r="46" spans="1:19" ht="13.15" customHeight="1">
      <c r="A46" s="358" t="s">
        <v>408</v>
      </c>
      <c r="B46" s="122" t="s">
        <v>103</v>
      </c>
      <c r="C46" s="122"/>
      <c r="D46" s="122"/>
      <c r="E46" s="122"/>
      <c r="F46" s="122"/>
      <c r="G46" s="236">
        <f>0.17%*BR!G14</f>
        <v>0</v>
      </c>
      <c r="H46" s="236">
        <f>0.17%*BR!H14</f>
        <v>0</v>
      </c>
      <c r="I46" s="236">
        <f>0.17%*BR!I14</f>
        <v>0</v>
      </c>
      <c r="J46" s="236">
        <f>0.17%*BR!J14</f>
        <v>0</v>
      </c>
      <c r="K46" s="236">
        <f>0.17%*BR!K14</f>
        <v>0</v>
      </c>
      <c r="L46" s="236">
        <f>0.17%*BR!L14</f>
        <v>0</v>
      </c>
      <c r="M46" s="236">
        <f>0.17%*BR!M14</f>
        <v>0</v>
      </c>
      <c r="N46" s="236">
        <f>0.17%*BR!N14</f>
        <v>0</v>
      </c>
      <c r="O46" s="27"/>
      <c r="P46" s="23"/>
      <c r="Q46" s="23"/>
      <c r="R46" s="23"/>
      <c r="S46" s="193"/>
    </row>
    <row r="47" spans="1:19" ht="13.15" customHeight="1">
      <c r="A47" s="358" t="s">
        <v>162</v>
      </c>
      <c r="B47" s="122" t="s">
        <v>161</v>
      </c>
      <c r="C47" s="264" t="s">
        <v>622</v>
      </c>
      <c r="D47" s="122"/>
      <c r="E47" s="122"/>
      <c r="F47" s="122"/>
      <c r="G47" s="237">
        <f>IFERROR(MIN((G43/(G44-G45)*G46),G46),0)</f>
        <v>0</v>
      </c>
      <c r="H47" s="237">
        <f t="shared" ref="H47:N47" si="13">IFERROR(MIN((H43/(H44-H45)*H46),H46),0)</f>
        <v>0</v>
      </c>
      <c r="I47" s="237">
        <f t="shared" si="13"/>
        <v>0</v>
      </c>
      <c r="J47" s="237">
        <f t="shared" si="13"/>
        <v>0</v>
      </c>
      <c r="K47" s="237">
        <f t="shared" si="13"/>
        <v>0</v>
      </c>
      <c r="L47" s="237">
        <f t="shared" si="13"/>
        <v>0</v>
      </c>
      <c r="M47" s="237">
        <f t="shared" si="13"/>
        <v>0</v>
      </c>
      <c r="N47" s="237">
        <f t="shared" si="13"/>
        <v>0</v>
      </c>
      <c r="O47" s="27"/>
      <c r="P47" s="28"/>
      <c r="Q47" s="23"/>
      <c r="R47" s="23"/>
      <c r="S47" s="193"/>
    </row>
    <row r="48" spans="1:19" ht="13.15" customHeight="1">
      <c r="A48" s="353"/>
      <c r="B48" s="122"/>
      <c r="C48" s="122"/>
      <c r="D48" s="122"/>
      <c r="E48" s="122"/>
      <c r="F48" s="122"/>
      <c r="G48" s="122"/>
      <c r="H48" s="122"/>
      <c r="I48" s="122"/>
      <c r="J48" s="122"/>
      <c r="K48" s="122"/>
      <c r="L48" s="122"/>
      <c r="M48" s="122"/>
      <c r="N48" s="122"/>
      <c r="O48" s="27"/>
      <c r="P48" s="23"/>
      <c r="Q48" s="23"/>
      <c r="R48" s="23"/>
      <c r="S48" s="193"/>
    </row>
    <row r="49" spans="1:19" ht="13.15" customHeight="1">
      <c r="A49" s="353"/>
      <c r="B49" s="122"/>
      <c r="C49" s="122"/>
      <c r="D49" s="122"/>
      <c r="E49" s="122"/>
      <c r="F49" s="122"/>
      <c r="G49" s="122"/>
      <c r="H49" s="122"/>
      <c r="I49" s="122"/>
      <c r="J49" s="122"/>
      <c r="K49" s="122"/>
      <c r="L49" s="122"/>
      <c r="M49" s="122"/>
      <c r="N49" s="122"/>
      <c r="O49" s="27"/>
      <c r="P49" s="23"/>
      <c r="Q49" s="23"/>
      <c r="R49" s="23"/>
      <c r="S49" s="193"/>
    </row>
    <row r="50" spans="1:19" ht="13.15" customHeight="1">
      <c r="A50" s="353"/>
      <c r="B50" s="122"/>
      <c r="C50" s="122"/>
      <c r="D50" s="122"/>
      <c r="E50" s="122"/>
      <c r="F50" s="122"/>
      <c r="G50" s="122"/>
      <c r="H50" s="122"/>
      <c r="I50" s="122"/>
      <c r="J50" s="122"/>
      <c r="K50" s="122"/>
      <c r="L50" s="122"/>
      <c r="M50" s="122"/>
      <c r="N50" s="122"/>
      <c r="O50" s="27"/>
      <c r="P50" s="23"/>
      <c r="Q50" s="23"/>
      <c r="R50" s="23"/>
      <c r="S50" s="193"/>
    </row>
    <row r="51" spans="1:19" ht="13.15" customHeight="1">
      <c r="A51" s="353"/>
      <c r="B51" s="122"/>
      <c r="C51" s="122"/>
      <c r="D51" s="122"/>
      <c r="E51" s="122"/>
      <c r="F51" s="122"/>
      <c r="G51" s="122"/>
      <c r="H51" s="122"/>
      <c r="I51" s="122"/>
      <c r="J51" s="122"/>
      <c r="K51" s="122"/>
      <c r="L51" s="122"/>
      <c r="M51" s="122"/>
      <c r="N51" s="122"/>
      <c r="O51" s="27"/>
      <c r="P51" s="23"/>
      <c r="Q51" s="23"/>
      <c r="R51" s="23"/>
      <c r="S51" s="193"/>
    </row>
    <row r="52" spans="1:19" ht="45.75" customHeight="1">
      <c r="A52" s="358" t="s">
        <v>181</v>
      </c>
      <c r="B52" s="122" t="s">
        <v>97</v>
      </c>
      <c r="C52" s="122" t="s">
        <v>614</v>
      </c>
      <c r="D52" s="122"/>
      <c r="E52" s="122"/>
      <c r="F52" s="122"/>
      <c r="G52" s="236">
        <f>G37</f>
        <v>0</v>
      </c>
      <c r="H52" s="236">
        <f t="shared" ref="H52:N52" si="14">H37</f>
        <v>0</v>
      </c>
      <c r="I52" s="236">
        <f t="shared" si="14"/>
        <v>0</v>
      </c>
      <c r="J52" s="236">
        <f t="shared" si="14"/>
        <v>0</v>
      </c>
      <c r="K52" s="236">
        <f t="shared" si="14"/>
        <v>0</v>
      </c>
      <c r="L52" s="236">
        <f t="shared" si="14"/>
        <v>0</v>
      </c>
      <c r="M52" s="236">
        <f t="shared" si="14"/>
        <v>0</v>
      </c>
      <c r="N52" s="236">
        <f t="shared" si="14"/>
        <v>0</v>
      </c>
      <c r="O52" s="27"/>
      <c r="P52" s="23"/>
      <c r="Q52" s="23"/>
      <c r="R52" s="23"/>
      <c r="S52" s="193"/>
    </row>
    <row r="53" spans="1:19" ht="40.5">
      <c r="A53" s="358" t="s">
        <v>182</v>
      </c>
      <c r="B53" s="122" t="s">
        <v>98</v>
      </c>
      <c r="C53" s="122" t="s">
        <v>615</v>
      </c>
      <c r="D53" s="122"/>
      <c r="E53" s="122"/>
      <c r="F53" s="122"/>
      <c r="G53" s="248">
        <f>'Licence condition values'!G67</f>
        <v>0</v>
      </c>
      <c r="H53" s="248">
        <f>'Licence condition values'!H67</f>
        <v>0</v>
      </c>
      <c r="I53" s="248">
        <f>'Licence condition values'!I67</f>
        <v>0</v>
      </c>
      <c r="J53" s="248">
        <f>'Licence condition values'!J67</f>
        <v>0</v>
      </c>
      <c r="K53" s="248">
        <f>'Licence condition values'!K67</f>
        <v>0</v>
      </c>
      <c r="L53" s="248">
        <f>'Licence condition values'!L67</f>
        <v>0</v>
      </c>
      <c r="M53" s="248">
        <f>'Licence condition values'!M67</f>
        <v>0</v>
      </c>
      <c r="N53" s="248">
        <f>'Licence condition values'!N67</f>
        <v>0</v>
      </c>
      <c r="O53" s="27"/>
      <c r="P53" s="28"/>
      <c r="Q53" s="23"/>
      <c r="R53" s="23"/>
      <c r="S53" s="193"/>
    </row>
    <row r="54" spans="1:19" ht="41.25" customHeight="1">
      <c r="A54" s="358" t="s">
        <v>179</v>
      </c>
      <c r="B54" s="122" t="s">
        <v>87</v>
      </c>
      <c r="C54" s="122" t="s">
        <v>614</v>
      </c>
      <c r="D54" s="122"/>
      <c r="E54" s="122"/>
      <c r="F54" s="122"/>
      <c r="G54" s="282">
        <f>G36</f>
        <v>0</v>
      </c>
      <c r="H54" s="282">
        <f t="shared" ref="H54:N54" si="15">H36</f>
        <v>0</v>
      </c>
      <c r="I54" s="282">
        <f t="shared" si="15"/>
        <v>0</v>
      </c>
      <c r="J54" s="282">
        <f t="shared" si="15"/>
        <v>0</v>
      </c>
      <c r="K54" s="282">
        <f t="shared" si="15"/>
        <v>0</v>
      </c>
      <c r="L54" s="282">
        <f t="shared" si="15"/>
        <v>0</v>
      </c>
      <c r="M54" s="282">
        <f t="shared" si="15"/>
        <v>0</v>
      </c>
      <c r="N54" s="282">
        <f t="shared" si="15"/>
        <v>0</v>
      </c>
      <c r="O54" s="27"/>
      <c r="P54" s="28"/>
      <c r="Q54" s="23"/>
      <c r="R54" s="23"/>
      <c r="S54" s="193"/>
    </row>
    <row r="55" spans="1:19" ht="13.15" customHeight="1">
      <c r="A55" s="357" t="s">
        <v>407</v>
      </c>
      <c r="B55" s="122" t="s">
        <v>99</v>
      </c>
      <c r="C55" s="122"/>
      <c r="D55" s="122"/>
      <c r="E55" s="122"/>
      <c r="F55" s="122"/>
      <c r="G55" s="236">
        <f>0.17%*-(BR!G14)</f>
        <v>0</v>
      </c>
      <c r="H55" s="236">
        <f>0.17%*-(BR!H14)</f>
        <v>0</v>
      </c>
      <c r="I55" s="236">
        <f>0.17%*-(BR!I14)</f>
        <v>0</v>
      </c>
      <c r="J55" s="236">
        <f>0.17%*-(BR!J14)</f>
        <v>0</v>
      </c>
      <c r="K55" s="236">
        <f>0.17%*-(BR!K14)</f>
        <v>0</v>
      </c>
      <c r="L55" s="236">
        <f>0.17%*-(BR!L14)</f>
        <v>0</v>
      </c>
      <c r="M55" s="236">
        <f>0.17%*-(BR!M14)</f>
        <v>0</v>
      </c>
      <c r="N55" s="236">
        <f>0.17%*-(BR!N14)</f>
        <v>0</v>
      </c>
      <c r="O55" s="27"/>
      <c r="P55" s="28"/>
      <c r="Q55" s="23"/>
      <c r="R55" s="23"/>
      <c r="S55" s="193"/>
    </row>
    <row r="56" spans="1:19" ht="13.15" customHeight="1">
      <c r="A56" s="358" t="s">
        <v>163</v>
      </c>
      <c r="B56" s="122" t="s">
        <v>100</v>
      </c>
      <c r="C56" s="264" t="s">
        <v>622</v>
      </c>
      <c r="D56" s="122"/>
      <c r="E56" s="122"/>
      <c r="F56" s="122"/>
      <c r="G56" s="237">
        <f>IFERROR(MAX((G52/(G53-G54)*G55),G55),0)</f>
        <v>0</v>
      </c>
      <c r="H56" s="237">
        <f t="shared" ref="H56:N56" si="16">IFERROR(MAX((H52/(H53-H54)*H55),H55),0)</f>
        <v>0</v>
      </c>
      <c r="I56" s="237">
        <f t="shared" si="16"/>
        <v>0</v>
      </c>
      <c r="J56" s="237">
        <f t="shared" si="16"/>
        <v>0</v>
      </c>
      <c r="K56" s="237">
        <f t="shared" si="16"/>
        <v>0</v>
      </c>
      <c r="L56" s="237">
        <f t="shared" si="16"/>
        <v>0</v>
      </c>
      <c r="M56" s="237">
        <f t="shared" si="16"/>
        <v>0</v>
      </c>
      <c r="N56" s="237">
        <f t="shared" si="16"/>
        <v>0</v>
      </c>
      <c r="O56" s="27"/>
      <c r="P56" s="28"/>
      <c r="Q56" s="23"/>
      <c r="R56" s="23"/>
      <c r="S56" s="193"/>
    </row>
    <row r="57" spans="1:19" ht="13.15" customHeight="1">
      <c r="A57" s="353"/>
      <c r="B57" s="122"/>
      <c r="C57" s="122"/>
      <c r="D57" s="122"/>
      <c r="E57" s="122"/>
      <c r="F57" s="122"/>
      <c r="G57" s="122"/>
      <c r="H57" s="122"/>
      <c r="I57" s="122"/>
      <c r="J57" s="122"/>
      <c r="K57" s="122"/>
      <c r="L57" s="122"/>
      <c r="M57" s="122"/>
      <c r="N57" s="122"/>
      <c r="O57" s="27"/>
      <c r="P57" s="23"/>
      <c r="Q57" s="23"/>
      <c r="R57" s="23"/>
      <c r="S57" s="193"/>
    </row>
    <row r="58" spans="1:19" ht="13.15" customHeight="1">
      <c r="A58" s="353"/>
      <c r="B58" s="122"/>
      <c r="C58" s="122"/>
      <c r="D58" s="122"/>
      <c r="E58" s="122"/>
      <c r="F58" s="122"/>
      <c r="G58" s="122"/>
      <c r="H58" s="122"/>
      <c r="I58" s="122"/>
      <c r="J58" s="122"/>
      <c r="K58" s="122"/>
      <c r="L58" s="122"/>
      <c r="M58" s="122"/>
      <c r="N58" s="122"/>
      <c r="O58" s="27"/>
      <c r="P58" s="23"/>
      <c r="Q58" s="23"/>
      <c r="R58" s="23"/>
      <c r="S58" s="193"/>
    </row>
    <row r="59" spans="1:19" ht="13.15" customHeight="1">
      <c r="A59" s="353"/>
      <c r="B59" s="122"/>
      <c r="C59" s="122"/>
      <c r="D59" s="122"/>
      <c r="E59" s="122"/>
      <c r="F59" s="122"/>
      <c r="G59" s="122"/>
      <c r="H59" s="122"/>
      <c r="I59" s="122"/>
      <c r="J59" s="122"/>
      <c r="K59" s="122"/>
      <c r="L59" s="122"/>
      <c r="M59" s="122"/>
      <c r="N59" s="122"/>
      <c r="O59" s="27"/>
      <c r="P59" s="23"/>
      <c r="Q59" s="23"/>
      <c r="R59" s="23"/>
      <c r="S59" s="193"/>
    </row>
    <row r="60" spans="1:19" ht="13.15" customHeight="1">
      <c r="A60" s="353"/>
      <c r="B60" s="122"/>
      <c r="C60" s="122"/>
      <c r="D60" s="122"/>
      <c r="E60" s="122"/>
      <c r="F60" s="122"/>
      <c r="G60" s="122"/>
      <c r="H60" s="122"/>
      <c r="I60" s="122"/>
      <c r="J60" s="122"/>
      <c r="K60" s="122"/>
      <c r="L60" s="122"/>
      <c r="M60" s="122"/>
      <c r="N60" s="122"/>
      <c r="O60" s="27"/>
      <c r="P60" s="23"/>
      <c r="Q60" s="23"/>
      <c r="R60" s="23"/>
      <c r="S60" s="193"/>
    </row>
    <row r="61" spans="1:19" ht="13.15" customHeight="1">
      <c r="A61" s="358" t="s">
        <v>165</v>
      </c>
      <c r="B61" s="122" t="s">
        <v>94</v>
      </c>
      <c r="C61" s="122" t="s">
        <v>614</v>
      </c>
      <c r="D61" s="122"/>
      <c r="E61" s="122"/>
      <c r="F61" s="122"/>
      <c r="G61" s="236">
        <f>G70</f>
        <v>0</v>
      </c>
      <c r="H61" s="236">
        <f t="shared" ref="H61:N61" si="17">H70</f>
        <v>0</v>
      </c>
      <c r="I61" s="236">
        <f t="shared" si="17"/>
        <v>0</v>
      </c>
      <c r="J61" s="236">
        <f t="shared" si="17"/>
        <v>0</v>
      </c>
      <c r="K61" s="236">
        <f t="shared" si="17"/>
        <v>0</v>
      </c>
      <c r="L61" s="236">
        <f t="shared" si="17"/>
        <v>0</v>
      </c>
      <c r="M61" s="236">
        <f t="shared" si="17"/>
        <v>0</v>
      </c>
      <c r="N61" s="236">
        <f t="shared" si="17"/>
        <v>0</v>
      </c>
      <c r="O61" s="27"/>
      <c r="P61" s="23"/>
      <c r="Q61" s="23"/>
      <c r="R61" s="23"/>
      <c r="S61" s="193"/>
    </row>
    <row r="62" spans="1:19" ht="13.15" customHeight="1">
      <c r="A62" s="358" t="s">
        <v>164</v>
      </c>
      <c r="B62" s="122" t="s">
        <v>95</v>
      </c>
      <c r="C62" s="122" t="s">
        <v>614</v>
      </c>
      <c r="D62" s="122"/>
      <c r="E62" s="122"/>
      <c r="F62" s="122"/>
      <c r="G62" s="236">
        <f>G79</f>
        <v>0</v>
      </c>
      <c r="H62" s="236">
        <f t="shared" ref="H62:N62" si="18">H79</f>
        <v>0</v>
      </c>
      <c r="I62" s="236">
        <f t="shared" si="18"/>
        <v>0</v>
      </c>
      <c r="J62" s="236">
        <f t="shared" si="18"/>
        <v>0</v>
      </c>
      <c r="K62" s="236">
        <f t="shared" si="18"/>
        <v>0</v>
      </c>
      <c r="L62" s="236">
        <f t="shared" si="18"/>
        <v>0</v>
      </c>
      <c r="M62" s="236">
        <f t="shared" si="18"/>
        <v>0</v>
      </c>
      <c r="N62" s="236">
        <f t="shared" si="18"/>
        <v>0</v>
      </c>
      <c r="O62" s="27"/>
      <c r="P62" s="23"/>
      <c r="Q62" s="23"/>
      <c r="R62" s="23"/>
      <c r="S62" s="193"/>
    </row>
    <row r="63" spans="1:19" ht="13.15" customHeight="1">
      <c r="A63" s="358" t="s">
        <v>166</v>
      </c>
      <c r="B63" s="122" t="s">
        <v>96</v>
      </c>
      <c r="C63" s="122" t="s">
        <v>614</v>
      </c>
      <c r="D63" s="122"/>
      <c r="E63" s="122"/>
      <c r="F63" s="122"/>
      <c r="G63" s="236">
        <f>G87</f>
        <v>0</v>
      </c>
      <c r="H63" s="236">
        <f t="shared" ref="H63:N63" si="19">H87</f>
        <v>0</v>
      </c>
      <c r="I63" s="236">
        <f t="shared" si="19"/>
        <v>0</v>
      </c>
      <c r="J63" s="236">
        <f t="shared" si="19"/>
        <v>0</v>
      </c>
      <c r="K63" s="236">
        <f t="shared" si="19"/>
        <v>0</v>
      </c>
      <c r="L63" s="236">
        <f t="shared" si="19"/>
        <v>0</v>
      </c>
      <c r="M63" s="236">
        <f t="shared" si="19"/>
        <v>0</v>
      </c>
      <c r="N63" s="236">
        <f t="shared" si="19"/>
        <v>0</v>
      </c>
      <c r="O63" s="27"/>
      <c r="P63" s="23"/>
      <c r="Q63" s="23"/>
      <c r="R63" s="23"/>
      <c r="S63" s="193"/>
    </row>
    <row r="64" spans="1:19" ht="13.15" customHeight="1">
      <c r="A64" s="353" t="s">
        <v>167</v>
      </c>
      <c r="B64" s="122" t="s">
        <v>81</v>
      </c>
      <c r="C64" s="264" t="s">
        <v>622</v>
      </c>
      <c r="D64" s="122"/>
      <c r="E64" s="122"/>
      <c r="F64" s="122"/>
      <c r="G64" s="237">
        <f>IF(G61&gt;=0,G62,G63)</f>
        <v>0</v>
      </c>
      <c r="H64" s="237">
        <f t="shared" ref="H64:N64" si="20">IF(H61&gt;=0,H62,H63)</f>
        <v>0</v>
      </c>
      <c r="I64" s="237">
        <f t="shared" si="20"/>
        <v>0</v>
      </c>
      <c r="J64" s="237">
        <f t="shared" si="20"/>
        <v>0</v>
      </c>
      <c r="K64" s="237">
        <f t="shared" si="20"/>
        <v>0</v>
      </c>
      <c r="L64" s="237">
        <f t="shared" si="20"/>
        <v>0</v>
      </c>
      <c r="M64" s="237">
        <f t="shared" si="20"/>
        <v>0</v>
      </c>
      <c r="N64" s="237">
        <f t="shared" si="20"/>
        <v>0</v>
      </c>
      <c r="O64" s="27"/>
      <c r="P64" s="28"/>
      <c r="Q64" s="23"/>
      <c r="R64" s="23"/>
      <c r="S64" s="193"/>
    </row>
    <row r="65" spans="1:19" ht="13.15" customHeight="1">
      <c r="A65" s="353"/>
      <c r="B65" s="122"/>
      <c r="C65" s="122"/>
      <c r="D65" s="122"/>
      <c r="E65" s="122"/>
      <c r="F65" s="122"/>
      <c r="G65" s="122"/>
      <c r="H65" s="122"/>
      <c r="I65" s="122"/>
      <c r="J65" s="122"/>
      <c r="K65" s="122"/>
      <c r="L65" s="122"/>
      <c r="M65" s="122"/>
      <c r="N65" s="122"/>
      <c r="O65" s="27"/>
      <c r="P65" s="23"/>
      <c r="Q65" s="23"/>
      <c r="R65" s="23"/>
      <c r="S65" s="193"/>
    </row>
    <row r="66" spans="1:19" ht="13.15" customHeight="1">
      <c r="A66" s="353"/>
      <c r="B66" s="122"/>
      <c r="C66" s="122"/>
      <c r="D66" s="122"/>
      <c r="E66" s="122"/>
      <c r="F66" s="122"/>
      <c r="G66" s="122"/>
      <c r="H66" s="122"/>
      <c r="I66" s="122"/>
      <c r="J66" s="122"/>
      <c r="K66" s="122"/>
      <c r="L66" s="122"/>
      <c r="M66" s="122"/>
      <c r="N66" s="122"/>
      <c r="O66" s="27"/>
      <c r="P66" s="23"/>
      <c r="Q66" s="23"/>
      <c r="R66" s="23"/>
      <c r="S66" s="193"/>
    </row>
    <row r="67" spans="1:19" ht="19.5" customHeight="1">
      <c r="A67" s="353"/>
      <c r="B67" s="122"/>
      <c r="C67" s="122"/>
      <c r="D67" s="122"/>
      <c r="E67" s="122"/>
      <c r="F67" s="122"/>
      <c r="G67" s="342" t="s">
        <v>559</v>
      </c>
      <c r="H67" s="122"/>
      <c r="I67" s="122"/>
      <c r="J67" s="122"/>
      <c r="K67" s="122"/>
      <c r="L67" s="122"/>
      <c r="M67" s="122"/>
      <c r="N67" s="122"/>
      <c r="O67" s="27"/>
      <c r="P67" s="23"/>
      <c r="Q67" s="23"/>
      <c r="R67" s="23"/>
      <c r="S67" s="193"/>
    </row>
    <row r="68" spans="1:19" ht="13.15" customHeight="1">
      <c r="A68" s="358" t="s">
        <v>327</v>
      </c>
      <c r="B68" s="122" t="s">
        <v>93</v>
      </c>
      <c r="C68" s="122" t="s">
        <v>614</v>
      </c>
      <c r="D68" s="122"/>
      <c r="E68" s="122"/>
      <c r="F68" s="122"/>
      <c r="G68" s="279">
        <f>Input!G99</f>
        <v>0</v>
      </c>
      <c r="H68" s="279">
        <f>Input!H99</f>
        <v>0</v>
      </c>
      <c r="I68" s="279">
        <f>Input!I99</f>
        <v>0</v>
      </c>
      <c r="J68" s="279">
        <f>Input!J99</f>
        <v>0</v>
      </c>
      <c r="K68" s="279">
        <f>Input!K99</f>
        <v>0</v>
      </c>
      <c r="L68" s="279">
        <f>Input!L99</f>
        <v>0</v>
      </c>
      <c r="M68" s="279">
        <f>Input!M99</f>
        <v>0</v>
      </c>
      <c r="N68" s="279">
        <f>Input!N99</f>
        <v>0</v>
      </c>
      <c r="O68" s="27"/>
      <c r="P68" s="23"/>
      <c r="Q68" s="23"/>
      <c r="R68" s="23"/>
      <c r="S68" s="193"/>
    </row>
    <row r="69" spans="1:19" ht="13.15" customHeight="1">
      <c r="A69" s="358" t="s">
        <v>184</v>
      </c>
      <c r="B69" s="122" t="s">
        <v>101</v>
      </c>
      <c r="C69" s="122" t="s">
        <v>615</v>
      </c>
      <c r="D69" s="122"/>
      <c r="E69" s="122"/>
      <c r="F69" s="122"/>
      <c r="G69" s="280">
        <f>'Licence condition values'!G68</f>
        <v>0</v>
      </c>
      <c r="H69" s="280">
        <f>'Licence condition values'!H68</f>
        <v>0</v>
      </c>
      <c r="I69" s="280">
        <f>'Licence condition values'!I68</f>
        <v>0</v>
      </c>
      <c r="J69" s="280">
        <f>'Licence condition values'!J68</f>
        <v>0</v>
      </c>
      <c r="K69" s="280">
        <f>'Licence condition values'!K68</f>
        <v>0</v>
      </c>
      <c r="L69" s="280">
        <f>'Licence condition values'!L68</f>
        <v>0</v>
      </c>
      <c r="M69" s="280">
        <f>'Licence condition values'!M68</f>
        <v>0</v>
      </c>
      <c r="N69" s="280">
        <f>'Licence condition values'!N68</f>
        <v>0</v>
      </c>
      <c r="O69" s="27"/>
      <c r="P69" s="28"/>
      <c r="Q69" s="23"/>
      <c r="R69" s="23"/>
      <c r="S69" s="193"/>
    </row>
    <row r="70" spans="1:19" ht="13.15" customHeight="1">
      <c r="A70" s="358" t="s">
        <v>168</v>
      </c>
      <c r="B70" s="122" t="s">
        <v>94</v>
      </c>
      <c r="C70" s="122" t="s">
        <v>614</v>
      </c>
      <c r="D70" s="122"/>
      <c r="E70" s="122"/>
      <c r="F70" s="122"/>
      <c r="G70" s="237">
        <f>G68-G69</f>
        <v>0</v>
      </c>
      <c r="H70" s="237">
        <f t="shared" ref="H70:N70" si="21">H68-H69</f>
        <v>0</v>
      </c>
      <c r="I70" s="237">
        <f t="shared" si="21"/>
        <v>0</v>
      </c>
      <c r="J70" s="237">
        <f t="shared" si="21"/>
        <v>0</v>
      </c>
      <c r="K70" s="237">
        <f t="shared" si="21"/>
        <v>0</v>
      </c>
      <c r="L70" s="237">
        <f t="shared" si="21"/>
        <v>0</v>
      </c>
      <c r="M70" s="237">
        <f t="shared" si="21"/>
        <v>0</v>
      </c>
      <c r="N70" s="237">
        <f t="shared" si="21"/>
        <v>0</v>
      </c>
      <c r="O70" s="27"/>
      <c r="P70" s="28"/>
      <c r="Q70" s="23"/>
      <c r="R70" s="23"/>
      <c r="S70" s="193"/>
    </row>
    <row r="71" spans="1:19" ht="13.15" customHeight="1">
      <c r="A71" s="353"/>
      <c r="B71" s="122"/>
      <c r="C71" s="122"/>
      <c r="D71" s="122"/>
      <c r="E71" s="122"/>
      <c r="F71" s="122"/>
      <c r="G71" s="122"/>
      <c r="H71" s="122"/>
      <c r="I71" s="122"/>
      <c r="J71" s="122"/>
      <c r="K71" s="122"/>
      <c r="L71" s="122"/>
      <c r="M71" s="122"/>
      <c r="N71" s="122"/>
      <c r="O71" s="27"/>
      <c r="P71" s="23"/>
      <c r="Q71" s="23"/>
      <c r="R71" s="23"/>
      <c r="S71" s="193"/>
    </row>
    <row r="72" spans="1:19" ht="13.15" customHeight="1">
      <c r="A72" s="353"/>
      <c r="B72" s="122"/>
      <c r="C72" s="122"/>
      <c r="D72" s="122"/>
      <c r="E72" s="122"/>
      <c r="F72" s="122"/>
      <c r="G72" s="122"/>
      <c r="H72" s="122"/>
      <c r="I72" s="122"/>
      <c r="J72" s="122"/>
      <c r="K72" s="122"/>
      <c r="L72" s="122"/>
      <c r="M72" s="122"/>
      <c r="N72" s="122"/>
      <c r="O72" s="27"/>
      <c r="P72" s="23"/>
      <c r="Q72" s="23"/>
      <c r="R72" s="23"/>
      <c r="S72" s="193"/>
    </row>
    <row r="73" spans="1:19" ht="13.15" customHeight="1">
      <c r="A73" s="353"/>
      <c r="B73" s="122"/>
      <c r="C73" s="122"/>
      <c r="D73" s="122"/>
      <c r="E73" s="122"/>
      <c r="F73" s="122"/>
      <c r="G73" s="122"/>
      <c r="H73" s="122"/>
      <c r="I73" s="122"/>
      <c r="J73" s="122"/>
      <c r="K73" s="122"/>
      <c r="L73" s="122"/>
      <c r="M73" s="122"/>
      <c r="N73" s="122"/>
      <c r="O73" s="27"/>
      <c r="P73" s="23"/>
      <c r="Q73" s="23"/>
      <c r="R73" s="23"/>
      <c r="S73" s="193"/>
    </row>
    <row r="74" spans="1:19" ht="13.15" customHeight="1">
      <c r="A74" s="353"/>
      <c r="B74" s="122"/>
      <c r="C74" s="122"/>
      <c r="D74" s="122"/>
      <c r="E74" s="122"/>
      <c r="F74" s="122"/>
      <c r="G74" s="122"/>
      <c r="H74" s="122"/>
      <c r="I74" s="122"/>
      <c r="J74" s="122"/>
      <c r="K74" s="122"/>
      <c r="L74" s="122"/>
      <c r="M74" s="122"/>
      <c r="N74" s="122"/>
      <c r="O74" s="27"/>
      <c r="P74" s="23"/>
      <c r="Q74" s="23"/>
      <c r="R74" s="23"/>
      <c r="S74" s="193"/>
    </row>
    <row r="75" spans="1:19" ht="13.15" customHeight="1">
      <c r="A75" s="358" t="s">
        <v>183</v>
      </c>
      <c r="B75" s="122" t="s">
        <v>94</v>
      </c>
      <c r="C75" s="122" t="s">
        <v>614</v>
      </c>
      <c r="D75" s="122"/>
      <c r="E75" s="122"/>
      <c r="F75" s="122"/>
      <c r="G75" s="236">
        <f>G70</f>
        <v>0</v>
      </c>
      <c r="H75" s="236">
        <f t="shared" ref="H75:N75" si="22">H70</f>
        <v>0</v>
      </c>
      <c r="I75" s="236">
        <f t="shared" si="22"/>
        <v>0</v>
      </c>
      <c r="J75" s="236">
        <f t="shared" si="22"/>
        <v>0</v>
      </c>
      <c r="K75" s="236">
        <f t="shared" si="22"/>
        <v>0</v>
      </c>
      <c r="L75" s="236">
        <f t="shared" si="22"/>
        <v>0</v>
      </c>
      <c r="M75" s="236">
        <f t="shared" si="22"/>
        <v>0</v>
      </c>
      <c r="N75" s="236">
        <f t="shared" si="22"/>
        <v>0</v>
      </c>
      <c r="O75" s="27"/>
      <c r="P75" s="23"/>
      <c r="Q75" s="23"/>
      <c r="R75" s="23"/>
      <c r="S75" s="193"/>
    </row>
    <row r="76" spans="1:19" ht="13.15" customHeight="1">
      <c r="A76" s="358" t="s">
        <v>104</v>
      </c>
      <c r="B76" s="122" t="s">
        <v>102</v>
      </c>
      <c r="C76" s="122" t="s">
        <v>615</v>
      </c>
      <c r="D76" s="122"/>
      <c r="E76" s="122"/>
      <c r="F76" s="122"/>
      <c r="G76" s="248">
        <f>'Licence condition values'!G69</f>
        <v>0</v>
      </c>
      <c r="H76" s="248">
        <f>'Licence condition values'!H69</f>
        <v>0</v>
      </c>
      <c r="I76" s="248">
        <f>'Licence condition values'!I69</f>
        <v>0</v>
      </c>
      <c r="J76" s="248">
        <f>'Licence condition values'!J69</f>
        <v>0</v>
      </c>
      <c r="K76" s="248">
        <f>'Licence condition values'!K69</f>
        <v>0</v>
      </c>
      <c r="L76" s="248">
        <f>'Licence condition values'!L69</f>
        <v>0</v>
      </c>
      <c r="M76" s="248">
        <f>'Licence condition values'!M69</f>
        <v>0</v>
      </c>
      <c r="N76" s="248">
        <f>'Licence condition values'!N69</f>
        <v>0</v>
      </c>
      <c r="O76" s="27"/>
      <c r="P76" s="28"/>
      <c r="Q76" s="23"/>
      <c r="R76" s="23"/>
      <c r="S76" s="193"/>
    </row>
    <row r="77" spans="1:19" ht="13.15" customHeight="1">
      <c r="A77" s="353" t="s">
        <v>105</v>
      </c>
      <c r="B77" s="122" t="s">
        <v>101</v>
      </c>
      <c r="C77" s="122" t="s">
        <v>615</v>
      </c>
      <c r="D77" s="122"/>
      <c r="E77" s="122"/>
      <c r="F77" s="122"/>
      <c r="G77" s="282">
        <f>G69</f>
        <v>0</v>
      </c>
      <c r="H77" s="282">
        <f t="shared" ref="H77:N77" si="23">H69</f>
        <v>0</v>
      </c>
      <c r="I77" s="282">
        <f t="shared" si="23"/>
        <v>0</v>
      </c>
      <c r="J77" s="282">
        <f t="shared" si="23"/>
        <v>0</v>
      </c>
      <c r="K77" s="282">
        <f t="shared" si="23"/>
        <v>0</v>
      </c>
      <c r="L77" s="282">
        <f t="shared" si="23"/>
        <v>0</v>
      </c>
      <c r="M77" s="282">
        <f t="shared" si="23"/>
        <v>0</v>
      </c>
      <c r="N77" s="282">
        <f t="shared" si="23"/>
        <v>0</v>
      </c>
      <c r="O77" s="27"/>
      <c r="P77" s="23"/>
      <c r="Q77" s="23"/>
      <c r="R77" s="23"/>
      <c r="S77" s="193"/>
    </row>
    <row r="78" spans="1:19" ht="13.15" customHeight="1">
      <c r="A78" s="358" t="s">
        <v>180</v>
      </c>
      <c r="B78" s="122" t="s">
        <v>103</v>
      </c>
      <c r="C78" s="264" t="s">
        <v>622</v>
      </c>
      <c r="D78" s="122"/>
      <c r="E78" s="122"/>
      <c r="F78" s="122"/>
      <c r="G78" s="236">
        <f>0.17%*BR!G14</f>
        <v>0</v>
      </c>
      <c r="H78" s="236">
        <f>0.17%*BR!H14</f>
        <v>0</v>
      </c>
      <c r="I78" s="236">
        <f>0.17%*BR!I14</f>
        <v>0</v>
      </c>
      <c r="J78" s="236">
        <f>0.17%*BR!J14</f>
        <v>0</v>
      </c>
      <c r="K78" s="236">
        <f>0.17%*BR!K14</f>
        <v>0</v>
      </c>
      <c r="L78" s="236">
        <f>0.17%*BR!L14</f>
        <v>0</v>
      </c>
      <c r="M78" s="236">
        <f>0.17%*BR!M14</f>
        <v>0</v>
      </c>
      <c r="N78" s="236">
        <f>0.17%*BR!N14</f>
        <v>0</v>
      </c>
      <c r="O78" s="27"/>
      <c r="P78" s="23"/>
      <c r="Q78" s="23"/>
      <c r="R78" s="23"/>
      <c r="S78" s="193"/>
    </row>
    <row r="79" spans="1:19" ht="13.15" customHeight="1">
      <c r="A79" s="357" t="s">
        <v>164</v>
      </c>
      <c r="B79" s="122" t="s">
        <v>95</v>
      </c>
      <c r="C79" s="264" t="s">
        <v>622</v>
      </c>
      <c r="D79" s="122"/>
      <c r="E79" s="122"/>
      <c r="F79" s="122"/>
      <c r="G79" s="237">
        <f>IFERROR(MIN((G75/(G76-G77)*G78),G78),0)</f>
        <v>0</v>
      </c>
      <c r="H79" s="237">
        <f t="shared" ref="H79:N79" si="24">IFERROR(MIN((H75/(H76-H77)*H78),H78),0)</f>
        <v>0</v>
      </c>
      <c r="I79" s="237">
        <f t="shared" si="24"/>
        <v>0</v>
      </c>
      <c r="J79" s="237">
        <f t="shared" si="24"/>
        <v>0</v>
      </c>
      <c r="K79" s="237">
        <f t="shared" si="24"/>
        <v>0</v>
      </c>
      <c r="L79" s="237">
        <f t="shared" si="24"/>
        <v>0</v>
      </c>
      <c r="M79" s="237">
        <f t="shared" si="24"/>
        <v>0</v>
      </c>
      <c r="N79" s="237">
        <f t="shared" si="24"/>
        <v>0</v>
      </c>
      <c r="O79" s="27"/>
      <c r="P79" s="28"/>
      <c r="Q79" s="23"/>
      <c r="R79" s="23"/>
      <c r="S79" s="193"/>
    </row>
    <row r="80" spans="1:19" ht="13.15" customHeight="1">
      <c r="A80" s="353"/>
      <c r="B80" s="122"/>
      <c r="C80" s="122"/>
      <c r="D80" s="122"/>
      <c r="E80" s="122"/>
      <c r="F80" s="122"/>
      <c r="G80" s="122"/>
      <c r="H80" s="122"/>
      <c r="I80" s="122"/>
      <c r="J80" s="122"/>
      <c r="K80" s="122"/>
      <c r="L80" s="122"/>
      <c r="M80" s="122"/>
      <c r="N80" s="122"/>
      <c r="O80" s="27"/>
      <c r="P80" s="23"/>
      <c r="Q80" s="23"/>
      <c r="R80" s="23"/>
      <c r="S80" s="193"/>
    </row>
    <row r="81" spans="1:19" ht="13.15" customHeight="1">
      <c r="A81" s="353"/>
      <c r="B81" s="122"/>
      <c r="C81" s="122"/>
      <c r="D81" s="122"/>
      <c r="E81" s="122"/>
      <c r="F81" s="122"/>
      <c r="G81" s="122"/>
      <c r="H81" s="122"/>
      <c r="I81" s="122"/>
      <c r="J81" s="122"/>
      <c r="K81" s="122"/>
      <c r="L81" s="122"/>
      <c r="M81" s="122"/>
      <c r="N81" s="122"/>
      <c r="O81" s="27"/>
      <c r="P81" s="23"/>
      <c r="Q81" s="23"/>
      <c r="R81" s="23"/>
      <c r="S81" s="193"/>
    </row>
    <row r="82" spans="1:19" ht="13.15" customHeight="1">
      <c r="A82" s="353"/>
      <c r="B82" s="122"/>
      <c r="C82" s="122"/>
      <c r="D82" s="122"/>
      <c r="E82" s="122"/>
      <c r="F82" s="122"/>
      <c r="G82" s="122"/>
      <c r="H82" s="122"/>
      <c r="I82" s="122"/>
      <c r="J82" s="122"/>
      <c r="K82" s="122"/>
      <c r="L82" s="122"/>
      <c r="M82" s="122"/>
      <c r="N82" s="122"/>
      <c r="O82" s="27"/>
      <c r="P82" s="23"/>
      <c r="Q82" s="23"/>
      <c r="R82" s="23"/>
      <c r="S82" s="193"/>
    </row>
    <row r="83" spans="1:19" ht="13.15" customHeight="1">
      <c r="A83" s="353" t="s">
        <v>105</v>
      </c>
      <c r="B83" s="122" t="s">
        <v>94</v>
      </c>
      <c r="C83" s="122" t="s">
        <v>614</v>
      </c>
      <c r="D83" s="122"/>
      <c r="E83" s="122"/>
      <c r="F83" s="122"/>
      <c r="G83" s="236">
        <f>G70</f>
        <v>0</v>
      </c>
      <c r="H83" s="236">
        <f t="shared" ref="H83:N83" si="25">H70</f>
        <v>0</v>
      </c>
      <c r="I83" s="236">
        <f t="shared" si="25"/>
        <v>0</v>
      </c>
      <c r="J83" s="236">
        <f t="shared" si="25"/>
        <v>0</v>
      </c>
      <c r="K83" s="236">
        <f t="shared" si="25"/>
        <v>0</v>
      </c>
      <c r="L83" s="236">
        <f t="shared" si="25"/>
        <v>0</v>
      </c>
      <c r="M83" s="236">
        <f t="shared" si="25"/>
        <v>0</v>
      </c>
      <c r="N83" s="236">
        <f t="shared" si="25"/>
        <v>0</v>
      </c>
      <c r="O83" s="27"/>
      <c r="P83" s="23"/>
      <c r="Q83" s="23"/>
      <c r="R83" s="23"/>
      <c r="S83" s="193"/>
    </row>
    <row r="84" spans="1:19" ht="13.15" customHeight="1">
      <c r="A84" s="358" t="s">
        <v>185</v>
      </c>
      <c r="B84" s="122" t="s">
        <v>106</v>
      </c>
      <c r="C84" s="122" t="s">
        <v>615</v>
      </c>
      <c r="D84" s="122"/>
      <c r="E84" s="122"/>
      <c r="F84" s="122"/>
      <c r="G84" s="248">
        <f>'Licence condition values'!G70</f>
        <v>0</v>
      </c>
      <c r="H84" s="248">
        <f>'Licence condition values'!H70</f>
        <v>0</v>
      </c>
      <c r="I84" s="248">
        <f>'Licence condition values'!I70</f>
        <v>0</v>
      </c>
      <c r="J84" s="248">
        <f>'Licence condition values'!J70</f>
        <v>0</v>
      </c>
      <c r="K84" s="248">
        <f>'Licence condition values'!K70</f>
        <v>0</v>
      </c>
      <c r="L84" s="248">
        <f>'Licence condition values'!L70</f>
        <v>0</v>
      </c>
      <c r="M84" s="248">
        <f>'Licence condition values'!M70</f>
        <v>0</v>
      </c>
      <c r="N84" s="248">
        <f>'Licence condition values'!N70</f>
        <v>0</v>
      </c>
      <c r="O84" s="27"/>
      <c r="P84" s="28"/>
      <c r="Q84" s="23"/>
      <c r="R84" s="23"/>
      <c r="S84" s="193"/>
    </row>
    <row r="85" spans="1:19" ht="13.15" customHeight="1">
      <c r="A85" s="353" t="s">
        <v>105</v>
      </c>
      <c r="B85" s="122" t="s">
        <v>101</v>
      </c>
      <c r="C85" s="122" t="s">
        <v>615</v>
      </c>
      <c r="D85" s="122"/>
      <c r="E85" s="122"/>
      <c r="F85" s="122"/>
      <c r="G85" s="282">
        <f>G69</f>
        <v>0</v>
      </c>
      <c r="H85" s="282">
        <f t="shared" ref="H85:N85" si="26">H69</f>
        <v>0</v>
      </c>
      <c r="I85" s="282">
        <f t="shared" si="26"/>
        <v>0</v>
      </c>
      <c r="J85" s="282">
        <f t="shared" si="26"/>
        <v>0</v>
      </c>
      <c r="K85" s="282">
        <f t="shared" si="26"/>
        <v>0</v>
      </c>
      <c r="L85" s="282">
        <f t="shared" si="26"/>
        <v>0</v>
      </c>
      <c r="M85" s="282">
        <f t="shared" si="26"/>
        <v>0</v>
      </c>
      <c r="N85" s="282">
        <f t="shared" si="26"/>
        <v>0</v>
      </c>
      <c r="O85" s="27"/>
      <c r="P85" s="23"/>
      <c r="Q85" s="23"/>
      <c r="R85" s="23"/>
      <c r="S85" s="193"/>
    </row>
    <row r="86" spans="1:19" ht="13.15" customHeight="1">
      <c r="A86" s="357" t="s">
        <v>199</v>
      </c>
      <c r="B86" s="122" t="s">
        <v>99</v>
      </c>
      <c r="C86" s="264" t="s">
        <v>622</v>
      </c>
      <c r="D86" s="122"/>
      <c r="E86" s="122"/>
      <c r="F86" s="122"/>
      <c r="G86" s="236">
        <f>0.17%*-(BR!G14)</f>
        <v>0</v>
      </c>
      <c r="H86" s="236">
        <f>0.17%*-(BR!H14)</f>
        <v>0</v>
      </c>
      <c r="I86" s="236">
        <f>0.17%*-(BR!I14)</f>
        <v>0</v>
      </c>
      <c r="J86" s="236">
        <f>0.17%*-(BR!J14)</f>
        <v>0</v>
      </c>
      <c r="K86" s="236">
        <f>0.17%*-(BR!K14)</f>
        <v>0</v>
      </c>
      <c r="L86" s="236">
        <f>0.17%*-(BR!L14)</f>
        <v>0</v>
      </c>
      <c r="M86" s="236">
        <f>0.17%*-(BR!M14)</f>
        <v>0</v>
      </c>
      <c r="N86" s="236">
        <f>0.17%*-(BR!N14)</f>
        <v>0</v>
      </c>
      <c r="O86" s="27"/>
      <c r="P86" s="23"/>
      <c r="Q86" s="23"/>
      <c r="R86" s="23"/>
      <c r="S86" s="193"/>
    </row>
    <row r="87" spans="1:19" ht="13.15" customHeight="1">
      <c r="A87" s="353" t="s">
        <v>105</v>
      </c>
      <c r="B87" s="122" t="s">
        <v>96</v>
      </c>
      <c r="C87" s="264" t="s">
        <v>622</v>
      </c>
      <c r="D87" s="122"/>
      <c r="E87" s="122"/>
      <c r="F87" s="122"/>
      <c r="G87" s="237">
        <f>IFERROR(MAX((G83/(G84-G85)*G86),G86),0)</f>
        <v>0</v>
      </c>
      <c r="H87" s="237">
        <f t="shared" ref="H87:N87" si="27">IFERROR(MAX((H83/(H84-H85)*H86),H86),0)</f>
        <v>0</v>
      </c>
      <c r="I87" s="237">
        <f t="shared" si="27"/>
        <v>0</v>
      </c>
      <c r="J87" s="237">
        <f t="shared" si="27"/>
        <v>0</v>
      </c>
      <c r="K87" s="237">
        <f t="shared" si="27"/>
        <v>0</v>
      </c>
      <c r="L87" s="237">
        <f t="shared" si="27"/>
        <v>0</v>
      </c>
      <c r="M87" s="237">
        <f t="shared" si="27"/>
        <v>0</v>
      </c>
      <c r="N87" s="237">
        <f t="shared" si="27"/>
        <v>0</v>
      </c>
      <c r="O87" s="27"/>
      <c r="P87" s="28"/>
      <c r="Q87" s="23"/>
      <c r="R87" s="23"/>
      <c r="S87" s="193"/>
    </row>
    <row r="88" spans="1:19" ht="13.15" customHeight="1">
      <c r="A88" s="353"/>
      <c r="B88" s="122"/>
      <c r="C88" s="122"/>
      <c r="D88" s="122"/>
      <c r="E88" s="122"/>
      <c r="F88" s="122"/>
      <c r="G88" s="122"/>
      <c r="H88" s="122"/>
      <c r="I88" s="122"/>
      <c r="J88" s="122"/>
      <c r="K88" s="122"/>
      <c r="L88" s="122"/>
      <c r="M88" s="122"/>
      <c r="N88" s="122"/>
      <c r="O88" s="27"/>
      <c r="P88" s="23"/>
      <c r="Q88" s="23"/>
      <c r="R88" s="23"/>
      <c r="S88" s="193"/>
    </row>
    <row r="89" spans="1:19" ht="13.15" customHeight="1">
      <c r="A89" s="353"/>
      <c r="B89" s="122"/>
      <c r="C89" s="122"/>
      <c r="D89" s="122"/>
      <c r="E89" s="122"/>
      <c r="F89" s="122"/>
      <c r="G89" s="122"/>
      <c r="H89" s="122"/>
      <c r="I89" s="122"/>
      <c r="J89" s="122"/>
      <c r="K89" s="122"/>
      <c r="L89" s="122"/>
      <c r="M89" s="122"/>
      <c r="N89" s="122"/>
      <c r="O89" s="27"/>
      <c r="P89" s="23"/>
      <c r="Q89" s="23"/>
      <c r="R89" s="23"/>
      <c r="S89" s="193"/>
    </row>
    <row r="90" spans="1:19" ht="13.15" customHeight="1">
      <c r="A90" s="353"/>
      <c r="B90" s="122"/>
      <c r="C90" s="122"/>
      <c r="D90" s="122"/>
      <c r="E90" s="122"/>
      <c r="F90" s="122"/>
      <c r="G90" s="122"/>
      <c r="H90" s="122"/>
      <c r="I90" s="122"/>
      <c r="J90" s="122"/>
      <c r="K90" s="122"/>
      <c r="L90" s="122"/>
      <c r="M90" s="122"/>
      <c r="N90" s="122"/>
      <c r="O90" s="27"/>
      <c r="P90" s="23"/>
      <c r="Q90" s="23"/>
      <c r="R90" s="23"/>
      <c r="S90" s="193"/>
    </row>
    <row r="91" spans="1:19" ht="13.15" customHeight="1">
      <c r="A91" s="358" t="s">
        <v>112</v>
      </c>
      <c r="B91" s="122" t="s">
        <v>107</v>
      </c>
      <c r="C91" s="122" t="s">
        <v>614</v>
      </c>
      <c r="D91" s="122"/>
      <c r="E91" s="122"/>
      <c r="F91" s="122"/>
      <c r="G91" s="282">
        <f>G100</f>
        <v>0</v>
      </c>
      <c r="H91" s="282">
        <f t="shared" ref="H91:N91" si="28">H100</f>
        <v>0</v>
      </c>
      <c r="I91" s="282">
        <f t="shared" si="28"/>
        <v>0</v>
      </c>
      <c r="J91" s="282">
        <f t="shared" si="28"/>
        <v>0</v>
      </c>
      <c r="K91" s="282">
        <f t="shared" si="28"/>
        <v>0</v>
      </c>
      <c r="L91" s="282">
        <f t="shared" si="28"/>
        <v>0</v>
      </c>
      <c r="M91" s="282">
        <f t="shared" si="28"/>
        <v>0</v>
      </c>
      <c r="N91" s="282">
        <f t="shared" si="28"/>
        <v>0</v>
      </c>
      <c r="O91" s="27"/>
      <c r="P91" s="23"/>
      <c r="Q91" s="23"/>
      <c r="R91" s="23"/>
      <c r="S91" s="193"/>
    </row>
    <row r="92" spans="1:19" ht="13.15" customHeight="1">
      <c r="A92" s="358" t="s">
        <v>113</v>
      </c>
      <c r="B92" s="122" t="s">
        <v>108</v>
      </c>
      <c r="C92" s="264" t="s">
        <v>622</v>
      </c>
      <c r="D92" s="122"/>
      <c r="E92" s="122"/>
      <c r="F92" s="122"/>
      <c r="G92" s="236">
        <f>G109</f>
        <v>0</v>
      </c>
      <c r="H92" s="236">
        <f t="shared" ref="H92:N92" si="29">H109</f>
        <v>0</v>
      </c>
      <c r="I92" s="236">
        <f t="shared" si="29"/>
        <v>0</v>
      </c>
      <c r="J92" s="236">
        <f t="shared" si="29"/>
        <v>0</v>
      </c>
      <c r="K92" s="236">
        <f t="shared" si="29"/>
        <v>0</v>
      </c>
      <c r="L92" s="236">
        <f t="shared" si="29"/>
        <v>0</v>
      </c>
      <c r="M92" s="236">
        <f t="shared" si="29"/>
        <v>0</v>
      </c>
      <c r="N92" s="236">
        <f t="shared" si="29"/>
        <v>0</v>
      </c>
      <c r="O92" s="27"/>
      <c r="P92" s="23"/>
      <c r="Q92" s="23"/>
      <c r="R92" s="23"/>
      <c r="S92" s="193"/>
    </row>
    <row r="93" spans="1:19" ht="13.15" customHeight="1">
      <c r="A93" s="358" t="s">
        <v>189</v>
      </c>
      <c r="B93" s="122" t="s">
        <v>109</v>
      </c>
      <c r="C93" s="264" t="s">
        <v>622</v>
      </c>
      <c r="D93" s="122"/>
      <c r="E93" s="122"/>
      <c r="F93" s="122"/>
      <c r="G93" s="236">
        <f>G119</f>
        <v>0</v>
      </c>
      <c r="H93" s="236">
        <f t="shared" ref="H93:N93" si="30">H119</f>
        <v>0</v>
      </c>
      <c r="I93" s="236">
        <f t="shared" si="30"/>
        <v>0</v>
      </c>
      <c r="J93" s="236">
        <f t="shared" si="30"/>
        <v>0</v>
      </c>
      <c r="K93" s="236">
        <f t="shared" si="30"/>
        <v>0</v>
      </c>
      <c r="L93" s="236">
        <f t="shared" si="30"/>
        <v>0</v>
      </c>
      <c r="M93" s="236">
        <f t="shared" si="30"/>
        <v>0</v>
      </c>
      <c r="N93" s="236">
        <f t="shared" si="30"/>
        <v>0</v>
      </c>
      <c r="O93" s="27"/>
      <c r="P93" s="23"/>
      <c r="Q93" s="23"/>
      <c r="R93" s="23"/>
      <c r="S93" s="193"/>
    </row>
    <row r="94" spans="1:19" ht="59.25" customHeight="1">
      <c r="A94" s="358" t="s">
        <v>613</v>
      </c>
      <c r="B94" s="122" t="s">
        <v>82</v>
      </c>
      <c r="C94" s="264" t="s">
        <v>622</v>
      </c>
      <c r="D94" s="122"/>
      <c r="E94" s="122"/>
      <c r="F94" s="122"/>
      <c r="G94" s="237">
        <f>IF(G91&gt;=0,G92,G93)</f>
        <v>0</v>
      </c>
      <c r="H94" s="237">
        <f t="shared" ref="H94:N94" si="31">IF(H91&gt;=0,H92,H93)</f>
        <v>0</v>
      </c>
      <c r="I94" s="237">
        <f t="shared" si="31"/>
        <v>0</v>
      </c>
      <c r="J94" s="237">
        <f t="shared" si="31"/>
        <v>0</v>
      </c>
      <c r="K94" s="237">
        <f t="shared" si="31"/>
        <v>0</v>
      </c>
      <c r="L94" s="237">
        <f t="shared" si="31"/>
        <v>0</v>
      </c>
      <c r="M94" s="237">
        <f t="shared" si="31"/>
        <v>0</v>
      </c>
      <c r="N94" s="237">
        <f t="shared" si="31"/>
        <v>0</v>
      </c>
      <c r="O94" s="27"/>
      <c r="P94" s="28"/>
      <c r="Q94" s="23"/>
      <c r="R94" s="23"/>
      <c r="S94" s="193"/>
    </row>
    <row r="95" spans="1:19" ht="13.15" customHeight="1">
      <c r="A95" s="353"/>
      <c r="B95" s="122"/>
      <c r="C95" s="122"/>
      <c r="D95" s="122"/>
      <c r="E95" s="122"/>
      <c r="F95" s="122"/>
      <c r="G95" s="122"/>
      <c r="H95" s="122"/>
      <c r="I95" s="122"/>
      <c r="J95" s="122"/>
      <c r="K95" s="122"/>
      <c r="L95" s="122"/>
      <c r="M95" s="122"/>
      <c r="N95" s="122"/>
      <c r="O95" s="27"/>
      <c r="P95" s="23"/>
      <c r="Q95" s="23"/>
      <c r="R95" s="23"/>
      <c r="S95" s="193"/>
    </row>
    <row r="96" spans="1:19" ht="13.15" customHeight="1">
      <c r="A96" s="353"/>
      <c r="B96" s="122"/>
      <c r="C96" s="122"/>
      <c r="D96" s="122"/>
      <c r="E96" s="122"/>
      <c r="F96" s="122"/>
      <c r="G96" s="342" t="s">
        <v>560</v>
      </c>
      <c r="H96" s="122"/>
      <c r="I96" s="122"/>
      <c r="J96" s="122"/>
      <c r="K96" s="122"/>
      <c r="L96" s="122"/>
      <c r="M96" s="122"/>
      <c r="N96" s="122"/>
      <c r="O96" s="27"/>
      <c r="P96" s="23"/>
      <c r="Q96" s="23"/>
      <c r="R96" s="23"/>
      <c r="S96" s="193"/>
    </row>
    <row r="97" spans="1:19" ht="13.15" customHeight="1">
      <c r="A97" s="353"/>
      <c r="B97" s="122"/>
      <c r="C97" s="122"/>
      <c r="D97" s="122"/>
      <c r="E97" s="122"/>
      <c r="F97" s="122"/>
      <c r="G97" s="122"/>
      <c r="H97" s="122"/>
      <c r="I97" s="122"/>
      <c r="J97" s="122"/>
      <c r="K97" s="122"/>
      <c r="L97" s="122"/>
      <c r="M97" s="122"/>
      <c r="N97" s="122"/>
      <c r="O97" s="27"/>
      <c r="P97" s="23"/>
      <c r="Q97" s="23"/>
      <c r="R97" s="23"/>
      <c r="S97" s="193"/>
    </row>
    <row r="98" spans="1:19" ht="13.15" customHeight="1">
      <c r="A98" s="358" t="s">
        <v>326</v>
      </c>
      <c r="B98" s="122" t="s">
        <v>110</v>
      </c>
      <c r="C98" s="122" t="s">
        <v>614</v>
      </c>
      <c r="D98" s="122"/>
      <c r="E98" s="122"/>
      <c r="F98" s="122"/>
      <c r="G98" s="279">
        <f>Input!G100</f>
        <v>0</v>
      </c>
      <c r="H98" s="279">
        <f>Input!H100</f>
        <v>0</v>
      </c>
      <c r="I98" s="279">
        <f>Input!I100</f>
        <v>0</v>
      </c>
      <c r="J98" s="279">
        <f>Input!J100</f>
        <v>0</v>
      </c>
      <c r="K98" s="279">
        <f>Input!K100</f>
        <v>0</v>
      </c>
      <c r="L98" s="279">
        <f>Input!L100</f>
        <v>0</v>
      </c>
      <c r="M98" s="279">
        <f>Input!M100</f>
        <v>0</v>
      </c>
      <c r="N98" s="279">
        <f>Input!N100</f>
        <v>0</v>
      </c>
      <c r="O98" s="27"/>
      <c r="P98" s="23"/>
      <c r="Q98" s="23"/>
      <c r="R98" s="23"/>
      <c r="S98" s="193"/>
    </row>
    <row r="99" spans="1:19" ht="13.15" customHeight="1">
      <c r="A99" s="358" t="s">
        <v>187</v>
      </c>
      <c r="B99" s="122" t="s">
        <v>111</v>
      </c>
      <c r="C99" s="122" t="s">
        <v>615</v>
      </c>
      <c r="D99" s="122"/>
      <c r="E99" s="122"/>
      <c r="F99" s="122"/>
      <c r="G99" s="280">
        <f>'Licence condition values'!G71</f>
        <v>0</v>
      </c>
      <c r="H99" s="280">
        <f>'Licence condition values'!H71</f>
        <v>0</v>
      </c>
      <c r="I99" s="280">
        <f>'Licence condition values'!I71</f>
        <v>0</v>
      </c>
      <c r="J99" s="280">
        <f>'Licence condition values'!J71</f>
        <v>0</v>
      </c>
      <c r="K99" s="280">
        <f>'Licence condition values'!K71</f>
        <v>0</v>
      </c>
      <c r="L99" s="280">
        <f>'Licence condition values'!L71</f>
        <v>0</v>
      </c>
      <c r="M99" s="280">
        <f>'Licence condition values'!M71</f>
        <v>0</v>
      </c>
      <c r="N99" s="280">
        <f>'Licence condition values'!N71</f>
        <v>0</v>
      </c>
      <c r="O99" s="27"/>
      <c r="P99" s="28"/>
      <c r="Q99" s="23"/>
      <c r="R99" s="23"/>
      <c r="S99" s="193"/>
    </row>
    <row r="100" spans="1:19" ht="13.15" customHeight="1">
      <c r="A100" s="353" t="s">
        <v>105</v>
      </c>
      <c r="B100" s="122" t="s">
        <v>107</v>
      </c>
      <c r="C100" s="122" t="s">
        <v>614</v>
      </c>
      <c r="D100" s="122"/>
      <c r="E100" s="122"/>
      <c r="F100" s="122"/>
      <c r="G100" s="283">
        <f>G98-G99</f>
        <v>0</v>
      </c>
      <c r="H100" s="283">
        <f t="shared" ref="H100:N100" si="32">H98-H99</f>
        <v>0</v>
      </c>
      <c r="I100" s="283">
        <f t="shared" si="32"/>
        <v>0</v>
      </c>
      <c r="J100" s="283">
        <f t="shared" si="32"/>
        <v>0</v>
      </c>
      <c r="K100" s="283">
        <f t="shared" si="32"/>
        <v>0</v>
      </c>
      <c r="L100" s="283">
        <f t="shared" si="32"/>
        <v>0</v>
      </c>
      <c r="M100" s="283">
        <f t="shared" si="32"/>
        <v>0</v>
      </c>
      <c r="N100" s="283">
        <f t="shared" si="32"/>
        <v>0</v>
      </c>
      <c r="O100" s="27"/>
      <c r="P100" s="28"/>
      <c r="Q100" s="23"/>
      <c r="R100" s="23"/>
      <c r="S100" s="193"/>
    </row>
    <row r="101" spans="1:19" ht="13.15" customHeight="1">
      <c r="A101" s="353"/>
      <c r="B101" s="122"/>
      <c r="C101" s="122"/>
      <c r="D101" s="122"/>
      <c r="E101" s="122"/>
      <c r="F101" s="122"/>
      <c r="G101" s="122"/>
      <c r="H101" s="122"/>
      <c r="I101" s="122"/>
      <c r="J101" s="122"/>
      <c r="K101" s="122"/>
      <c r="L101" s="122"/>
      <c r="M101" s="122"/>
      <c r="N101" s="122"/>
      <c r="O101" s="27"/>
      <c r="P101" s="23"/>
      <c r="Q101" s="23"/>
      <c r="R101" s="23"/>
      <c r="S101" s="193"/>
    </row>
    <row r="102" spans="1:19" ht="13.15" customHeight="1">
      <c r="A102" s="353"/>
      <c r="B102" s="122"/>
      <c r="C102" s="122"/>
      <c r="D102" s="122"/>
      <c r="E102" s="122"/>
      <c r="F102" s="122"/>
      <c r="G102" s="122"/>
      <c r="H102" s="122"/>
      <c r="I102" s="122"/>
      <c r="J102" s="122"/>
      <c r="K102" s="122"/>
      <c r="L102" s="122"/>
      <c r="M102" s="122"/>
      <c r="N102" s="122"/>
      <c r="O102" s="27"/>
      <c r="P102" s="23"/>
      <c r="Q102" s="23"/>
      <c r="R102" s="23"/>
      <c r="S102" s="193"/>
    </row>
    <row r="103" spans="1:19" ht="13.15" customHeight="1">
      <c r="A103" s="353"/>
      <c r="B103" s="122"/>
      <c r="C103" s="122"/>
      <c r="D103" s="122"/>
      <c r="E103" s="122"/>
      <c r="F103" s="122"/>
      <c r="G103" s="122"/>
      <c r="H103" s="122"/>
      <c r="I103" s="122"/>
      <c r="J103" s="122"/>
      <c r="K103" s="122"/>
      <c r="L103" s="122"/>
      <c r="M103" s="122"/>
      <c r="N103" s="122"/>
      <c r="O103" s="27"/>
      <c r="P103" s="23"/>
      <c r="Q103" s="23"/>
      <c r="R103" s="23"/>
      <c r="S103" s="193"/>
    </row>
    <row r="104" spans="1:19" ht="13.15" customHeight="1">
      <c r="A104" s="353"/>
      <c r="B104" s="122"/>
      <c r="C104" s="122"/>
      <c r="D104" s="122"/>
      <c r="E104" s="122"/>
      <c r="F104" s="122"/>
      <c r="G104" s="122"/>
      <c r="H104" s="122"/>
      <c r="I104" s="122"/>
      <c r="J104" s="122"/>
      <c r="K104" s="122"/>
      <c r="L104" s="122"/>
      <c r="M104" s="122"/>
      <c r="N104" s="122"/>
      <c r="O104" s="27"/>
      <c r="P104" s="23"/>
      <c r="Q104" s="23"/>
      <c r="R104" s="23"/>
      <c r="S104" s="193"/>
    </row>
    <row r="105" spans="1:19" ht="13.15" customHeight="1">
      <c r="A105" s="353" t="s">
        <v>105</v>
      </c>
      <c r="B105" s="122" t="s">
        <v>107</v>
      </c>
      <c r="C105" s="122" t="s">
        <v>614</v>
      </c>
      <c r="D105" s="122"/>
      <c r="E105" s="122"/>
      <c r="F105" s="122"/>
      <c r="G105" s="282">
        <f>G100</f>
        <v>0</v>
      </c>
      <c r="H105" s="282">
        <f t="shared" ref="H105:N105" si="33">H100</f>
        <v>0</v>
      </c>
      <c r="I105" s="282">
        <f t="shared" si="33"/>
        <v>0</v>
      </c>
      <c r="J105" s="282">
        <f t="shared" si="33"/>
        <v>0</v>
      </c>
      <c r="K105" s="282">
        <f t="shared" si="33"/>
        <v>0</v>
      </c>
      <c r="L105" s="282">
        <f t="shared" si="33"/>
        <v>0</v>
      </c>
      <c r="M105" s="282">
        <f t="shared" si="33"/>
        <v>0</v>
      </c>
      <c r="N105" s="282">
        <f t="shared" si="33"/>
        <v>0</v>
      </c>
      <c r="O105" s="27"/>
      <c r="P105" s="23"/>
      <c r="Q105" s="23"/>
      <c r="R105" s="23"/>
      <c r="S105" s="193"/>
    </row>
    <row r="106" spans="1:19" ht="13.15" customHeight="1">
      <c r="A106" s="358" t="s">
        <v>186</v>
      </c>
      <c r="B106" s="122" t="s">
        <v>114</v>
      </c>
      <c r="C106" s="122" t="s">
        <v>615</v>
      </c>
      <c r="D106" s="122"/>
      <c r="E106" s="122"/>
      <c r="F106" s="122"/>
      <c r="G106" s="248">
        <f>'Licence condition values'!G72</f>
        <v>0</v>
      </c>
      <c r="H106" s="248">
        <f>'Licence condition values'!H72</f>
        <v>0</v>
      </c>
      <c r="I106" s="248">
        <f>'Licence condition values'!I72</f>
        <v>0</v>
      </c>
      <c r="J106" s="248">
        <f>'Licence condition values'!J72</f>
        <v>0</v>
      </c>
      <c r="K106" s="248">
        <f>'Licence condition values'!K72</f>
        <v>0</v>
      </c>
      <c r="L106" s="248">
        <f>'Licence condition values'!L72</f>
        <v>0</v>
      </c>
      <c r="M106" s="248">
        <f>'Licence condition values'!M72</f>
        <v>0</v>
      </c>
      <c r="N106" s="248">
        <f>'Licence condition values'!N72</f>
        <v>0</v>
      </c>
      <c r="O106" s="27"/>
      <c r="P106" s="28"/>
      <c r="Q106" s="23"/>
      <c r="R106" s="23"/>
      <c r="S106" s="193"/>
    </row>
    <row r="107" spans="1:19" ht="13.15" customHeight="1">
      <c r="A107" s="353" t="s">
        <v>105</v>
      </c>
      <c r="B107" s="122" t="s">
        <v>111</v>
      </c>
      <c r="C107" s="122" t="s">
        <v>614</v>
      </c>
      <c r="D107" s="122"/>
      <c r="E107" s="122"/>
      <c r="F107" s="122"/>
      <c r="G107" s="282">
        <f>G99</f>
        <v>0</v>
      </c>
      <c r="H107" s="282">
        <f t="shared" ref="H107:N107" si="34">H99</f>
        <v>0</v>
      </c>
      <c r="I107" s="282">
        <f t="shared" si="34"/>
        <v>0</v>
      </c>
      <c r="J107" s="282">
        <f t="shared" si="34"/>
        <v>0</v>
      </c>
      <c r="K107" s="282">
        <f t="shared" si="34"/>
        <v>0</v>
      </c>
      <c r="L107" s="282">
        <f t="shared" si="34"/>
        <v>0</v>
      </c>
      <c r="M107" s="282">
        <f t="shared" si="34"/>
        <v>0</v>
      </c>
      <c r="N107" s="282">
        <f t="shared" si="34"/>
        <v>0</v>
      </c>
      <c r="O107" s="27"/>
      <c r="P107" s="23"/>
      <c r="Q107" s="23"/>
      <c r="R107" s="23"/>
      <c r="S107" s="193"/>
    </row>
    <row r="108" spans="1:19" ht="45.75" customHeight="1">
      <c r="A108" s="358" t="s">
        <v>180</v>
      </c>
      <c r="B108" s="122" t="s">
        <v>103</v>
      </c>
      <c r="C108" s="264" t="s">
        <v>622</v>
      </c>
      <c r="D108" s="122"/>
      <c r="E108" s="122"/>
      <c r="F108" s="122"/>
      <c r="G108" s="236">
        <f>0.17%*BR!G14</f>
        <v>0</v>
      </c>
      <c r="H108" s="236">
        <f>0.17%*BR!H14</f>
        <v>0</v>
      </c>
      <c r="I108" s="236">
        <f>0.17%*BR!I14</f>
        <v>0</v>
      </c>
      <c r="J108" s="236">
        <f>0.17%*BR!J14</f>
        <v>0</v>
      </c>
      <c r="K108" s="236">
        <f>0.17%*BR!K14</f>
        <v>0</v>
      </c>
      <c r="L108" s="236">
        <f>0.17%*BR!L14</f>
        <v>0</v>
      </c>
      <c r="M108" s="236">
        <f>0.17%*BR!M14</f>
        <v>0</v>
      </c>
      <c r="N108" s="236">
        <f>0.17%*BR!N14</f>
        <v>0</v>
      </c>
      <c r="O108" s="27"/>
      <c r="P108" s="23"/>
      <c r="Q108" s="23"/>
      <c r="R108" s="23"/>
      <c r="S108" s="193"/>
    </row>
    <row r="109" spans="1:19" ht="13.15" customHeight="1">
      <c r="A109" s="353" t="s">
        <v>105</v>
      </c>
      <c r="B109" s="122" t="s">
        <v>108</v>
      </c>
      <c r="C109" s="264" t="s">
        <v>622</v>
      </c>
      <c r="D109" s="122"/>
      <c r="E109" s="122"/>
      <c r="F109" s="122"/>
      <c r="G109" s="237">
        <f>IFERROR(MIN((G105/(G106-G107)*G108),G108),0)</f>
        <v>0</v>
      </c>
      <c r="H109" s="237">
        <f t="shared" ref="H109:N109" si="35">IFERROR(MIN((H105/(H106-H107)*H108),H108),0)</f>
        <v>0</v>
      </c>
      <c r="I109" s="237">
        <f t="shared" si="35"/>
        <v>0</v>
      </c>
      <c r="J109" s="237">
        <f t="shared" si="35"/>
        <v>0</v>
      </c>
      <c r="K109" s="237">
        <f t="shared" si="35"/>
        <v>0</v>
      </c>
      <c r="L109" s="237">
        <f t="shared" si="35"/>
        <v>0</v>
      </c>
      <c r="M109" s="237">
        <f t="shared" si="35"/>
        <v>0</v>
      </c>
      <c r="N109" s="237">
        <f t="shared" si="35"/>
        <v>0</v>
      </c>
      <c r="O109" s="27"/>
      <c r="P109" s="28"/>
      <c r="Q109" s="23"/>
      <c r="R109" s="23"/>
      <c r="S109" s="193"/>
    </row>
    <row r="110" spans="1:19" ht="13.15" customHeight="1">
      <c r="A110" s="353"/>
      <c r="B110" s="122"/>
      <c r="C110" s="122"/>
      <c r="D110" s="122"/>
      <c r="E110" s="122"/>
      <c r="F110" s="122"/>
      <c r="G110" s="122"/>
      <c r="H110" s="122"/>
      <c r="I110" s="122"/>
      <c r="J110" s="122"/>
      <c r="K110" s="122"/>
      <c r="L110" s="122"/>
      <c r="M110" s="122"/>
      <c r="N110" s="122"/>
      <c r="O110" s="27"/>
      <c r="P110" s="23"/>
      <c r="Q110" s="23"/>
      <c r="R110" s="23"/>
      <c r="S110" s="193"/>
    </row>
    <row r="111" spans="1:19" ht="13.15" customHeight="1">
      <c r="A111" s="353"/>
      <c r="B111" s="122"/>
      <c r="C111" s="122"/>
      <c r="D111" s="122"/>
      <c r="E111" s="122"/>
      <c r="F111" s="122"/>
      <c r="G111" s="122"/>
      <c r="H111" s="122"/>
      <c r="I111" s="122"/>
      <c r="J111" s="122"/>
      <c r="K111" s="122"/>
      <c r="L111" s="122"/>
      <c r="M111" s="122"/>
      <c r="N111" s="122"/>
      <c r="O111" s="27"/>
      <c r="P111" s="23"/>
      <c r="Q111" s="23"/>
      <c r="R111" s="23"/>
      <c r="S111" s="193"/>
    </row>
    <row r="112" spans="1:19" ht="13.15" customHeight="1">
      <c r="A112" s="353"/>
      <c r="B112" s="122"/>
      <c r="C112" s="122"/>
      <c r="D112" s="122"/>
      <c r="E112" s="122"/>
      <c r="F112" s="122"/>
      <c r="G112" s="122"/>
      <c r="H112" s="122"/>
      <c r="I112" s="122"/>
      <c r="J112" s="122"/>
      <c r="K112" s="122"/>
      <c r="L112" s="122"/>
      <c r="M112" s="122"/>
      <c r="N112" s="122"/>
      <c r="O112" s="27"/>
      <c r="P112" s="23"/>
      <c r="Q112" s="23"/>
      <c r="R112" s="23"/>
      <c r="S112" s="193"/>
    </row>
    <row r="113" spans="1:19" ht="13.15" customHeight="1">
      <c r="A113" s="353"/>
      <c r="B113" s="122"/>
      <c r="C113" s="122"/>
      <c r="D113" s="122"/>
      <c r="E113" s="122"/>
      <c r="F113" s="122"/>
      <c r="G113" s="122"/>
      <c r="H113" s="122"/>
      <c r="I113" s="122"/>
      <c r="J113" s="122"/>
      <c r="K113" s="122"/>
      <c r="L113" s="122"/>
      <c r="M113" s="122"/>
      <c r="N113" s="122"/>
      <c r="O113" s="27"/>
      <c r="P113" s="23"/>
      <c r="Q113" s="23"/>
      <c r="R113" s="23"/>
      <c r="S113" s="193"/>
    </row>
    <row r="114" spans="1:19" ht="13.15" customHeight="1">
      <c r="A114" s="353"/>
      <c r="B114" s="122"/>
      <c r="C114" s="122"/>
      <c r="D114" s="122"/>
      <c r="E114" s="122"/>
      <c r="F114" s="122"/>
      <c r="G114" s="122"/>
      <c r="H114" s="122"/>
      <c r="I114" s="122"/>
      <c r="J114" s="122"/>
      <c r="K114" s="122"/>
      <c r="L114" s="122"/>
      <c r="M114" s="122"/>
      <c r="N114" s="122"/>
      <c r="O114" s="27"/>
      <c r="P114" s="23"/>
      <c r="Q114" s="23"/>
      <c r="R114" s="23"/>
      <c r="S114" s="193"/>
    </row>
    <row r="115" spans="1:19" ht="13.15" customHeight="1">
      <c r="A115" s="353" t="s">
        <v>105</v>
      </c>
      <c r="B115" s="122" t="s">
        <v>107</v>
      </c>
      <c r="C115" s="122" t="s">
        <v>614</v>
      </c>
      <c r="D115" s="122"/>
      <c r="E115" s="122"/>
      <c r="F115" s="122"/>
      <c r="G115" s="282">
        <f>G100</f>
        <v>0</v>
      </c>
      <c r="H115" s="282">
        <f t="shared" ref="H115:N115" si="36">H100</f>
        <v>0</v>
      </c>
      <c r="I115" s="282">
        <f t="shared" si="36"/>
        <v>0</v>
      </c>
      <c r="J115" s="282">
        <f t="shared" si="36"/>
        <v>0</v>
      </c>
      <c r="K115" s="282">
        <f t="shared" si="36"/>
        <v>0</v>
      </c>
      <c r="L115" s="282">
        <f t="shared" si="36"/>
        <v>0</v>
      </c>
      <c r="M115" s="282">
        <f t="shared" si="36"/>
        <v>0</v>
      </c>
      <c r="N115" s="282">
        <f t="shared" si="36"/>
        <v>0</v>
      </c>
      <c r="O115" s="27"/>
      <c r="P115" s="23"/>
      <c r="Q115" s="23"/>
      <c r="R115" s="23"/>
      <c r="S115" s="193"/>
    </row>
    <row r="116" spans="1:19" ht="13.15" customHeight="1">
      <c r="A116" s="414" t="s">
        <v>188</v>
      </c>
      <c r="B116" s="122" t="s">
        <v>115</v>
      </c>
      <c r="C116" s="122" t="s">
        <v>615</v>
      </c>
      <c r="D116" s="122"/>
      <c r="E116" s="122"/>
      <c r="F116" s="122"/>
      <c r="G116" s="248">
        <f>'Licence condition values'!G73</f>
        <v>0</v>
      </c>
      <c r="H116" s="248">
        <f>'Licence condition values'!H73</f>
        <v>0</v>
      </c>
      <c r="I116" s="248">
        <f>'Licence condition values'!I73</f>
        <v>0</v>
      </c>
      <c r="J116" s="248">
        <f>'Licence condition values'!J73</f>
        <v>0</v>
      </c>
      <c r="K116" s="248">
        <f>'Licence condition values'!K73</f>
        <v>0</v>
      </c>
      <c r="L116" s="248">
        <f>'Licence condition values'!L73</f>
        <v>0</v>
      </c>
      <c r="M116" s="248">
        <f>'Licence condition values'!M73</f>
        <v>0</v>
      </c>
      <c r="N116" s="248">
        <f>'Licence condition values'!N73</f>
        <v>0</v>
      </c>
      <c r="O116" s="27"/>
      <c r="P116" s="28"/>
      <c r="Q116" s="23"/>
      <c r="R116" s="23"/>
      <c r="S116" s="193"/>
    </row>
    <row r="117" spans="1:19" ht="13.15" customHeight="1">
      <c r="A117" s="353" t="s">
        <v>105</v>
      </c>
      <c r="B117" s="122" t="s">
        <v>111</v>
      </c>
      <c r="C117" s="122" t="s">
        <v>614</v>
      </c>
      <c r="D117" s="122"/>
      <c r="E117" s="122"/>
      <c r="F117" s="122"/>
      <c r="G117" s="282">
        <f>G107</f>
        <v>0</v>
      </c>
      <c r="H117" s="282">
        <f t="shared" ref="H117:N117" si="37">H107</f>
        <v>0</v>
      </c>
      <c r="I117" s="282">
        <f t="shared" si="37"/>
        <v>0</v>
      </c>
      <c r="J117" s="282">
        <f t="shared" si="37"/>
        <v>0</v>
      </c>
      <c r="K117" s="282">
        <f t="shared" si="37"/>
        <v>0</v>
      </c>
      <c r="L117" s="282">
        <f t="shared" si="37"/>
        <v>0</v>
      </c>
      <c r="M117" s="282">
        <f t="shared" si="37"/>
        <v>0</v>
      </c>
      <c r="N117" s="282">
        <f t="shared" si="37"/>
        <v>0</v>
      </c>
      <c r="O117" s="27"/>
      <c r="P117" s="23"/>
      <c r="Q117" s="23"/>
      <c r="R117" s="23"/>
      <c r="S117" s="193"/>
    </row>
    <row r="118" spans="1:19" ht="13.15" customHeight="1">
      <c r="A118" s="357" t="s">
        <v>199</v>
      </c>
      <c r="B118" s="122" t="s">
        <v>99</v>
      </c>
      <c r="C118" s="264" t="s">
        <v>622</v>
      </c>
      <c r="D118" s="122"/>
      <c r="E118" s="122"/>
      <c r="F118" s="122"/>
      <c r="G118" s="236">
        <f>0.17%*-(BR!G14)</f>
        <v>0</v>
      </c>
      <c r="H118" s="236">
        <f>0.17%*-(BR!H14)</f>
        <v>0</v>
      </c>
      <c r="I118" s="236">
        <f>0.17%*-(BR!I14)</f>
        <v>0</v>
      </c>
      <c r="J118" s="236">
        <f>0.17%*-(BR!J14)</f>
        <v>0</v>
      </c>
      <c r="K118" s="236">
        <f>0.17%*-(BR!K14)</f>
        <v>0</v>
      </c>
      <c r="L118" s="236">
        <f>0.17%*-(BR!L14)</f>
        <v>0</v>
      </c>
      <c r="M118" s="236">
        <f>0.17%*-(BR!M14)</f>
        <v>0</v>
      </c>
      <c r="N118" s="236">
        <f>0.17%*-(BR!N14)</f>
        <v>0</v>
      </c>
      <c r="O118" s="27"/>
      <c r="P118" s="23"/>
      <c r="Q118" s="23"/>
      <c r="R118" s="23"/>
      <c r="S118" s="193"/>
    </row>
    <row r="119" spans="1:19" ht="13.15" customHeight="1">
      <c r="A119" s="353" t="s">
        <v>105</v>
      </c>
      <c r="B119" s="122" t="s">
        <v>109</v>
      </c>
      <c r="C119" s="264" t="s">
        <v>622</v>
      </c>
      <c r="D119" s="122"/>
      <c r="E119" s="122"/>
      <c r="F119" s="122"/>
      <c r="G119" s="237">
        <f>IFERROR(MAX(G115/(G116-G117)*G118,G118),0)</f>
        <v>0</v>
      </c>
      <c r="H119" s="237">
        <f t="shared" ref="H119:N119" si="38">IFERROR(MAX(H115/(H116-H117)*H118,H118),0)</f>
        <v>0</v>
      </c>
      <c r="I119" s="237">
        <f t="shared" si="38"/>
        <v>0</v>
      </c>
      <c r="J119" s="237">
        <f t="shared" si="38"/>
        <v>0</v>
      </c>
      <c r="K119" s="237">
        <f t="shared" si="38"/>
        <v>0</v>
      </c>
      <c r="L119" s="237">
        <f t="shared" si="38"/>
        <v>0</v>
      </c>
      <c r="M119" s="237">
        <f t="shared" si="38"/>
        <v>0</v>
      </c>
      <c r="N119" s="237">
        <f t="shared" si="38"/>
        <v>0</v>
      </c>
      <c r="O119" s="27"/>
      <c r="P119" s="28"/>
      <c r="Q119" s="23"/>
      <c r="R119" s="23"/>
      <c r="S119" s="193"/>
    </row>
    <row r="120" spans="1:19" ht="13.15" customHeight="1">
      <c r="A120" s="353"/>
      <c r="B120" s="122"/>
      <c r="C120" s="122"/>
      <c r="D120" s="122"/>
      <c r="E120" s="122"/>
      <c r="F120" s="122"/>
      <c r="G120" s="122"/>
      <c r="H120" s="122"/>
      <c r="I120" s="122"/>
      <c r="J120" s="122"/>
      <c r="K120" s="122"/>
      <c r="L120" s="122"/>
      <c r="M120" s="122"/>
      <c r="N120" s="122"/>
      <c r="O120" s="27"/>
      <c r="P120" s="23"/>
      <c r="Q120" s="23"/>
      <c r="R120" s="23"/>
      <c r="S120" s="193"/>
    </row>
    <row r="121" spans="1:19" ht="13.15" customHeight="1">
      <c r="A121" s="359" t="s">
        <v>193</v>
      </c>
      <c r="B121" s="122"/>
      <c r="C121" s="122"/>
      <c r="D121" s="122"/>
      <c r="E121" s="122"/>
      <c r="F121" s="122"/>
      <c r="G121" s="122"/>
      <c r="H121" s="122"/>
      <c r="I121" s="122"/>
      <c r="J121" s="122"/>
      <c r="K121" s="122"/>
      <c r="L121" s="122"/>
      <c r="M121" s="122"/>
      <c r="N121" s="122"/>
      <c r="O121" s="27"/>
      <c r="P121" s="23"/>
      <c r="Q121" s="23"/>
      <c r="R121" s="23"/>
      <c r="S121" s="193"/>
    </row>
    <row r="122" spans="1:19" ht="13.15" customHeight="1">
      <c r="A122" s="355"/>
      <c r="B122" s="122"/>
      <c r="C122" s="122"/>
      <c r="D122" s="122"/>
      <c r="E122" s="122"/>
      <c r="F122" s="122"/>
      <c r="G122" s="122"/>
      <c r="H122" s="122"/>
      <c r="I122" s="122"/>
      <c r="J122" s="122"/>
      <c r="K122" s="122"/>
      <c r="L122" s="122"/>
      <c r="M122" s="122"/>
      <c r="N122" s="122"/>
      <c r="O122" s="27"/>
      <c r="P122" s="23"/>
      <c r="Q122" s="23"/>
      <c r="R122" s="23"/>
      <c r="S122" s="193"/>
    </row>
    <row r="123" spans="1:19" ht="13.15" customHeight="1">
      <c r="A123" s="358"/>
      <c r="B123" s="122"/>
      <c r="C123" s="122"/>
      <c r="D123" s="122"/>
      <c r="E123" s="122"/>
      <c r="F123" s="122"/>
      <c r="G123" s="231" t="s">
        <v>59</v>
      </c>
      <c r="H123" s="231" t="s">
        <v>60</v>
      </c>
      <c r="I123" s="231" t="s">
        <v>61</v>
      </c>
      <c r="J123" s="231" t="s">
        <v>62</v>
      </c>
      <c r="K123" s="231" t="s">
        <v>63</v>
      </c>
      <c r="L123" s="231" t="s">
        <v>64</v>
      </c>
      <c r="M123" s="231" t="s">
        <v>65</v>
      </c>
      <c r="N123" s="231" t="s">
        <v>66</v>
      </c>
      <c r="O123" s="27"/>
      <c r="P123" s="23"/>
      <c r="Q123" s="23"/>
      <c r="R123" s="23"/>
      <c r="S123" s="193"/>
    </row>
    <row r="124" spans="1:19" ht="13.15" customHeight="1">
      <c r="A124" s="358" t="s">
        <v>653</v>
      </c>
      <c r="B124" s="122" t="s">
        <v>116</v>
      </c>
      <c r="C124" s="122" t="s">
        <v>614</v>
      </c>
      <c r="D124" s="122"/>
      <c r="E124" s="122"/>
      <c r="F124" s="122"/>
      <c r="G124" s="236">
        <f>G134</f>
        <v>0</v>
      </c>
      <c r="H124" s="236">
        <f t="shared" ref="H124:N124" si="39">H134</f>
        <v>0</v>
      </c>
      <c r="I124" s="236">
        <f t="shared" si="39"/>
        <v>0</v>
      </c>
      <c r="J124" s="236">
        <f t="shared" si="39"/>
        <v>0</v>
      </c>
      <c r="K124" s="236">
        <f t="shared" si="39"/>
        <v>0</v>
      </c>
      <c r="L124" s="236">
        <f t="shared" si="39"/>
        <v>0</v>
      </c>
      <c r="M124" s="236">
        <f t="shared" si="39"/>
        <v>0</v>
      </c>
      <c r="N124" s="236">
        <f t="shared" si="39"/>
        <v>0</v>
      </c>
      <c r="O124" s="27"/>
      <c r="P124" s="23"/>
      <c r="Q124" s="23"/>
      <c r="R124" s="23"/>
      <c r="S124" s="193"/>
    </row>
    <row r="125" spans="1:19" ht="13.15" customHeight="1">
      <c r="A125" s="358" t="s">
        <v>654</v>
      </c>
      <c r="B125" s="122" t="s">
        <v>117</v>
      </c>
      <c r="C125" s="264" t="s">
        <v>622</v>
      </c>
      <c r="D125" s="122"/>
      <c r="E125" s="122"/>
      <c r="F125" s="122"/>
      <c r="G125" s="236">
        <f>G150</f>
        <v>0</v>
      </c>
      <c r="H125" s="236">
        <f t="shared" ref="H125:N125" si="40">H150</f>
        <v>0</v>
      </c>
      <c r="I125" s="236">
        <f t="shared" si="40"/>
        <v>0</v>
      </c>
      <c r="J125" s="236">
        <f t="shared" si="40"/>
        <v>0</v>
      </c>
      <c r="K125" s="236">
        <f t="shared" si="40"/>
        <v>0</v>
      </c>
      <c r="L125" s="236">
        <f t="shared" si="40"/>
        <v>0</v>
      </c>
      <c r="M125" s="236">
        <f t="shared" si="40"/>
        <v>0</v>
      </c>
      <c r="N125" s="236">
        <f t="shared" si="40"/>
        <v>0</v>
      </c>
      <c r="O125" s="27"/>
      <c r="P125" s="23"/>
      <c r="Q125" s="23"/>
      <c r="R125" s="23"/>
      <c r="S125" s="193"/>
    </row>
    <row r="126" spans="1:19" ht="13.15" customHeight="1">
      <c r="A126" s="358" t="s">
        <v>190</v>
      </c>
      <c r="B126" s="122" t="s">
        <v>118</v>
      </c>
      <c r="C126" s="264" t="s">
        <v>622</v>
      </c>
      <c r="D126" s="122"/>
      <c r="E126" s="122"/>
      <c r="F126" s="122"/>
      <c r="G126" s="236">
        <f>0.5%*BR!G14</f>
        <v>0</v>
      </c>
      <c r="H126" s="236">
        <f>0.5%*BR!H14</f>
        <v>0</v>
      </c>
      <c r="I126" s="236">
        <f>0.5%*BR!I14</f>
        <v>0</v>
      </c>
      <c r="J126" s="236">
        <f>0.5%*BR!J14</f>
        <v>0</v>
      </c>
      <c r="K126" s="236">
        <f>0.5%*BR!K14</f>
        <v>0</v>
      </c>
      <c r="L126" s="236">
        <f>0.5%*BR!L14</f>
        <v>0</v>
      </c>
      <c r="M126" s="236">
        <f>0.5%*BR!M14</f>
        <v>0</v>
      </c>
      <c r="N126" s="236">
        <f>0.5%*BR!N14</f>
        <v>0</v>
      </c>
      <c r="O126" s="27"/>
      <c r="P126" s="23"/>
      <c r="Q126" s="23"/>
      <c r="R126" s="23"/>
      <c r="S126" s="193"/>
    </row>
    <row r="127" spans="1:19" ht="13.15" customHeight="1">
      <c r="A127" s="353" t="s">
        <v>105</v>
      </c>
      <c r="B127" s="122" t="s">
        <v>119</v>
      </c>
      <c r="C127" s="264" t="s">
        <v>622</v>
      </c>
      <c r="D127" s="122"/>
      <c r="E127" s="122"/>
      <c r="F127" s="122"/>
      <c r="G127" s="237">
        <f>IF((G124&gt;=0),0,MAX((G124*G125),-G126))</f>
        <v>0</v>
      </c>
      <c r="H127" s="237">
        <f t="shared" ref="H127:N127" si="41">IF((H124&gt;=0),0,MAX((H124*H125),-H126))</f>
        <v>0</v>
      </c>
      <c r="I127" s="237">
        <f t="shared" si="41"/>
        <v>0</v>
      </c>
      <c r="J127" s="237">
        <f t="shared" si="41"/>
        <v>0</v>
      </c>
      <c r="K127" s="237">
        <f t="shared" si="41"/>
        <v>0</v>
      </c>
      <c r="L127" s="237">
        <f t="shared" si="41"/>
        <v>0</v>
      </c>
      <c r="M127" s="237">
        <f t="shared" si="41"/>
        <v>0</v>
      </c>
      <c r="N127" s="237">
        <f t="shared" si="41"/>
        <v>0</v>
      </c>
      <c r="O127" s="27"/>
      <c r="P127" s="28"/>
      <c r="Q127" s="23"/>
      <c r="R127" s="23"/>
      <c r="S127" s="193"/>
    </row>
    <row r="128" spans="1:19" ht="13.15" customHeight="1">
      <c r="A128" s="358"/>
      <c r="B128" s="122"/>
      <c r="C128" s="122"/>
      <c r="D128" s="122"/>
      <c r="E128" s="122"/>
      <c r="F128" s="122"/>
      <c r="G128" s="122"/>
      <c r="H128" s="122"/>
      <c r="I128" s="122"/>
      <c r="J128" s="122"/>
      <c r="K128" s="122"/>
      <c r="L128" s="122"/>
      <c r="M128" s="122"/>
      <c r="N128" s="122"/>
      <c r="O128" s="27"/>
      <c r="P128" s="23"/>
      <c r="Q128" s="23"/>
      <c r="R128" s="23"/>
      <c r="S128" s="193"/>
    </row>
    <row r="129" spans="1:19" ht="13.15" customHeight="1">
      <c r="A129" s="358"/>
      <c r="B129" s="122"/>
      <c r="C129" s="122"/>
      <c r="D129" s="122"/>
      <c r="E129" s="122"/>
      <c r="F129" s="122"/>
      <c r="G129" s="122"/>
      <c r="H129" s="122"/>
      <c r="I129" s="122"/>
      <c r="J129" s="122"/>
      <c r="K129" s="122"/>
      <c r="L129" s="122"/>
      <c r="M129" s="122"/>
      <c r="N129" s="122"/>
      <c r="O129" s="27"/>
      <c r="P129" s="23"/>
      <c r="Q129" s="23"/>
      <c r="R129" s="23"/>
      <c r="S129" s="193"/>
    </row>
    <row r="130" spans="1:19" ht="15.75">
      <c r="A130" s="358"/>
      <c r="B130" s="122"/>
      <c r="C130" s="122"/>
      <c r="D130" s="122"/>
      <c r="E130" s="122"/>
      <c r="F130" s="122"/>
      <c r="G130" s="342" t="s">
        <v>561</v>
      </c>
      <c r="H130" s="122"/>
      <c r="I130" s="122"/>
      <c r="J130" s="122"/>
      <c r="K130" s="122"/>
      <c r="L130" s="122"/>
      <c r="M130" s="122"/>
      <c r="N130" s="122"/>
      <c r="O130" s="27"/>
      <c r="P130" s="23"/>
      <c r="Q130" s="23"/>
      <c r="R130" s="23"/>
      <c r="S130" s="193"/>
    </row>
    <row r="131" spans="1:19" ht="13.15" customHeight="1">
      <c r="A131" s="358"/>
      <c r="B131" s="122"/>
      <c r="C131" s="122"/>
      <c r="D131" s="122"/>
      <c r="E131" s="122"/>
      <c r="F131" s="122"/>
      <c r="G131" s="122"/>
      <c r="H131" s="122"/>
      <c r="I131" s="122"/>
      <c r="J131" s="122"/>
      <c r="K131" s="122"/>
      <c r="L131" s="122"/>
      <c r="M131" s="122"/>
      <c r="N131" s="122"/>
      <c r="O131" s="27"/>
      <c r="P131" s="23"/>
      <c r="Q131" s="23"/>
      <c r="R131" s="23"/>
      <c r="S131" s="193"/>
    </row>
    <row r="132" spans="1:19" ht="40.5">
      <c r="A132" s="358" t="s">
        <v>655</v>
      </c>
      <c r="B132" s="122" t="s">
        <v>120</v>
      </c>
      <c r="C132" s="122" t="s">
        <v>615</v>
      </c>
      <c r="D132" s="122"/>
      <c r="E132" s="122"/>
      <c r="F132" s="122"/>
      <c r="G132" s="280">
        <f>'Licence condition values'!G74</f>
        <v>0</v>
      </c>
      <c r="H132" s="280">
        <f>'Licence condition values'!H74</f>
        <v>0</v>
      </c>
      <c r="I132" s="280">
        <f>'Licence condition values'!I74</f>
        <v>0</v>
      </c>
      <c r="J132" s="280">
        <f>'Licence condition values'!J74</f>
        <v>0</v>
      </c>
      <c r="K132" s="280">
        <f>'Licence condition values'!K74</f>
        <v>0</v>
      </c>
      <c r="L132" s="280">
        <f>'Licence condition values'!L74</f>
        <v>0</v>
      </c>
      <c r="M132" s="280">
        <f>'Licence condition values'!M74</f>
        <v>0</v>
      </c>
      <c r="N132" s="280">
        <f>'Licence condition values'!N74</f>
        <v>0</v>
      </c>
      <c r="O132" s="27"/>
      <c r="P132" s="28"/>
      <c r="Q132" s="23"/>
      <c r="R132" s="23"/>
      <c r="S132" s="193"/>
    </row>
    <row r="133" spans="1:19" ht="27">
      <c r="A133" s="358" t="s">
        <v>656</v>
      </c>
      <c r="B133" s="122" t="s">
        <v>121</v>
      </c>
      <c r="C133" s="122" t="s">
        <v>614</v>
      </c>
      <c r="D133" s="122"/>
      <c r="E133" s="122"/>
      <c r="F133" s="122"/>
      <c r="G133" s="236">
        <f>G141</f>
        <v>0</v>
      </c>
      <c r="H133" s="236">
        <f t="shared" ref="H133:N133" si="42">H141</f>
        <v>0</v>
      </c>
      <c r="I133" s="236">
        <f t="shared" si="42"/>
        <v>0</v>
      </c>
      <c r="J133" s="236">
        <f t="shared" si="42"/>
        <v>0</v>
      </c>
      <c r="K133" s="236">
        <f t="shared" si="42"/>
        <v>0</v>
      </c>
      <c r="L133" s="236">
        <f t="shared" si="42"/>
        <v>0</v>
      </c>
      <c r="M133" s="236">
        <f t="shared" si="42"/>
        <v>0</v>
      </c>
      <c r="N133" s="236">
        <f t="shared" si="42"/>
        <v>0</v>
      </c>
      <c r="O133" s="27"/>
      <c r="P133" s="23"/>
      <c r="Q133" s="23"/>
      <c r="R133" s="23"/>
      <c r="S133" s="193"/>
    </row>
    <row r="134" spans="1:19" ht="54">
      <c r="A134" s="357" t="s">
        <v>657</v>
      </c>
      <c r="B134" s="122" t="s">
        <v>116</v>
      </c>
      <c r="C134" s="122" t="s">
        <v>614</v>
      </c>
      <c r="D134" s="122"/>
      <c r="E134" s="122"/>
      <c r="F134" s="122"/>
      <c r="G134" s="237">
        <f>G132-G133</f>
        <v>0</v>
      </c>
      <c r="H134" s="237">
        <f t="shared" ref="H134:N134" si="43">H132-H133</f>
        <v>0</v>
      </c>
      <c r="I134" s="237">
        <f t="shared" si="43"/>
        <v>0</v>
      </c>
      <c r="J134" s="237">
        <f t="shared" si="43"/>
        <v>0</v>
      </c>
      <c r="K134" s="237">
        <f t="shared" si="43"/>
        <v>0</v>
      </c>
      <c r="L134" s="237">
        <f t="shared" si="43"/>
        <v>0</v>
      </c>
      <c r="M134" s="237">
        <f t="shared" si="43"/>
        <v>0</v>
      </c>
      <c r="N134" s="237">
        <f t="shared" si="43"/>
        <v>0</v>
      </c>
      <c r="O134" s="27"/>
      <c r="P134" s="28"/>
      <c r="Q134" s="23"/>
      <c r="R134" s="23"/>
      <c r="S134" s="193"/>
    </row>
    <row r="135" spans="1:19" ht="13.15" customHeight="1">
      <c r="A135" s="358"/>
      <c r="B135" s="122"/>
      <c r="C135" s="122"/>
      <c r="D135" s="122"/>
      <c r="E135" s="122"/>
      <c r="F135" s="122"/>
      <c r="G135" s="241"/>
      <c r="H135" s="241"/>
      <c r="I135" s="241"/>
      <c r="J135" s="241"/>
      <c r="K135" s="241"/>
      <c r="L135" s="241"/>
      <c r="M135" s="241"/>
      <c r="N135" s="241"/>
      <c r="O135" s="27"/>
      <c r="P135" s="23"/>
      <c r="Q135" s="23"/>
      <c r="R135" s="23"/>
      <c r="S135" s="193"/>
    </row>
    <row r="136" spans="1:19" ht="15.75">
      <c r="A136" s="358"/>
      <c r="B136" s="122"/>
      <c r="C136" s="122"/>
      <c r="D136" s="122"/>
      <c r="E136" s="122"/>
      <c r="F136" s="122"/>
      <c r="G136" s="342" t="s">
        <v>562</v>
      </c>
      <c r="H136" s="241"/>
      <c r="I136" s="241"/>
      <c r="J136" s="241"/>
      <c r="K136" s="241"/>
      <c r="L136" s="241"/>
      <c r="M136" s="241"/>
      <c r="N136" s="241"/>
      <c r="O136" s="27"/>
      <c r="P136" s="23"/>
      <c r="Q136" s="23"/>
      <c r="R136" s="23"/>
      <c r="S136" s="193"/>
    </row>
    <row r="137" spans="1:19" ht="13.15" customHeight="1">
      <c r="A137" s="358" t="s">
        <v>322</v>
      </c>
      <c r="B137" s="122" t="s">
        <v>123</v>
      </c>
      <c r="C137" s="122" t="s">
        <v>15</v>
      </c>
      <c r="D137" s="122"/>
      <c r="E137" s="122"/>
      <c r="F137" s="122"/>
      <c r="G137" s="284">
        <f>Input!G103</f>
        <v>0</v>
      </c>
      <c r="H137" s="284">
        <f>Input!H103</f>
        <v>0</v>
      </c>
      <c r="I137" s="284">
        <f>Input!I103</f>
        <v>0</v>
      </c>
      <c r="J137" s="284">
        <f>Input!J103</f>
        <v>0</v>
      </c>
      <c r="K137" s="284">
        <f>Input!K103</f>
        <v>0</v>
      </c>
      <c r="L137" s="284">
        <f>Input!L103</f>
        <v>0</v>
      </c>
      <c r="M137" s="284">
        <f>Input!M103</f>
        <v>0</v>
      </c>
      <c r="N137" s="284">
        <f>Input!N103</f>
        <v>0</v>
      </c>
      <c r="O137" s="27"/>
      <c r="P137" s="23"/>
      <c r="Q137" s="23"/>
      <c r="R137" s="23"/>
      <c r="S137" s="193"/>
    </row>
    <row r="138" spans="1:19" ht="13.15" customHeight="1">
      <c r="A138" s="358" t="s">
        <v>192</v>
      </c>
      <c r="B138" s="122" t="s">
        <v>124</v>
      </c>
      <c r="C138" s="122" t="s">
        <v>15</v>
      </c>
      <c r="D138" s="122"/>
      <c r="E138" s="122"/>
      <c r="F138" s="122"/>
      <c r="G138" s="284">
        <f>Input!G104</f>
        <v>0</v>
      </c>
      <c r="H138" s="284">
        <f>Input!H104</f>
        <v>0</v>
      </c>
      <c r="I138" s="284">
        <f>Input!I104</f>
        <v>0</v>
      </c>
      <c r="J138" s="284">
        <f>Input!J104</f>
        <v>0</v>
      </c>
      <c r="K138" s="284">
        <f>Input!K104</f>
        <v>0</v>
      </c>
      <c r="L138" s="284">
        <f>Input!L104</f>
        <v>0</v>
      </c>
      <c r="M138" s="284">
        <f>Input!M104</f>
        <v>0</v>
      </c>
      <c r="N138" s="284">
        <f>Input!N104</f>
        <v>0</v>
      </c>
      <c r="O138" s="27"/>
      <c r="P138" s="23"/>
      <c r="Q138" s="23"/>
      <c r="R138" s="23"/>
      <c r="S138" s="193"/>
    </row>
    <row r="139" spans="1:19" ht="13.15" customHeight="1">
      <c r="A139" s="358" t="s">
        <v>194</v>
      </c>
      <c r="B139" s="122" t="s">
        <v>125</v>
      </c>
      <c r="C139" s="122" t="s">
        <v>15</v>
      </c>
      <c r="D139" s="122"/>
      <c r="E139" s="122"/>
      <c r="F139" s="122"/>
      <c r="G139" s="284">
        <f>Input!G105</f>
        <v>0</v>
      </c>
      <c r="H139" s="284">
        <f>Input!H105</f>
        <v>0</v>
      </c>
      <c r="I139" s="284">
        <f>Input!I105</f>
        <v>0</v>
      </c>
      <c r="J139" s="284">
        <f>Input!J105</f>
        <v>0</v>
      </c>
      <c r="K139" s="284">
        <f>Input!K105</f>
        <v>0</v>
      </c>
      <c r="L139" s="284">
        <f>Input!L105</f>
        <v>0</v>
      </c>
      <c r="M139" s="284">
        <f>Input!M105</f>
        <v>0</v>
      </c>
      <c r="N139" s="284">
        <f>Input!N105</f>
        <v>0</v>
      </c>
      <c r="O139" s="27"/>
      <c r="P139" s="23"/>
      <c r="Q139" s="23"/>
      <c r="R139" s="23"/>
      <c r="S139" s="193"/>
    </row>
    <row r="140" spans="1:19" ht="13.15" customHeight="1">
      <c r="A140" s="358" t="s">
        <v>195</v>
      </c>
      <c r="B140" s="122" t="s">
        <v>126</v>
      </c>
      <c r="C140" s="122" t="s">
        <v>15</v>
      </c>
      <c r="D140" s="122"/>
      <c r="E140" s="122"/>
      <c r="F140" s="122"/>
      <c r="G140" s="284">
        <f>Input!G106</f>
        <v>0</v>
      </c>
      <c r="H140" s="284">
        <f>Input!H106</f>
        <v>0</v>
      </c>
      <c r="I140" s="284">
        <f>Input!I106</f>
        <v>0</v>
      </c>
      <c r="J140" s="284">
        <f>Input!J106</f>
        <v>0</v>
      </c>
      <c r="K140" s="284">
        <f>Input!K106</f>
        <v>0</v>
      </c>
      <c r="L140" s="284">
        <f>Input!L106</f>
        <v>0</v>
      </c>
      <c r="M140" s="284">
        <f>Input!M106</f>
        <v>0</v>
      </c>
      <c r="N140" s="284">
        <f>Input!N106</f>
        <v>0</v>
      </c>
      <c r="O140" s="27"/>
      <c r="P140" s="23"/>
      <c r="Q140" s="23"/>
      <c r="R140" s="23"/>
      <c r="S140" s="193"/>
    </row>
    <row r="141" spans="1:19" ht="13.15" customHeight="1">
      <c r="A141" s="358" t="s">
        <v>196</v>
      </c>
      <c r="B141" s="122" t="s">
        <v>121</v>
      </c>
      <c r="C141" s="122"/>
      <c r="D141" s="122"/>
      <c r="E141" s="122"/>
      <c r="F141" s="122"/>
      <c r="G141" s="237">
        <f>(G137*10)+(G138*30)+(G139*50)+(G140*10)</f>
        <v>0</v>
      </c>
      <c r="H141" s="237">
        <f t="shared" ref="H141:N141" si="44">(H137*10)+(H138*30)+(H139*50)+(H140*10)</f>
        <v>0</v>
      </c>
      <c r="I141" s="237">
        <f t="shared" si="44"/>
        <v>0</v>
      </c>
      <c r="J141" s="237">
        <f t="shared" si="44"/>
        <v>0</v>
      </c>
      <c r="K141" s="237">
        <f t="shared" si="44"/>
        <v>0</v>
      </c>
      <c r="L141" s="237">
        <f t="shared" si="44"/>
        <v>0</v>
      </c>
      <c r="M141" s="237">
        <f t="shared" si="44"/>
        <v>0</v>
      </c>
      <c r="N141" s="237">
        <f t="shared" si="44"/>
        <v>0</v>
      </c>
      <c r="O141" s="27"/>
      <c r="P141" s="28"/>
      <c r="Q141" s="23"/>
      <c r="R141" s="23"/>
      <c r="S141" s="193"/>
    </row>
    <row r="142" spans="1:19" ht="13.15" customHeight="1">
      <c r="A142" s="358"/>
      <c r="B142" s="122"/>
      <c r="C142" s="122"/>
      <c r="D142" s="122"/>
      <c r="E142" s="122"/>
      <c r="F142" s="122"/>
      <c r="G142" s="241"/>
      <c r="H142" s="241"/>
      <c r="I142" s="241"/>
      <c r="J142" s="241"/>
      <c r="K142" s="241"/>
      <c r="L142" s="241"/>
      <c r="M142" s="241"/>
      <c r="N142" s="241"/>
      <c r="O142" s="27"/>
      <c r="P142" s="23"/>
      <c r="Q142" s="23"/>
      <c r="R142" s="23"/>
      <c r="S142" s="193"/>
    </row>
    <row r="143" spans="1:19" ht="13.15" customHeight="1">
      <c r="A143" s="358"/>
      <c r="B143" s="122"/>
      <c r="C143" s="122"/>
      <c r="D143" s="122"/>
      <c r="E143" s="122"/>
      <c r="F143" s="122"/>
      <c r="G143" s="122"/>
      <c r="H143" s="122"/>
      <c r="I143" s="122"/>
      <c r="J143" s="122"/>
      <c r="K143" s="122"/>
      <c r="L143" s="122"/>
      <c r="M143" s="122"/>
      <c r="N143" s="122"/>
      <c r="O143" s="27"/>
      <c r="P143" s="23"/>
      <c r="Q143" s="23"/>
      <c r="R143" s="23"/>
      <c r="S143" s="193"/>
    </row>
    <row r="144" spans="1:19" ht="13.15" customHeight="1">
      <c r="A144" s="358"/>
      <c r="B144" s="122"/>
      <c r="C144" s="122"/>
      <c r="D144" s="122"/>
      <c r="E144" s="122"/>
      <c r="F144" s="122"/>
      <c r="G144" s="122"/>
      <c r="H144" s="122"/>
      <c r="I144" s="122"/>
      <c r="J144" s="122"/>
      <c r="K144" s="122"/>
      <c r="L144" s="122"/>
      <c r="M144" s="122"/>
      <c r="N144" s="122"/>
      <c r="O144" s="27"/>
      <c r="P144" s="23"/>
      <c r="Q144" s="23"/>
      <c r="R144" s="23"/>
      <c r="S144" s="193"/>
    </row>
    <row r="145" spans="1:19" ht="13.15" customHeight="1">
      <c r="A145" s="358"/>
      <c r="B145" s="122"/>
      <c r="C145" s="122"/>
      <c r="D145" s="122"/>
      <c r="E145" s="122"/>
      <c r="F145" s="122"/>
      <c r="G145" s="122"/>
      <c r="H145" s="122"/>
      <c r="I145" s="122"/>
      <c r="J145" s="122"/>
      <c r="K145" s="122"/>
      <c r="L145" s="122"/>
      <c r="M145" s="122"/>
      <c r="N145" s="122"/>
      <c r="O145" s="27"/>
      <c r="P145" s="23"/>
      <c r="Q145" s="23"/>
      <c r="R145" s="23"/>
      <c r="S145" s="193"/>
    </row>
    <row r="146" spans="1:19" ht="13.15" customHeight="1">
      <c r="A146" s="358"/>
      <c r="B146" s="122"/>
      <c r="C146" s="122"/>
      <c r="D146" s="122"/>
      <c r="E146" s="122"/>
      <c r="F146" s="122"/>
      <c r="G146" s="122"/>
      <c r="H146" s="122"/>
      <c r="I146" s="122"/>
      <c r="J146" s="122"/>
      <c r="K146" s="122"/>
      <c r="L146" s="122"/>
      <c r="M146" s="122"/>
      <c r="N146" s="122"/>
      <c r="O146" s="27"/>
      <c r="P146" s="23"/>
      <c r="Q146" s="23"/>
      <c r="R146" s="23"/>
      <c r="S146" s="193"/>
    </row>
    <row r="147" spans="1:19" ht="13.15" customHeight="1">
      <c r="A147" s="353" t="s">
        <v>409</v>
      </c>
      <c r="B147" s="122" t="s">
        <v>118</v>
      </c>
      <c r="C147" s="264" t="s">
        <v>622</v>
      </c>
      <c r="D147" s="122"/>
      <c r="E147" s="122"/>
      <c r="F147" s="122"/>
      <c r="G147" s="285">
        <f>0.5%*BR!G14</f>
        <v>0</v>
      </c>
      <c r="H147" s="285">
        <f>0.5%*BR!H14</f>
        <v>0</v>
      </c>
      <c r="I147" s="285">
        <f>0.5%*BR!I14</f>
        <v>0</v>
      </c>
      <c r="J147" s="285">
        <f>0.5%*BR!J14</f>
        <v>0</v>
      </c>
      <c r="K147" s="285">
        <f>0.5%*BR!K14</f>
        <v>0</v>
      </c>
      <c r="L147" s="285">
        <f>0.5%*BR!L14</f>
        <v>0</v>
      </c>
      <c r="M147" s="285">
        <f>0.5%*BR!M14</f>
        <v>0</v>
      </c>
      <c r="N147" s="285">
        <f>0.5%*BR!N14</f>
        <v>0</v>
      </c>
      <c r="O147" s="27"/>
      <c r="P147" s="23"/>
      <c r="Q147" s="23"/>
      <c r="R147" s="23"/>
      <c r="S147" s="193"/>
    </row>
    <row r="148" spans="1:19" s="18" customFormat="1" ht="13.15" customHeight="1">
      <c r="A148" s="357" t="s">
        <v>200</v>
      </c>
      <c r="B148" s="232" t="s">
        <v>122</v>
      </c>
      <c r="C148" s="122" t="s">
        <v>615</v>
      </c>
      <c r="D148" s="232"/>
      <c r="E148" s="122"/>
      <c r="F148" s="122"/>
      <c r="G148" s="286">
        <f>'Licence condition values'!G75</f>
        <v>0</v>
      </c>
      <c r="H148" s="286">
        <f>'Licence condition values'!H75</f>
        <v>0</v>
      </c>
      <c r="I148" s="286">
        <f>'Licence condition values'!I75</f>
        <v>0</v>
      </c>
      <c r="J148" s="286">
        <f>'Licence condition values'!J75</f>
        <v>0</v>
      </c>
      <c r="K148" s="286">
        <f>'Licence condition values'!K75</f>
        <v>0</v>
      </c>
      <c r="L148" s="286">
        <f>'Licence condition values'!L75</f>
        <v>0</v>
      </c>
      <c r="M148" s="286">
        <f>'Licence condition values'!M75</f>
        <v>0</v>
      </c>
      <c r="N148" s="286">
        <f>'Licence condition values'!N75</f>
        <v>0</v>
      </c>
      <c r="O148" s="26"/>
      <c r="P148" s="144"/>
      <c r="Q148" s="144"/>
      <c r="R148" s="144"/>
      <c r="S148" s="415"/>
    </row>
    <row r="149" spans="1:19" ht="13.15" customHeight="1">
      <c r="A149" s="358" t="s">
        <v>191</v>
      </c>
      <c r="B149" s="122" t="s">
        <v>120</v>
      </c>
      <c r="C149" s="122" t="s">
        <v>615</v>
      </c>
      <c r="D149" s="122"/>
      <c r="E149" s="122"/>
      <c r="F149" s="122"/>
      <c r="G149" s="280">
        <f>'Licence condition values'!G74</f>
        <v>0</v>
      </c>
      <c r="H149" s="280">
        <f>'Licence condition values'!H74</f>
        <v>0</v>
      </c>
      <c r="I149" s="280">
        <f>'Licence condition values'!I74</f>
        <v>0</v>
      </c>
      <c r="J149" s="280">
        <f>'Licence condition values'!J74</f>
        <v>0</v>
      </c>
      <c r="K149" s="280">
        <f>'Licence condition values'!K74</f>
        <v>0</v>
      </c>
      <c r="L149" s="280">
        <f>'Licence condition values'!L74</f>
        <v>0</v>
      </c>
      <c r="M149" s="280">
        <f>'Licence condition values'!M74</f>
        <v>0</v>
      </c>
      <c r="N149" s="280">
        <f>'Licence condition values'!N74</f>
        <v>0</v>
      </c>
      <c r="O149" s="27"/>
      <c r="P149" s="23"/>
      <c r="Q149" s="23"/>
      <c r="R149" s="23"/>
      <c r="S149" s="193"/>
    </row>
    <row r="150" spans="1:19" ht="28.5" customHeight="1">
      <c r="A150" s="358" t="s">
        <v>654</v>
      </c>
      <c r="B150" s="122" t="s">
        <v>117</v>
      </c>
      <c r="C150" s="264" t="s">
        <v>622</v>
      </c>
      <c r="D150" s="122"/>
      <c r="E150" s="122"/>
      <c r="F150" s="122"/>
      <c r="G150" s="237">
        <f>IFERROR(G147/(G148-G149),0)</f>
        <v>0</v>
      </c>
      <c r="H150" s="237">
        <f t="shared" ref="H150:N150" si="45">IFERROR(H147/(H148-H149),0)</f>
        <v>0</v>
      </c>
      <c r="I150" s="237">
        <f t="shared" si="45"/>
        <v>0</v>
      </c>
      <c r="J150" s="237">
        <f t="shared" si="45"/>
        <v>0</v>
      </c>
      <c r="K150" s="237">
        <f t="shared" si="45"/>
        <v>0</v>
      </c>
      <c r="L150" s="237">
        <f t="shared" si="45"/>
        <v>0</v>
      </c>
      <c r="M150" s="237">
        <f t="shared" si="45"/>
        <v>0</v>
      </c>
      <c r="N150" s="237">
        <f t="shared" si="45"/>
        <v>0</v>
      </c>
      <c r="O150" s="27"/>
      <c r="P150" s="28"/>
      <c r="Q150" s="23"/>
      <c r="R150" s="23"/>
      <c r="S150" s="193"/>
    </row>
    <row r="151" spans="1:19" ht="13.5">
      <c r="A151" s="353"/>
      <c r="B151" s="122"/>
      <c r="C151" s="122"/>
      <c r="D151" s="122"/>
      <c r="E151" s="122"/>
      <c r="F151" s="122"/>
      <c r="G151" s="122"/>
      <c r="H151" s="122"/>
      <c r="I151" s="122"/>
      <c r="J151" s="122"/>
      <c r="K151" s="122"/>
      <c r="L151" s="122"/>
      <c r="M151" s="122"/>
      <c r="N151" s="122"/>
      <c r="O151" s="27"/>
      <c r="P151" s="23"/>
      <c r="Q151" s="23"/>
      <c r="R151" s="23"/>
      <c r="S151" s="193"/>
    </row>
    <row r="152" spans="1:19">
      <c r="A152" s="169"/>
      <c r="B152" s="27"/>
      <c r="C152" s="27"/>
      <c r="D152" s="27"/>
      <c r="E152" s="27"/>
      <c r="F152" s="27"/>
      <c r="G152" s="27"/>
      <c r="H152" s="27"/>
      <c r="I152" s="27"/>
      <c r="J152" s="27"/>
      <c r="K152" s="27"/>
      <c r="L152" s="27"/>
      <c r="M152" s="27"/>
      <c r="N152" s="27"/>
      <c r="O152" s="27"/>
      <c r="P152" s="23"/>
      <c r="Q152" s="23"/>
      <c r="R152" s="23"/>
      <c r="S152" s="193"/>
    </row>
    <row r="153" spans="1:19">
      <c r="A153" s="373"/>
      <c r="B153" s="23"/>
      <c r="C153" s="23"/>
      <c r="D153" s="23"/>
      <c r="E153" s="23"/>
      <c r="F153" s="23"/>
      <c r="G153" s="23"/>
      <c r="H153" s="23"/>
      <c r="I153" s="23"/>
      <c r="J153" s="23"/>
      <c r="K153" s="23"/>
      <c r="L153" s="23"/>
      <c r="M153" s="23"/>
      <c r="N153" s="23"/>
      <c r="O153" s="23"/>
      <c r="P153" s="23"/>
      <c r="Q153" s="23"/>
      <c r="R153" s="23"/>
      <c r="S153" s="193"/>
    </row>
    <row r="154" spans="1:19" ht="12.75" thickBot="1">
      <c r="A154" s="374"/>
      <c r="B154" s="147"/>
      <c r="C154" s="147"/>
      <c r="D154" s="147"/>
      <c r="E154" s="147"/>
      <c r="F154" s="147"/>
      <c r="G154" s="147"/>
      <c r="H154" s="147"/>
      <c r="I154" s="147"/>
      <c r="J154" s="147"/>
      <c r="K154" s="147"/>
      <c r="L154" s="147"/>
      <c r="M154" s="147"/>
      <c r="N154" s="147"/>
      <c r="O154" s="147"/>
      <c r="P154" s="147"/>
      <c r="Q154" s="147"/>
      <c r="R154" s="147"/>
      <c r="S154" s="194"/>
    </row>
    <row r="155" spans="1:19">
      <c r="A155" s="16"/>
      <c r="B155" s="16"/>
      <c r="C155" s="16"/>
      <c r="D155" s="16"/>
      <c r="E155" s="16"/>
      <c r="F155" s="16"/>
      <c r="G155" s="16"/>
      <c r="H155" s="16"/>
      <c r="I155" s="16"/>
      <c r="J155" s="16"/>
      <c r="K155" s="16"/>
      <c r="L155" s="16"/>
      <c r="M155" s="16"/>
      <c r="N155" s="16"/>
      <c r="P155" s="16"/>
      <c r="Q155" s="16"/>
      <c r="R155" s="16"/>
      <c r="S155" s="16"/>
    </row>
    <row r="156" spans="1:19">
      <c r="A156" s="16"/>
      <c r="B156" s="16"/>
      <c r="C156" s="16"/>
      <c r="D156" s="16"/>
      <c r="E156" s="16"/>
      <c r="F156" s="16"/>
      <c r="G156" s="16"/>
      <c r="H156" s="16"/>
      <c r="I156" s="16"/>
      <c r="J156" s="16"/>
      <c r="K156" s="16"/>
      <c r="L156" s="16"/>
      <c r="M156" s="16"/>
      <c r="N156" s="16"/>
      <c r="P156" s="16"/>
      <c r="Q156" s="16"/>
      <c r="R156" s="16"/>
      <c r="S156" s="16"/>
    </row>
  </sheetData>
  <customSheetViews>
    <customSheetView guid="{B5D91CEF-FC7A-47FC-9F84-DBD653D656B4}" scale="80" topLeftCell="A10">
      <selection activeCell="E19" sqref="E19"/>
      <pageMargins left="0.7" right="0.7" top="0.75" bottom="0.75" header="0.3" footer="0.3"/>
      <pageSetup paperSize="9" orientation="portrait" r:id="rId1"/>
    </customSheetView>
  </customSheetViews>
  <pageMargins left="0.7" right="0.7" top="0.75" bottom="0.75" header="0.3" footer="0.3"/>
  <pageSetup paperSize="9" orientation="portrait" r:id="rId2"/>
  <drawing r:id="rId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O86"/>
  <sheetViews>
    <sheetView showGridLines="0" zoomScale="90" zoomScaleNormal="90" workbookViewId="0">
      <pane xSplit="3" ySplit="8" topLeftCell="D24" activePane="bottomRight" state="frozen"/>
      <selection pane="topRight" activeCell="D1" sqref="D1"/>
      <selection pane="bottomLeft" activeCell="A9" sqref="A9"/>
      <selection pane="bottomRight" activeCell="D29" sqref="D29"/>
    </sheetView>
  </sheetViews>
  <sheetFormatPr defaultRowHeight="12.4"/>
  <cols>
    <col min="1" max="1" width="30" customWidth="1"/>
    <col min="2" max="2" width="19.3515625" customWidth="1"/>
    <col min="3" max="3" width="20.87890625" customWidth="1"/>
    <col min="4" max="4" width="10.1171875" customWidth="1"/>
    <col min="5" max="6" width="5.64453125" customWidth="1"/>
    <col min="7" max="7" width="10.64453125" customWidth="1"/>
    <col min="8" max="8" width="10.87890625" customWidth="1"/>
    <col min="9" max="14" width="13" bestFit="1" customWidth="1"/>
    <col min="15" max="15" width="2.64453125" customWidth="1"/>
  </cols>
  <sheetData>
    <row r="1" spans="1:15" ht="14.65">
      <c r="A1" s="347" t="str">
        <f>CompName</f>
        <v>GDN Name</v>
      </c>
      <c r="B1" s="366"/>
      <c r="C1" s="366"/>
      <c r="D1" s="157"/>
      <c r="E1" s="157"/>
      <c r="F1" s="157"/>
      <c r="G1" s="157"/>
      <c r="H1" s="157"/>
      <c r="I1" s="157"/>
      <c r="J1" s="157"/>
      <c r="K1" s="157"/>
      <c r="L1" s="157"/>
      <c r="M1" s="157"/>
      <c r="N1" s="157"/>
      <c r="O1" s="349"/>
    </row>
    <row r="2" spans="1:15" ht="14.65">
      <c r="A2" s="405">
        <f>RegYr</f>
        <v>2020</v>
      </c>
      <c r="B2" s="258"/>
      <c r="C2" s="258"/>
      <c r="D2" s="22"/>
      <c r="E2" s="22"/>
      <c r="F2" s="22"/>
      <c r="G2" s="22"/>
      <c r="H2" s="22"/>
      <c r="I2" s="22"/>
      <c r="J2" s="22"/>
      <c r="K2" s="22"/>
      <c r="L2" s="22"/>
      <c r="M2" s="22"/>
      <c r="N2" s="22"/>
      <c r="O2" s="193"/>
    </row>
    <row r="3" spans="1:15" ht="14.65">
      <c r="A3" s="350"/>
      <c r="B3" s="258"/>
      <c r="C3" s="258"/>
      <c r="D3" s="22"/>
      <c r="E3" s="22"/>
      <c r="F3" s="22"/>
      <c r="G3" s="22"/>
      <c r="H3" s="22"/>
      <c r="I3" s="22"/>
      <c r="J3" s="22"/>
      <c r="K3" s="22"/>
      <c r="L3" s="22"/>
      <c r="M3" s="22"/>
      <c r="N3" s="22"/>
      <c r="O3" s="193"/>
    </row>
    <row r="4" spans="1:15" ht="14.65">
      <c r="A4" s="350" t="s">
        <v>543</v>
      </c>
      <c r="B4" s="259"/>
      <c r="C4" s="258" t="s">
        <v>205</v>
      </c>
      <c r="D4" s="30"/>
      <c r="E4" s="30"/>
      <c r="F4" s="30"/>
      <c r="G4" s="30"/>
      <c r="H4" s="30"/>
      <c r="I4" s="30"/>
      <c r="J4" s="30"/>
      <c r="K4" s="30"/>
      <c r="L4" s="30"/>
      <c r="M4" s="30"/>
      <c r="N4" s="30"/>
      <c r="O4" s="193"/>
    </row>
    <row r="5" spans="1:15" ht="15.75">
      <c r="A5" s="406" t="s">
        <v>535</v>
      </c>
      <c r="B5" s="243"/>
      <c r="C5" s="243"/>
      <c r="D5" s="122"/>
      <c r="E5" s="122"/>
      <c r="F5" s="122"/>
      <c r="G5" s="122"/>
      <c r="H5" s="122"/>
      <c r="I5" s="122"/>
      <c r="J5" s="122"/>
      <c r="K5" s="122"/>
      <c r="L5" s="122"/>
      <c r="M5" s="122"/>
      <c r="N5" s="122"/>
      <c r="O5" s="193"/>
    </row>
    <row r="6" spans="1:15" ht="13.5">
      <c r="A6" s="407" t="s">
        <v>127</v>
      </c>
      <c r="B6" s="408"/>
      <c r="C6" s="243"/>
      <c r="D6" s="122"/>
      <c r="E6" s="122"/>
      <c r="F6" s="122"/>
      <c r="G6" s="122"/>
      <c r="H6" s="122"/>
      <c r="I6" s="122"/>
      <c r="J6" s="122"/>
      <c r="K6" s="122"/>
      <c r="L6" s="122"/>
      <c r="M6" s="122"/>
      <c r="N6" s="122"/>
      <c r="O6" s="396"/>
    </row>
    <row r="7" spans="1:15" ht="13.15" customHeight="1">
      <c r="A7" s="355"/>
      <c r="B7" s="24"/>
      <c r="C7" s="335" t="s">
        <v>466</v>
      </c>
      <c r="D7" s="122"/>
      <c r="E7" s="122"/>
      <c r="F7" s="24"/>
      <c r="G7" s="24"/>
      <c r="H7" s="24"/>
      <c r="I7" s="24"/>
      <c r="J7" s="122"/>
      <c r="K7" s="122"/>
      <c r="L7" s="122"/>
      <c r="M7" s="122"/>
      <c r="N7" s="122"/>
      <c r="O7" s="396"/>
    </row>
    <row r="8" spans="1:15" ht="13.15" customHeight="1">
      <c r="A8" s="353"/>
      <c r="B8" s="24"/>
      <c r="C8" s="24"/>
      <c r="D8" s="24"/>
      <c r="E8" s="122"/>
      <c r="F8" s="122"/>
      <c r="G8" s="231" t="s">
        <v>59</v>
      </c>
      <c r="H8" s="231" t="s">
        <v>60</v>
      </c>
      <c r="I8" s="231" t="s">
        <v>61</v>
      </c>
      <c r="J8" s="231" t="s">
        <v>62</v>
      </c>
      <c r="K8" s="231" t="s">
        <v>63</v>
      </c>
      <c r="L8" s="231" t="s">
        <v>64</v>
      </c>
      <c r="M8" s="231" t="s">
        <v>65</v>
      </c>
      <c r="N8" s="231" t="s">
        <v>66</v>
      </c>
      <c r="O8" s="396"/>
    </row>
    <row r="9" spans="1:15" ht="13.15" customHeight="1">
      <c r="A9" s="353"/>
      <c r="B9" s="122"/>
      <c r="C9" s="122"/>
      <c r="D9" s="122"/>
      <c r="E9" s="122"/>
      <c r="F9" s="122"/>
      <c r="G9" s="122"/>
      <c r="H9" s="122"/>
      <c r="I9" s="122"/>
      <c r="J9" s="122"/>
      <c r="K9" s="122"/>
      <c r="L9" s="122"/>
      <c r="M9" s="122"/>
      <c r="N9" s="122"/>
      <c r="O9" s="396"/>
    </row>
    <row r="10" spans="1:15" ht="28.15">
      <c r="A10" s="358" t="s">
        <v>197</v>
      </c>
      <c r="B10" s="122" t="s">
        <v>536</v>
      </c>
      <c r="C10" s="264" t="s">
        <v>622</v>
      </c>
      <c r="D10" s="122"/>
      <c r="E10" s="122"/>
      <c r="F10" s="122"/>
      <c r="G10" s="235"/>
      <c r="H10" s="235"/>
      <c r="I10" s="236">
        <f t="shared" ref="I10:N10" si="0">I25</f>
        <v>0</v>
      </c>
      <c r="J10" s="236">
        <f t="shared" si="0"/>
        <v>0</v>
      </c>
      <c r="K10" s="236">
        <f t="shared" si="0"/>
        <v>0</v>
      </c>
      <c r="L10" s="236">
        <f t="shared" si="0"/>
        <v>0</v>
      </c>
      <c r="M10" s="236">
        <f t="shared" si="0"/>
        <v>0</v>
      </c>
      <c r="N10" s="236">
        <f t="shared" si="0"/>
        <v>0</v>
      </c>
      <c r="O10" s="396"/>
    </row>
    <row r="11" spans="1:15" ht="15.75">
      <c r="A11" s="358" t="s">
        <v>198</v>
      </c>
      <c r="B11" s="122" t="s">
        <v>537</v>
      </c>
      <c r="C11" s="264" t="s">
        <v>622</v>
      </c>
      <c r="D11" s="122"/>
      <c r="E11" s="122"/>
      <c r="F11" s="122"/>
      <c r="G11" s="235"/>
      <c r="H11" s="235"/>
      <c r="I11" s="244">
        <f t="shared" ref="I11:N11" si="1">I68</f>
        <v>0</v>
      </c>
      <c r="J11" s="244">
        <f t="shared" si="1"/>
        <v>0</v>
      </c>
      <c r="K11" s="244">
        <f t="shared" si="1"/>
        <v>0</v>
      </c>
      <c r="L11" s="244">
        <f t="shared" si="1"/>
        <v>0</v>
      </c>
      <c r="M11" s="244">
        <f t="shared" si="1"/>
        <v>0</v>
      </c>
      <c r="N11" s="244">
        <f t="shared" si="1"/>
        <v>0</v>
      </c>
      <c r="O11" s="396"/>
    </row>
    <row r="12" spans="1:15" ht="28.15">
      <c r="A12" s="358" t="s">
        <v>151</v>
      </c>
      <c r="B12" s="122" t="s">
        <v>538</v>
      </c>
      <c r="C12" s="264" t="s">
        <v>622</v>
      </c>
      <c r="D12" s="122"/>
      <c r="E12" s="122"/>
      <c r="F12" s="122"/>
      <c r="G12" s="235"/>
      <c r="H12" s="235"/>
      <c r="I12" s="237">
        <f t="shared" ref="I12:N12" si="2">I10+I11</f>
        <v>0</v>
      </c>
      <c r="J12" s="237">
        <f t="shared" si="2"/>
        <v>0</v>
      </c>
      <c r="K12" s="237">
        <f t="shared" si="2"/>
        <v>0</v>
      </c>
      <c r="L12" s="237">
        <f t="shared" si="2"/>
        <v>0</v>
      </c>
      <c r="M12" s="237">
        <f t="shared" si="2"/>
        <v>0</v>
      </c>
      <c r="N12" s="237">
        <f t="shared" si="2"/>
        <v>0</v>
      </c>
      <c r="O12" s="396"/>
    </row>
    <row r="13" spans="1:15" ht="13.15" customHeight="1">
      <c r="A13" s="353"/>
      <c r="B13" s="122"/>
      <c r="C13" s="122"/>
      <c r="D13" s="122"/>
      <c r="E13" s="122"/>
      <c r="F13" s="122"/>
      <c r="G13" s="122"/>
      <c r="H13" s="122"/>
      <c r="I13" s="122"/>
      <c r="J13" s="122"/>
      <c r="K13" s="122"/>
      <c r="L13" s="122"/>
      <c r="M13" s="122"/>
      <c r="N13" s="122"/>
      <c r="O13" s="396"/>
    </row>
    <row r="14" spans="1:15" ht="14.25" customHeight="1">
      <c r="A14" s="353"/>
      <c r="B14" s="122"/>
      <c r="C14" s="122"/>
      <c r="D14" s="122"/>
      <c r="E14" s="122"/>
      <c r="F14" s="122"/>
      <c r="G14" s="122"/>
      <c r="H14" s="122"/>
      <c r="I14" s="122"/>
      <c r="J14" s="122"/>
      <c r="K14" s="122"/>
      <c r="L14" s="122"/>
      <c r="M14" s="122"/>
      <c r="N14" s="122"/>
      <c r="O14" s="396"/>
    </row>
    <row r="15" spans="1:15" ht="14.25" customHeight="1">
      <c r="A15" s="353"/>
      <c r="B15" s="122"/>
      <c r="C15" s="122"/>
      <c r="D15" s="122"/>
      <c r="E15" s="122"/>
      <c r="F15" s="122"/>
      <c r="G15" s="122"/>
      <c r="H15" s="122"/>
      <c r="I15" s="122"/>
      <c r="J15" s="122"/>
      <c r="K15" s="122"/>
      <c r="L15" s="122"/>
      <c r="M15" s="122"/>
      <c r="N15" s="122"/>
      <c r="O15" s="396"/>
    </row>
    <row r="16" spans="1:15" ht="13.15" customHeight="1">
      <c r="A16" s="359" t="s">
        <v>203</v>
      </c>
      <c r="B16" s="122"/>
      <c r="C16" s="122"/>
      <c r="D16" s="122"/>
      <c r="E16" s="122"/>
      <c r="F16" s="122"/>
      <c r="G16" s="122"/>
      <c r="H16" s="122"/>
      <c r="I16" s="122"/>
      <c r="J16" s="122"/>
      <c r="K16" s="122"/>
      <c r="L16" s="122"/>
      <c r="M16" s="122"/>
      <c r="N16" s="122"/>
      <c r="O16" s="396"/>
    </row>
    <row r="17" spans="1:15" ht="13.15" customHeight="1">
      <c r="A17" s="353"/>
      <c r="B17" s="122"/>
      <c r="C17" s="122"/>
      <c r="D17" s="122"/>
      <c r="E17" s="122"/>
      <c r="F17" s="122"/>
      <c r="G17" s="122"/>
      <c r="H17" s="122"/>
      <c r="I17" s="122"/>
      <c r="J17" s="122"/>
      <c r="K17" s="122"/>
      <c r="L17" s="122"/>
      <c r="M17" s="122"/>
      <c r="N17" s="122"/>
      <c r="O17" s="396"/>
    </row>
    <row r="18" spans="1:15" ht="13.15" customHeight="1">
      <c r="A18" s="358" t="s">
        <v>220</v>
      </c>
      <c r="B18" s="122" t="s">
        <v>337</v>
      </c>
      <c r="C18" s="324" t="s">
        <v>218</v>
      </c>
      <c r="D18" s="122"/>
      <c r="E18" s="122"/>
      <c r="F18" s="122"/>
      <c r="G18" s="235"/>
      <c r="H18" s="235"/>
      <c r="I18" s="245">
        <f>Input!G110</f>
        <v>0</v>
      </c>
      <c r="J18" s="245">
        <f>Input!H110</f>
        <v>0</v>
      </c>
      <c r="K18" s="245">
        <f>Input!I110</f>
        <v>0</v>
      </c>
      <c r="L18" s="245">
        <f>Input!J110</f>
        <v>0</v>
      </c>
      <c r="M18" s="245">
        <f>Input!K110</f>
        <v>0</v>
      </c>
      <c r="N18" s="245">
        <f>Input!L110</f>
        <v>0</v>
      </c>
      <c r="O18" s="396"/>
    </row>
    <row r="19" spans="1:15" ht="13.15" customHeight="1">
      <c r="A19" s="358" t="s">
        <v>221</v>
      </c>
      <c r="B19" s="122" t="s">
        <v>301</v>
      </c>
      <c r="C19" s="264" t="s">
        <v>622</v>
      </c>
      <c r="D19" s="122"/>
      <c r="E19" s="122"/>
      <c r="F19" s="122"/>
      <c r="G19" s="235"/>
      <c r="H19" s="235"/>
      <c r="I19" s="328">
        <f t="shared" ref="I19:N19" si="3">I37</f>
        <v>0</v>
      </c>
      <c r="J19" s="328">
        <f t="shared" si="3"/>
        <v>0</v>
      </c>
      <c r="K19" s="328">
        <f t="shared" si="3"/>
        <v>0</v>
      </c>
      <c r="L19" s="328">
        <f t="shared" si="3"/>
        <v>0</v>
      </c>
      <c r="M19" s="328">
        <f t="shared" si="3"/>
        <v>0</v>
      </c>
      <c r="N19" s="328">
        <f t="shared" si="3"/>
        <v>0</v>
      </c>
      <c r="O19" s="396"/>
    </row>
    <row r="20" spans="1:15" ht="13.15" customHeight="1">
      <c r="A20" s="357" t="s">
        <v>513</v>
      </c>
      <c r="B20" s="122" t="s">
        <v>128</v>
      </c>
      <c r="C20" s="24" t="s">
        <v>19</v>
      </c>
      <c r="D20" s="122"/>
      <c r="E20" s="122"/>
      <c r="F20" s="122"/>
      <c r="G20" s="235"/>
      <c r="H20" s="235"/>
      <c r="I20" s="238">
        <f>BR!G21</f>
        <v>1.1666920799178002</v>
      </c>
      <c r="J20" s="238">
        <f>BR!H21</f>
        <v>1.1895565905211509</v>
      </c>
      <c r="K20" s="238">
        <f>BR!I21</f>
        <v>1.2023773826081596</v>
      </c>
      <c r="L20" s="238">
        <f>BR!J21</f>
        <v>1.2281413211584551</v>
      </c>
      <c r="M20" s="238">
        <f>BR!K21</f>
        <v>1.2740983664300378</v>
      </c>
      <c r="N20" s="238">
        <f>BR!L21</f>
        <v>1.3130293043365822</v>
      </c>
      <c r="O20" s="396"/>
    </row>
    <row r="21" spans="1:15" ht="27">
      <c r="A21" s="358" t="s">
        <v>219</v>
      </c>
      <c r="B21" s="122" t="s">
        <v>313</v>
      </c>
      <c r="C21" s="329" t="s">
        <v>516</v>
      </c>
      <c r="D21" s="122"/>
      <c r="E21" s="122"/>
      <c r="F21" s="122"/>
      <c r="G21" s="235"/>
      <c r="H21" s="235"/>
      <c r="I21" s="246">
        <f>'Licence condition values'!G54</f>
        <v>0</v>
      </c>
      <c r="J21" s="246">
        <f>'Licence condition values'!H54</f>
        <v>0</v>
      </c>
      <c r="K21" s="246">
        <f>'Licence condition values'!I54</f>
        <v>0</v>
      </c>
      <c r="L21" s="246">
        <f>'Licence condition values'!J54</f>
        <v>0</v>
      </c>
      <c r="M21" s="246">
        <f>'Licence condition values'!K54</f>
        <v>0</v>
      </c>
      <c r="N21" s="246">
        <f>'Licence condition values'!L54</f>
        <v>0</v>
      </c>
      <c r="O21" s="396"/>
    </row>
    <row r="22" spans="1:15" ht="13.15" customHeight="1">
      <c r="A22" s="358" t="s">
        <v>67</v>
      </c>
      <c r="B22" s="122" t="s">
        <v>314</v>
      </c>
      <c r="C22" s="24" t="s">
        <v>19</v>
      </c>
      <c r="D22" s="122"/>
      <c r="E22" s="122"/>
      <c r="F22" s="122"/>
      <c r="G22" s="235"/>
      <c r="H22" s="235"/>
      <c r="I22" s="247">
        <f>BR!G49</f>
        <v>1.04243</v>
      </c>
      <c r="J22" s="247">
        <f>BR!H49</f>
        <v>1.0411299999999999</v>
      </c>
      <c r="K22" s="247">
        <f>BR!I49</f>
        <v>1.040025</v>
      </c>
      <c r="L22" s="247">
        <f>BR!J49</f>
        <v>1.0389200000000001</v>
      </c>
      <c r="M22" s="247">
        <f>BR!K49</f>
        <v>1.0378799999999999</v>
      </c>
      <c r="N22" s="247">
        <f>BR!L49</f>
        <v>1.035865</v>
      </c>
      <c r="O22" s="396"/>
    </row>
    <row r="23" spans="1:15" ht="13.15" customHeight="1">
      <c r="A23" s="409" t="s">
        <v>21</v>
      </c>
      <c r="B23" s="122" t="s">
        <v>539</v>
      </c>
      <c r="C23" s="24" t="s">
        <v>19</v>
      </c>
      <c r="D23" s="122"/>
      <c r="E23" s="122"/>
      <c r="F23" s="122"/>
      <c r="G23" s="235"/>
      <c r="H23" s="235"/>
      <c r="I23" s="247">
        <f>BR!H49</f>
        <v>1.0411299999999999</v>
      </c>
      <c r="J23" s="247">
        <f>BR!I49</f>
        <v>1.040025</v>
      </c>
      <c r="K23" s="247">
        <f>BR!J49</f>
        <v>1.0389200000000001</v>
      </c>
      <c r="L23" s="247">
        <f>BR!K49</f>
        <v>1.0378799999999999</v>
      </c>
      <c r="M23" s="247">
        <f>BR!L49</f>
        <v>1.035865</v>
      </c>
      <c r="N23" s="247">
        <f>BR!M49</f>
        <v>1.03372</v>
      </c>
      <c r="O23" s="396"/>
    </row>
    <row r="24" spans="1:15" ht="13.15" customHeight="1">
      <c r="A24" s="358" t="s">
        <v>58</v>
      </c>
      <c r="B24" s="122" t="s">
        <v>6</v>
      </c>
      <c r="C24" s="24" t="s">
        <v>19</v>
      </c>
      <c r="D24" s="122"/>
      <c r="E24" s="122"/>
      <c r="F24" s="122"/>
      <c r="G24" s="235"/>
      <c r="H24" s="235"/>
      <c r="I24" s="247">
        <f>BR!I30</f>
        <v>1.226652469327056</v>
      </c>
      <c r="J24" s="247">
        <f>BR!J30</f>
        <v>1.2327332569617151</v>
      </c>
      <c r="K24" s="247">
        <f>BR!K30</f>
        <v>1.2709207088698118</v>
      </c>
      <c r="L24" s="247">
        <f>BR!L30</f>
        <v>1.3140257043000614</v>
      </c>
      <c r="M24" s="247">
        <f>BR!M30</f>
        <v>1.358588447714592</v>
      </c>
      <c r="N24" s="247">
        <f>BR!N30</f>
        <v>1.379837712499195</v>
      </c>
      <c r="O24" s="396"/>
    </row>
    <row r="25" spans="1:15" ht="42.75" customHeight="1">
      <c r="A25" s="358" t="s">
        <v>197</v>
      </c>
      <c r="B25" s="122" t="s">
        <v>536</v>
      </c>
      <c r="C25" s="264" t="s">
        <v>622</v>
      </c>
      <c r="D25" s="264"/>
      <c r="E25" s="122"/>
      <c r="F25" s="122"/>
      <c r="G25" s="235"/>
      <c r="H25" s="235"/>
      <c r="I25" s="237">
        <f t="shared" ref="I25:N25" si="4">IFERROR(((((I18*I19)/I20)-I21)*I22*I23*I24),0)</f>
        <v>0</v>
      </c>
      <c r="J25" s="237">
        <f t="shared" si="4"/>
        <v>0</v>
      </c>
      <c r="K25" s="237">
        <f t="shared" si="4"/>
        <v>0</v>
      </c>
      <c r="L25" s="237">
        <f t="shared" si="4"/>
        <v>0</v>
      </c>
      <c r="M25" s="237">
        <f t="shared" si="4"/>
        <v>0</v>
      </c>
      <c r="N25" s="237">
        <f t="shared" si="4"/>
        <v>0</v>
      </c>
      <c r="O25" s="396"/>
    </row>
    <row r="26" spans="1:15" ht="13.15" customHeight="1">
      <c r="A26" s="353"/>
      <c r="B26" s="122"/>
      <c r="C26" s="122"/>
      <c r="D26" s="122"/>
      <c r="E26" s="122"/>
      <c r="F26" s="122"/>
      <c r="G26" s="122"/>
      <c r="H26" s="122"/>
      <c r="I26" s="122"/>
      <c r="J26" s="122"/>
      <c r="K26" s="122"/>
      <c r="L26" s="122"/>
      <c r="M26" s="122"/>
      <c r="N26" s="122"/>
      <c r="O26" s="396"/>
    </row>
    <row r="27" spans="1:15" ht="13.15" customHeight="1">
      <c r="A27" s="353"/>
      <c r="B27" s="122"/>
      <c r="C27" s="122"/>
      <c r="D27" s="122"/>
      <c r="E27" s="122"/>
      <c r="F27" s="122"/>
      <c r="G27" s="122"/>
      <c r="H27" s="122"/>
      <c r="I27" s="122"/>
      <c r="J27" s="122"/>
      <c r="K27" s="122"/>
      <c r="L27" s="122"/>
      <c r="M27" s="122"/>
      <c r="N27" s="122"/>
      <c r="O27" s="396"/>
    </row>
    <row r="28" spans="1:15" ht="14.25" customHeight="1">
      <c r="A28" s="353"/>
      <c r="B28" s="122"/>
      <c r="C28" s="122"/>
      <c r="D28" s="122"/>
      <c r="E28" s="122"/>
      <c r="F28" s="122"/>
      <c r="G28" s="122"/>
      <c r="H28" s="122"/>
      <c r="I28" s="122"/>
      <c r="J28" s="122"/>
      <c r="K28" s="122"/>
      <c r="L28" s="122"/>
      <c r="M28" s="122"/>
      <c r="N28" s="122"/>
      <c r="O28" s="396"/>
    </row>
    <row r="29" spans="1:15" ht="40.5">
      <c r="A29" s="391" t="s">
        <v>647</v>
      </c>
      <c r="B29" s="122"/>
      <c r="C29" s="122"/>
      <c r="D29" s="122"/>
      <c r="E29" s="122"/>
      <c r="F29" s="122"/>
      <c r="G29" s="122"/>
      <c r="H29" s="122"/>
      <c r="I29" s="122"/>
      <c r="J29" s="122"/>
      <c r="K29" s="122"/>
      <c r="L29" s="122"/>
      <c r="M29" s="122"/>
      <c r="N29" s="122"/>
      <c r="O29" s="396"/>
    </row>
    <row r="30" spans="1:15" ht="32.25" customHeight="1">
      <c r="A30" s="391"/>
      <c r="B30" s="122"/>
      <c r="C30" s="122"/>
      <c r="D30" s="122"/>
      <c r="E30" s="122"/>
      <c r="F30" s="122"/>
      <c r="G30" s="122"/>
      <c r="H30" s="122"/>
      <c r="I30" s="122"/>
      <c r="J30" s="122"/>
      <c r="K30" s="122"/>
      <c r="L30" s="122"/>
      <c r="M30" s="122"/>
      <c r="N30" s="122"/>
      <c r="O30" s="396"/>
    </row>
    <row r="31" spans="1:15" ht="13.15" customHeight="1">
      <c r="A31" s="353"/>
      <c r="B31" s="122"/>
      <c r="C31" s="122"/>
      <c r="D31" s="122"/>
      <c r="E31" s="122"/>
      <c r="F31" s="122"/>
      <c r="G31" s="122"/>
      <c r="H31" s="122"/>
      <c r="I31" s="122"/>
      <c r="J31" s="122"/>
      <c r="K31" s="122"/>
      <c r="L31" s="122"/>
      <c r="M31" s="122"/>
      <c r="N31" s="122"/>
      <c r="O31" s="396"/>
    </row>
    <row r="32" spans="1:15" ht="13.15" customHeight="1">
      <c r="A32" s="353"/>
      <c r="B32" s="122"/>
      <c r="C32" s="122"/>
      <c r="D32" s="122"/>
      <c r="E32" s="122"/>
      <c r="F32" s="122"/>
      <c r="G32" s="122"/>
      <c r="H32" s="122"/>
      <c r="I32" s="122"/>
      <c r="J32" s="122"/>
      <c r="K32" s="122"/>
      <c r="L32" s="122"/>
      <c r="M32" s="122"/>
      <c r="N32" s="122"/>
      <c r="O32" s="396"/>
    </row>
    <row r="33" spans="1:15" ht="12.75" customHeight="1">
      <c r="A33" s="353"/>
      <c r="B33" s="122"/>
      <c r="C33" s="305"/>
      <c r="D33" s="122"/>
      <c r="E33" s="122"/>
      <c r="F33" s="122"/>
      <c r="G33" s="234"/>
      <c r="H33" s="234"/>
      <c r="I33" s="234"/>
      <c r="J33" s="234"/>
      <c r="K33" s="234"/>
      <c r="L33" s="234"/>
      <c r="M33" s="234"/>
      <c r="N33" s="234"/>
      <c r="O33" s="396"/>
    </row>
    <row r="34" spans="1:15" ht="13.15" customHeight="1">
      <c r="A34" s="353" t="s">
        <v>202</v>
      </c>
      <c r="B34" s="122" t="s">
        <v>129</v>
      </c>
      <c r="C34" s="122" t="s">
        <v>616</v>
      </c>
      <c r="D34" s="122"/>
      <c r="E34" s="122"/>
      <c r="F34" s="122"/>
      <c r="G34" s="235"/>
      <c r="H34" s="235"/>
      <c r="I34" s="248">
        <f>'Licence condition values'!I55</f>
        <v>0</v>
      </c>
      <c r="J34" s="248">
        <f>'Licence condition values'!J55</f>
        <v>0</v>
      </c>
      <c r="K34" s="248">
        <f>'Licence condition values'!K55</f>
        <v>0</v>
      </c>
      <c r="L34" s="248">
        <f>'Licence condition values'!L55</f>
        <v>0</v>
      </c>
      <c r="M34" s="248">
        <f>'Licence condition values'!M55</f>
        <v>0</v>
      </c>
      <c r="N34" s="248">
        <f>'Licence condition values'!N55</f>
        <v>0</v>
      </c>
      <c r="O34" s="396"/>
    </row>
    <row r="35" spans="1:15" ht="81">
      <c r="A35" s="358" t="s">
        <v>216</v>
      </c>
      <c r="B35" s="122"/>
      <c r="C35" s="122" t="s">
        <v>617</v>
      </c>
      <c r="D35" s="122"/>
      <c r="E35" s="122"/>
      <c r="F35" s="122"/>
      <c r="G35" s="235"/>
      <c r="H35" s="235"/>
      <c r="I35" s="249">
        <f>'Gas prices'!G12</f>
        <v>0</v>
      </c>
      <c r="J35" s="249">
        <f>'Gas prices'!H12</f>
        <v>0</v>
      </c>
      <c r="K35" s="249">
        <f>'Gas prices'!I12</f>
        <v>0</v>
      </c>
      <c r="L35" s="249">
        <f>'Gas prices'!J12</f>
        <v>0</v>
      </c>
      <c r="M35" s="249">
        <f>'Gas prices'!K12</f>
        <v>0</v>
      </c>
      <c r="N35" s="249">
        <f>'Gas prices'!L12</f>
        <v>0</v>
      </c>
      <c r="O35" s="396"/>
    </row>
    <row r="36" spans="1:15" ht="13.15" customHeight="1">
      <c r="A36" s="410" t="s">
        <v>222</v>
      </c>
      <c r="B36" s="305" t="s">
        <v>212</v>
      </c>
      <c r="C36" s="122" t="s">
        <v>612</v>
      </c>
      <c r="D36" s="122"/>
      <c r="E36" s="122"/>
      <c r="F36" s="122"/>
      <c r="G36" s="235"/>
      <c r="H36" s="235"/>
      <c r="I36" s="249">
        <f>'Gas prices'!G11</f>
        <v>0</v>
      </c>
      <c r="J36" s="249">
        <f>'Gas prices'!H11</f>
        <v>0</v>
      </c>
      <c r="K36" s="249">
        <f>'Gas prices'!I11</f>
        <v>0</v>
      </c>
      <c r="L36" s="249">
        <f>'Gas prices'!J11</f>
        <v>0</v>
      </c>
      <c r="M36" s="249">
        <f>'Gas prices'!K11</f>
        <v>0</v>
      </c>
      <c r="N36" s="249">
        <f>'Gas prices'!L11</f>
        <v>0</v>
      </c>
      <c r="O36" s="396"/>
    </row>
    <row r="37" spans="1:15" ht="13.15" customHeight="1">
      <c r="A37" s="358" t="s">
        <v>221</v>
      </c>
      <c r="B37" s="122" t="s">
        <v>301</v>
      </c>
      <c r="C37" s="264" t="s">
        <v>649</v>
      </c>
      <c r="D37" s="122"/>
      <c r="E37" s="122"/>
      <c r="F37" s="122"/>
      <c r="G37" s="235"/>
      <c r="H37" s="235"/>
      <c r="I37" s="250">
        <f t="shared" ref="I37:N37" si="5">IFERROR(I34*(I35/I36),0)/1000000</f>
        <v>0</v>
      </c>
      <c r="J37" s="250">
        <f t="shared" si="5"/>
        <v>0</v>
      </c>
      <c r="K37" s="250">
        <f t="shared" si="5"/>
        <v>0</v>
      </c>
      <c r="L37" s="250">
        <f t="shared" si="5"/>
        <v>0</v>
      </c>
      <c r="M37" s="250">
        <f t="shared" si="5"/>
        <v>0</v>
      </c>
      <c r="N37" s="250">
        <f t="shared" si="5"/>
        <v>0</v>
      </c>
      <c r="O37" s="396"/>
    </row>
    <row r="38" spans="1:15" ht="13.15" customHeight="1">
      <c r="A38" s="358"/>
      <c r="B38" s="122"/>
      <c r="C38" s="122"/>
      <c r="D38" s="122"/>
      <c r="E38" s="122"/>
      <c r="F38" s="122"/>
      <c r="G38" s="122"/>
      <c r="H38" s="122"/>
      <c r="I38" s="122"/>
      <c r="J38" s="122"/>
      <c r="K38" s="122"/>
      <c r="L38" s="122"/>
      <c r="M38" s="122"/>
      <c r="N38" s="122"/>
      <c r="O38" s="396"/>
    </row>
    <row r="39" spans="1:15" ht="13.15" customHeight="1">
      <c r="A39" s="353"/>
      <c r="B39" s="122"/>
      <c r="C39" s="122"/>
      <c r="D39" s="122"/>
      <c r="E39" s="122"/>
      <c r="F39" s="122"/>
      <c r="G39" s="122"/>
      <c r="H39" s="122"/>
      <c r="I39" s="122"/>
      <c r="J39" s="122"/>
      <c r="K39" s="122"/>
      <c r="L39" s="122"/>
      <c r="M39" s="122"/>
      <c r="N39" s="122"/>
      <c r="O39" s="396"/>
    </row>
    <row r="40" spans="1:15" ht="13.15" customHeight="1">
      <c r="A40" s="353"/>
      <c r="B40" s="122"/>
      <c r="C40" s="122"/>
      <c r="D40" s="122"/>
      <c r="E40" s="122"/>
      <c r="F40" s="122"/>
      <c r="G40" s="122"/>
      <c r="H40" s="122"/>
      <c r="I40" s="122"/>
      <c r="J40" s="122"/>
      <c r="K40" s="122"/>
      <c r="L40" s="122"/>
      <c r="M40" s="122"/>
      <c r="N40" s="122"/>
      <c r="O40" s="193"/>
    </row>
    <row r="41" spans="1:15" ht="13.15" customHeight="1">
      <c r="A41" s="359" t="s">
        <v>204</v>
      </c>
      <c r="B41" s="122"/>
      <c r="C41" s="122"/>
      <c r="D41" s="122"/>
      <c r="E41" s="122"/>
      <c r="F41" s="122"/>
      <c r="G41" s="122"/>
      <c r="H41" s="122"/>
      <c r="I41" s="122"/>
      <c r="J41" s="122"/>
      <c r="K41" s="122"/>
      <c r="L41" s="122"/>
      <c r="M41" s="122"/>
      <c r="N41" s="122"/>
      <c r="O41" s="193"/>
    </row>
    <row r="42" spans="1:15" ht="13.15" customHeight="1">
      <c r="A42" s="358"/>
      <c r="B42" s="122"/>
      <c r="C42" s="122"/>
      <c r="D42" s="122"/>
      <c r="E42" s="122"/>
      <c r="F42" s="122"/>
      <c r="G42" s="122"/>
      <c r="H42" s="122"/>
      <c r="I42" s="122"/>
      <c r="J42" s="122"/>
      <c r="K42" s="122"/>
      <c r="L42" s="122"/>
      <c r="M42" s="122"/>
      <c r="N42" s="122"/>
      <c r="O42" s="193"/>
    </row>
    <row r="43" spans="1:15" ht="13.15" customHeight="1">
      <c r="A43" s="358"/>
      <c r="B43" s="122"/>
      <c r="C43" s="122"/>
      <c r="D43" s="122"/>
      <c r="E43" s="122"/>
      <c r="F43" s="122"/>
      <c r="G43" s="122"/>
      <c r="H43" s="122"/>
      <c r="I43" s="122"/>
      <c r="J43" s="122"/>
      <c r="K43" s="122"/>
      <c r="L43" s="122"/>
      <c r="M43" s="122"/>
      <c r="N43" s="122"/>
      <c r="O43" s="193"/>
    </row>
    <row r="44" spans="1:15" ht="12.75" customHeight="1">
      <c r="A44" s="358"/>
      <c r="B44" s="122"/>
      <c r="C44" s="122"/>
      <c r="D44" s="122"/>
      <c r="E44" s="122"/>
      <c r="F44" s="122"/>
      <c r="G44" s="122"/>
      <c r="H44" s="122"/>
      <c r="I44" s="122"/>
      <c r="J44" s="122"/>
      <c r="K44" s="122"/>
      <c r="L44" s="122"/>
      <c r="M44" s="122"/>
      <c r="N44" s="122"/>
      <c r="O44" s="193"/>
    </row>
    <row r="45" spans="1:15" ht="13.15" customHeight="1">
      <c r="A45" s="358"/>
      <c r="B45" s="122"/>
      <c r="C45" s="122"/>
      <c r="D45" s="122"/>
      <c r="E45" s="122"/>
      <c r="F45" s="122"/>
      <c r="G45" s="122"/>
      <c r="H45" s="122"/>
      <c r="I45" s="122"/>
      <c r="J45" s="122"/>
      <c r="K45" s="122"/>
      <c r="L45" s="122"/>
      <c r="M45" s="122"/>
      <c r="N45" s="122"/>
      <c r="O45" s="193"/>
    </row>
    <row r="46" spans="1:15" ht="13.15" customHeight="1">
      <c r="A46" s="358"/>
      <c r="B46" s="122"/>
      <c r="C46" s="122"/>
      <c r="D46" s="122"/>
      <c r="E46" s="122"/>
      <c r="F46" s="122"/>
      <c r="G46" s="122" t="s">
        <v>540</v>
      </c>
      <c r="H46" s="122"/>
      <c r="I46" s="305"/>
      <c r="J46" s="122"/>
      <c r="K46" s="122"/>
      <c r="L46" s="122"/>
      <c r="M46" s="122"/>
      <c r="N46" s="122"/>
      <c r="O46" s="193"/>
    </row>
    <row r="47" spans="1:15" ht="27">
      <c r="A47" s="358" t="s">
        <v>618</v>
      </c>
      <c r="B47" s="122" t="s">
        <v>173</v>
      </c>
      <c r="C47" s="323" t="s">
        <v>218</v>
      </c>
      <c r="D47" s="122"/>
      <c r="E47" s="122"/>
      <c r="F47" s="122"/>
      <c r="G47" s="122"/>
      <c r="H47" s="122"/>
      <c r="I47" s="122"/>
      <c r="J47" s="122"/>
      <c r="K47" s="122"/>
      <c r="L47" s="122"/>
      <c r="M47" s="122"/>
      <c r="N47" s="122"/>
      <c r="O47" s="193"/>
    </row>
    <row r="48" spans="1:15" ht="13.5">
      <c r="A48" s="358" t="s">
        <v>619</v>
      </c>
      <c r="B48" s="122" t="s">
        <v>397</v>
      </c>
      <c r="C48" s="324" t="s">
        <v>218</v>
      </c>
      <c r="D48" s="122"/>
      <c r="E48" s="122"/>
      <c r="F48" s="122"/>
      <c r="G48" s="122"/>
      <c r="H48" s="122"/>
      <c r="I48" s="122"/>
      <c r="J48" s="122"/>
      <c r="K48" s="122"/>
      <c r="L48" s="122"/>
      <c r="M48" s="122"/>
      <c r="N48" s="122"/>
      <c r="O48" s="193"/>
    </row>
    <row r="49" spans="1:15" ht="28.15">
      <c r="A49" s="358" t="s">
        <v>620</v>
      </c>
      <c r="B49" s="122" t="s">
        <v>398</v>
      </c>
      <c r="C49" s="324" t="s">
        <v>218</v>
      </c>
      <c r="D49" s="122"/>
      <c r="E49" s="122"/>
      <c r="F49" s="122"/>
      <c r="G49" s="122" t="s">
        <v>541</v>
      </c>
      <c r="H49" s="122"/>
      <c r="I49" s="122"/>
      <c r="J49" s="122"/>
      <c r="K49" s="122"/>
      <c r="L49" s="122"/>
      <c r="M49" s="122"/>
      <c r="N49" s="122"/>
      <c r="O49" s="193"/>
    </row>
    <row r="50" spans="1:15" ht="13.15" customHeight="1">
      <c r="A50" s="358"/>
      <c r="B50" s="122"/>
      <c r="C50" s="122"/>
      <c r="D50" s="122"/>
      <c r="E50" s="122"/>
      <c r="F50" s="122"/>
      <c r="G50" s="122"/>
      <c r="H50" s="122"/>
      <c r="I50" s="122"/>
      <c r="J50" s="122"/>
      <c r="K50" s="122"/>
      <c r="L50" s="122"/>
      <c r="M50" s="122"/>
      <c r="N50" s="122"/>
      <c r="O50" s="193"/>
    </row>
    <row r="51" spans="1:15" ht="13.15" customHeight="1">
      <c r="A51" s="358"/>
      <c r="B51" s="122"/>
      <c r="C51" s="122"/>
      <c r="D51" s="122"/>
      <c r="E51" s="122"/>
      <c r="F51" s="122"/>
      <c r="G51" s="231" t="s">
        <v>59</v>
      </c>
      <c r="H51" s="231" t="s">
        <v>60</v>
      </c>
      <c r="I51" s="231" t="s">
        <v>61</v>
      </c>
      <c r="J51" s="231" t="s">
        <v>62</v>
      </c>
      <c r="K51" s="231" t="s">
        <v>63</v>
      </c>
      <c r="L51" s="231" t="s">
        <v>64</v>
      </c>
      <c r="M51" s="231" t="s">
        <v>65</v>
      </c>
      <c r="N51" s="231" t="s">
        <v>66</v>
      </c>
      <c r="O51" s="193"/>
    </row>
    <row r="52" spans="1:15" ht="13.15" customHeight="1">
      <c r="A52" s="358" t="s">
        <v>528</v>
      </c>
      <c r="B52" s="122"/>
      <c r="C52" s="324" t="s">
        <v>218</v>
      </c>
      <c r="D52" s="122"/>
      <c r="E52" s="122"/>
      <c r="F52" s="122"/>
      <c r="G52" s="235"/>
      <c r="H52" s="235"/>
      <c r="I52" s="251">
        <f>'Licence condition values'!G58-Input!G110</f>
        <v>0</v>
      </c>
      <c r="J52" s="251">
        <f>'Licence condition values'!H58-Input!H110</f>
        <v>0</v>
      </c>
      <c r="K52" s="251">
        <f>'Licence condition values'!I58-Input!I110</f>
        <v>0</v>
      </c>
      <c r="L52" s="251">
        <f>'Licence condition values'!J58-Input!J110</f>
        <v>0</v>
      </c>
      <c r="M52" s="251">
        <f>'Licence condition values'!K58-Input!K110</f>
        <v>0</v>
      </c>
      <c r="N52" s="251">
        <f>'Licence condition values'!L58-Input!L110</f>
        <v>0</v>
      </c>
      <c r="O52" s="193"/>
    </row>
    <row r="53" spans="1:15" ht="13.15" customHeight="1">
      <c r="A53" s="358" t="s">
        <v>388</v>
      </c>
      <c r="B53" s="122"/>
      <c r="C53" s="324" t="s">
        <v>218</v>
      </c>
      <c r="D53" s="122"/>
      <c r="E53" s="122"/>
      <c r="F53" s="122"/>
      <c r="G53" s="235"/>
      <c r="H53" s="235"/>
      <c r="I53" s="252">
        <f t="shared" ref="I53:N53" si="6">SUM(I52:I52)</f>
        <v>0</v>
      </c>
      <c r="J53" s="252">
        <f t="shared" si="6"/>
        <v>0</v>
      </c>
      <c r="K53" s="252">
        <f t="shared" si="6"/>
        <v>0</v>
      </c>
      <c r="L53" s="252">
        <f t="shared" si="6"/>
        <v>0</v>
      </c>
      <c r="M53" s="252">
        <f t="shared" si="6"/>
        <v>0</v>
      </c>
      <c r="N53" s="252">
        <f t="shared" si="6"/>
        <v>0</v>
      </c>
      <c r="O53" s="193"/>
    </row>
    <row r="54" spans="1:15" ht="13.15" customHeight="1">
      <c r="A54" s="358" t="s">
        <v>542</v>
      </c>
      <c r="B54" s="122"/>
      <c r="C54" s="324" t="s">
        <v>218</v>
      </c>
      <c r="D54" s="122"/>
      <c r="E54" s="122"/>
      <c r="F54" s="122"/>
      <c r="G54" s="235"/>
      <c r="H54" s="235"/>
      <c r="I54" s="253">
        <f>0</f>
        <v>0</v>
      </c>
      <c r="J54" s="253">
        <f>I53</f>
        <v>0</v>
      </c>
      <c r="K54" s="253">
        <f>J53</f>
        <v>0</v>
      </c>
      <c r="L54" s="253">
        <f>K53</f>
        <v>0</v>
      </c>
      <c r="M54" s="253">
        <f>L53</f>
        <v>0</v>
      </c>
      <c r="N54" s="253">
        <f>M53</f>
        <v>0</v>
      </c>
      <c r="O54" s="193"/>
    </row>
    <row r="55" spans="1:15" ht="13.15" customHeight="1">
      <c r="A55" s="358"/>
      <c r="B55" s="122"/>
      <c r="C55" s="122"/>
      <c r="D55" s="122"/>
      <c r="E55" s="122"/>
      <c r="F55" s="122"/>
      <c r="G55" s="122"/>
      <c r="H55" s="122"/>
      <c r="I55" s="122"/>
      <c r="J55" s="122"/>
      <c r="K55" s="122"/>
      <c r="L55" s="122"/>
      <c r="M55" s="122"/>
      <c r="N55" s="122"/>
      <c r="O55" s="193"/>
    </row>
    <row r="56" spans="1:15" ht="13.15" customHeight="1">
      <c r="A56" s="358" t="s">
        <v>201</v>
      </c>
      <c r="B56" s="122" t="s">
        <v>131</v>
      </c>
      <c r="C56" s="324" t="s">
        <v>218</v>
      </c>
      <c r="D56" s="122"/>
      <c r="E56" s="122"/>
      <c r="F56" s="122"/>
      <c r="G56" s="235"/>
      <c r="H56" s="235"/>
      <c r="I56" s="238">
        <f t="shared" ref="I56:N56" si="7">(I53-I54)</f>
        <v>0</v>
      </c>
      <c r="J56" s="238">
        <f t="shared" si="7"/>
        <v>0</v>
      </c>
      <c r="K56" s="238">
        <f t="shared" si="7"/>
        <v>0</v>
      </c>
      <c r="L56" s="238">
        <f t="shared" si="7"/>
        <v>0</v>
      </c>
      <c r="M56" s="238">
        <f t="shared" si="7"/>
        <v>0</v>
      </c>
      <c r="N56" s="238">
        <f t="shared" si="7"/>
        <v>0</v>
      </c>
      <c r="O56" s="193"/>
    </row>
    <row r="57" spans="1:15" ht="13.15" customHeight="1">
      <c r="A57" s="358" t="s">
        <v>527</v>
      </c>
      <c r="B57" s="122" t="s">
        <v>515</v>
      </c>
      <c r="C57" s="122"/>
      <c r="D57" s="122"/>
      <c r="E57" s="122"/>
      <c r="F57" s="122"/>
      <c r="G57" s="235"/>
      <c r="H57" s="235"/>
      <c r="I57" s="238">
        <v>1</v>
      </c>
      <c r="J57" s="238">
        <v>2</v>
      </c>
      <c r="K57" s="238">
        <v>3</v>
      </c>
      <c r="L57" s="238">
        <v>4</v>
      </c>
      <c r="M57" s="238">
        <v>5</v>
      </c>
      <c r="N57" s="238">
        <v>6</v>
      </c>
      <c r="O57" s="193"/>
    </row>
    <row r="58" spans="1:15" ht="13.15" customHeight="1">
      <c r="A58" s="358" t="s">
        <v>546</v>
      </c>
      <c r="B58" s="254">
        <v>1</v>
      </c>
      <c r="C58" s="122"/>
      <c r="D58" s="122"/>
      <c r="E58" s="122"/>
      <c r="F58" s="122"/>
      <c r="G58" s="235"/>
      <c r="H58" s="235"/>
      <c r="I58" s="238">
        <f>((I56)*(8/(8-(I57-1))))</f>
        <v>0</v>
      </c>
      <c r="J58" s="238">
        <f>I58</f>
        <v>0</v>
      </c>
      <c r="K58" s="238">
        <f>J58</f>
        <v>0</v>
      </c>
      <c r="L58" s="238">
        <f>K58</f>
        <v>0</v>
      </c>
      <c r="M58" s="238">
        <f>L58</f>
        <v>0</v>
      </c>
      <c r="N58" s="238">
        <f>M58</f>
        <v>0</v>
      </c>
      <c r="O58" s="193"/>
    </row>
    <row r="59" spans="1:15" ht="13.15" customHeight="1">
      <c r="A59" s="358" t="s">
        <v>547</v>
      </c>
      <c r="B59" s="254">
        <v>2</v>
      </c>
      <c r="C59" s="122"/>
      <c r="D59" s="122"/>
      <c r="E59" s="122"/>
      <c r="F59" s="122"/>
      <c r="G59" s="235"/>
      <c r="H59" s="235"/>
      <c r="I59" s="235"/>
      <c r="J59" s="238">
        <f>((J56)*(8/(8-(J57-1))))</f>
        <v>0</v>
      </c>
      <c r="K59" s="238">
        <f>J59</f>
        <v>0</v>
      </c>
      <c r="L59" s="238">
        <f>K59</f>
        <v>0</v>
      </c>
      <c r="M59" s="238">
        <f>L59</f>
        <v>0</v>
      </c>
      <c r="N59" s="238">
        <f>M59</f>
        <v>0</v>
      </c>
      <c r="O59" s="193"/>
    </row>
    <row r="60" spans="1:15" ht="13.15" customHeight="1">
      <c r="A60" s="358" t="s">
        <v>548</v>
      </c>
      <c r="B60" s="254">
        <v>3</v>
      </c>
      <c r="C60" s="122"/>
      <c r="D60" s="122"/>
      <c r="E60" s="122"/>
      <c r="F60" s="122"/>
      <c r="G60" s="235"/>
      <c r="H60" s="235"/>
      <c r="I60" s="235"/>
      <c r="J60" s="235"/>
      <c r="K60" s="238">
        <f>((K56)*(8/(8-(K57-1))))</f>
        <v>0</v>
      </c>
      <c r="L60" s="238">
        <f>K60</f>
        <v>0</v>
      </c>
      <c r="M60" s="238">
        <f>L60</f>
        <v>0</v>
      </c>
      <c r="N60" s="238">
        <f>M60</f>
        <v>0</v>
      </c>
      <c r="O60" s="193"/>
    </row>
    <row r="61" spans="1:15" ht="13.15" customHeight="1">
      <c r="A61" s="358" t="s">
        <v>549</v>
      </c>
      <c r="B61" s="254">
        <v>4</v>
      </c>
      <c r="C61" s="122"/>
      <c r="D61" s="122"/>
      <c r="E61" s="122"/>
      <c r="F61" s="122"/>
      <c r="G61" s="235"/>
      <c r="H61" s="235"/>
      <c r="I61" s="235"/>
      <c r="J61" s="235"/>
      <c r="K61" s="235"/>
      <c r="L61" s="238">
        <f>((L56)*(8/(8-(L57-1))))</f>
        <v>0</v>
      </c>
      <c r="M61" s="238">
        <f>L61</f>
        <v>0</v>
      </c>
      <c r="N61" s="238">
        <f>M61</f>
        <v>0</v>
      </c>
      <c r="O61" s="193"/>
    </row>
    <row r="62" spans="1:15" ht="13.15" customHeight="1">
      <c r="A62" s="358" t="s">
        <v>550</v>
      </c>
      <c r="B62" s="254">
        <v>5</v>
      </c>
      <c r="C62" s="122"/>
      <c r="D62" s="122"/>
      <c r="E62" s="122"/>
      <c r="F62" s="122"/>
      <c r="G62" s="235"/>
      <c r="H62" s="235"/>
      <c r="I62" s="235"/>
      <c r="J62" s="235"/>
      <c r="K62" s="235"/>
      <c r="L62" s="235"/>
      <c r="M62" s="238">
        <f>((M56)*(8/(8-(M57-1))))</f>
        <v>0</v>
      </c>
      <c r="N62" s="238">
        <f>M62</f>
        <v>0</v>
      </c>
      <c r="O62" s="193"/>
    </row>
    <row r="63" spans="1:15" ht="13.15" customHeight="1">
      <c r="A63" s="358" t="s">
        <v>551</v>
      </c>
      <c r="B63" s="254">
        <v>6</v>
      </c>
      <c r="C63" s="122"/>
      <c r="D63" s="122"/>
      <c r="E63" s="122"/>
      <c r="F63" s="122"/>
      <c r="G63" s="235"/>
      <c r="H63" s="235"/>
      <c r="I63" s="235"/>
      <c r="J63" s="235"/>
      <c r="K63" s="235"/>
      <c r="L63" s="235"/>
      <c r="M63" s="235"/>
      <c r="N63" s="238">
        <f>((N56)*(8/(8-(N57-1))))</f>
        <v>0</v>
      </c>
      <c r="O63" s="193"/>
    </row>
    <row r="64" spans="1:15" ht="12.75" customHeight="1">
      <c r="A64" s="411" t="s">
        <v>622</v>
      </c>
      <c r="B64" s="122"/>
      <c r="C64" s="122"/>
      <c r="D64" s="122"/>
      <c r="E64" s="122"/>
      <c r="F64" s="122"/>
      <c r="G64" s="235"/>
      <c r="H64" s="235"/>
      <c r="I64" s="238">
        <f t="shared" ref="I64:N64" si="8">SUM(I58:I63)</f>
        <v>0</v>
      </c>
      <c r="J64" s="238">
        <f t="shared" si="8"/>
        <v>0</v>
      </c>
      <c r="K64" s="238">
        <f t="shared" si="8"/>
        <v>0</v>
      </c>
      <c r="L64" s="238">
        <f t="shared" si="8"/>
        <v>0</v>
      </c>
      <c r="M64" s="238">
        <f t="shared" si="8"/>
        <v>0</v>
      </c>
      <c r="N64" s="238">
        <f t="shared" si="8"/>
        <v>0</v>
      </c>
      <c r="O64" s="193"/>
    </row>
    <row r="65" spans="1:15" ht="13.15" customHeight="1">
      <c r="A65" s="358" t="s">
        <v>105</v>
      </c>
      <c r="B65" s="122" t="s">
        <v>301</v>
      </c>
      <c r="C65" s="122"/>
      <c r="D65" s="122"/>
      <c r="E65" s="122"/>
      <c r="F65" s="122"/>
      <c r="G65" s="235"/>
      <c r="H65" s="235"/>
      <c r="I65" s="247">
        <f t="shared" ref="I65:N65" si="9">I37</f>
        <v>0</v>
      </c>
      <c r="J65" s="247">
        <f t="shared" si="9"/>
        <v>0</v>
      </c>
      <c r="K65" s="247">
        <f t="shared" si="9"/>
        <v>0</v>
      </c>
      <c r="L65" s="247">
        <f t="shared" si="9"/>
        <v>0</v>
      </c>
      <c r="M65" s="247">
        <f t="shared" si="9"/>
        <v>0</v>
      </c>
      <c r="N65" s="247">
        <f t="shared" si="9"/>
        <v>0</v>
      </c>
      <c r="O65" s="193"/>
    </row>
    <row r="66" spans="1:15" ht="13.15" customHeight="1">
      <c r="A66" s="358" t="s">
        <v>525</v>
      </c>
      <c r="B66" s="122" t="s">
        <v>71</v>
      </c>
      <c r="C66" s="122" t="s">
        <v>15</v>
      </c>
      <c r="D66" s="122"/>
      <c r="E66" s="122"/>
      <c r="F66" s="122"/>
      <c r="G66" s="235"/>
      <c r="H66" s="235"/>
      <c r="I66" s="255">
        <f>'Licence condition values'!I60</f>
        <v>0</v>
      </c>
      <c r="J66" s="255">
        <f>'Licence condition values'!J60</f>
        <v>0</v>
      </c>
      <c r="K66" s="255">
        <f>'Licence condition values'!K60</f>
        <v>0</v>
      </c>
      <c r="L66" s="255">
        <f>'Licence condition values'!L60</f>
        <v>0</v>
      </c>
      <c r="M66" s="255">
        <f>'Licence condition values'!M60</f>
        <v>0</v>
      </c>
      <c r="N66" s="255">
        <f>'Licence condition values'!N60</f>
        <v>0</v>
      </c>
      <c r="O66" s="193"/>
    </row>
    <row r="67" spans="1:15" ht="13.15" customHeight="1">
      <c r="A67" s="358" t="s">
        <v>621</v>
      </c>
      <c r="B67" s="122" t="s">
        <v>130</v>
      </c>
      <c r="C67" s="122" t="s">
        <v>15</v>
      </c>
      <c r="D67" s="122"/>
      <c r="E67" s="122"/>
      <c r="F67" s="122"/>
      <c r="G67" s="235"/>
      <c r="H67" s="235"/>
      <c r="I67" s="256">
        <f>Input!I11</f>
        <v>0.2</v>
      </c>
      <c r="J67" s="256">
        <f>Input!J11</f>
        <v>0.2</v>
      </c>
      <c r="K67" s="256">
        <f>Input!K11</f>
        <v>0.19</v>
      </c>
      <c r="L67" s="256">
        <f>Input!L11</f>
        <v>0.19</v>
      </c>
      <c r="M67" s="256">
        <f>Input!M11</f>
        <v>0.19</v>
      </c>
      <c r="N67" s="256">
        <f>Input!N11</f>
        <v>0.17</v>
      </c>
      <c r="O67" s="193"/>
    </row>
    <row r="68" spans="1:15" ht="15.75">
      <c r="A68" s="358" t="s">
        <v>198</v>
      </c>
      <c r="B68" s="122" t="s">
        <v>537</v>
      </c>
      <c r="C68" s="264" t="s">
        <v>622</v>
      </c>
      <c r="D68" s="122"/>
      <c r="E68" s="122"/>
      <c r="F68" s="122"/>
      <c r="G68" s="235"/>
      <c r="H68" s="235"/>
      <c r="I68" s="257">
        <f t="shared" ref="I68:N68" si="10">I64*((I65*(I66/(1-I67))))</f>
        <v>0</v>
      </c>
      <c r="J68" s="257">
        <f t="shared" si="10"/>
        <v>0</v>
      </c>
      <c r="K68" s="257">
        <f t="shared" si="10"/>
        <v>0</v>
      </c>
      <c r="L68" s="257">
        <f t="shared" si="10"/>
        <v>0</v>
      </c>
      <c r="M68" s="257">
        <f t="shared" si="10"/>
        <v>0</v>
      </c>
      <c r="N68" s="257">
        <f t="shared" si="10"/>
        <v>0</v>
      </c>
      <c r="O68" s="193"/>
    </row>
    <row r="69" spans="1:15" ht="13.15" customHeight="1">
      <c r="A69" s="358"/>
      <c r="B69" s="122"/>
      <c r="C69" s="122"/>
      <c r="D69" s="122"/>
      <c r="E69" s="122"/>
      <c r="F69" s="122"/>
      <c r="G69" s="122"/>
      <c r="H69" s="122"/>
      <c r="I69" s="122"/>
      <c r="J69" s="122"/>
      <c r="K69" s="122"/>
      <c r="L69" s="122"/>
      <c r="M69" s="122"/>
      <c r="N69" s="122"/>
      <c r="O69" s="193"/>
    </row>
    <row r="70" spans="1:15" ht="13.15" customHeight="1">
      <c r="A70" s="358"/>
      <c r="B70" s="122"/>
      <c r="C70" s="122"/>
      <c r="D70" s="122"/>
      <c r="E70" s="122"/>
      <c r="F70" s="122"/>
      <c r="G70" s="122"/>
      <c r="H70" s="122"/>
      <c r="I70" s="122"/>
      <c r="J70" s="122"/>
      <c r="K70" s="122"/>
      <c r="L70" s="122"/>
      <c r="M70" s="122"/>
      <c r="N70" s="122"/>
      <c r="O70" s="193"/>
    </row>
    <row r="71" spans="1:15" ht="13.5">
      <c r="A71" s="358"/>
      <c r="B71" s="122"/>
      <c r="C71" s="122"/>
      <c r="D71" s="122"/>
      <c r="E71" s="122"/>
      <c r="F71" s="122"/>
      <c r="G71" s="122"/>
      <c r="H71" s="122"/>
      <c r="I71" s="122"/>
      <c r="J71" s="122"/>
      <c r="K71" s="122"/>
      <c r="L71" s="122"/>
      <c r="M71" s="122"/>
      <c r="N71" s="122"/>
      <c r="O71" s="412"/>
    </row>
    <row r="72" spans="1:15" ht="13.5">
      <c r="A72" s="358"/>
      <c r="B72" s="122"/>
      <c r="C72" s="122"/>
      <c r="D72" s="122"/>
      <c r="E72" s="122"/>
      <c r="F72" s="122"/>
      <c r="G72" s="122"/>
      <c r="H72" s="122"/>
      <c r="I72" s="122"/>
      <c r="J72" s="122"/>
      <c r="K72" s="122"/>
      <c r="L72" s="122"/>
      <c r="M72" s="122"/>
      <c r="N72" s="122"/>
      <c r="O72" s="412"/>
    </row>
    <row r="73" spans="1:15" ht="13.5">
      <c r="A73" s="358"/>
      <c r="B73" s="122"/>
      <c r="C73" s="122"/>
      <c r="D73" s="122"/>
      <c r="E73" s="122"/>
      <c r="F73" s="122"/>
      <c r="G73" s="122"/>
      <c r="H73" s="122"/>
      <c r="I73" s="122"/>
      <c r="J73" s="122"/>
      <c r="K73" s="122"/>
      <c r="L73" s="122"/>
      <c r="M73" s="122"/>
      <c r="N73" s="122"/>
      <c r="O73" s="412"/>
    </row>
    <row r="74" spans="1:15" ht="13.5">
      <c r="A74" s="358"/>
      <c r="B74" s="122"/>
      <c r="C74" s="122"/>
      <c r="D74" s="122"/>
      <c r="E74" s="122"/>
      <c r="F74" s="122"/>
      <c r="G74" s="122"/>
      <c r="H74" s="122"/>
      <c r="I74" s="122"/>
      <c r="J74" s="122"/>
      <c r="K74" s="122"/>
      <c r="L74" s="122"/>
      <c r="M74" s="122"/>
      <c r="N74" s="122"/>
      <c r="O74" s="412"/>
    </row>
    <row r="75" spans="1:15" ht="13.5">
      <c r="A75" s="358"/>
      <c r="B75" s="122"/>
      <c r="C75" s="122"/>
      <c r="D75" s="122"/>
      <c r="E75" s="122"/>
      <c r="F75" s="122"/>
      <c r="G75" s="122"/>
      <c r="H75" s="122"/>
      <c r="I75" s="122"/>
      <c r="J75" s="122"/>
      <c r="K75" s="122"/>
      <c r="L75" s="122"/>
      <c r="M75" s="122"/>
      <c r="N75" s="122"/>
      <c r="O75" s="412"/>
    </row>
    <row r="76" spans="1:15" ht="13.5">
      <c r="A76" s="358"/>
      <c r="B76" s="122"/>
      <c r="C76" s="122"/>
      <c r="D76" s="122"/>
      <c r="E76" s="122"/>
      <c r="F76" s="122"/>
      <c r="G76" s="122"/>
      <c r="H76" s="122"/>
      <c r="I76" s="122"/>
      <c r="J76" s="122"/>
      <c r="K76" s="122"/>
      <c r="L76" s="122"/>
      <c r="M76" s="122"/>
      <c r="N76" s="122"/>
      <c r="O76" s="412"/>
    </row>
    <row r="77" spans="1:15" ht="13.5">
      <c r="A77" s="358"/>
      <c r="B77" s="122"/>
      <c r="C77" s="122"/>
      <c r="D77" s="122"/>
      <c r="E77" s="122"/>
      <c r="F77" s="122"/>
      <c r="G77" s="122"/>
      <c r="H77" s="122"/>
      <c r="I77" s="122"/>
      <c r="J77" s="122"/>
      <c r="K77" s="122"/>
      <c r="L77" s="122"/>
      <c r="M77" s="122"/>
      <c r="N77" s="122"/>
      <c r="O77" s="412"/>
    </row>
    <row r="78" spans="1:15" ht="13.5">
      <c r="A78" s="358"/>
      <c r="B78" s="122"/>
      <c r="C78" s="122"/>
      <c r="D78" s="122"/>
      <c r="E78" s="122"/>
      <c r="F78" s="122"/>
      <c r="G78" s="122"/>
      <c r="H78" s="122"/>
      <c r="I78" s="122"/>
      <c r="J78" s="122"/>
      <c r="K78" s="122"/>
      <c r="L78" s="122"/>
      <c r="M78" s="122"/>
      <c r="N78" s="122"/>
      <c r="O78" s="412"/>
    </row>
    <row r="79" spans="1:15" ht="13.5">
      <c r="A79" s="358"/>
      <c r="B79" s="122"/>
      <c r="C79" s="122"/>
      <c r="D79" s="122"/>
      <c r="E79" s="122"/>
      <c r="F79" s="122"/>
      <c r="G79" s="122"/>
      <c r="H79" s="122"/>
      <c r="I79" s="122"/>
      <c r="J79" s="122"/>
      <c r="K79" s="122"/>
      <c r="L79" s="122"/>
      <c r="M79" s="122"/>
      <c r="N79" s="122"/>
      <c r="O79" s="412"/>
    </row>
    <row r="80" spans="1:15" ht="13.5">
      <c r="A80" s="358"/>
      <c r="B80" s="122"/>
      <c r="C80" s="122"/>
      <c r="D80" s="122"/>
      <c r="E80" s="122"/>
      <c r="F80" s="122"/>
      <c r="G80" s="122"/>
      <c r="H80" s="122"/>
      <c r="I80" s="122"/>
      <c r="J80" s="122"/>
      <c r="K80" s="122"/>
      <c r="L80" s="122"/>
      <c r="M80" s="122"/>
      <c r="N80" s="122"/>
      <c r="O80" s="412"/>
    </row>
    <row r="81" spans="1:15" ht="13.15" customHeight="1">
      <c r="A81" s="358"/>
      <c r="B81" s="122"/>
      <c r="C81" s="122"/>
      <c r="D81" s="122"/>
      <c r="E81" s="122"/>
      <c r="F81" s="122"/>
      <c r="G81" s="122"/>
      <c r="H81" s="122"/>
      <c r="I81" s="122"/>
      <c r="J81" s="122"/>
      <c r="K81" s="122"/>
      <c r="L81" s="122"/>
      <c r="M81" s="122"/>
      <c r="N81" s="122"/>
      <c r="O81" s="412"/>
    </row>
    <row r="82" spans="1:15">
      <c r="A82" s="373"/>
      <c r="B82" s="23"/>
      <c r="C82" s="23"/>
      <c r="D82" s="23"/>
      <c r="E82" s="23"/>
      <c r="F82" s="23"/>
      <c r="G82" s="23"/>
      <c r="H82" s="23"/>
      <c r="I82" s="23"/>
      <c r="J82" s="23"/>
      <c r="K82" s="23"/>
      <c r="L82" s="23"/>
      <c r="M82" s="23"/>
      <c r="N82" s="23"/>
      <c r="O82" s="193"/>
    </row>
    <row r="83" spans="1:15">
      <c r="A83" s="373"/>
      <c r="B83" s="23"/>
      <c r="C83" s="23"/>
      <c r="D83" s="23"/>
      <c r="E83" s="23"/>
      <c r="F83" s="23"/>
      <c r="G83" s="23"/>
      <c r="H83" s="23"/>
      <c r="I83" s="23"/>
      <c r="J83" s="23"/>
      <c r="K83" s="23"/>
      <c r="L83" s="23"/>
      <c r="M83" s="23"/>
      <c r="N83" s="23"/>
      <c r="O83" s="193"/>
    </row>
    <row r="84" spans="1:15">
      <c r="A84" s="373"/>
      <c r="B84" s="23"/>
      <c r="C84" s="23"/>
      <c r="D84" s="23"/>
      <c r="E84" s="23"/>
      <c r="F84" s="23"/>
      <c r="G84" s="23"/>
      <c r="H84" s="23"/>
      <c r="I84" s="23"/>
      <c r="J84" s="23"/>
      <c r="K84" s="23"/>
      <c r="L84" s="23"/>
      <c r="M84" s="23"/>
      <c r="N84" s="23"/>
      <c r="O84" s="193"/>
    </row>
    <row r="85" spans="1:15">
      <c r="A85" s="373"/>
      <c r="B85" s="23"/>
      <c r="C85" s="23"/>
      <c r="D85" s="23"/>
      <c r="E85" s="23"/>
      <c r="F85" s="23"/>
      <c r="G85" s="23"/>
      <c r="H85" s="23"/>
      <c r="I85" s="23"/>
      <c r="J85" s="23"/>
      <c r="K85" s="23"/>
      <c r="L85" s="23"/>
      <c r="M85" s="23"/>
      <c r="N85" s="23"/>
      <c r="O85" s="193"/>
    </row>
    <row r="86" spans="1:15" ht="12.75" thickBot="1">
      <c r="A86" s="362"/>
      <c r="B86" s="393"/>
      <c r="C86" s="393"/>
      <c r="D86" s="393"/>
      <c r="E86" s="147"/>
      <c r="F86" s="147"/>
      <c r="G86" s="147"/>
      <c r="H86" s="147"/>
      <c r="I86" s="147"/>
      <c r="J86" s="147"/>
      <c r="K86" s="147"/>
      <c r="L86" s="147"/>
      <c r="M86" s="147"/>
      <c r="N86" s="147"/>
      <c r="O86" s="194"/>
    </row>
  </sheetData>
  <pageMargins left="0.7" right="0.7" top="0.75" bottom="0.75" header="0.3" footer="0.3"/>
  <pageSetup paperSize="9" orientation="portrait" r:id="rId1"/>
  <drawing r:id="rId2"/>
  <legacyDrawing r:id="rId3"/>
  <oleObjects>
    <mc:AlternateContent xmlns:mc="http://schemas.openxmlformats.org/markup-compatibility/2006">
      <mc:Choice Requires="x14">
        <oleObject progId="Equation.3" shapeId="17409" r:id="rId4">
          <objectPr defaultSize="0" autoPict="0" r:id="rId5">
            <anchor moveWithCells="1" sizeWithCells="1">
              <from>
                <xdr:col>1</xdr:col>
                <xdr:colOff>0</xdr:colOff>
                <xdr:row>34</xdr:row>
                <xdr:rowOff>504825</xdr:rowOff>
              </from>
              <to>
                <xdr:col>1</xdr:col>
                <xdr:colOff>1095375</xdr:colOff>
                <xdr:row>34</xdr:row>
                <xdr:rowOff>885825</xdr:rowOff>
              </to>
            </anchor>
          </objectPr>
        </oleObject>
      </mc:Choice>
      <mc:Fallback>
        <oleObject progId="Equation.3" shapeId="17409" r:id="rId4"/>
      </mc:Fallback>
    </mc:AlternateContent>
  </oleObjec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8"/>
  <sheetViews>
    <sheetView showGridLines="0" zoomScale="90" zoomScaleNormal="90" workbookViewId="0">
      <pane xSplit="3" ySplit="9" topLeftCell="D10" activePane="bottomRight" state="frozen"/>
      <selection pane="topRight" activeCell="D1" sqref="D1"/>
      <selection pane="bottomLeft" activeCell="A10" sqref="A10"/>
      <selection pane="bottomRight" activeCell="D10" sqref="D10"/>
    </sheetView>
  </sheetViews>
  <sheetFormatPr defaultRowHeight="12.4"/>
  <cols>
    <col min="1" max="1" width="29" customWidth="1"/>
    <col min="2" max="2" width="10.64453125" customWidth="1"/>
    <col min="3" max="3" width="17.3515625" customWidth="1"/>
    <col min="4" max="6" width="5.64453125" customWidth="1"/>
    <col min="7" max="7" width="22" customWidth="1"/>
    <col min="8" max="14" width="10.87890625" bestFit="1" customWidth="1"/>
  </cols>
  <sheetData>
    <row r="1" spans="1:15" ht="14.65">
      <c r="A1" s="347" t="str">
        <f>CompName</f>
        <v>GDN Name</v>
      </c>
      <c r="B1" s="366"/>
      <c r="C1" s="366"/>
      <c r="D1" s="157"/>
      <c r="E1" s="157"/>
      <c r="F1" s="157"/>
      <c r="G1" s="157"/>
      <c r="H1" s="157"/>
      <c r="I1" s="157"/>
      <c r="J1" s="157"/>
      <c r="K1" s="157"/>
      <c r="L1" s="157"/>
      <c r="M1" s="157"/>
      <c r="N1" s="394"/>
      <c r="O1" s="349"/>
    </row>
    <row r="2" spans="1:15" ht="14.65">
      <c r="A2" s="350">
        <f>RegYr</f>
        <v>2020</v>
      </c>
      <c r="B2" s="258"/>
      <c r="C2" s="258"/>
      <c r="D2" s="22"/>
      <c r="E2" s="22"/>
      <c r="F2" s="22"/>
      <c r="G2" s="22"/>
      <c r="H2" s="22"/>
      <c r="I2" s="22"/>
      <c r="J2" s="22"/>
      <c r="K2" s="22"/>
      <c r="L2" s="22"/>
      <c r="M2" s="22"/>
      <c r="N2" s="94"/>
      <c r="O2" s="193"/>
    </row>
    <row r="3" spans="1:15" ht="14.65">
      <c r="A3" s="350"/>
      <c r="B3" s="258"/>
      <c r="C3" s="258"/>
      <c r="D3" s="22"/>
      <c r="E3" s="22"/>
      <c r="F3" s="22"/>
      <c r="G3" s="22"/>
      <c r="H3" s="22"/>
      <c r="I3" s="22"/>
      <c r="J3" s="22"/>
      <c r="K3" s="22"/>
      <c r="L3" s="22"/>
      <c r="M3" s="22"/>
      <c r="N3" s="94"/>
      <c r="O3" s="193"/>
    </row>
    <row r="4" spans="1:15" ht="15" thickBot="1">
      <c r="A4" s="395" t="s">
        <v>132</v>
      </c>
      <c r="B4" s="260"/>
      <c r="C4" s="260"/>
      <c r="D4" s="92"/>
      <c r="E4" s="92"/>
      <c r="F4" s="93"/>
      <c r="G4" s="93"/>
      <c r="H4" s="93"/>
      <c r="I4" s="93"/>
      <c r="J4" s="93"/>
      <c r="K4" s="93"/>
      <c r="L4" s="93"/>
      <c r="M4" s="93"/>
      <c r="N4" s="95"/>
      <c r="O4" s="193"/>
    </row>
    <row r="5" spans="1:15">
      <c r="A5" s="389"/>
      <c r="B5" s="17"/>
      <c r="C5" s="17"/>
      <c r="D5" s="27"/>
      <c r="E5" s="27"/>
      <c r="F5" s="27"/>
      <c r="G5" s="27"/>
      <c r="H5" s="27"/>
      <c r="I5" s="27"/>
      <c r="J5" s="27"/>
      <c r="K5" s="27"/>
      <c r="L5" s="27"/>
      <c r="M5" s="27"/>
      <c r="N5" s="27"/>
      <c r="O5" s="396"/>
    </row>
    <row r="6" spans="1:15">
      <c r="A6" s="389"/>
      <c r="B6" s="17"/>
      <c r="C6" s="17"/>
      <c r="D6" s="27"/>
      <c r="E6" s="27"/>
      <c r="F6" s="27"/>
      <c r="G6" s="27"/>
      <c r="H6" s="27"/>
      <c r="I6" s="27"/>
      <c r="J6" s="27"/>
      <c r="K6" s="27"/>
      <c r="L6" s="27"/>
      <c r="M6" s="27"/>
      <c r="N6" s="27"/>
      <c r="O6" s="396"/>
    </row>
    <row r="7" spans="1:15">
      <c r="A7" s="389"/>
      <c r="B7" s="17"/>
      <c r="C7" s="17"/>
      <c r="D7" s="27"/>
      <c r="E7" s="27"/>
      <c r="F7" s="27"/>
      <c r="G7" s="27"/>
      <c r="H7" s="27"/>
      <c r="I7" s="27"/>
      <c r="J7" s="27"/>
      <c r="K7" s="27"/>
      <c r="L7" s="27"/>
      <c r="M7" s="27"/>
      <c r="N7" s="27"/>
      <c r="O7" s="396"/>
    </row>
    <row r="8" spans="1:15">
      <c r="A8" s="389" t="s">
        <v>134</v>
      </c>
      <c r="B8" s="195"/>
      <c r="C8" s="195"/>
      <c r="D8" s="27"/>
      <c r="E8" s="27"/>
      <c r="F8" s="37"/>
      <c r="G8" s="37"/>
      <c r="H8" s="37"/>
      <c r="I8" s="37"/>
      <c r="J8" s="27"/>
      <c r="K8" s="27"/>
      <c r="L8" s="27"/>
      <c r="M8" s="27"/>
      <c r="N8" s="27"/>
      <c r="O8" s="396"/>
    </row>
    <row r="9" spans="1:15" ht="13.15" customHeight="1">
      <c r="A9" s="353"/>
      <c r="B9" s="24"/>
      <c r="C9" s="397" t="s">
        <v>466</v>
      </c>
      <c r="D9" s="122"/>
      <c r="E9" s="122"/>
      <c r="F9" s="230"/>
      <c r="G9" s="231" t="s">
        <v>59</v>
      </c>
      <c r="H9" s="231" t="s">
        <v>60</v>
      </c>
      <c r="I9" s="231" t="s">
        <v>61</v>
      </c>
      <c r="J9" s="231" t="s">
        <v>62</v>
      </c>
      <c r="K9" s="231" t="s">
        <v>63</v>
      </c>
      <c r="L9" s="231" t="s">
        <v>64</v>
      </c>
      <c r="M9" s="231" t="s">
        <v>65</v>
      </c>
      <c r="N9" s="231" t="s">
        <v>66</v>
      </c>
      <c r="O9" s="396"/>
    </row>
    <row r="10" spans="1:15" ht="15.75">
      <c r="A10" s="358" t="s">
        <v>521</v>
      </c>
      <c r="B10" s="254" t="s">
        <v>141</v>
      </c>
      <c r="C10" s="398" t="s">
        <v>218</v>
      </c>
      <c r="D10" s="122"/>
      <c r="E10" s="122"/>
      <c r="F10" s="122"/>
      <c r="G10" s="122" t="s">
        <v>530</v>
      </c>
      <c r="H10" s="122"/>
      <c r="I10" s="122"/>
      <c r="J10" s="122"/>
      <c r="K10" s="122"/>
      <c r="L10" s="122"/>
      <c r="M10" s="122"/>
      <c r="N10" s="122"/>
      <c r="O10" s="396"/>
    </row>
    <row r="11" spans="1:15" ht="13.5">
      <c r="A11" s="358" t="s">
        <v>522</v>
      </c>
      <c r="B11" s="254" t="s">
        <v>395</v>
      </c>
      <c r="C11" s="398" t="s">
        <v>218</v>
      </c>
      <c r="D11" s="122"/>
      <c r="E11" s="122"/>
      <c r="F11" s="122"/>
      <c r="G11" s="122"/>
      <c r="H11" s="122"/>
      <c r="I11" s="122"/>
      <c r="J11" s="122"/>
      <c r="K11" s="122"/>
      <c r="L11" s="122"/>
      <c r="M11" s="122"/>
      <c r="N11" s="122"/>
      <c r="O11" s="396"/>
    </row>
    <row r="12" spans="1:15" ht="15.75">
      <c r="A12" s="358" t="s">
        <v>523</v>
      </c>
      <c r="B12" s="254" t="s">
        <v>396</v>
      </c>
      <c r="C12" s="398" t="s">
        <v>218</v>
      </c>
      <c r="D12" s="122"/>
      <c r="E12" s="122"/>
      <c r="F12" s="122"/>
      <c r="G12" s="122" t="s">
        <v>531</v>
      </c>
      <c r="H12" s="122"/>
      <c r="I12" s="122"/>
      <c r="J12" s="122"/>
      <c r="K12" s="122"/>
      <c r="L12" s="122"/>
      <c r="M12" s="122"/>
      <c r="N12" s="122"/>
      <c r="O12" s="396"/>
    </row>
    <row r="13" spans="1:15" ht="13.15" customHeight="1">
      <c r="A13" s="358"/>
      <c r="B13" s="254"/>
      <c r="C13" s="254"/>
      <c r="D13" s="122"/>
      <c r="E13" s="122"/>
      <c r="F13" s="122"/>
      <c r="G13" s="305"/>
      <c r="H13" s="305"/>
      <c r="I13" s="305"/>
      <c r="J13" s="122"/>
      <c r="K13" s="122"/>
      <c r="L13" s="122"/>
      <c r="M13" s="122"/>
      <c r="N13" s="122"/>
      <c r="O13" s="396"/>
    </row>
    <row r="14" spans="1:15" ht="13.15" customHeight="1">
      <c r="A14" s="353"/>
      <c r="B14" s="254"/>
      <c r="C14" s="254"/>
      <c r="D14" s="230"/>
      <c r="E14" s="230"/>
      <c r="F14" s="233"/>
      <c r="G14" s="231" t="s">
        <v>59</v>
      </c>
      <c r="H14" s="231" t="s">
        <v>60</v>
      </c>
      <c r="I14" s="231" t="s">
        <v>61</v>
      </c>
      <c r="J14" s="231" t="s">
        <v>62</v>
      </c>
      <c r="K14" s="231" t="s">
        <v>63</v>
      </c>
      <c r="L14" s="231" t="s">
        <v>64</v>
      </c>
      <c r="M14" s="231" t="s">
        <v>65</v>
      </c>
      <c r="N14" s="231" t="s">
        <v>66</v>
      </c>
      <c r="O14" s="396"/>
    </row>
    <row r="15" spans="1:15" ht="13.15" customHeight="1">
      <c r="A15" s="358" t="s">
        <v>544</v>
      </c>
      <c r="B15" s="261"/>
      <c r="C15" s="399" t="s">
        <v>218</v>
      </c>
      <c r="D15" s="230"/>
      <c r="E15" s="234"/>
      <c r="F15" s="233"/>
      <c r="G15" s="235"/>
      <c r="H15" s="235"/>
      <c r="I15" s="265">
        <f>'Licence condition values'!G81-Input!G114</f>
        <v>0</v>
      </c>
      <c r="J15" s="265">
        <f>'Licence condition values'!H81-Input!H114</f>
        <v>0</v>
      </c>
      <c r="K15" s="265">
        <f>'Licence condition values'!I81-Input!I114</f>
        <v>0</v>
      </c>
      <c r="L15" s="265">
        <f>'Licence condition values'!J81-Input!J114</f>
        <v>0</v>
      </c>
      <c r="M15" s="265">
        <f>'Licence condition values'!K81-Input!K114</f>
        <v>0</v>
      </c>
      <c r="N15" s="265">
        <f>'Licence condition values'!L81-Input!L114</f>
        <v>0</v>
      </c>
      <c r="O15" s="396"/>
    </row>
    <row r="16" spans="1:15" ht="13.5">
      <c r="A16" s="358" t="s">
        <v>387</v>
      </c>
      <c r="B16" s="254"/>
      <c r="C16" s="399" t="s">
        <v>218</v>
      </c>
      <c r="D16" s="230"/>
      <c r="E16" s="234"/>
      <c r="F16" s="233"/>
      <c r="G16" s="235"/>
      <c r="H16" s="235"/>
      <c r="I16" s="266">
        <f t="shared" ref="I16:N16" si="0">SUM(I15:I15)</f>
        <v>0</v>
      </c>
      <c r="J16" s="266">
        <f t="shared" si="0"/>
        <v>0</v>
      </c>
      <c r="K16" s="266">
        <f t="shared" si="0"/>
        <v>0</v>
      </c>
      <c r="L16" s="266">
        <f t="shared" si="0"/>
        <v>0</v>
      </c>
      <c r="M16" s="266">
        <f t="shared" si="0"/>
        <v>0</v>
      </c>
      <c r="N16" s="266">
        <f t="shared" si="0"/>
        <v>0</v>
      </c>
      <c r="O16" s="396"/>
    </row>
    <row r="17" spans="1:15" ht="27">
      <c r="A17" s="358" t="s">
        <v>532</v>
      </c>
      <c r="B17" s="254"/>
      <c r="C17" s="399" t="s">
        <v>218</v>
      </c>
      <c r="D17" s="230"/>
      <c r="E17" s="234"/>
      <c r="F17" s="233"/>
      <c r="G17" s="235"/>
      <c r="H17" s="235"/>
      <c r="I17" s="267">
        <v>0</v>
      </c>
      <c r="J17" s="267">
        <f>I16</f>
        <v>0</v>
      </c>
      <c r="K17" s="267">
        <f>J16</f>
        <v>0</v>
      </c>
      <c r="L17" s="267">
        <f>K16</f>
        <v>0</v>
      </c>
      <c r="M17" s="267">
        <f>L16</f>
        <v>0</v>
      </c>
      <c r="N17" s="267">
        <f>M16</f>
        <v>0</v>
      </c>
      <c r="O17" s="396"/>
    </row>
    <row r="18" spans="1:15" ht="13.5">
      <c r="A18" s="358"/>
      <c r="B18" s="254"/>
      <c r="C18" s="254"/>
      <c r="D18" s="122"/>
      <c r="E18" s="122"/>
      <c r="F18" s="122"/>
      <c r="G18" s="122"/>
      <c r="H18" s="122"/>
      <c r="I18" s="268"/>
      <c r="J18" s="268"/>
      <c r="K18" s="268"/>
      <c r="L18" s="268"/>
      <c r="M18" s="268"/>
      <c r="N18" s="268"/>
      <c r="O18" s="400"/>
    </row>
    <row r="19" spans="1:15" ht="28.15">
      <c r="A19" s="401" t="s">
        <v>524</v>
      </c>
      <c r="B19" s="254" t="s">
        <v>533</v>
      </c>
      <c r="C19" s="402" t="s">
        <v>218</v>
      </c>
      <c r="D19" s="122"/>
      <c r="E19" s="122"/>
      <c r="F19" s="234"/>
      <c r="G19" s="235"/>
      <c r="H19" s="235"/>
      <c r="I19" s="242">
        <f>(I16-I17)</f>
        <v>0</v>
      </c>
      <c r="J19" s="242">
        <f>J16-J17</f>
        <v>0</v>
      </c>
      <c r="K19" s="242">
        <f>K16-K17</f>
        <v>0</v>
      </c>
      <c r="L19" s="242">
        <f>L16-L17</f>
        <v>0</v>
      </c>
      <c r="M19" s="242">
        <f>M16-M17</f>
        <v>0</v>
      </c>
      <c r="N19" s="242">
        <f>N16-N17</f>
        <v>0</v>
      </c>
      <c r="O19" s="396"/>
    </row>
    <row r="20" spans="1:15" ht="13.5">
      <c r="A20" s="358" t="s">
        <v>527</v>
      </c>
      <c r="B20" s="254" t="s">
        <v>515</v>
      </c>
      <c r="C20" s="254" t="s">
        <v>520</v>
      </c>
      <c r="D20" s="122"/>
      <c r="E20" s="122"/>
      <c r="F20" s="234"/>
      <c r="G20" s="235"/>
      <c r="H20" s="235"/>
      <c r="I20" s="269">
        <f>Input!G12</f>
        <v>1</v>
      </c>
      <c r="J20" s="269">
        <f>Input!H12</f>
        <v>2</v>
      </c>
      <c r="K20" s="269">
        <f>Input!I12</f>
        <v>3</v>
      </c>
      <c r="L20" s="269">
        <f>Input!J12</f>
        <v>4</v>
      </c>
      <c r="M20" s="269">
        <f>Input!K12</f>
        <v>5</v>
      </c>
      <c r="N20" s="269">
        <f>Input!L12</f>
        <v>6</v>
      </c>
      <c r="O20" s="396"/>
    </row>
    <row r="21" spans="1:15" ht="13.5">
      <c r="A21" s="358" t="s">
        <v>527</v>
      </c>
      <c r="B21" s="254">
        <v>1</v>
      </c>
      <c r="C21" s="254" t="s">
        <v>520</v>
      </c>
      <c r="D21" s="122"/>
      <c r="E21" s="122"/>
      <c r="F21" s="234"/>
      <c r="G21" s="235"/>
      <c r="H21" s="235"/>
      <c r="I21" s="270">
        <f>((I19)*(8/(8-(I20-1))))</f>
        <v>0</v>
      </c>
      <c r="J21" s="270">
        <f>I21</f>
        <v>0</v>
      </c>
      <c r="K21" s="270">
        <f>J21</f>
        <v>0</v>
      </c>
      <c r="L21" s="270">
        <f>K21</f>
        <v>0</v>
      </c>
      <c r="M21" s="270">
        <f>L21</f>
        <v>0</v>
      </c>
      <c r="N21" s="270">
        <f>M21</f>
        <v>0</v>
      </c>
      <c r="O21" s="396"/>
    </row>
    <row r="22" spans="1:15" ht="13.5">
      <c r="A22" s="358" t="s">
        <v>527</v>
      </c>
      <c r="B22" s="254">
        <v>2</v>
      </c>
      <c r="C22" s="254" t="s">
        <v>520</v>
      </c>
      <c r="D22" s="122"/>
      <c r="E22" s="122"/>
      <c r="F22" s="234"/>
      <c r="G22" s="235"/>
      <c r="H22" s="235"/>
      <c r="I22" s="271"/>
      <c r="J22" s="270">
        <f>((J19)*(8/(8-(J20-1))))</f>
        <v>0</v>
      </c>
      <c r="K22" s="270">
        <f>J22</f>
        <v>0</v>
      </c>
      <c r="L22" s="270">
        <f>K22</f>
        <v>0</v>
      </c>
      <c r="M22" s="270">
        <f>L22</f>
        <v>0</v>
      </c>
      <c r="N22" s="270">
        <f>M22</f>
        <v>0</v>
      </c>
      <c r="O22" s="396"/>
    </row>
    <row r="23" spans="1:15" ht="13.5">
      <c r="A23" s="358" t="s">
        <v>527</v>
      </c>
      <c r="B23" s="254">
        <v>3</v>
      </c>
      <c r="C23" s="254" t="s">
        <v>520</v>
      </c>
      <c r="D23" s="122"/>
      <c r="E23" s="122"/>
      <c r="F23" s="234"/>
      <c r="G23" s="235"/>
      <c r="H23" s="235"/>
      <c r="I23" s="271"/>
      <c r="J23" s="271"/>
      <c r="K23" s="270">
        <f>((K19)*(8/(8-(K20-1))))</f>
        <v>0</v>
      </c>
      <c r="L23" s="270">
        <f>K23</f>
        <v>0</v>
      </c>
      <c r="M23" s="270">
        <f>L23</f>
        <v>0</v>
      </c>
      <c r="N23" s="270">
        <f>M23</f>
        <v>0</v>
      </c>
      <c r="O23" s="396"/>
    </row>
    <row r="24" spans="1:15" ht="13.5">
      <c r="A24" s="358" t="s">
        <v>527</v>
      </c>
      <c r="B24" s="254">
        <v>4</v>
      </c>
      <c r="C24" s="254" t="s">
        <v>520</v>
      </c>
      <c r="D24" s="122"/>
      <c r="E24" s="122"/>
      <c r="F24" s="234"/>
      <c r="G24" s="235"/>
      <c r="H24" s="235"/>
      <c r="I24" s="271"/>
      <c r="J24" s="271"/>
      <c r="K24" s="271"/>
      <c r="L24" s="270">
        <f>((L19)*(8/(8-(L20-1))))</f>
        <v>0</v>
      </c>
      <c r="M24" s="270">
        <f>L24</f>
        <v>0</v>
      </c>
      <c r="N24" s="270">
        <f>M24</f>
        <v>0</v>
      </c>
      <c r="O24" s="396"/>
    </row>
    <row r="25" spans="1:15" ht="13.5">
      <c r="A25" s="358" t="s">
        <v>527</v>
      </c>
      <c r="B25" s="254">
        <v>5</v>
      </c>
      <c r="C25" s="254" t="s">
        <v>520</v>
      </c>
      <c r="D25" s="122"/>
      <c r="E25" s="122"/>
      <c r="F25" s="234"/>
      <c r="G25" s="235"/>
      <c r="H25" s="235"/>
      <c r="I25" s="271"/>
      <c r="J25" s="271"/>
      <c r="K25" s="271"/>
      <c r="L25" s="271"/>
      <c r="M25" s="270">
        <f>((M19)*(8/(8-(M20-1))))</f>
        <v>0</v>
      </c>
      <c r="N25" s="270">
        <f>M25</f>
        <v>0</v>
      </c>
      <c r="O25" s="396"/>
    </row>
    <row r="26" spans="1:15" ht="13.5">
      <c r="A26" s="358" t="s">
        <v>527</v>
      </c>
      <c r="B26" s="254">
        <v>6</v>
      </c>
      <c r="C26" s="254" t="s">
        <v>520</v>
      </c>
      <c r="D26" s="122"/>
      <c r="E26" s="122"/>
      <c r="F26" s="234"/>
      <c r="G26" s="235"/>
      <c r="H26" s="235"/>
      <c r="I26" s="271"/>
      <c r="J26" s="271"/>
      <c r="K26" s="271"/>
      <c r="L26" s="271"/>
      <c r="M26" s="271"/>
      <c r="N26" s="270">
        <f>((N19)*(8/(8-(N20-1))))</f>
        <v>0</v>
      </c>
      <c r="O26" s="396"/>
    </row>
    <row r="27" spans="1:15" ht="24.75" customHeight="1">
      <c r="A27" s="358" t="s">
        <v>529</v>
      </c>
      <c r="B27" s="254"/>
      <c r="C27" s="254"/>
      <c r="D27" s="122"/>
      <c r="E27" s="122"/>
      <c r="F27" s="234"/>
      <c r="G27" s="235"/>
      <c r="H27" s="235"/>
      <c r="I27" s="270">
        <f t="shared" ref="I27:N27" si="1">SUM(I21:I26)</f>
        <v>0</v>
      </c>
      <c r="J27" s="270">
        <f t="shared" si="1"/>
        <v>0</v>
      </c>
      <c r="K27" s="270">
        <f t="shared" si="1"/>
        <v>0</v>
      </c>
      <c r="L27" s="270">
        <f t="shared" si="1"/>
        <v>0</v>
      </c>
      <c r="M27" s="270">
        <f t="shared" si="1"/>
        <v>0</v>
      </c>
      <c r="N27" s="270">
        <f t="shared" si="1"/>
        <v>0</v>
      </c>
      <c r="O27" s="396"/>
    </row>
    <row r="28" spans="1:15" ht="47.25" customHeight="1">
      <c r="A28" s="358" t="s">
        <v>206</v>
      </c>
      <c r="B28" s="254" t="s">
        <v>534</v>
      </c>
      <c r="C28" s="403" t="s">
        <v>545</v>
      </c>
      <c r="D28" s="122"/>
      <c r="E28" s="122"/>
      <c r="F28" s="234"/>
      <c r="G28" s="235"/>
      <c r="H28" s="235"/>
      <c r="I28" s="272">
        <f>'Licence condition values'!G79/1000</f>
        <v>0</v>
      </c>
      <c r="J28" s="272">
        <f>'Licence condition values'!H79/1000</f>
        <v>0</v>
      </c>
      <c r="K28" s="272">
        <f>'Licence condition values'!I79/1000</f>
        <v>0</v>
      </c>
      <c r="L28" s="272">
        <f>'Licence condition values'!J79/1000</f>
        <v>0</v>
      </c>
      <c r="M28" s="272">
        <f>'Licence condition values'!K79/1000</f>
        <v>0</v>
      </c>
      <c r="N28" s="272">
        <f>'Licence condition values'!L79/1000</f>
        <v>0</v>
      </c>
      <c r="O28" s="404"/>
    </row>
    <row r="29" spans="1:15" ht="13.5">
      <c r="A29" s="358" t="s">
        <v>525</v>
      </c>
      <c r="B29" s="254" t="s">
        <v>71</v>
      </c>
      <c r="C29" s="262" t="s">
        <v>15</v>
      </c>
      <c r="D29" s="122"/>
      <c r="E29" s="122"/>
      <c r="F29" s="234"/>
      <c r="G29" s="235"/>
      <c r="H29" s="235"/>
      <c r="I29" s="273">
        <f>'Licence condition values'!I60</f>
        <v>0</v>
      </c>
      <c r="J29" s="273">
        <f>'Licence condition values'!J60</f>
        <v>0</v>
      </c>
      <c r="K29" s="273">
        <f>'Licence condition values'!K60</f>
        <v>0</v>
      </c>
      <c r="L29" s="273">
        <f>'Licence condition values'!L60</f>
        <v>0</v>
      </c>
      <c r="M29" s="273">
        <f>'Licence condition values'!M60</f>
        <v>0</v>
      </c>
      <c r="N29" s="273">
        <f>'Licence condition values'!N60</f>
        <v>0</v>
      </c>
      <c r="O29" s="396"/>
    </row>
    <row r="30" spans="1:15" ht="13.15" customHeight="1">
      <c r="A30" s="358" t="s">
        <v>207</v>
      </c>
      <c r="B30" s="254" t="s">
        <v>130</v>
      </c>
      <c r="C30" s="263" t="s">
        <v>15</v>
      </c>
      <c r="D30" s="122"/>
      <c r="E30" s="122"/>
      <c r="F30" s="234"/>
      <c r="G30" s="235"/>
      <c r="H30" s="235"/>
      <c r="I30" s="274">
        <f>Input!I11</f>
        <v>0.2</v>
      </c>
      <c r="J30" s="274">
        <f>Input!J11</f>
        <v>0.2</v>
      </c>
      <c r="K30" s="274">
        <f>Input!K11</f>
        <v>0.19</v>
      </c>
      <c r="L30" s="274">
        <f>Input!L11</f>
        <v>0.19</v>
      </c>
      <c r="M30" s="274">
        <f>Input!M11</f>
        <v>0.19</v>
      </c>
      <c r="N30" s="274">
        <f>Input!N11</f>
        <v>0.17</v>
      </c>
      <c r="O30" s="396"/>
    </row>
    <row r="31" spans="1:15" ht="13.5">
      <c r="A31" s="357" t="s">
        <v>513</v>
      </c>
      <c r="B31" s="254" t="s">
        <v>367</v>
      </c>
      <c r="C31" s="254" t="s">
        <v>410</v>
      </c>
      <c r="D31" s="122"/>
      <c r="E31" s="122"/>
      <c r="F31" s="234"/>
      <c r="G31" s="235"/>
      <c r="H31" s="235"/>
      <c r="I31" s="275">
        <f>BR!G21</f>
        <v>1.1666920799178002</v>
      </c>
      <c r="J31" s="275">
        <f>BR!H21</f>
        <v>1.1895565905211509</v>
      </c>
      <c r="K31" s="275">
        <f>BR!I21</f>
        <v>1.2023773826081596</v>
      </c>
      <c r="L31" s="275">
        <f>BR!J21</f>
        <v>1.2281413211584551</v>
      </c>
      <c r="M31" s="275">
        <f>BR!K21</f>
        <v>1.2740983664300378</v>
      </c>
      <c r="N31" s="275">
        <f>BR!L21</f>
        <v>1.3130293043365822</v>
      </c>
      <c r="O31" s="396"/>
    </row>
    <row r="32" spans="1:15" ht="13.15" customHeight="1">
      <c r="A32" s="354" t="s">
        <v>132</v>
      </c>
      <c r="B32" s="254" t="s">
        <v>514</v>
      </c>
      <c r="C32" s="264" t="s">
        <v>622</v>
      </c>
      <c r="D32" s="122"/>
      <c r="E32" s="122"/>
      <c r="F32" s="241"/>
      <c r="G32" s="235"/>
      <c r="H32" s="235"/>
      <c r="I32" s="339">
        <f t="shared" ref="I32:N32" si="2">I27*((I29/(1-I30)*I28*I31))</f>
        <v>0</v>
      </c>
      <c r="J32" s="339">
        <f t="shared" si="2"/>
        <v>0</v>
      </c>
      <c r="K32" s="339">
        <f t="shared" si="2"/>
        <v>0</v>
      </c>
      <c r="L32" s="339">
        <f t="shared" si="2"/>
        <v>0</v>
      </c>
      <c r="M32" s="339">
        <f t="shared" si="2"/>
        <v>0</v>
      </c>
      <c r="N32" s="339">
        <f t="shared" si="2"/>
        <v>0</v>
      </c>
      <c r="O32" s="396"/>
    </row>
    <row r="33" spans="1:15" ht="13.15" customHeight="1">
      <c r="A33" s="170"/>
      <c r="B33" s="27"/>
      <c r="C33" s="27"/>
      <c r="D33" s="27"/>
      <c r="E33" s="27"/>
      <c r="F33" s="27"/>
      <c r="G33" s="27"/>
      <c r="H33" s="27"/>
      <c r="I33" s="27"/>
      <c r="J33" s="27"/>
      <c r="K33" s="27"/>
      <c r="L33" s="27"/>
      <c r="M33" s="27"/>
      <c r="N33" s="27"/>
      <c r="O33" s="396"/>
    </row>
    <row r="34" spans="1:15" ht="13.15" customHeight="1">
      <c r="A34" s="169"/>
      <c r="B34" s="27"/>
      <c r="C34" s="27"/>
      <c r="D34" s="27"/>
      <c r="E34" s="27"/>
      <c r="F34" s="27"/>
      <c r="G34" s="27"/>
      <c r="H34" s="27"/>
      <c r="I34" s="27"/>
      <c r="J34" s="27"/>
      <c r="K34" s="27"/>
      <c r="L34" s="27"/>
      <c r="M34" s="27"/>
      <c r="N34" s="27"/>
      <c r="O34" s="396"/>
    </row>
    <row r="35" spans="1:15" ht="52.5" customHeight="1">
      <c r="A35" s="391" t="s">
        <v>658</v>
      </c>
      <c r="B35" s="23"/>
      <c r="C35" s="23"/>
      <c r="D35" s="23"/>
      <c r="E35" s="23"/>
      <c r="F35" s="23"/>
      <c r="G35" s="23"/>
      <c r="H35" s="23"/>
      <c r="I35" s="23"/>
      <c r="J35" s="23"/>
      <c r="K35" s="23"/>
      <c r="L35" s="23"/>
      <c r="M35" s="23"/>
      <c r="N35" s="23"/>
      <c r="O35" s="193"/>
    </row>
    <row r="36" spans="1:15" ht="13.15" customHeight="1">
      <c r="A36" s="373"/>
      <c r="B36" s="23"/>
      <c r="C36" s="23"/>
      <c r="D36" s="23"/>
      <c r="E36" s="23"/>
      <c r="F36" s="23"/>
      <c r="G36" s="23"/>
      <c r="H36" s="23"/>
      <c r="I36" s="23"/>
      <c r="J36" s="23"/>
      <c r="K36" s="23"/>
      <c r="L36" s="23"/>
      <c r="M36" s="23"/>
      <c r="N36" s="23"/>
      <c r="O36" s="193"/>
    </row>
    <row r="37" spans="1:15" ht="13.15" customHeight="1" thickBot="1">
      <c r="A37" s="374"/>
      <c r="B37" s="147"/>
      <c r="C37" s="147"/>
      <c r="D37" s="147"/>
      <c r="E37" s="147"/>
      <c r="F37" s="147"/>
      <c r="G37" s="147"/>
      <c r="H37" s="147"/>
      <c r="I37" s="147"/>
      <c r="J37" s="147"/>
      <c r="K37" s="147"/>
      <c r="L37" s="147"/>
      <c r="M37" s="147"/>
      <c r="N37" s="147"/>
      <c r="O37" s="194"/>
    </row>
    <row r="47" spans="1:15" ht="13.15" customHeight="1">
      <c r="A47" s="23"/>
      <c r="B47" s="23"/>
      <c r="C47" s="23"/>
      <c r="D47" s="23"/>
      <c r="E47" s="23"/>
      <c r="F47" s="23"/>
      <c r="G47" s="23"/>
      <c r="H47" s="23"/>
      <c r="I47" s="23"/>
      <c r="J47" s="23"/>
      <c r="K47" s="23"/>
      <c r="L47" s="23"/>
      <c r="M47" s="23"/>
      <c r="N47" s="23"/>
      <c r="O47" s="23"/>
    </row>
    <row r="48" spans="1:15" ht="13.15" customHeight="1">
      <c r="A48" s="23"/>
      <c r="B48" s="23"/>
      <c r="C48" s="23"/>
      <c r="D48" s="23"/>
      <c r="E48" s="23"/>
      <c r="F48" s="23"/>
      <c r="G48" s="23"/>
      <c r="H48" s="23"/>
      <c r="I48" s="23"/>
      <c r="J48" s="23"/>
      <c r="K48" s="23"/>
      <c r="L48" s="23"/>
      <c r="M48" s="23"/>
      <c r="N48" s="23"/>
      <c r="O48" s="23"/>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zoomScale="90" zoomScaleNormal="90" workbookViewId="0">
      <pane xSplit="3" ySplit="8" topLeftCell="D9" activePane="bottomRight" state="frozen"/>
      <selection pane="topRight" activeCell="D1" sqref="D1"/>
      <selection pane="bottomLeft" activeCell="A9" sqref="A9"/>
      <selection pane="bottomRight" activeCell="D9" sqref="D9"/>
    </sheetView>
  </sheetViews>
  <sheetFormatPr defaultColWidth="9" defaultRowHeight="12.4"/>
  <cols>
    <col min="1" max="1" width="37" customWidth="1"/>
    <col min="2" max="2" width="9" customWidth="1"/>
    <col min="3" max="3" width="14" bestFit="1" customWidth="1"/>
    <col min="4" max="6" width="9" customWidth="1"/>
    <col min="7" max="13" width="11.64453125" customWidth="1"/>
    <col min="14" max="14" width="10.76171875" customWidth="1"/>
    <col min="15" max="15" width="2.64453125" customWidth="1"/>
    <col min="16" max="17" width="9" customWidth="1"/>
  </cols>
  <sheetData>
    <row r="1" spans="1:17" ht="13.5">
      <c r="A1" s="155" t="str">
        <f>CompName</f>
        <v>GDN Name</v>
      </c>
      <c r="B1" s="157"/>
      <c r="C1" s="157"/>
      <c r="D1" s="157"/>
      <c r="E1" s="157"/>
      <c r="F1" s="157"/>
      <c r="G1" s="157"/>
      <c r="H1" s="157"/>
      <c r="I1" s="157"/>
      <c r="J1" s="157"/>
      <c r="K1" s="157"/>
      <c r="L1" s="157"/>
      <c r="M1" s="157"/>
      <c r="N1" s="157"/>
      <c r="O1" s="160"/>
      <c r="P1" s="160"/>
      <c r="Q1" s="349"/>
    </row>
    <row r="2" spans="1:17" ht="13.5">
      <c r="A2" s="162">
        <f>RegYr</f>
        <v>2020</v>
      </c>
      <c r="B2" s="22"/>
      <c r="C2" s="22"/>
      <c r="D2" s="22"/>
      <c r="E2" s="22"/>
      <c r="F2" s="22"/>
      <c r="G2" s="22"/>
      <c r="H2" s="22"/>
      <c r="I2" s="22"/>
      <c r="J2" s="22"/>
      <c r="K2" s="22"/>
      <c r="L2" s="22"/>
      <c r="M2" s="22"/>
      <c r="N2" s="22"/>
      <c r="O2" s="23"/>
      <c r="P2" s="23"/>
      <c r="Q2" s="193"/>
    </row>
    <row r="3" spans="1:17" ht="13.5">
      <c r="A3" s="162"/>
      <c r="B3" s="22"/>
      <c r="C3" s="22"/>
      <c r="D3" s="22"/>
      <c r="E3" s="22"/>
      <c r="F3" s="22"/>
      <c r="G3" s="22"/>
      <c r="H3" s="22"/>
      <c r="I3" s="22"/>
      <c r="J3" s="22"/>
      <c r="K3" s="22"/>
      <c r="L3" s="22"/>
      <c r="M3" s="22"/>
      <c r="N3" s="22"/>
      <c r="O3" s="23"/>
      <c r="P3" s="23"/>
      <c r="Q3" s="193"/>
    </row>
    <row r="4" spans="1:17" ht="13.5">
      <c r="A4" s="162" t="s">
        <v>137</v>
      </c>
      <c r="B4" s="22"/>
      <c r="C4" s="22"/>
      <c r="D4" s="22"/>
      <c r="E4" s="30"/>
      <c r="F4" s="30"/>
      <c r="G4" s="30"/>
      <c r="H4" s="30"/>
      <c r="I4" s="30"/>
      <c r="J4" s="30"/>
      <c r="K4" s="30"/>
      <c r="L4" s="30"/>
      <c r="M4" s="30"/>
      <c r="N4" s="30"/>
      <c r="O4" s="23"/>
      <c r="P4" s="23"/>
      <c r="Q4" s="193"/>
    </row>
    <row r="5" spans="1:17" ht="14.85" customHeight="1">
      <c r="A5" s="670" t="s">
        <v>637</v>
      </c>
      <c r="B5" s="671"/>
      <c r="C5" s="671"/>
      <c r="D5" s="232"/>
      <c r="E5" s="232"/>
      <c r="F5" s="122"/>
      <c r="G5" s="122"/>
      <c r="H5" s="122"/>
      <c r="I5" s="122"/>
      <c r="J5" s="122"/>
      <c r="K5" s="122"/>
      <c r="L5" s="122"/>
      <c r="M5" s="122"/>
      <c r="N5" s="122"/>
      <c r="O5" s="122"/>
      <c r="P5" s="23"/>
      <c r="Q5" s="193"/>
    </row>
    <row r="6" spans="1:17" ht="30" customHeight="1">
      <c r="A6" s="657" t="s">
        <v>136</v>
      </c>
      <c r="B6" s="671"/>
      <c r="C6" s="671"/>
      <c r="D6" s="122"/>
      <c r="E6" s="122"/>
      <c r="F6" s="122"/>
      <c r="G6" s="122"/>
      <c r="H6" s="122"/>
      <c r="I6" s="122"/>
      <c r="J6" s="122"/>
      <c r="K6" s="122"/>
      <c r="L6" s="122"/>
      <c r="M6" s="122"/>
      <c r="N6" s="122"/>
      <c r="O6" s="122"/>
      <c r="P6" s="23"/>
      <c r="Q6" s="193"/>
    </row>
    <row r="7" spans="1:17" ht="30" customHeight="1">
      <c r="A7" s="355"/>
      <c r="B7" s="24"/>
      <c r="C7" s="335" t="s">
        <v>466</v>
      </c>
      <c r="D7" s="122"/>
      <c r="E7" s="122"/>
      <c r="F7" s="34"/>
      <c r="G7" s="24"/>
      <c r="H7" s="24"/>
      <c r="I7" s="24"/>
      <c r="J7" s="122"/>
      <c r="K7" s="122"/>
      <c r="L7" s="122"/>
      <c r="M7" s="122"/>
      <c r="N7" s="122"/>
      <c r="O7" s="122"/>
      <c r="P7" s="23"/>
      <c r="Q7" s="193"/>
    </row>
    <row r="8" spans="1:17" ht="15" customHeight="1">
      <c r="A8" s="353"/>
      <c r="B8" s="24"/>
      <c r="C8" s="24"/>
      <c r="D8" s="24"/>
      <c r="E8" s="24"/>
      <c r="F8" s="122"/>
      <c r="G8" s="231" t="s">
        <v>59</v>
      </c>
      <c r="H8" s="231" t="s">
        <v>60</v>
      </c>
      <c r="I8" s="231" t="s">
        <v>61</v>
      </c>
      <c r="J8" s="231" t="s">
        <v>62</v>
      </c>
      <c r="K8" s="231" t="s">
        <v>63</v>
      </c>
      <c r="L8" s="231" t="s">
        <v>64</v>
      </c>
      <c r="M8" s="231" t="s">
        <v>65</v>
      </c>
      <c r="N8" s="231" t="s">
        <v>66</v>
      </c>
      <c r="O8" s="122"/>
      <c r="P8" s="25"/>
      <c r="Q8" s="193"/>
    </row>
    <row r="9" spans="1:17" ht="15" customHeight="1">
      <c r="A9" s="353"/>
      <c r="B9" s="122"/>
      <c r="C9" s="122"/>
      <c r="D9" s="122"/>
      <c r="E9" s="122"/>
      <c r="F9" s="122"/>
      <c r="G9" s="122"/>
      <c r="H9" s="122"/>
      <c r="I9" s="122"/>
      <c r="J9" s="122"/>
      <c r="K9" s="122"/>
      <c r="L9" s="122"/>
      <c r="M9" s="122"/>
      <c r="N9" s="122"/>
      <c r="O9" s="122"/>
      <c r="P9" s="23"/>
      <c r="Q9" s="193"/>
    </row>
    <row r="10" spans="1:17" ht="15" customHeight="1">
      <c r="A10" s="358" t="s">
        <v>341</v>
      </c>
      <c r="B10" s="122" t="s">
        <v>138</v>
      </c>
      <c r="C10" s="264" t="s">
        <v>622</v>
      </c>
      <c r="D10" s="122"/>
      <c r="E10" s="122"/>
      <c r="F10" s="122"/>
      <c r="G10" s="236">
        <f>G22</f>
        <v>0</v>
      </c>
      <c r="H10" s="236">
        <f>H22</f>
        <v>0</v>
      </c>
      <c r="I10" s="235"/>
      <c r="J10" s="235"/>
      <c r="K10" s="235"/>
      <c r="L10" s="235"/>
      <c r="M10" s="235"/>
      <c r="N10" s="235"/>
      <c r="O10" s="122"/>
      <c r="P10" s="23"/>
      <c r="Q10" s="193"/>
    </row>
    <row r="11" spans="1:17" ht="15" customHeight="1">
      <c r="A11" s="358" t="s">
        <v>149</v>
      </c>
      <c r="B11" s="122" t="s">
        <v>139</v>
      </c>
      <c r="C11" s="264" t="s">
        <v>622</v>
      </c>
      <c r="D11" s="122"/>
      <c r="E11" s="122"/>
      <c r="F11" s="122"/>
      <c r="G11" s="235"/>
      <c r="H11" s="235"/>
      <c r="I11" s="235"/>
      <c r="J11" s="279">
        <f>Input!G120+Input!H120</f>
        <v>0</v>
      </c>
      <c r="K11" s="235"/>
      <c r="L11" s="235"/>
      <c r="M11" s="279">
        <f>Input!I120+Input!J120+Input!K120</f>
        <v>0</v>
      </c>
      <c r="N11" s="235"/>
      <c r="O11" s="122"/>
      <c r="P11" s="23"/>
      <c r="Q11" s="193"/>
    </row>
    <row r="12" spans="1:17" ht="15" customHeight="1">
      <c r="A12" s="69" t="s">
        <v>638</v>
      </c>
      <c r="B12" s="335" t="s">
        <v>639</v>
      </c>
      <c r="C12" s="122" t="s">
        <v>410</v>
      </c>
      <c r="D12" s="122"/>
      <c r="E12" s="122"/>
      <c r="F12" s="122"/>
      <c r="G12" s="279">
        <f>Input!G121</f>
        <v>0</v>
      </c>
      <c r="H12" s="279">
        <f>Input!H121</f>
        <v>0</v>
      </c>
      <c r="I12" s="235"/>
      <c r="J12" s="279">
        <f>Input!J121</f>
        <v>0</v>
      </c>
      <c r="K12" s="235"/>
      <c r="L12" s="235"/>
      <c r="M12" s="279">
        <f>Input!M121</f>
        <v>0</v>
      </c>
      <c r="N12" s="235"/>
      <c r="O12" s="122"/>
      <c r="P12" s="23"/>
      <c r="Q12" s="193"/>
    </row>
    <row r="13" spans="1:17" ht="15" customHeight="1">
      <c r="A13" s="357" t="s">
        <v>208</v>
      </c>
      <c r="B13" s="122" t="s">
        <v>140</v>
      </c>
      <c r="C13" s="264" t="s">
        <v>622</v>
      </c>
      <c r="D13" s="122"/>
      <c r="E13" s="122"/>
      <c r="F13" s="122"/>
      <c r="G13" s="336">
        <f>(G10+G11)*G12</f>
        <v>0</v>
      </c>
      <c r="H13" s="336">
        <f>(H10+H11)*H12</f>
        <v>0</v>
      </c>
      <c r="I13" s="235"/>
      <c r="J13" s="237">
        <f>(J10+J11)*J12</f>
        <v>0</v>
      </c>
      <c r="K13" s="235"/>
      <c r="L13" s="235"/>
      <c r="M13" s="237">
        <f>(M10+M11)*M12</f>
        <v>0</v>
      </c>
      <c r="N13" s="235"/>
      <c r="O13" s="122"/>
      <c r="P13" s="28"/>
      <c r="Q13" s="193"/>
    </row>
    <row r="14" spans="1:17" ht="15" customHeight="1">
      <c r="A14" s="353"/>
      <c r="B14" s="122"/>
      <c r="C14" s="122"/>
      <c r="D14" s="122"/>
      <c r="E14" s="122"/>
      <c r="F14" s="122"/>
      <c r="G14" s="122"/>
      <c r="H14" s="122"/>
      <c r="I14" s="122"/>
      <c r="J14" s="122"/>
      <c r="K14" s="122"/>
      <c r="L14" s="122"/>
      <c r="M14" s="122"/>
      <c r="N14" s="122"/>
      <c r="O14" s="122"/>
      <c r="P14" s="23"/>
      <c r="Q14" s="193"/>
    </row>
    <row r="15" spans="1:17" ht="15" customHeight="1">
      <c r="A15" s="353"/>
      <c r="B15" s="122"/>
      <c r="C15" s="122"/>
      <c r="D15" s="122"/>
      <c r="E15" s="122"/>
      <c r="F15" s="122"/>
      <c r="G15" s="122"/>
      <c r="H15" s="122"/>
      <c r="I15" s="122"/>
      <c r="J15" s="122"/>
      <c r="K15" s="122"/>
      <c r="L15" s="122"/>
      <c r="M15" s="122"/>
      <c r="N15" s="122"/>
      <c r="O15" s="122"/>
      <c r="P15" s="23"/>
      <c r="Q15" s="193"/>
    </row>
    <row r="16" spans="1:17" ht="15" customHeight="1">
      <c r="A16" s="353"/>
      <c r="B16" s="122"/>
      <c r="C16" s="122"/>
      <c r="D16" s="122"/>
      <c r="E16" s="122"/>
      <c r="F16" s="122"/>
      <c r="G16" s="122"/>
      <c r="H16" s="122"/>
      <c r="I16" s="122"/>
      <c r="J16" s="122"/>
      <c r="K16" s="122"/>
      <c r="L16" s="122"/>
      <c r="M16" s="122"/>
      <c r="N16" s="122"/>
      <c r="O16" s="122"/>
      <c r="P16" s="23"/>
      <c r="Q16" s="193"/>
    </row>
    <row r="17" spans="1:17" ht="15" customHeight="1">
      <c r="A17" s="353"/>
      <c r="B17" s="122"/>
      <c r="C17" s="122"/>
      <c r="D17" s="122"/>
      <c r="E17" s="122"/>
      <c r="F17" s="122"/>
      <c r="G17" s="122"/>
      <c r="H17" s="122"/>
      <c r="I17" s="122"/>
      <c r="J17" s="122"/>
      <c r="K17" s="122"/>
      <c r="L17" s="122"/>
      <c r="M17" s="122"/>
      <c r="N17" s="122"/>
      <c r="O17" s="122"/>
      <c r="P17" s="23"/>
      <c r="Q17" s="193"/>
    </row>
    <row r="18" spans="1:17" ht="15" customHeight="1">
      <c r="A18" s="353"/>
      <c r="B18" s="122"/>
      <c r="C18" s="122"/>
      <c r="D18" s="122"/>
      <c r="E18" s="122"/>
      <c r="F18" s="122"/>
      <c r="G18" s="122"/>
      <c r="H18" s="122"/>
      <c r="I18" s="122"/>
      <c r="J18" s="122"/>
      <c r="K18" s="122"/>
      <c r="L18" s="122"/>
      <c r="M18" s="122"/>
      <c r="N18" s="122"/>
      <c r="O18" s="122"/>
      <c r="P18" s="23"/>
      <c r="Q18" s="193"/>
    </row>
    <row r="19" spans="1:17" ht="28.5">
      <c r="A19" s="358" t="s">
        <v>150</v>
      </c>
      <c r="B19" s="122" t="s">
        <v>640</v>
      </c>
      <c r="C19" s="264" t="s">
        <v>622</v>
      </c>
      <c r="D19" s="122"/>
      <c r="E19" s="122"/>
      <c r="F19" s="122"/>
      <c r="G19" s="337">
        <f>Input!E118</f>
        <v>0</v>
      </c>
      <c r="H19" s="337">
        <f>Input!F118</f>
        <v>0</v>
      </c>
      <c r="I19" s="235"/>
      <c r="J19" s="235"/>
      <c r="K19" s="235"/>
      <c r="L19" s="235"/>
      <c r="M19" s="235"/>
      <c r="N19" s="235"/>
      <c r="O19" s="122"/>
      <c r="P19" s="23"/>
      <c r="Q19" s="193"/>
    </row>
    <row r="20" spans="1:17" ht="42.75" customHeight="1">
      <c r="A20" s="358" t="s">
        <v>501</v>
      </c>
      <c r="B20" s="122" t="s">
        <v>641</v>
      </c>
      <c r="C20" s="454" t="s">
        <v>660</v>
      </c>
      <c r="D20" s="122"/>
      <c r="E20" s="122"/>
      <c r="F20" s="122"/>
      <c r="G20" s="453">
        <f>Input!E30</f>
        <v>0.5</v>
      </c>
      <c r="H20" s="453">
        <f>Input!F30</f>
        <v>0.5</v>
      </c>
      <c r="I20" s="235"/>
      <c r="J20" s="235"/>
      <c r="K20" s="235"/>
      <c r="L20" s="235"/>
      <c r="M20" s="235"/>
      <c r="N20" s="235"/>
      <c r="O20" s="122"/>
      <c r="P20" s="23"/>
      <c r="Q20" s="193"/>
    </row>
    <row r="21" spans="1:17" ht="42" customHeight="1">
      <c r="A21" s="358" t="s">
        <v>501</v>
      </c>
      <c r="B21" s="122" t="s">
        <v>642</v>
      </c>
      <c r="C21" s="454" t="s">
        <v>660</v>
      </c>
      <c r="D21" s="122"/>
      <c r="E21" s="122"/>
      <c r="F21" s="122"/>
      <c r="G21" s="453">
        <f>Input!F30</f>
        <v>0.5</v>
      </c>
      <c r="H21" s="453">
        <f>Input!G30</f>
        <v>0.5</v>
      </c>
      <c r="I21" s="235"/>
      <c r="J21" s="235"/>
      <c r="K21" s="235"/>
      <c r="L21" s="235"/>
      <c r="M21" s="235"/>
      <c r="N21" s="235"/>
      <c r="O21" s="122"/>
      <c r="P21" s="23"/>
      <c r="Q21" s="193"/>
    </row>
    <row r="22" spans="1:17" ht="15" customHeight="1">
      <c r="A22" s="358" t="s">
        <v>149</v>
      </c>
      <c r="B22" s="122" t="s">
        <v>138</v>
      </c>
      <c r="C22" s="264" t="s">
        <v>622</v>
      </c>
      <c r="D22" s="122"/>
      <c r="E22" s="122"/>
      <c r="F22" s="122"/>
      <c r="G22" s="338">
        <f>G19*(1+(G20/100))*(1+(G21/100))</f>
        <v>0</v>
      </c>
      <c r="H22" s="338">
        <f>H19*(1+(H20/100))*(1+(H21/100))</f>
        <v>0</v>
      </c>
      <c r="I22" s="235"/>
      <c r="J22" s="235"/>
      <c r="K22" s="235"/>
      <c r="L22" s="235"/>
      <c r="M22" s="235"/>
      <c r="N22" s="235"/>
      <c r="O22" s="122"/>
      <c r="P22" s="28"/>
      <c r="Q22" s="193"/>
    </row>
    <row r="23" spans="1:17">
      <c r="A23" s="169"/>
      <c r="B23" s="27"/>
      <c r="C23" s="27"/>
      <c r="D23" s="27"/>
      <c r="E23" s="27"/>
      <c r="F23" s="27"/>
      <c r="G23" s="27"/>
      <c r="H23" s="27"/>
      <c r="I23" s="27"/>
      <c r="J23" s="27"/>
      <c r="K23" s="27"/>
      <c r="L23" s="27"/>
      <c r="M23" s="27"/>
      <c r="N23" s="27"/>
      <c r="O23" s="27"/>
      <c r="P23" s="23"/>
      <c r="Q23" s="193"/>
    </row>
    <row r="24" spans="1:17">
      <c r="A24" s="169"/>
      <c r="B24" s="27"/>
      <c r="C24" s="27"/>
      <c r="D24" s="27"/>
      <c r="E24" s="27"/>
      <c r="F24" s="27"/>
      <c r="G24" s="27"/>
      <c r="H24" s="27"/>
      <c r="I24" s="27"/>
      <c r="J24" s="27"/>
      <c r="K24" s="27"/>
      <c r="L24" s="27"/>
      <c r="M24" s="27"/>
      <c r="N24" s="27"/>
      <c r="O24" s="27"/>
      <c r="P24" s="23"/>
      <c r="Q24" s="193"/>
    </row>
    <row r="25" spans="1:17">
      <c r="A25" s="169"/>
      <c r="B25" s="27"/>
      <c r="C25" s="27"/>
      <c r="D25" s="27"/>
      <c r="E25" s="27"/>
      <c r="F25" s="27"/>
      <c r="G25" s="27"/>
      <c r="H25" s="27"/>
      <c r="I25" s="27"/>
      <c r="J25" s="27"/>
      <c r="K25" s="27"/>
      <c r="L25" s="27"/>
      <c r="M25" s="27"/>
      <c r="N25" s="27"/>
      <c r="O25" s="27"/>
      <c r="P25" s="23"/>
      <c r="Q25" s="193"/>
    </row>
    <row r="26" spans="1:17">
      <c r="A26" s="373"/>
      <c r="B26" s="23"/>
      <c r="C26" s="23"/>
      <c r="D26" s="23"/>
      <c r="E26" s="23"/>
      <c r="F26" s="23"/>
      <c r="G26" s="23"/>
      <c r="H26" s="23"/>
      <c r="I26" s="23"/>
      <c r="J26" s="23"/>
      <c r="K26" s="23"/>
      <c r="L26" s="23"/>
      <c r="M26" s="23"/>
      <c r="N26" s="23"/>
      <c r="O26" s="23"/>
      <c r="P26" s="23"/>
      <c r="Q26" s="193"/>
    </row>
    <row r="27" spans="1:17">
      <c r="A27" s="373"/>
      <c r="B27" s="23"/>
      <c r="C27" s="23"/>
      <c r="D27" s="23"/>
      <c r="E27" s="23"/>
      <c r="F27" s="23"/>
      <c r="G27" s="23"/>
      <c r="H27" s="23"/>
      <c r="I27" s="23"/>
      <c r="J27" s="23"/>
      <c r="K27" s="23"/>
      <c r="L27" s="23"/>
      <c r="M27" s="23"/>
      <c r="N27" s="23"/>
      <c r="O27" s="23"/>
      <c r="P27" s="23"/>
      <c r="Q27" s="193"/>
    </row>
    <row r="28" spans="1:17">
      <c r="A28" s="373"/>
      <c r="B28" s="23"/>
      <c r="C28" s="23"/>
      <c r="D28" s="23"/>
      <c r="E28" s="23"/>
      <c r="F28" s="23"/>
      <c r="G28" s="108"/>
      <c r="H28" s="23"/>
      <c r="I28" s="23"/>
      <c r="J28" s="23"/>
      <c r="K28" s="23"/>
      <c r="L28" s="23"/>
      <c r="M28" s="23"/>
      <c r="N28" s="23"/>
      <c r="O28" s="23"/>
      <c r="P28" s="23"/>
      <c r="Q28" s="193"/>
    </row>
    <row r="29" spans="1:17">
      <c r="A29" s="373"/>
      <c r="B29" s="23"/>
      <c r="C29" s="23"/>
      <c r="D29" s="23"/>
      <c r="E29" s="23"/>
      <c r="F29" s="23"/>
      <c r="G29" s="23"/>
      <c r="H29" s="23"/>
      <c r="I29" s="23"/>
      <c r="J29" s="23"/>
      <c r="K29" s="23"/>
      <c r="L29" s="23"/>
      <c r="M29" s="23"/>
      <c r="N29" s="23"/>
      <c r="O29" s="23"/>
      <c r="P29" s="23"/>
      <c r="Q29" s="193"/>
    </row>
    <row r="30" spans="1:17">
      <c r="A30" s="373"/>
      <c r="B30" s="23"/>
      <c r="C30" s="23"/>
      <c r="D30" s="23"/>
      <c r="E30" s="23"/>
      <c r="F30" s="23"/>
      <c r="G30" s="23"/>
      <c r="H30" s="23"/>
      <c r="I30" s="23"/>
      <c r="J30" s="23"/>
      <c r="K30" s="23"/>
      <c r="L30" s="23"/>
      <c r="M30" s="23"/>
      <c r="N30" s="23"/>
      <c r="O30" s="23"/>
      <c r="P30" s="23"/>
      <c r="Q30" s="193"/>
    </row>
    <row r="31" spans="1:17">
      <c r="A31" s="373"/>
      <c r="B31" s="23"/>
      <c r="C31" s="23"/>
      <c r="D31" s="23"/>
      <c r="E31" s="23"/>
      <c r="F31" s="23"/>
      <c r="G31" s="23"/>
      <c r="H31" s="23"/>
      <c r="I31" s="23"/>
      <c r="J31" s="23"/>
      <c r="K31" s="23"/>
      <c r="L31" s="23"/>
      <c r="M31" s="23"/>
      <c r="N31" s="23"/>
      <c r="O31" s="23"/>
      <c r="P31" s="23"/>
      <c r="Q31" s="193"/>
    </row>
    <row r="32" spans="1:17">
      <c r="A32" s="373"/>
      <c r="B32" s="23"/>
      <c r="C32" s="23"/>
      <c r="D32" s="23"/>
      <c r="E32" s="23"/>
      <c r="F32" s="23"/>
      <c r="G32" s="23"/>
      <c r="H32" s="23"/>
      <c r="I32" s="23"/>
      <c r="J32" s="23"/>
      <c r="K32" s="23"/>
      <c r="L32" s="23"/>
      <c r="M32" s="23"/>
      <c r="N32" s="23"/>
      <c r="O32" s="23"/>
      <c r="P32" s="23"/>
      <c r="Q32" s="193"/>
    </row>
    <row r="33" spans="1:17">
      <c r="A33" s="373"/>
      <c r="B33" s="23"/>
      <c r="C33" s="23"/>
      <c r="D33" s="23"/>
      <c r="E33" s="23"/>
      <c r="F33" s="23"/>
      <c r="G33" s="23"/>
      <c r="H33" s="23"/>
      <c r="I33" s="23"/>
      <c r="J33" s="23"/>
      <c r="K33" s="23"/>
      <c r="L33" s="23"/>
      <c r="M33" s="23"/>
      <c r="N33" s="23"/>
      <c r="O33" s="23"/>
      <c r="P33" s="23"/>
      <c r="Q33" s="193"/>
    </row>
    <row r="34" spans="1:17">
      <c r="A34" s="373"/>
      <c r="B34" s="23"/>
      <c r="C34" s="23"/>
      <c r="D34" s="23"/>
      <c r="E34" s="23"/>
      <c r="F34" s="23"/>
      <c r="G34" s="23"/>
      <c r="H34" s="23"/>
      <c r="I34" s="23"/>
      <c r="J34" s="23"/>
      <c r="K34" s="23"/>
      <c r="L34" s="23"/>
      <c r="M34" s="23"/>
      <c r="N34" s="23"/>
      <c r="O34" s="23"/>
      <c r="P34" s="23"/>
      <c r="Q34" s="193"/>
    </row>
    <row r="35" spans="1:17">
      <c r="A35" s="373"/>
      <c r="B35" s="23"/>
      <c r="C35" s="23"/>
      <c r="D35" s="23"/>
      <c r="E35" s="23"/>
      <c r="F35" s="23"/>
      <c r="G35" s="23"/>
      <c r="H35" s="23"/>
      <c r="I35" s="23"/>
      <c r="J35" s="23"/>
      <c r="K35" s="23"/>
      <c r="L35" s="23"/>
      <c r="M35" s="23"/>
      <c r="N35" s="23"/>
      <c r="O35" s="23"/>
      <c r="P35" s="23"/>
      <c r="Q35" s="193"/>
    </row>
    <row r="36" spans="1:17">
      <c r="A36" s="373"/>
      <c r="B36" s="23"/>
      <c r="C36" s="23"/>
      <c r="D36" s="23"/>
      <c r="E36" s="23"/>
      <c r="F36" s="23"/>
      <c r="G36" s="23"/>
      <c r="H36" s="23"/>
      <c r="I36" s="23"/>
      <c r="J36" s="23"/>
      <c r="K36" s="23"/>
      <c r="L36" s="23"/>
      <c r="M36" s="23"/>
      <c r="N36" s="23"/>
      <c r="O36" s="23"/>
      <c r="P36" s="23"/>
      <c r="Q36" s="193"/>
    </row>
    <row r="37" spans="1:17">
      <c r="A37" s="373"/>
      <c r="B37" s="23"/>
      <c r="C37" s="23"/>
      <c r="D37" s="23"/>
      <c r="E37" s="23"/>
      <c r="F37" s="23"/>
      <c r="G37" s="23"/>
      <c r="H37" s="23"/>
      <c r="I37" s="23"/>
      <c r="J37" s="23"/>
      <c r="K37" s="23"/>
      <c r="L37" s="23"/>
      <c r="M37" s="23"/>
      <c r="N37" s="23"/>
      <c r="O37" s="23"/>
      <c r="P37" s="23"/>
      <c r="Q37" s="193"/>
    </row>
    <row r="38" spans="1:17">
      <c r="A38" s="373"/>
      <c r="B38" s="23"/>
      <c r="C38" s="23"/>
      <c r="D38" s="23"/>
      <c r="E38" s="23"/>
      <c r="F38" s="23"/>
      <c r="G38" s="23"/>
      <c r="H38" s="23"/>
      <c r="I38" s="23"/>
      <c r="J38" s="23"/>
      <c r="K38" s="23"/>
      <c r="L38" s="23"/>
      <c r="M38" s="23"/>
      <c r="N38" s="23"/>
      <c r="O38" s="23"/>
      <c r="P38" s="23"/>
      <c r="Q38" s="193"/>
    </row>
    <row r="39" spans="1:17">
      <c r="A39" s="373"/>
      <c r="B39" s="23"/>
      <c r="C39" s="23"/>
      <c r="D39" s="23"/>
      <c r="E39" s="23"/>
      <c r="F39" s="23"/>
      <c r="G39" s="23"/>
      <c r="H39" s="23"/>
      <c r="I39" s="23"/>
      <c r="J39" s="23"/>
      <c r="K39" s="23"/>
      <c r="L39" s="23"/>
      <c r="M39" s="23"/>
      <c r="N39" s="23"/>
      <c r="O39" s="23"/>
      <c r="P39" s="23"/>
      <c r="Q39" s="193"/>
    </row>
    <row r="40" spans="1:17">
      <c r="A40" s="373"/>
      <c r="B40" s="23"/>
      <c r="C40" s="23"/>
      <c r="D40" s="23"/>
      <c r="E40" s="23"/>
      <c r="F40" s="23"/>
      <c r="G40" s="23"/>
      <c r="H40" s="23"/>
      <c r="I40" s="23"/>
      <c r="J40" s="23"/>
      <c r="K40" s="23"/>
      <c r="L40" s="23"/>
      <c r="M40" s="23"/>
      <c r="N40" s="23"/>
      <c r="O40" s="23"/>
      <c r="P40" s="23"/>
      <c r="Q40" s="193"/>
    </row>
    <row r="41" spans="1:17">
      <c r="A41" s="373"/>
      <c r="B41" s="23"/>
      <c r="C41" s="23"/>
      <c r="D41" s="23"/>
      <c r="E41" s="23"/>
      <c r="F41" s="23"/>
      <c r="G41" s="23"/>
      <c r="H41" s="23"/>
      <c r="I41" s="23"/>
      <c r="J41" s="23"/>
      <c r="K41" s="23"/>
      <c r="L41" s="23"/>
      <c r="M41" s="23"/>
      <c r="N41" s="23"/>
      <c r="O41" s="23"/>
      <c r="P41" s="23"/>
      <c r="Q41" s="193"/>
    </row>
    <row r="42" spans="1:17">
      <c r="A42" s="373"/>
      <c r="B42" s="23"/>
      <c r="C42" s="23"/>
      <c r="D42" s="23"/>
      <c r="E42" s="23"/>
      <c r="F42" s="23"/>
      <c r="G42" s="23"/>
      <c r="H42" s="23"/>
      <c r="I42" s="23"/>
      <c r="J42" s="23"/>
      <c r="K42" s="23"/>
      <c r="L42" s="23"/>
      <c r="M42" s="23"/>
      <c r="N42" s="23"/>
      <c r="O42" s="23"/>
      <c r="P42" s="23"/>
      <c r="Q42" s="193"/>
    </row>
    <row r="43" spans="1:17">
      <c r="A43" s="373"/>
      <c r="B43" s="23"/>
      <c r="C43" s="23"/>
      <c r="D43" s="23"/>
      <c r="E43" s="23"/>
      <c r="F43" s="23"/>
      <c r="G43" s="23"/>
      <c r="H43" s="23"/>
      <c r="I43" s="23"/>
      <c r="J43" s="23"/>
      <c r="K43" s="23"/>
      <c r="L43" s="23"/>
      <c r="M43" s="23"/>
      <c r="N43" s="23"/>
      <c r="O43" s="23"/>
      <c r="P43" s="23"/>
      <c r="Q43" s="193"/>
    </row>
    <row r="44" spans="1:17">
      <c r="A44" s="373"/>
      <c r="B44" s="23"/>
      <c r="C44" s="23"/>
      <c r="D44" s="23"/>
      <c r="E44" s="23"/>
      <c r="F44" s="23"/>
      <c r="G44" s="23"/>
      <c r="H44" s="23"/>
      <c r="I44" s="23"/>
      <c r="J44" s="23"/>
      <c r="K44" s="23"/>
      <c r="L44" s="23"/>
      <c r="M44" s="23"/>
      <c r="N44" s="23"/>
      <c r="O44" s="23"/>
      <c r="P44" s="23"/>
      <c r="Q44" s="193"/>
    </row>
    <row r="45" spans="1:17" ht="12.75" thickBot="1">
      <c r="A45" s="362"/>
      <c r="B45" s="393"/>
      <c r="C45" s="393"/>
      <c r="D45" s="393"/>
      <c r="E45" s="393"/>
      <c r="F45" s="393"/>
      <c r="G45" s="393"/>
      <c r="H45" s="393"/>
      <c r="I45" s="393"/>
      <c r="J45" s="393"/>
      <c r="K45" s="393"/>
      <c r="L45" s="393"/>
      <c r="M45" s="393"/>
      <c r="N45" s="393"/>
      <c r="O45" s="147"/>
      <c r="P45" s="147"/>
      <c r="Q45" s="194"/>
    </row>
  </sheetData>
  <customSheetViews>
    <customSheetView guid="{B5D91CEF-FC7A-47FC-9F84-DBD653D656B4}" scale="80" topLeftCell="A13">
      <selection activeCell="P28" sqref="P28"/>
      <pageMargins left="0.7" right="0.7" top="0.75" bottom="0.75" header="0.3" footer="0.3"/>
    </customSheetView>
  </customSheetView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showGridLines="0" topLeftCell="A3" zoomScale="90" zoomScaleNormal="90" workbookViewId="0">
      <pane xSplit="3" ySplit="5" topLeftCell="D20" activePane="bottomRight" state="frozen"/>
      <selection activeCell="A3" sqref="A3"/>
      <selection pane="topRight" activeCell="D3" sqref="D3"/>
      <selection pane="bottomLeft" activeCell="A8" sqref="A8"/>
      <selection pane="bottomRight" activeCell="D8" sqref="D8"/>
    </sheetView>
  </sheetViews>
  <sheetFormatPr defaultRowHeight="12.4"/>
  <cols>
    <col min="1" max="1" width="29.76171875" customWidth="1"/>
    <col min="3" max="3" width="14" bestFit="1" customWidth="1"/>
    <col min="15" max="15" width="2.64453125" customWidth="1"/>
  </cols>
  <sheetData>
    <row r="1" spans="1:20">
      <c r="A1" s="376" t="str">
        <f>CompName</f>
        <v>GDN Name</v>
      </c>
      <c r="B1" s="156"/>
      <c r="C1" s="156"/>
      <c r="D1" s="156"/>
      <c r="E1" s="156"/>
      <c r="F1" s="156"/>
      <c r="G1" s="156"/>
      <c r="H1" s="156"/>
      <c r="I1" s="156"/>
      <c r="J1" s="156"/>
      <c r="K1" s="156"/>
      <c r="L1" s="156"/>
      <c r="M1" s="156"/>
      <c r="N1" s="156"/>
      <c r="O1" s="160"/>
      <c r="P1" s="160"/>
      <c r="Q1" s="160"/>
      <c r="R1" s="160"/>
      <c r="S1" s="160"/>
      <c r="T1" s="349"/>
    </row>
    <row r="2" spans="1:20">
      <c r="A2" s="377">
        <f>RegYr</f>
        <v>2020</v>
      </c>
      <c r="B2" s="146"/>
      <c r="C2" s="146"/>
      <c r="D2" s="146"/>
      <c r="E2" s="146"/>
      <c r="F2" s="146"/>
      <c r="G2" s="146"/>
      <c r="H2" s="146"/>
      <c r="I2" s="146"/>
      <c r="J2" s="146"/>
      <c r="K2" s="146"/>
      <c r="L2" s="146"/>
      <c r="M2" s="146"/>
      <c r="N2" s="146"/>
      <c r="O2" s="23"/>
      <c r="P2" s="23"/>
      <c r="Q2" s="23"/>
      <c r="R2" s="23"/>
      <c r="S2" s="23"/>
      <c r="T2" s="193"/>
    </row>
    <row r="3" spans="1:20">
      <c r="A3" s="377"/>
      <c r="B3" s="146"/>
      <c r="C3" s="146"/>
      <c r="D3" s="146"/>
      <c r="E3" s="146"/>
      <c r="F3" s="146"/>
      <c r="G3" s="146"/>
      <c r="H3" s="146"/>
      <c r="I3" s="146"/>
      <c r="J3" s="146"/>
      <c r="K3" s="146"/>
      <c r="L3" s="146"/>
      <c r="M3" s="146"/>
      <c r="N3" s="146"/>
      <c r="O3" s="23"/>
      <c r="P3" s="23"/>
      <c r="Q3" s="23"/>
      <c r="R3" s="23"/>
      <c r="S3" s="23"/>
      <c r="T3" s="193"/>
    </row>
    <row r="4" spans="1:20">
      <c r="A4" s="378" t="s">
        <v>3</v>
      </c>
      <c r="B4" s="86"/>
      <c r="C4" s="86"/>
      <c r="D4" s="86"/>
      <c r="E4" s="128"/>
      <c r="F4" s="128"/>
      <c r="G4" s="128"/>
      <c r="H4" s="128"/>
      <c r="I4" s="128"/>
      <c r="J4" s="128"/>
      <c r="K4" s="128"/>
      <c r="L4" s="128"/>
      <c r="M4" s="128"/>
      <c r="N4" s="128"/>
      <c r="O4" s="23"/>
      <c r="P4" s="23"/>
      <c r="Q4" s="23"/>
      <c r="R4" s="23"/>
      <c r="S4" s="23"/>
      <c r="T4" s="193"/>
    </row>
    <row r="5" spans="1:20" ht="15.4">
      <c r="A5" s="672" t="s">
        <v>509</v>
      </c>
      <c r="B5" s="673"/>
      <c r="C5" s="673"/>
      <c r="D5" s="73"/>
      <c r="E5" s="73"/>
      <c r="F5" s="73"/>
      <c r="G5" s="73"/>
      <c r="H5" s="73"/>
      <c r="I5" s="73"/>
      <c r="J5" s="73"/>
      <c r="K5" s="73"/>
      <c r="L5" s="73"/>
      <c r="M5" s="73"/>
      <c r="N5" s="73"/>
      <c r="O5" s="23"/>
      <c r="P5" s="23"/>
      <c r="Q5" s="23"/>
      <c r="R5" s="23"/>
      <c r="S5" s="23"/>
      <c r="T5" s="193"/>
    </row>
    <row r="6" spans="1:20" ht="24.75" customHeight="1">
      <c r="A6" s="674" t="s">
        <v>506</v>
      </c>
      <c r="B6" s="675"/>
      <c r="C6" s="675"/>
      <c r="D6" s="73"/>
      <c r="E6" s="73"/>
      <c r="F6" s="73"/>
      <c r="G6" s="73"/>
      <c r="H6" s="73"/>
      <c r="I6" s="73"/>
      <c r="J6" s="73"/>
      <c r="K6" s="73"/>
      <c r="L6" s="73"/>
      <c r="M6" s="73"/>
      <c r="N6" s="73"/>
      <c r="O6" s="27"/>
      <c r="P6" s="23"/>
      <c r="Q6" s="23"/>
      <c r="R6" s="23"/>
      <c r="S6" s="23"/>
      <c r="T6" s="193"/>
    </row>
    <row r="7" spans="1:20" ht="15" customHeight="1">
      <c r="A7" s="360"/>
      <c r="B7" s="73"/>
      <c r="C7" s="72" t="s">
        <v>466</v>
      </c>
      <c r="D7" s="73"/>
      <c r="E7" s="73"/>
      <c r="F7" s="73"/>
      <c r="G7" s="87" t="s">
        <v>59</v>
      </c>
      <c r="H7" s="87" t="s">
        <v>60</v>
      </c>
      <c r="I7" s="87" t="s">
        <v>61</v>
      </c>
      <c r="J7" s="87" t="s">
        <v>62</v>
      </c>
      <c r="K7" s="87" t="s">
        <v>63</v>
      </c>
      <c r="L7" s="87" t="s">
        <v>64</v>
      </c>
      <c r="M7" s="87" t="s">
        <v>65</v>
      </c>
      <c r="N7" s="87" t="s">
        <v>66</v>
      </c>
      <c r="O7" s="27"/>
      <c r="P7" s="23"/>
      <c r="Q7" s="23"/>
      <c r="R7" s="23"/>
      <c r="S7" s="23"/>
      <c r="T7" s="193"/>
    </row>
    <row r="8" spans="1:20" ht="15" customHeight="1">
      <c r="A8" s="174"/>
      <c r="B8" s="73"/>
      <c r="C8" s="73"/>
      <c r="D8" s="73"/>
      <c r="E8" s="73"/>
      <c r="F8" s="73"/>
      <c r="G8" s="37"/>
      <c r="H8" s="37"/>
      <c r="I8" s="37"/>
      <c r="J8" s="37"/>
      <c r="K8" s="27"/>
      <c r="L8" s="27"/>
      <c r="M8" s="27"/>
      <c r="N8" s="27"/>
      <c r="O8" s="27"/>
      <c r="P8" s="23"/>
      <c r="Q8" s="23"/>
      <c r="R8" s="23"/>
      <c r="S8" s="23"/>
      <c r="T8" s="193"/>
    </row>
    <row r="9" spans="1:20" ht="15.75">
      <c r="A9" s="358" t="s">
        <v>490</v>
      </c>
      <c r="B9" s="122" t="s">
        <v>623</v>
      </c>
      <c r="C9" s="264" t="s">
        <v>0</v>
      </c>
      <c r="D9" s="379"/>
      <c r="E9" s="379"/>
      <c r="F9" s="379"/>
      <c r="G9" s="236">
        <f t="shared" ref="G9:N9" si="0">G29</f>
        <v>0</v>
      </c>
      <c r="H9" s="236">
        <f t="shared" si="0"/>
        <v>0</v>
      </c>
      <c r="I9" s="236">
        <f t="shared" si="0"/>
        <v>0</v>
      </c>
      <c r="J9" s="236">
        <f t="shared" si="0"/>
        <v>0</v>
      </c>
      <c r="K9" s="236">
        <f t="shared" si="0"/>
        <v>0</v>
      </c>
      <c r="L9" s="236">
        <f t="shared" si="0"/>
        <v>0</v>
      </c>
      <c r="M9" s="236">
        <f t="shared" si="0"/>
        <v>0</v>
      </c>
      <c r="N9" s="236">
        <f t="shared" si="0"/>
        <v>0</v>
      </c>
      <c r="O9" s="27"/>
      <c r="P9" s="23"/>
      <c r="Q9" s="23"/>
      <c r="R9" s="23"/>
      <c r="S9" s="23"/>
      <c r="T9" s="193"/>
    </row>
    <row r="10" spans="1:20" ht="15" customHeight="1">
      <c r="A10" s="358" t="s">
        <v>304</v>
      </c>
      <c r="B10" s="122" t="s">
        <v>624</v>
      </c>
      <c r="C10" s="264" t="s">
        <v>0</v>
      </c>
      <c r="D10" s="379"/>
      <c r="E10" s="379"/>
      <c r="F10" s="379"/>
      <c r="G10" s="306">
        <f>Input!G128</f>
        <v>0</v>
      </c>
      <c r="H10" s="306">
        <f>Input!H128</f>
        <v>0</v>
      </c>
      <c r="I10" s="306">
        <f>Input!I128</f>
        <v>0</v>
      </c>
      <c r="J10" s="306">
        <f>Input!J128</f>
        <v>0</v>
      </c>
      <c r="K10" s="306">
        <f>Input!K128</f>
        <v>0</v>
      </c>
      <c r="L10" s="306">
        <f>Input!L128</f>
        <v>0</v>
      </c>
      <c r="M10" s="306">
        <f>Input!M128</f>
        <v>0</v>
      </c>
      <c r="N10" s="306">
        <f>Input!N128</f>
        <v>0</v>
      </c>
      <c r="O10" s="27"/>
      <c r="P10" s="23"/>
      <c r="Q10" s="23"/>
      <c r="R10" s="23"/>
      <c r="S10" s="23"/>
      <c r="T10" s="193"/>
    </row>
    <row r="11" spans="1:20" ht="15" customHeight="1">
      <c r="A11" s="358" t="s">
        <v>3</v>
      </c>
      <c r="B11" s="122" t="s">
        <v>625</v>
      </c>
      <c r="C11" s="264" t="s">
        <v>0</v>
      </c>
      <c r="D11" s="379"/>
      <c r="E11" s="379"/>
      <c r="F11" s="379"/>
      <c r="G11" s="237">
        <f t="shared" ref="G11:N11" si="1">G9-G10</f>
        <v>0</v>
      </c>
      <c r="H11" s="237">
        <f t="shared" si="1"/>
        <v>0</v>
      </c>
      <c r="I11" s="237">
        <f t="shared" si="1"/>
        <v>0</v>
      </c>
      <c r="J11" s="237">
        <f t="shared" si="1"/>
        <v>0</v>
      </c>
      <c r="K11" s="237">
        <f t="shared" si="1"/>
        <v>0</v>
      </c>
      <c r="L11" s="237">
        <f t="shared" si="1"/>
        <v>0</v>
      </c>
      <c r="M11" s="237">
        <f t="shared" si="1"/>
        <v>0</v>
      </c>
      <c r="N11" s="237">
        <f t="shared" si="1"/>
        <v>0</v>
      </c>
      <c r="O11" s="27"/>
      <c r="P11" s="23"/>
      <c r="Q11" s="23"/>
      <c r="R11" s="23"/>
      <c r="S11" s="23"/>
      <c r="T11" s="193"/>
    </row>
    <row r="12" spans="1:20" ht="15" customHeight="1">
      <c r="A12" s="358"/>
      <c r="B12" s="122"/>
      <c r="C12" s="379"/>
      <c r="D12" s="379"/>
      <c r="E12" s="379"/>
      <c r="F12" s="379"/>
      <c r="G12" s="122"/>
      <c r="H12" s="122"/>
      <c r="I12" s="122"/>
      <c r="J12" s="122"/>
      <c r="K12" s="122"/>
      <c r="L12" s="122"/>
      <c r="M12" s="122"/>
      <c r="N12" s="122"/>
      <c r="O12" s="27"/>
      <c r="P12" s="23"/>
      <c r="Q12" s="23"/>
      <c r="R12" s="23"/>
      <c r="S12" s="23"/>
      <c r="T12" s="193"/>
    </row>
    <row r="13" spans="1:20" ht="14.25" customHeight="1">
      <c r="A13" s="372" t="s">
        <v>493</v>
      </c>
      <c r="B13" s="122"/>
      <c r="C13" s="305"/>
      <c r="D13" s="379"/>
      <c r="E13" s="379"/>
      <c r="F13" s="379"/>
      <c r="G13" s="122"/>
      <c r="H13" s="122"/>
      <c r="I13" s="122"/>
      <c r="J13" s="122"/>
      <c r="K13" s="122"/>
      <c r="L13" s="122"/>
      <c r="M13" s="122"/>
      <c r="N13" s="122"/>
      <c r="O13" s="27"/>
      <c r="P13" s="23"/>
      <c r="Q13" s="23"/>
      <c r="R13" s="23"/>
      <c r="S13" s="23"/>
      <c r="T13" s="193"/>
    </row>
    <row r="14" spans="1:20" ht="15" customHeight="1">
      <c r="A14" s="358"/>
      <c r="B14" s="122"/>
      <c r="C14" s="379"/>
      <c r="D14" s="379"/>
      <c r="E14" s="379"/>
      <c r="F14" s="379"/>
      <c r="G14" s="122"/>
      <c r="H14" s="122"/>
      <c r="I14" s="122"/>
      <c r="J14" s="122"/>
      <c r="K14" s="122"/>
      <c r="L14" s="122"/>
      <c r="M14" s="122"/>
      <c r="N14" s="122"/>
      <c r="O14" s="27"/>
      <c r="P14" s="23"/>
      <c r="Q14" s="23"/>
      <c r="R14" s="23"/>
      <c r="S14" s="23"/>
      <c r="T14" s="193"/>
    </row>
    <row r="15" spans="1:20" ht="27">
      <c r="A15" s="358" t="s">
        <v>148</v>
      </c>
      <c r="B15" s="281" t="s">
        <v>4</v>
      </c>
      <c r="C15" s="379" t="s">
        <v>616</v>
      </c>
      <c r="D15" s="379"/>
      <c r="E15" s="379"/>
      <c r="F15" s="379"/>
      <c r="G15" s="330">
        <f>'Licence condition values'!G85</f>
        <v>0</v>
      </c>
      <c r="H15" s="330">
        <f>'Licence condition values'!H85</f>
        <v>0</v>
      </c>
      <c r="I15" s="330">
        <f>'Licence condition values'!I85</f>
        <v>0</v>
      </c>
      <c r="J15" s="330">
        <f>'Licence condition values'!J85</f>
        <v>0</v>
      </c>
      <c r="K15" s="330">
        <f>'Licence condition values'!K85</f>
        <v>0</v>
      </c>
      <c r="L15" s="330">
        <f>'Licence condition values'!L85</f>
        <v>0</v>
      </c>
      <c r="M15" s="330">
        <f>'Licence condition values'!M85</f>
        <v>0</v>
      </c>
      <c r="N15" s="330">
        <f>'Licence condition values'!N85</f>
        <v>0</v>
      </c>
      <c r="O15" s="27"/>
      <c r="P15" s="23"/>
      <c r="Q15" s="23"/>
      <c r="R15" s="23"/>
      <c r="S15" s="23"/>
      <c r="T15" s="193"/>
    </row>
    <row r="16" spans="1:20" ht="15" customHeight="1">
      <c r="A16" s="380"/>
      <c r="B16" s="305"/>
      <c r="C16" s="122"/>
      <c r="D16" s="379"/>
      <c r="E16" s="379"/>
      <c r="F16" s="379"/>
      <c r="G16" s="122"/>
      <c r="H16" s="122"/>
      <c r="I16" s="122"/>
      <c r="J16" s="122"/>
      <c r="K16" s="122"/>
      <c r="L16" s="122"/>
      <c r="M16" s="122"/>
      <c r="N16" s="122"/>
      <c r="O16" s="27"/>
      <c r="P16" s="23"/>
      <c r="Q16" s="23"/>
      <c r="R16" s="23"/>
      <c r="S16" s="23"/>
      <c r="T16" s="193"/>
    </row>
    <row r="17" spans="1:20" ht="41.25" customHeight="1">
      <c r="A17" s="381" t="s">
        <v>488</v>
      </c>
      <c r="B17" s="122"/>
      <c r="C17" s="122"/>
      <c r="D17" s="379"/>
      <c r="E17" s="379"/>
      <c r="F17" s="379"/>
      <c r="G17" s="122"/>
      <c r="H17" s="122"/>
      <c r="I17" s="122"/>
      <c r="J17" s="122"/>
      <c r="K17" s="122"/>
      <c r="L17" s="122"/>
      <c r="M17" s="122"/>
      <c r="N17" s="122"/>
      <c r="O17" s="27"/>
      <c r="P17" s="23"/>
      <c r="Q17" s="23"/>
      <c r="R17" s="23"/>
      <c r="S17" s="23"/>
      <c r="T17" s="193"/>
    </row>
    <row r="18" spans="1:20" ht="15" customHeight="1">
      <c r="A18" s="353"/>
      <c r="B18" s="122"/>
      <c r="C18" s="122"/>
      <c r="D18" s="379"/>
      <c r="E18" s="379"/>
      <c r="F18" s="379"/>
      <c r="G18" s="122"/>
      <c r="H18" s="122"/>
      <c r="I18" s="122"/>
      <c r="J18" s="122"/>
      <c r="K18" s="122"/>
      <c r="L18" s="122"/>
      <c r="M18" s="122"/>
      <c r="N18" s="122"/>
      <c r="O18" s="27"/>
      <c r="P18" s="23"/>
      <c r="Q18" s="23"/>
      <c r="R18" s="23"/>
      <c r="S18" s="23"/>
      <c r="T18" s="193"/>
    </row>
    <row r="19" spans="1:20" ht="15" customHeight="1">
      <c r="A19" s="358" t="s">
        <v>486</v>
      </c>
      <c r="B19" s="122" t="s">
        <v>626</v>
      </c>
      <c r="C19" s="264" t="s">
        <v>0</v>
      </c>
      <c r="D19" s="379"/>
      <c r="E19" s="379"/>
      <c r="F19" s="379"/>
      <c r="G19" s="332">
        <f>Input!G125</f>
        <v>0</v>
      </c>
      <c r="H19" s="332">
        <f>Input!H125</f>
        <v>0</v>
      </c>
      <c r="I19" s="332">
        <f>Input!I125</f>
        <v>0</v>
      </c>
      <c r="J19" s="332">
        <f>Input!J125</f>
        <v>0</v>
      </c>
      <c r="K19" s="332">
        <f>Input!K125</f>
        <v>0</v>
      </c>
      <c r="L19" s="332">
        <f>Input!L125</f>
        <v>0</v>
      </c>
      <c r="M19" s="332">
        <f>Input!M125</f>
        <v>0</v>
      </c>
      <c r="N19" s="332">
        <f>Input!N125</f>
        <v>0</v>
      </c>
      <c r="O19" s="27"/>
      <c r="P19" s="23"/>
      <c r="Q19" s="23"/>
      <c r="R19" s="23"/>
      <c r="S19" s="23"/>
      <c r="T19" s="193"/>
    </row>
    <row r="20" spans="1:20" ht="25.5" customHeight="1">
      <c r="A20" s="353" t="s">
        <v>230</v>
      </c>
      <c r="B20" s="122" t="s">
        <v>229</v>
      </c>
      <c r="C20" s="122" t="s">
        <v>410</v>
      </c>
      <c r="D20" s="379"/>
      <c r="E20" s="379"/>
      <c r="F20" s="379"/>
      <c r="G20" s="333">
        <f>'Licence condition values'!G86</f>
        <v>0</v>
      </c>
      <c r="H20" s="333">
        <f>'Licence condition values'!H86</f>
        <v>0</v>
      </c>
      <c r="I20" s="333">
        <f>'Licence condition values'!I86</f>
        <v>0</v>
      </c>
      <c r="J20" s="333">
        <f>'Licence condition values'!J86</f>
        <v>0</v>
      </c>
      <c r="K20" s="333">
        <f>'Licence condition values'!K86</f>
        <v>0</v>
      </c>
      <c r="L20" s="333">
        <f>'Licence condition values'!L86</f>
        <v>0</v>
      </c>
      <c r="M20" s="333">
        <f>'Licence condition values'!M86</f>
        <v>0</v>
      </c>
      <c r="N20" s="333">
        <f>'Licence condition values'!N86</f>
        <v>0</v>
      </c>
      <c r="O20" s="27"/>
      <c r="P20" s="23"/>
      <c r="Q20" s="23"/>
      <c r="R20" s="23"/>
      <c r="S20" s="23"/>
      <c r="T20" s="193"/>
    </row>
    <row r="21" spans="1:20" ht="33" customHeight="1">
      <c r="A21" s="358" t="s">
        <v>228</v>
      </c>
      <c r="B21" s="122" t="s">
        <v>627</v>
      </c>
      <c r="C21" s="264" t="s">
        <v>0</v>
      </c>
      <c r="D21" s="379"/>
      <c r="E21" s="379"/>
      <c r="F21" s="379"/>
      <c r="G21" s="332">
        <f>Input!G127</f>
        <v>0</v>
      </c>
      <c r="H21" s="332">
        <f>Input!H127</f>
        <v>0</v>
      </c>
      <c r="I21" s="332">
        <f>Input!I127</f>
        <v>0</v>
      </c>
      <c r="J21" s="332">
        <f>Input!J127</f>
        <v>0</v>
      </c>
      <c r="K21" s="332">
        <f>Input!K127</f>
        <v>0</v>
      </c>
      <c r="L21" s="332">
        <f>Input!L127</f>
        <v>0</v>
      </c>
      <c r="M21" s="332">
        <f>Input!M127</f>
        <v>0</v>
      </c>
      <c r="N21" s="332">
        <f>Input!N127</f>
        <v>0</v>
      </c>
      <c r="O21" s="27"/>
      <c r="P21" s="23"/>
      <c r="Q21" s="23"/>
      <c r="R21" s="23"/>
      <c r="S21" s="23"/>
      <c r="T21" s="193"/>
    </row>
    <row r="22" spans="1:20" ht="42" customHeight="1">
      <c r="A22" s="358" t="s">
        <v>487</v>
      </c>
      <c r="B22" s="122"/>
      <c r="C22" s="122"/>
      <c r="D22" s="379"/>
      <c r="E22" s="379"/>
      <c r="F22" s="305"/>
      <c r="G22" s="303">
        <f>IF(G21&gt;(G19*G20),G21-(G19*G20),0)</f>
        <v>0</v>
      </c>
      <c r="H22" s="303">
        <f t="shared" ref="H22:N22" si="2">IF(H21&gt;(H19*H20),H21-(H19*H20),0)</f>
        <v>0</v>
      </c>
      <c r="I22" s="303">
        <f t="shared" si="2"/>
        <v>0</v>
      </c>
      <c r="J22" s="303">
        <f t="shared" si="2"/>
        <v>0</v>
      </c>
      <c r="K22" s="303">
        <f t="shared" si="2"/>
        <v>0</v>
      </c>
      <c r="L22" s="303">
        <f t="shared" si="2"/>
        <v>0</v>
      </c>
      <c r="M22" s="303">
        <f t="shared" si="2"/>
        <v>0</v>
      </c>
      <c r="N22" s="303">
        <f t="shared" si="2"/>
        <v>0</v>
      </c>
      <c r="O22" s="27"/>
      <c r="P22" s="23"/>
      <c r="Q22" s="23"/>
      <c r="R22" s="23"/>
      <c r="S22" s="23"/>
      <c r="T22" s="193"/>
    </row>
    <row r="23" spans="1:20" ht="15" customHeight="1">
      <c r="A23" s="353"/>
      <c r="B23" s="122"/>
      <c r="C23" s="122"/>
      <c r="D23" s="379"/>
      <c r="E23" s="379"/>
      <c r="F23" s="379"/>
      <c r="G23" s="382"/>
      <c r="H23" s="382"/>
      <c r="I23" s="382"/>
      <c r="J23" s="382"/>
      <c r="K23" s="382"/>
      <c r="L23" s="382"/>
      <c r="M23" s="382"/>
      <c r="N23" s="382"/>
      <c r="O23" s="27"/>
      <c r="P23" s="23"/>
      <c r="Q23" s="23"/>
      <c r="R23" s="23"/>
      <c r="S23" s="23"/>
      <c r="T23" s="193"/>
    </row>
    <row r="24" spans="1:20" ht="15" customHeight="1">
      <c r="A24" s="355"/>
      <c r="B24" s="232"/>
      <c r="C24" s="122"/>
      <c r="D24" s="379"/>
      <c r="E24" s="379"/>
      <c r="F24" s="379"/>
      <c r="G24" s="379"/>
      <c r="H24" s="379"/>
      <c r="I24" s="379"/>
      <c r="J24" s="379"/>
      <c r="K24" s="379"/>
      <c r="L24" s="379"/>
      <c r="M24" s="379"/>
      <c r="N24" s="379"/>
      <c r="O24" s="32"/>
      <c r="P24" s="32"/>
      <c r="Q24" s="23"/>
      <c r="R24" s="23"/>
      <c r="S24" s="23"/>
      <c r="T24" s="193"/>
    </row>
    <row r="25" spans="1:20" ht="50.25" customHeight="1">
      <c r="A25" s="358" t="s">
        <v>485</v>
      </c>
      <c r="B25" s="122" t="s">
        <v>626</v>
      </c>
      <c r="C25" s="264" t="s">
        <v>0</v>
      </c>
      <c r="D25" s="379"/>
      <c r="E25" s="379"/>
      <c r="F25" s="379"/>
      <c r="G25" s="236">
        <f>IF(G22&gt;0,(G19-G22),G19)</f>
        <v>0</v>
      </c>
      <c r="H25" s="236">
        <f t="shared" ref="H25:N25" si="3">IF(H22&gt;0,(H19-H22),H19)</f>
        <v>0</v>
      </c>
      <c r="I25" s="236">
        <f t="shared" si="3"/>
        <v>0</v>
      </c>
      <c r="J25" s="236">
        <f t="shared" si="3"/>
        <v>0</v>
      </c>
      <c r="K25" s="236">
        <f t="shared" si="3"/>
        <v>0</v>
      </c>
      <c r="L25" s="236">
        <f t="shared" si="3"/>
        <v>0</v>
      </c>
      <c r="M25" s="236">
        <f t="shared" si="3"/>
        <v>0</v>
      </c>
      <c r="N25" s="236">
        <f t="shared" si="3"/>
        <v>0</v>
      </c>
      <c r="O25" s="27"/>
      <c r="P25" s="23"/>
      <c r="Q25" s="23"/>
      <c r="R25" s="23"/>
      <c r="S25" s="23"/>
      <c r="T25" s="193"/>
    </row>
    <row r="26" spans="1:20" ht="15" customHeight="1">
      <c r="A26" s="358" t="s">
        <v>492</v>
      </c>
      <c r="B26" s="122" t="s">
        <v>628</v>
      </c>
      <c r="C26" s="264" t="s">
        <v>0</v>
      </c>
      <c r="D26" s="379"/>
      <c r="E26" s="379"/>
      <c r="F26" s="379"/>
      <c r="G26" s="279">
        <f>Input!G126</f>
        <v>0</v>
      </c>
      <c r="H26" s="279">
        <f>Input!H126</f>
        <v>0</v>
      </c>
      <c r="I26" s="279">
        <f>Input!I126</f>
        <v>0</v>
      </c>
      <c r="J26" s="279">
        <f>Input!J126</f>
        <v>0</v>
      </c>
      <c r="K26" s="279">
        <f>Input!K126</f>
        <v>0</v>
      </c>
      <c r="L26" s="279">
        <f>Input!L126</f>
        <v>0</v>
      </c>
      <c r="M26" s="279">
        <f>Input!M126</f>
        <v>0</v>
      </c>
      <c r="N26" s="279">
        <f>Input!N126</f>
        <v>0</v>
      </c>
      <c r="O26" s="27"/>
      <c r="P26" s="23"/>
      <c r="Q26" s="23"/>
      <c r="R26" s="23"/>
      <c r="S26" s="23"/>
      <c r="T26" s="193"/>
    </row>
    <row r="27" spans="1:20" ht="15" customHeight="1">
      <c r="A27" s="358" t="s">
        <v>227</v>
      </c>
      <c r="B27" s="122" t="s">
        <v>5</v>
      </c>
      <c r="C27" s="379" t="s">
        <v>15</v>
      </c>
      <c r="D27" s="379"/>
      <c r="E27" s="379"/>
      <c r="F27" s="379"/>
      <c r="G27" s="334">
        <f>'Licence condition values'!G84</f>
        <v>0</v>
      </c>
      <c r="H27" s="334">
        <f>'Licence condition values'!H84</f>
        <v>0</v>
      </c>
      <c r="I27" s="334">
        <f>'Licence condition values'!I84</f>
        <v>0</v>
      </c>
      <c r="J27" s="334">
        <f>'Licence condition values'!J84</f>
        <v>0</v>
      </c>
      <c r="K27" s="334">
        <f>'Licence condition values'!K84</f>
        <v>0</v>
      </c>
      <c r="L27" s="334">
        <f>'Licence condition values'!L84</f>
        <v>0</v>
      </c>
      <c r="M27" s="334">
        <f>'Licence condition values'!M84</f>
        <v>0</v>
      </c>
      <c r="N27" s="334">
        <f>'Licence condition values'!N84</f>
        <v>0</v>
      </c>
      <c r="O27" s="27"/>
      <c r="P27" s="23"/>
      <c r="Q27" s="23"/>
      <c r="R27" s="23"/>
      <c r="S27" s="23"/>
      <c r="T27" s="193"/>
    </row>
    <row r="28" spans="1:20" ht="15" customHeight="1">
      <c r="A28" s="358" t="s">
        <v>491</v>
      </c>
      <c r="B28" s="122" t="s">
        <v>629</v>
      </c>
      <c r="C28" s="264" t="s">
        <v>0</v>
      </c>
      <c r="D28" s="379"/>
      <c r="E28" s="379"/>
      <c r="F28" s="379"/>
      <c r="G28" s="236">
        <f>BR!G14</f>
        <v>0</v>
      </c>
      <c r="H28" s="236">
        <f>BR!H14</f>
        <v>0</v>
      </c>
      <c r="I28" s="236">
        <f>BR!I14</f>
        <v>0</v>
      </c>
      <c r="J28" s="236">
        <f>BR!J14</f>
        <v>0</v>
      </c>
      <c r="K28" s="236">
        <f>BR!K14</f>
        <v>0</v>
      </c>
      <c r="L28" s="236">
        <f>BR!L14</f>
        <v>0</v>
      </c>
      <c r="M28" s="236">
        <f>BR!M14</f>
        <v>0</v>
      </c>
      <c r="N28" s="236">
        <f>BR!N14</f>
        <v>0</v>
      </c>
      <c r="O28" s="27"/>
      <c r="P28" s="23"/>
      <c r="Q28" s="23"/>
      <c r="R28" s="23"/>
      <c r="S28" s="23"/>
      <c r="T28" s="193"/>
    </row>
    <row r="29" spans="1:20" ht="15" customHeight="1">
      <c r="A29" s="358" t="s">
        <v>490</v>
      </c>
      <c r="B29" s="122" t="s">
        <v>623</v>
      </c>
      <c r="C29" s="264" t="s">
        <v>622</v>
      </c>
      <c r="D29" s="379"/>
      <c r="E29" s="379"/>
      <c r="F29" s="379"/>
      <c r="G29" s="237">
        <f t="shared" ref="G29:N29" si="4">G15*MIN(G25+G26,G27*G28)</f>
        <v>0</v>
      </c>
      <c r="H29" s="237">
        <f t="shared" si="4"/>
        <v>0</v>
      </c>
      <c r="I29" s="237">
        <f t="shared" si="4"/>
        <v>0</v>
      </c>
      <c r="J29" s="237">
        <f t="shared" si="4"/>
        <v>0</v>
      </c>
      <c r="K29" s="237">
        <f t="shared" si="4"/>
        <v>0</v>
      </c>
      <c r="L29" s="237">
        <f t="shared" si="4"/>
        <v>0</v>
      </c>
      <c r="M29" s="237">
        <f t="shared" si="4"/>
        <v>0</v>
      </c>
      <c r="N29" s="237">
        <f t="shared" si="4"/>
        <v>0</v>
      </c>
      <c r="O29" s="27"/>
      <c r="P29" s="23"/>
      <c r="Q29" s="23"/>
      <c r="R29" s="23"/>
      <c r="S29" s="23"/>
      <c r="T29" s="193"/>
    </row>
    <row r="30" spans="1:20" ht="15" customHeight="1">
      <c r="A30" s="170"/>
      <c r="B30" s="27"/>
      <c r="C30" s="73"/>
      <c r="D30" s="73"/>
      <c r="E30" s="73"/>
      <c r="F30" s="73"/>
      <c r="G30" s="27"/>
      <c r="H30" s="27"/>
      <c r="I30" s="27"/>
      <c r="J30" s="27"/>
      <c r="K30" s="27"/>
      <c r="L30" s="27"/>
      <c r="M30" s="27"/>
      <c r="N30" s="27"/>
      <c r="O30" s="27"/>
      <c r="P30" s="23"/>
      <c r="Q30" s="23"/>
      <c r="R30" s="23"/>
      <c r="S30" s="23"/>
      <c r="T30" s="193"/>
    </row>
    <row r="31" spans="1:20">
      <c r="A31" s="169"/>
      <c r="B31" s="27"/>
      <c r="C31" s="73"/>
      <c r="D31" s="73"/>
      <c r="E31" s="73"/>
      <c r="F31" s="32"/>
      <c r="G31" s="644"/>
      <c r="H31" s="145"/>
      <c r="I31" s="145"/>
      <c r="J31" s="145"/>
      <c r="K31" s="145"/>
      <c r="L31" s="145"/>
      <c r="M31" s="145"/>
      <c r="N31" s="27"/>
      <c r="O31" s="27"/>
      <c r="P31" s="23"/>
      <c r="Q31" s="23"/>
      <c r="R31" s="23"/>
      <c r="S31" s="23"/>
      <c r="T31" s="193"/>
    </row>
    <row r="32" spans="1:20">
      <c r="A32" s="169"/>
      <c r="B32" s="27"/>
      <c r="C32" s="73"/>
      <c r="D32" s="73"/>
      <c r="E32" s="73"/>
      <c r="F32" s="32"/>
      <c r="G32" s="644"/>
      <c r="H32" s="145"/>
      <c r="I32" s="145"/>
      <c r="J32" s="145"/>
      <c r="K32" s="145"/>
      <c r="L32" s="145"/>
      <c r="M32" s="145"/>
      <c r="N32" s="27"/>
      <c r="O32" s="27"/>
      <c r="P32" s="23"/>
      <c r="Q32" s="23"/>
      <c r="R32" s="23"/>
      <c r="S32" s="23"/>
      <c r="T32" s="193"/>
    </row>
    <row r="33" spans="1:20">
      <c r="A33" s="169"/>
      <c r="B33" s="27"/>
      <c r="C33" s="73"/>
      <c r="D33" s="73"/>
      <c r="E33" s="73"/>
      <c r="F33" s="32"/>
      <c r="G33" s="644"/>
      <c r="H33" s="29"/>
      <c r="I33" s="29"/>
      <c r="J33" s="29"/>
      <c r="K33" s="29"/>
      <c r="L33" s="29"/>
      <c r="M33" s="29"/>
      <c r="N33" s="27"/>
      <c r="O33" s="27"/>
      <c r="P33" s="23"/>
      <c r="Q33" s="23"/>
      <c r="R33" s="23"/>
      <c r="S33" s="23"/>
      <c r="T33" s="193"/>
    </row>
    <row r="34" spans="1:20" ht="15.4">
      <c r="A34" s="373"/>
      <c r="B34" s="23"/>
      <c r="C34" s="73"/>
      <c r="D34" s="73"/>
      <c r="E34" s="73"/>
      <c r="F34" s="32"/>
      <c r="G34" s="120"/>
      <c r="H34" s="23"/>
      <c r="I34" s="23"/>
      <c r="J34" s="23"/>
      <c r="K34" s="23"/>
      <c r="L34" s="23"/>
      <c r="M34" s="23"/>
      <c r="N34" s="23"/>
      <c r="O34" s="23"/>
      <c r="P34" s="23"/>
      <c r="Q34" s="23"/>
      <c r="R34" s="23"/>
      <c r="S34" s="23"/>
      <c r="T34" s="193"/>
    </row>
    <row r="35" spans="1:20" ht="15.75" thickBot="1">
      <c r="A35" s="374"/>
      <c r="B35" s="147"/>
      <c r="C35" s="383"/>
      <c r="D35" s="383"/>
      <c r="E35" s="383"/>
      <c r="F35" s="384"/>
      <c r="G35" s="385"/>
      <c r="H35" s="147"/>
      <c r="I35" s="147"/>
      <c r="J35" s="147"/>
      <c r="K35" s="147"/>
      <c r="L35" s="147"/>
      <c r="M35" s="147"/>
      <c r="N35" s="147"/>
      <c r="O35" s="147"/>
      <c r="P35" s="147"/>
      <c r="Q35" s="147"/>
      <c r="R35" s="147"/>
      <c r="S35" s="147"/>
      <c r="T35" s="194"/>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showGridLines="0" zoomScale="90" zoomScaleNormal="90" workbookViewId="0">
      <pane xSplit="3" ySplit="14" topLeftCell="D18" activePane="bottomRight" state="frozen"/>
      <selection pane="topRight" activeCell="D1" sqref="D1"/>
      <selection pane="bottomLeft" activeCell="A15" sqref="A15"/>
      <selection pane="bottomRight" activeCell="D28" sqref="D28"/>
    </sheetView>
  </sheetViews>
  <sheetFormatPr defaultRowHeight="12.4"/>
  <cols>
    <col min="1" max="1" width="27.1171875" customWidth="1"/>
    <col min="3" max="3" width="13.64453125" customWidth="1"/>
    <col min="11" max="11" width="10" bestFit="1" customWidth="1"/>
    <col min="13" max="13" width="10" bestFit="1" customWidth="1"/>
    <col min="15" max="15" width="2.64453125" customWidth="1"/>
  </cols>
  <sheetData>
    <row r="1" spans="1:16" ht="13.5">
      <c r="A1" s="155" t="str">
        <f>CompName</f>
        <v>GDN Name</v>
      </c>
      <c r="B1" s="157"/>
      <c r="C1" s="157"/>
      <c r="D1" s="157"/>
      <c r="E1" s="157"/>
      <c r="F1" s="157"/>
      <c r="G1" s="157"/>
      <c r="H1" s="157"/>
      <c r="I1" s="157"/>
      <c r="J1" s="157"/>
      <c r="K1" s="157"/>
      <c r="L1" s="157"/>
      <c r="M1" s="157"/>
      <c r="N1" s="157"/>
      <c r="O1" s="386"/>
      <c r="P1" s="387"/>
    </row>
    <row r="2" spans="1:16" ht="13.5">
      <c r="A2" s="162">
        <f>RegYr</f>
        <v>2020</v>
      </c>
      <c r="B2" s="22"/>
      <c r="C2" s="22"/>
      <c r="D2" s="22"/>
      <c r="E2" s="22"/>
      <c r="F2" s="22"/>
      <c r="G2" s="22"/>
      <c r="H2" s="22"/>
      <c r="I2" s="22"/>
      <c r="J2" s="22"/>
      <c r="K2" s="22"/>
      <c r="L2" s="22"/>
      <c r="M2" s="22"/>
      <c r="N2" s="22"/>
      <c r="O2" s="32"/>
      <c r="P2" s="388"/>
    </row>
    <row r="3" spans="1:16" ht="13.5">
      <c r="A3" s="162"/>
      <c r="B3" s="22"/>
      <c r="C3" s="22"/>
      <c r="D3" s="22"/>
      <c r="E3" s="22"/>
      <c r="F3" s="22"/>
      <c r="G3" s="22"/>
      <c r="H3" s="22"/>
      <c r="I3" s="22"/>
      <c r="J3" s="22"/>
      <c r="K3" s="22"/>
      <c r="L3" s="22"/>
      <c r="M3" s="22"/>
      <c r="N3" s="22"/>
      <c r="O3" s="32"/>
      <c r="P3" s="388"/>
    </row>
    <row r="4" spans="1:16" ht="13.5">
      <c r="A4" s="162" t="s">
        <v>517</v>
      </c>
      <c r="B4" s="22"/>
      <c r="C4" s="22"/>
      <c r="D4" s="22"/>
      <c r="E4" s="30"/>
      <c r="F4" s="30"/>
      <c r="G4" s="30"/>
      <c r="H4" s="30"/>
      <c r="I4" s="30"/>
      <c r="J4" s="30"/>
      <c r="K4" s="30"/>
      <c r="L4" s="30"/>
      <c r="M4" s="30"/>
      <c r="N4" s="30"/>
      <c r="O4" s="23"/>
      <c r="P4" s="193"/>
    </row>
    <row r="5" spans="1:16">
      <c r="A5" s="389" t="s">
        <v>504</v>
      </c>
      <c r="B5" s="17"/>
      <c r="C5" s="17"/>
      <c r="D5" s="27"/>
      <c r="E5" s="27"/>
      <c r="F5" s="27"/>
      <c r="G5" s="27"/>
      <c r="H5" s="27"/>
      <c r="I5" s="27"/>
      <c r="J5" s="27"/>
      <c r="K5" s="27"/>
      <c r="L5" s="27"/>
      <c r="M5" s="27"/>
      <c r="N5" s="27"/>
      <c r="O5" s="27"/>
      <c r="P5" s="193"/>
    </row>
    <row r="6" spans="1:16">
      <c r="A6" s="389"/>
      <c r="B6" s="195"/>
      <c r="C6" s="195"/>
      <c r="D6" s="37"/>
      <c r="E6" s="37"/>
      <c r="F6" s="27"/>
      <c r="G6" s="37"/>
      <c r="H6" s="37"/>
      <c r="I6" s="37"/>
      <c r="J6" s="37"/>
      <c r="K6" s="27"/>
      <c r="L6" s="27"/>
      <c r="M6" s="27"/>
      <c r="N6" s="27"/>
      <c r="O6" s="27"/>
      <c r="P6" s="193"/>
    </row>
    <row r="7" spans="1:16">
      <c r="A7" s="389"/>
      <c r="B7" s="195"/>
      <c r="C7" s="17"/>
      <c r="D7" s="27"/>
      <c r="E7" s="27"/>
      <c r="F7" s="27"/>
      <c r="G7" s="27"/>
      <c r="H7" s="27"/>
      <c r="I7" s="27"/>
      <c r="J7" s="27"/>
      <c r="K7" s="27"/>
      <c r="L7" s="27"/>
      <c r="M7" s="27"/>
      <c r="N7" s="27"/>
      <c r="O7" s="27"/>
      <c r="P7" s="193"/>
    </row>
    <row r="8" spans="1:16">
      <c r="A8" s="389" t="s">
        <v>503</v>
      </c>
      <c r="B8" s="195"/>
      <c r="C8" s="17"/>
      <c r="D8" s="27"/>
      <c r="E8" s="27"/>
      <c r="F8" s="27"/>
      <c r="G8" s="27"/>
      <c r="H8" s="27"/>
      <c r="I8" s="27"/>
      <c r="J8" s="27"/>
      <c r="K8" s="27"/>
      <c r="L8" s="27"/>
      <c r="M8" s="27"/>
      <c r="N8" s="27"/>
      <c r="O8" s="27"/>
      <c r="P8" s="193"/>
    </row>
    <row r="9" spans="1:16" ht="20.25" customHeight="1">
      <c r="A9" s="389"/>
      <c r="B9" s="195"/>
      <c r="C9" s="17"/>
      <c r="D9" s="27"/>
      <c r="E9" s="27"/>
      <c r="F9" s="27"/>
      <c r="G9" s="27"/>
      <c r="H9" s="27"/>
      <c r="I9" s="27"/>
      <c r="J9" s="27"/>
      <c r="K9" s="27"/>
      <c r="L9" s="27"/>
      <c r="M9" s="27"/>
      <c r="N9" s="27"/>
      <c r="O9" s="27"/>
      <c r="P9" s="193"/>
    </row>
    <row r="10" spans="1:16" ht="26.25" customHeight="1">
      <c r="A10" s="390" t="s">
        <v>507</v>
      </c>
      <c r="B10" s="195"/>
      <c r="C10" s="17"/>
      <c r="D10" s="27"/>
      <c r="E10" s="27"/>
      <c r="F10" s="27"/>
      <c r="G10" s="27"/>
      <c r="H10" s="27"/>
      <c r="I10" s="27"/>
      <c r="J10" s="27"/>
      <c r="K10" s="27"/>
      <c r="L10" s="27"/>
      <c r="M10" s="27"/>
      <c r="N10" s="27"/>
      <c r="O10" s="27"/>
      <c r="P10" s="193"/>
    </row>
    <row r="11" spans="1:16">
      <c r="A11" s="169"/>
      <c r="B11" s="37"/>
      <c r="C11" s="27"/>
      <c r="D11" s="27"/>
      <c r="E11" s="27"/>
      <c r="F11" s="27"/>
      <c r="G11" s="27"/>
      <c r="H11" s="27"/>
      <c r="I11" s="27"/>
      <c r="J11" s="27"/>
      <c r="K11" s="27"/>
      <c r="L11" s="27"/>
      <c r="M11" s="27"/>
      <c r="N11" s="27"/>
      <c r="O11" s="27"/>
      <c r="P11" s="193"/>
    </row>
    <row r="12" spans="1:16">
      <c r="A12" s="360"/>
      <c r="B12" s="27"/>
      <c r="C12" s="27"/>
      <c r="D12" s="27"/>
      <c r="E12" s="27"/>
      <c r="F12" s="27"/>
      <c r="G12" s="27"/>
      <c r="H12" s="27"/>
      <c r="I12" s="27"/>
      <c r="J12" s="27"/>
      <c r="K12" s="27"/>
      <c r="L12" s="27"/>
      <c r="M12" s="27"/>
      <c r="N12" s="27"/>
      <c r="O12" s="27"/>
      <c r="P12" s="193"/>
    </row>
    <row r="13" spans="1:16">
      <c r="A13" s="169"/>
      <c r="B13" s="37"/>
      <c r="C13" s="37"/>
      <c r="D13" s="27"/>
      <c r="E13" s="37"/>
      <c r="F13" s="37"/>
      <c r="G13" s="37"/>
      <c r="H13" s="37"/>
      <c r="I13" s="37"/>
      <c r="J13" s="37"/>
      <c r="K13" s="27"/>
      <c r="L13" s="27"/>
      <c r="M13" s="27"/>
      <c r="N13" s="27"/>
      <c r="O13" s="27"/>
      <c r="P13" s="193"/>
    </row>
    <row r="14" spans="1:16">
      <c r="A14" s="169"/>
      <c r="B14" s="37"/>
      <c r="C14" s="37"/>
      <c r="D14" s="27"/>
      <c r="E14" s="27"/>
      <c r="F14" s="27"/>
      <c r="G14" s="87" t="s">
        <v>59</v>
      </c>
      <c r="H14" s="87" t="s">
        <v>60</v>
      </c>
      <c r="I14" s="87" t="s">
        <v>61</v>
      </c>
      <c r="J14" s="87" t="s">
        <v>62</v>
      </c>
      <c r="K14" s="87" t="s">
        <v>63</v>
      </c>
      <c r="L14" s="87" t="s">
        <v>64</v>
      </c>
      <c r="M14" s="87" t="s">
        <v>65</v>
      </c>
      <c r="N14" s="87" t="s">
        <v>66</v>
      </c>
      <c r="O14" s="25"/>
      <c r="P14" s="193"/>
    </row>
    <row r="15" spans="1:16" ht="13.5">
      <c r="A15" s="69"/>
      <c r="B15" s="24"/>
      <c r="C15" s="122"/>
      <c r="D15" s="122"/>
      <c r="E15" s="122"/>
      <c r="F15" s="122"/>
      <c r="G15" s="335"/>
      <c r="H15" s="335"/>
      <c r="I15" s="335"/>
      <c r="J15" s="335"/>
      <c r="K15" s="305"/>
      <c r="L15" s="305"/>
      <c r="M15" s="305"/>
      <c r="N15" s="305"/>
      <c r="O15" s="27"/>
      <c r="P15" s="193"/>
    </row>
    <row r="16" spans="1:16" ht="41.65">
      <c r="A16" s="358" t="s">
        <v>241</v>
      </c>
      <c r="B16" s="122" t="s">
        <v>630</v>
      </c>
      <c r="C16" s="264" t="s">
        <v>0</v>
      </c>
      <c r="D16" s="122"/>
      <c r="E16" s="122"/>
      <c r="F16" s="122"/>
      <c r="G16" s="306">
        <f>Input!F34</f>
        <v>0</v>
      </c>
      <c r="H16" s="235"/>
      <c r="I16" s="235"/>
      <c r="J16" s="235"/>
      <c r="K16" s="235"/>
      <c r="L16" s="235"/>
      <c r="M16" s="235"/>
      <c r="N16" s="235"/>
      <c r="O16" s="27"/>
      <c r="P16" s="193"/>
    </row>
    <row r="17" spans="1:16" ht="41.65">
      <c r="A17" s="358" t="s">
        <v>502</v>
      </c>
      <c r="B17" s="122" t="s">
        <v>631</v>
      </c>
      <c r="C17" s="264" t="s">
        <v>0</v>
      </c>
      <c r="D17" s="122"/>
      <c r="E17" s="122"/>
      <c r="F17" s="122"/>
      <c r="G17" s="306">
        <f>AR!F22</f>
        <v>0</v>
      </c>
      <c r="H17" s="235"/>
      <c r="I17" s="235"/>
      <c r="J17" s="235"/>
      <c r="K17" s="235"/>
      <c r="L17" s="235"/>
      <c r="M17" s="235"/>
      <c r="N17" s="235"/>
      <c r="O17" s="27"/>
      <c r="P17" s="193"/>
    </row>
    <row r="18" spans="1:16" ht="41.65">
      <c r="A18" s="358" t="s">
        <v>241</v>
      </c>
      <c r="B18" s="122" t="s">
        <v>632</v>
      </c>
      <c r="C18" s="264" t="s">
        <v>0</v>
      </c>
      <c r="D18" s="122"/>
      <c r="E18" s="122"/>
      <c r="F18" s="122"/>
      <c r="G18" s="235"/>
      <c r="H18" s="235"/>
      <c r="I18" s="306">
        <f>Input!G34</f>
        <v>0</v>
      </c>
      <c r="J18" s="306">
        <f>Input!H34</f>
        <v>0</v>
      </c>
      <c r="K18" s="306">
        <f>Input!I34</f>
        <v>0</v>
      </c>
      <c r="L18" s="306">
        <f>Input!J34</f>
        <v>0</v>
      </c>
      <c r="M18" s="306">
        <f>Input!K34</f>
        <v>0</v>
      </c>
      <c r="N18" s="306">
        <f>Input!L34</f>
        <v>0</v>
      </c>
      <c r="O18" s="27"/>
      <c r="P18" s="193"/>
    </row>
    <row r="19" spans="1:16" ht="41.65">
      <c r="A19" s="358" t="s">
        <v>502</v>
      </c>
      <c r="B19" s="122" t="s">
        <v>633</v>
      </c>
      <c r="C19" s="264" t="s">
        <v>0</v>
      </c>
      <c r="D19" s="122"/>
      <c r="E19" s="122"/>
      <c r="F19" s="122"/>
      <c r="G19" s="235"/>
      <c r="H19" s="235"/>
      <c r="I19" s="244">
        <f>AR!G22</f>
        <v>0</v>
      </c>
      <c r="J19" s="244">
        <f>AR!H22</f>
        <v>0</v>
      </c>
      <c r="K19" s="244">
        <f>AR!I22</f>
        <v>0</v>
      </c>
      <c r="L19" s="244">
        <f>AR!J22</f>
        <v>0</v>
      </c>
      <c r="M19" s="244">
        <f>AR!K22</f>
        <v>0</v>
      </c>
      <c r="N19" s="244">
        <f>AR!L22</f>
        <v>0</v>
      </c>
      <c r="O19" s="27"/>
      <c r="P19" s="193"/>
    </row>
    <row r="20" spans="1:16" ht="28.15">
      <c r="A20" s="358" t="s">
        <v>501</v>
      </c>
      <c r="B20" s="122" t="s">
        <v>634</v>
      </c>
      <c r="C20" s="449" t="s">
        <v>660</v>
      </c>
      <c r="D20" s="122"/>
      <c r="E20" s="122"/>
      <c r="F20" s="122"/>
      <c r="G20" s="447">
        <f>Input!F30</f>
        <v>0.5</v>
      </c>
      <c r="H20" s="447">
        <f>Input!G30</f>
        <v>0.5</v>
      </c>
      <c r="I20" s="447">
        <f>Input!H30</f>
        <v>0.5</v>
      </c>
      <c r="J20" s="447">
        <f>Input!I30</f>
        <v>0.5</v>
      </c>
      <c r="K20" s="447">
        <f>Input!J30</f>
        <v>0.34</v>
      </c>
      <c r="L20" s="447">
        <f>Input!K30</f>
        <v>0.35</v>
      </c>
      <c r="M20" s="447">
        <f>Input!L30</f>
        <v>0.67</v>
      </c>
      <c r="N20" s="447">
        <f>Input!M30</f>
        <v>0.71598360655737692</v>
      </c>
      <c r="O20" s="27"/>
      <c r="P20" s="193"/>
    </row>
    <row r="21" spans="1:16" ht="28.15">
      <c r="A21" s="358" t="s">
        <v>501</v>
      </c>
      <c r="B21" s="122" t="s">
        <v>635</v>
      </c>
      <c r="C21" s="449" t="s">
        <v>660</v>
      </c>
      <c r="D21" s="122"/>
      <c r="E21" s="122"/>
      <c r="F21" s="122"/>
      <c r="G21" s="448"/>
      <c r="H21" s="448"/>
      <c r="I21" s="447">
        <f>Input!G30</f>
        <v>0.5</v>
      </c>
      <c r="J21" s="447">
        <f>Input!H30</f>
        <v>0.5</v>
      </c>
      <c r="K21" s="447">
        <f>Input!I30</f>
        <v>0.5</v>
      </c>
      <c r="L21" s="447">
        <f>Input!J30</f>
        <v>0.34</v>
      </c>
      <c r="M21" s="447">
        <f>Input!K30</f>
        <v>0.35</v>
      </c>
      <c r="N21" s="447">
        <f>Input!L30</f>
        <v>0.67</v>
      </c>
      <c r="O21" s="27"/>
      <c r="P21" s="193"/>
    </row>
    <row r="22" spans="1:16" ht="15.75">
      <c r="A22" s="358" t="s">
        <v>499</v>
      </c>
      <c r="B22" s="325" t="s">
        <v>500</v>
      </c>
      <c r="C22" s="449" t="s">
        <v>660</v>
      </c>
      <c r="D22" s="122"/>
      <c r="E22" s="122"/>
      <c r="F22" s="122"/>
      <c r="G22" s="450">
        <f>IF(((G16)&gt;((G17)*1.03)),3,(IF(((G16)&lt;((G17)*0.97)),0,1.5)))</f>
        <v>1.5</v>
      </c>
      <c r="H22" s="235"/>
      <c r="I22" s="235"/>
      <c r="J22" s="235"/>
      <c r="K22" s="235"/>
      <c r="L22" s="235"/>
      <c r="M22" s="235"/>
      <c r="N22" s="235"/>
      <c r="O22" s="27"/>
      <c r="P22" s="193"/>
    </row>
    <row r="23" spans="1:16" ht="15.75">
      <c r="A23" s="358" t="s">
        <v>499</v>
      </c>
      <c r="B23" s="325" t="s">
        <v>498</v>
      </c>
      <c r="C23" s="449" t="s">
        <v>660</v>
      </c>
      <c r="D23" s="122"/>
      <c r="E23" s="122"/>
      <c r="F23" s="122"/>
      <c r="G23" s="235"/>
      <c r="H23" s="235"/>
      <c r="I23" s="450">
        <f t="shared" ref="I23:N23" si="0">IF(((I18)&gt;((I19)*1.06)),3,(IF(((I18)&lt;((I19)*0.94)),0,1.5)))</f>
        <v>1.5</v>
      </c>
      <c r="J23" s="450">
        <f t="shared" si="0"/>
        <v>1.5</v>
      </c>
      <c r="K23" s="450">
        <f t="shared" si="0"/>
        <v>1.5</v>
      </c>
      <c r="L23" s="450">
        <f t="shared" si="0"/>
        <v>1.5</v>
      </c>
      <c r="M23" s="450">
        <f t="shared" si="0"/>
        <v>1.5</v>
      </c>
      <c r="N23" s="450">
        <f t="shared" si="0"/>
        <v>1.5</v>
      </c>
      <c r="O23" s="27"/>
      <c r="P23" s="193"/>
    </row>
    <row r="24" spans="1:16" ht="28.15">
      <c r="A24" s="358" t="s">
        <v>497</v>
      </c>
      <c r="B24" s="122" t="s">
        <v>636</v>
      </c>
      <c r="C24" s="264" t="s">
        <v>622</v>
      </c>
      <c r="D24" s="122"/>
      <c r="E24" s="122"/>
      <c r="F24" s="122"/>
      <c r="G24" s="294">
        <f>(((G16-G17)*(1+(G20+G22)/100)))</f>
        <v>0</v>
      </c>
      <c r="H24" s="235"/>
      <c r="I24" s="294">
        <f t="shared" ref="I24:N24" si="1">(((I18-I19)*(1+(I21+I23)/100)))*(1+(I20+1.5)/100)</f>
        <v>0</v>
      </c>
      <c r="J24" s="294">
        <f t="shared" si="1"/>
        <v>0</v>
      </c>
      <c r="K24" s="294">
        <f t="shared" si="1"/>
        <v>0</v>
      </c>
      <c r="L24" s="294">
        <f t="shared" si="1"/>
        <v>0</v>
      </c>
      <c r="M24" s="294">
        <f t="shared" si="1"/>
        <v>0</v>
      </c>
      <c r="N24" s="294">
        <f t="shared" si="1"/>
        <v>0</v>
      </c>
      <c r="O24" s="28"/>
      <c r="P24" s="193"/>
    </row>
    <row r="25" spans="1:16" ht="13.5">
      <c r="A25" s="353"/>
      <c r="B25" s="24"/>
      <c r="C25" s="122"/>
      <c r="D25" s="122"/>
      <c r="E25" s="122"/>
      <c r="F25" s="122"/>
      <c r="G25" s="122"/>
      <c r="H25" s="122"/>
      <c r="I25" s="122"/>
      <c r="J25" s="122"/>
      <c r="K25" s="122"/>
      <c r="L25" s="122"/>
      <c r="M25" s="122"/>
      <c r="N25" s="122"/>
      <c r="O25" s="27"/>
      <c r="P25" s="193"/>
    </row>
    <row r="26" spans="1:16" ht="13.5">
      <c r="A26" s="391" t="s">
        <v>489</v>
      </c>
      <c r="B26" s="122"/>
      <c r="C26" s="122"/>
      <c r="D26" s="122"/>
      <c r="E26" s="122"/>
      <c r="F26" s="122"/>
      <c r="G26" s="122"/>
      <c r="H26" s="122"/>
      <c r="I26" s="122"/>
      <c r="J26" s="122"/>
      <c r="K26" s="122"/>
      <c r="L26" s="122"/>
      <c r="M26" s="122"/>
      <c r="N26" s="122"/>
      <c r="O26" s="27"/>
      <c r="P26" s="193"/>
    </row>
    <row r="27" spans="1:16" ht="67.5">
      <c r="A27" s="358" t="s">
        <v>496</v>
      </c>
      <c r="B27" s="122"/>
      <c r="C27" s="122"/>
      <c r="D27" s="122"/>
      <c r="E27" s="122"/>
      <c r="F27" s="122"/>
      <c r="G27" s="122"/>
      <c r="H27" s="122"/>
      <c r="I27" s="122"/>
      <c r="J27" s="122"/>
      <c r="K27" s="122"/>
      <c r="L27" s="122"/>
      <c r="M27" s="122"/>
      <c r="N27" s="122"/>
      <c r="O27" s="27"/>
      <c r="P27" s="193"/>
    </row>
    <row r="28" spans="1:16" ht="108">
      <c r="A28" s="358" t="s">
        <v>495</v>
      </c>
      <c r="B28" s="122"/>
      <c r="C28" s="122"/>
      <c r="D28" s="122"/>
      <c r="E28" s="122"/>
      <c r="F28" s="122"/>
      <c r="G28" s="122"/>
      <c r="H28" s="122"/>
      <c r="I28" s="122"/>
      <c r="J28" s="122"/>
      <c r="K28" s="122"/>
      <c r="L28" s="122"/>
      <c r="M28" s="122"/>
      <c r="N28" s="122"/>
      <c r="O28" s="27"/>
      <c r="P28" s="193"/>
    </row>
    <row r="29" spans="1:16" ht="108">
      <c r="A29" s="358" t="s">
        <v>494</v>
      </c>
      <c r="B29" s="122"/>
      <c r="C29" s="122"/>
      <c r="D29" s="122"/>
      <c r="E29" s="326"/>
      <c r="F29" s="122"/>
      <c r="G29" s="122"/>
      <c r="H29" s="122"/>
      <c r="I29" s="122"/>
      <c r="J29" s="122"/>
      <c r="K29" s="122"/>
      <c r="L29" s="122"/>
      <c r="M29" s="122"/>
      <c r="N29" s="122"/>
      <c r="O29" s="27"/>
      <c r="P29" s="193"/>
    </row>
    <row r="30" spans="1:16" ht="13.5">
      <c r="A30" s="353"/>
      <c r="B30" s="122"/>
      <c r="C30" s="122"/>
      <c r="D30" s="122"/>
      <c r="E30" s="122"/>
      <c r="F30" s="24"/>
      <c r="G30" s="122"/>
      <c r="H30" s="122"/>
      <c r="I30" s="122"/>
      <c r="J30" s="122"/>
      <c r="K30" s="122"/>
      <c r="L30" s="122"/>
      <c r="M30" s="122"/>
      <c r="N30" s="122"/>
      <c r="O30" s="27"/>
      <c r="P30" s="193"/>
    </row>
    <row r="31" spans="1:16">
      <c r="A31" s="169"/>
      <c r="B31" s="27"/>
      <c r="C31" s="27"/>
      <c r="D31" s="27"/>
      <c r="E31" s="27"/>
      <c r="F31" s="27"/>
      <c r="G31" s="27"/>
      <c r="H31" s="27"/>
      <c r="I31" s="27"/>
      <c r="J31" s="27"/>
      <c r="K31" s="27"/>
      <c r="L31" s="27"/>
      <c r="M31" s="27"/>
      <c r="N31" s="27"/>
      <c r="O31" s="27"/>
      <c r="P31" s="193"/>
    </row>
    <row r="32" spans="1:16" ht="12.75" thickBot="1">
      <c r="A32" s="374"/>
      <c r="B32" s="147"/>
      <c r="C32" s="147"/>
      <c r="D32" s="147"/>
      <c r="E32" s="147"/>
      <c r="F32" s="147"/>
      <c r="G32" s="147"/>
      <c r="H32" s="147"/>
      <c r="I32" s="147"/>
      <c r="J32" s="147"/>
      <c r="K32" s="147"/>
      <c r="L32" s="147"/>
      <c r="M32" s="147"/>
      <c r="N32" s="147"/>
      <c r="O32" s="147"/>
      <c r="P32" s="392"/>
    </row>
    <row r="33" spans="1:14">
      <c r="A33" s="119"/>
      <c r="G33" s="16"/>
      <c r="H33" s="16"/>
      <c r="I33" s="16"/>
      <c r="J33" s="16"/>
      <c r="K33" s="16"/>
      <c r="L33" s="16"/>
      <c r="M33" s="16"/>
      <c r="N33" s="16"/>
    </row>
    <row r="34" spans="1:14">
      <c r="F34" s="121"/>
      <c r="G34" s="121"/>
      <c r="H34" s="121"/>
      <c r="I34" s="121"/>
      <c r="J34" s="121"/>
      <c r="K34" s="121"/>
      <c r="L34" s="121"/>
      <c r="M34" s="121"/>
      <c r="N34" s="16"/>
    </row>
    <row r="35" spans="1:14">
      <c r="F35" s="121"/>
      <c r="G35" s="121"/>
      <c r="H35" s="121"/>
      <c r="I35" s="121"/>
      <c r="J35" s="121"/>
      <c r="K35" s="121"/>
      <c r="L35" s="121"/>
      <c r="M35" s="121"/>
      <c r="N35" s="16"/>
    </row>
  </sheetData>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4"/>
  <sheetViews>
    <sheetView showGridLines="0" zoomScale="90" zoomScaleNormal="90" workbookViewId="0">
      <pane xSplit="5" ySplit="6" topLeftCell="F7" activePane="bottomRight" state="frozen"/>
      <selection pane="topRight" activeCell="F1" sqref="F1"/>
      <selection pane="bottomLeft" activeCell="A7" sqref="A7"/>
      <selection pane="bottomRight"/>
    </sheetView>
  </sheetViews>
  <sheetFormatPr defaultRowHeight="12.4"/>
  <cols>
    <col min="7" max="14" width="9.64453125" customWidth="1"/>
    <col min="15" max="15" width="2.64453125" customWidth="1"/>
  </cols>
  <sheetData>
    <row r="1" spans="1:16" ht="13.5">
      <c r="A1" s="11"/>
      <c r="B1" s="11"/>
      <c r="C1" s="11"/>
      <c r="D1" s="11"/>
      <c r="E1" s="11"/>
      <c r="F1" s="11"/>
      <c r="G1" s="11"/>
      <c r="H1" s="11"/>
      <c r="I1" s="11"/>
      <c r="J1" s="11"/>
      <c r="K1" s="11"/>
      <c r="L1" s="11"/>
      <c r="M1" s="11"/>
      <c r="N1" s="11"/>
      <c r="O1" s="32"/>
      <c r="P1" s="32"/>
    </row>
    <row r="2" spans="1:16" ht="13.5">
      <c r="A2" s="11" t="str">
        <f>CompName</f>
        <v>GDN Name</v>
      </c>
      <c r="B2" s="11"/>
      <c r="C2" s="11"/>
      <c r="D2" s="11"/>
      <c r="E2" s="11"/>
      <c r="F2" s="11"/>
      <c r="G2" s="11"/>
      <c r="H2" s="11"/>
      <c r="I2" s="11"/>
      <c r="J2" s="11"/>
      <c r="K2" s="11"/>
      <c r="L2" s="11"/>
      <c r="M2" s="11"/>
      <c r="N2" s="11"/>
      <c r="O2" s="32"/>
      <c r="P2" s="32"/>
    </row>
    <row r="3" spans="1:16" ht="13.5">
      <c r="A3" s="11" t="s">
        <v>829</v>
      </c>
      <c r="B3" s="11"/>
      <c r="C3" s="11"/>
      <c r="D3" s="11"/>
      <c r="E3" s="11"/>
      <c r="F3" s="11"/>
      <c r="G3" s="11"/>
      <c r="H3" s="11"/>
      <c r="I3" s="11"/>
      <c r="J3" s="11"/>
      <c r="K3" s="11"/>
      <c r="L3" s="11"/>
      <c r="M3" s="11"/>
      <c r="N3" s="11"/>
      <c r="O3" s="32"/>
      <c r="P3" s="32"/>
    </row>
    <row r="4" spans="1:16" ht="13.5">
      <c r="A4" s="11"/>
      <c r="B4" s="11"/>
      <c r="C4" s="11"/>
      <c r="D4" s="11"/>
      <c r="E4" s="11"/>
      <c r="F4" s="11"/>
      <c r="G4" s="11"/>
      <c r="H4" s="11"/>
      <c r="I4" s="11"/>
      <c r="J4" s="11"/>
      <c r="K4" s="11"/>
      <c r="L4" s="11"/>
      <c r="M4" s="11"/>
      <c r="N4" s="11"/>
      <c r="O4" s="32"/>
      <c r="P4" s="32"/>
    </row>
    <row r="5" spans="1:16" ht="13.9">
      <c r="A5" s="85"/>
      <c r="B5" s="85"/>
      <c r="C5" s="85"/>
      <c r="D5" s="85"/>
      <c r="E5" s="85"/>
      <c r="F5" s="85"/>
      <c r="G5" s="48"/>
      <c r="H5" s="48"/>
      <c r="I5" s="48"/>
      <c r="J5" s="48"/>
      <c r="K5" s="48"/>
      <c r="L5" s="48"/>
      <c r="M5" s="48"/>
      <c r="N5" s="48"/>
      <c r="O5" s="48"/>
      <c r="P5" s="48"/>
    </row>
    <row r="6" spans="1:16" ht="13.9">
      <c r="A6" s="85"/>
      <c r="B6" s="85"/>
      <c r="C6" s="116" t="s">
        <v>231</v>
      </c>
      <c r="D6" s="111"/>
      <c r="E6" s="85"/>
      <c r="F6" s="85"/>
      <c r="G6" s="87" t="s">
        <v>59</v>
      </c>
      <c r="H6" s="87" t="s">
        <v>60</v>
      </c>
      <c r="I6" s="87" t="s">
        <v>61</v>
      </c>
      <c r="J6" s="87" t="s">
        <v>62</v>
      </c>
      <c r="K6" s="87" t="s">
        <v>63</v>
      </c>
      <c r="L6" s="87" t="s">
        <v>64</v>
      </c>
      <c r="M6" s="87" t="s">
        <v>65</v>
      </c>
      <c r="N6" s="87" t="s">
        <v>66</v>
      </c>
      <c r="O6" s="85"/>
      <c r="P6" s="48"/>
    </row>
    <row r="7" spans="1:16" ht="13.9">
      <c r="A7" s="85"/>
      <c r="B7" s="85"/>
      <c r="C7" s="85"/>
      <c r="D7" s="85"/>
      <c r="E7" s="85"/>
      <c r="F7" s="85"/>
      <c r="G7" s="91"/>
      <c r="H7" s="91"/>
      <c r="I7" s="91"/>
      <c r="J7" s="91"/>
      <c r="K7" s="91"/>
      <c r="L7" s="91"/>
      <c r="M7" s="91"/>
      <c r="N7" s="91"/>
      <c r="O7" s="85"/>
      <c r="P7" s="48"/>
    </row>
    <row r="8" spans="1:16" ht="13.9">
      <c r="A8" s="64"/>
      <c r="B8" s="64"/>
      <c r="C8" s="64"/>
      <c r="D8" s="64"/>
      <c r="E8" s="64"/>
      <c r="F8" s="66"/>
      <c r="G8" s="66"/>
      <c r="H8" s="66"/>
      <c r="I8" s="66"/>
      <c r="J8" s="66"/>
      <c r="K8" s="91"/>
      <c r="L8" s="91"/>
      <c r="M8" s="91"/>
      <c r="N8" s="91"/>
      <c r="O8" s="85"/>
      <c r="P8" s="48"/>
    </row>
    <row r="9" spans="1:16" ht="13.9">
      <c r="A9" s="64"/>
      <c r="B9" s="64"/>
      <c r="C9" s="64"/>
      <c r="D9" s="64"/>
      <c r="E9" s="64"/>
      <c r="F9" s="66"/>
      <c r="G9" s="199" t="s">
        <v>0</v>
      </c>
      <c r="H9" s="199" t="s">
        <v>0</v>
      </c>
      <c r="I9" s="199" t="s">
        <v>0</v>
      </c>
      <c r="J9" s="199" t="s">
        <v>0</v>
      </c>
      <c r="K9" s="199" t="s">
        <v>0</v>
      </c>
      <c r="L9" s="199" t="s">
        <v>0</v>
      </c>
      <c r="M9" s="199" t="s">
        <v>0</v>
      </c>
      <c r="N9" s="199" t="s">
        <v>0</v>
      </c>
      <c r="O9" s="85"/>
      <c r="P9" s="48"/>
    </row>
    <row r="10" spans="1:16" ht="13.9">
      <c r="A10" s="68" t="s">
        <v>232</v>
      </c>
      <c r="B10" s="85"/>
      <c r="C10" s="64"/>
      <c r="D10" s="64"/>
      <c r="E10" s="64"/>
      <c r="F10" s="66"/>
      <c r="G10" s="64"/>
      <c r="H10" s="64"/>
      <c r="I10" s="199"/>
      <c r="J10" s="64"/>
      <c r="K10" s="199"/>
      <c r="L10" s="85"/>
      <c r="M10" s="85"/>
      <c r="N10" s="85"/>
      <c r="O10" s="85"/>
      <c r="P10" s="48"/>
    </row>
    <row r="11" spans="1:16" ht="13.9">
      <c r="A11" s="117" t="s">
        <v>284</v>
      </c>
      <c r="B11" s="114"/>
      <c r="C11" s="115"/>
      <c r="D11" s="115"/>
      <c r="E11" s="115"/>
      <c r="F11" s="66"/>
      <c r="G11" s="196">
        <f>Input!G34</f>
        <v>0</v>
      </c>
      <c r="H11" s="196">
        <f>Input!H34</f>
        <v>0</v>
      </c>
      <c r="I11" s="196">
        <f>Input!I34</f>
        <v>0</v>
      </c>
      <c r="J11" s="196">
        <f>Input!J34</f>
        <v>0</v>
      </c>
      <c r="K11" s="196">
        <f>Input!K34</f>
        <v>0</v>
      </c>
      <c r="L11" s="196">
        <f>Input!L34</f>
        <v>0</v>
      </c>
      <c r="M11" s="196">
        <f>Input!M34</f>
        <v>0</v>
      </c>
      <c r="N11" s="196">
        <f>Input!N34</f>
        <v>0</v>
      </c>
      <c r="O11" s="63"/>
      <c r="P11" s="61"/>
    </row>
    <row r="12" spans="1:16" ht="13.9">
      <c r="A12" s="64"/>
      <c r="B12" s="64"/>
      <c r="C12" s="85"/>
      <c r="D12" s="64"/>
      <c r="E12" s="64"/>
      <c r="F12" s="66"/>
      <c r="G12" s="66"/>
      <c r="H12" s="64"/>
      <c r="I12" s="200"/>
      <c r="J12" s="200"/>
      <c r="K12" s="201"/>
      <c r="L12" s="63"/>
      <c r="M12" s="63"/>
      <c r="N12" s="63"/>
      <c r="O12" s="63"/>
      <c r="P12" s="61"/>
    </row>
    <row r="13" spans="1:16" ht="13.9">
      <c r="A13" s="112"/>
      <c r="B13" s="64"/>
      <c r="C13" s="64"/>
      <c r="D13" s="64"/>
      <c r="E13" s="64"/>
      <c r="F13" s="66"/>
      <c r="G13" s="66"/>
      <c r="H13" s="64"/>
      <c r="I13" s="200"/>
      <c r="J13" s="200"/>
      <c r="K13" s="200"/>
      <c r="L13" s="63"/>
      <c r="M13" s="63"/>
      <c r="N13" s="63"/>
      <c r="O13" s="63"/>
      <c r="P13" s="61"/>
    </row>
    <row r="14" spans="1:16" ht="13.9">
      <c r="A14" s="64"/>
      <c r="B14" s="64"/>
      <c r="C14" s="64"/>
      <c r="D14" s="64"/>
      <c r="E14" s="64"/>
      <c r="F14" s="66"/>
      <c r="G14" s="64"/>
      <c r="H14" s="64"/>
      <c r="I14" s="200"/>
      <c r="J14" s="200"/>
      <c r="K14" s="200"/>
      <c r="L14" s="63"/>
      <c r="M14" s="63"/>
      <c r="N14" s="63"/>
      <c r="O14" s="63"/>
      <c r="P14" s="61"/>
    </row>
    <row r="15" spans="1:16" ht="13.9">
      <c r="A15" s="64"/>
      <c r="B15" s="64"/>
      <c r="C15" s="64"/>
      <c r="D15" s="64"/>
      <c r="E15" s="64"/>
      <c r="F15" s="66"/>
      <c r="G15" s="64"/>
      <c r="H15" s="64"/>
      <c r="I15" s="200"/>
      <c r="J15" s="200"/>
      <c r="K15" s="200"/>
      <c r="L15" s="63"/>
      <c r="M15" s="63"/>
      <c r="N15" s="63"/>
      <c r="O15" s="63"/>
      <c r="P15" s="61"/>
    </row>
    <row r="16" spans="1:16" ht="13.9">
      <c r="A16" s="68" t="s">
        <v>233</v>
      </c>
      <c r="B16" s="63"/>
      <c r="C16" s="64"/>
      <c r="D16" s="64"/>
      <c r="E16" s="64"/>
      <c r="F16" s="66"/>
      <c r="G16" s="64"/>
      <c r="H16" s="64"/>
      <c r="I16" s="200"/>
      <c r="J16" s="200"/>
      <c r="K16" s="200"/>
      <c r="L16" s="63"/>
      <c r="M16" s="63"/>
      <c r="N16" s="63"/>
      <c r="O16" s="63"/>
      <c r="P16" s="61"/>
    </row>
    <row r="17" spans="1:16" ht="14.1" customHeight="1">
      <c r="A17" s="687" t="s">
        <v>285</v>
      </c>
      <c r="B17" s="687"/>
      <c r="C17" s="687"/>
      <c r="D17" s="687"/>
      <c r="E17" s="687"/>
      <c r="F17" s="63"/>
      <c r="G17" s="196">
        <f>Input!G146</f>
        <v>0</v>
      </c>
      <c r="H17" s="196">
        <f>Input!H146</f>
        <v>0</v>
      </c>
      <c r="I17" s="196">
        <f>Input!I146</f>
        <v>0</v>
      </c>
      <c r="J17" s="196">
        <f>Input!J146</f>
        <v>0</v>
      </c>
      <c r="K17" s="196">
        <f>Input!K146</f>
        <v>0</v>
      </c>
      <c r="L17" s="196">
        <f>Input!L146</f>
        <v>0</v>
      </c>
      <c r="M17" s="196">
        <f>Input!M146</f>
        <v>0</v>
      </c>
      <c r="N17" s="196">
        <f>Input!N146</f>
        <v>0</v>
      </c>
      <c r="O17" s="63"/>
      <c r="P17" s="61"/>
    </row>
    <row r="18" spans="1:16" ht="14.1" customHeight="1">
      <c r="A18" s="687" t="s">
        <v>270</v>
      </c>
      <c r="B18" s="687"/>
      <c r="C18" s="687"/>
      <c r="D18" s="687"/>
      <c r="E18" s="687"/>
      <c r="F18" s="63"/>
      <c r="G18" s="196">
        <f>Input!G152</f>
        <v>0</v>
      </c>
      <c r="H18" s="196">
        <f>Input!H152</f>
        <v>0</v>
      </c>
      <c r="I18" s="196">
        <f>Input!I152</f>
        <v>0</v>
      </c>
      <c r="J18" s="196">
        <f>Input!J152</f>
        <v>0</v>
      </c>
      <c r="K18" s="196">
        <f>Input!K152</f>
        <v>0</v>
      </c>
      <c r="L18" s="196">
        <f>Input!L152</f>
        <v>0</v>
      </c>
      <c r="M18" s="196">
        <f>Input!M152</f>
        <v>0</v>
      </c>
      <c r="N18" s="196">
        <f>Input!N152</f>
        <v>0</v>
      </c>
      <c r="O18" s="63"/>
      <c r="P18" s="61"/>
    </row>
    <row r="19" spans="1:16" ht="14.1" customHeight="1">
      <c r="A19" s="687" t="s">
        <v>271</v>
      </c>
      <c r="B19" s="687"/>
      <c r="C19" s="687"/>
      <c r="D19" s="687"/>
      <c r="E19" s="687"/>
      <c r="F19" s="63"/>
      <c r="G19" s="196">
        <f>Input!G153</f>
        <v>0</v>
      </c>
      <c r="H19" s="196">
        <f>Input!H153</f>
        <v>0</v>
      </c>
      <c r="I19" s="196">
        <f>Input!I153</f>
        <v>0</v>
      </c>
      <c r="J19" s="196">
        <f>Input!J153</f>
        <v>0</v>
      </c>
      <c r="K19" s="196">
        <f>Input!K153</f>
        <v>0</v>
      </c>
      <c r="L19" s="196">
        <f>Input!L153</f>
        <v>0</v>
      </c>
      <c r="M19" s="196">
        <f>Input!M153</f>
        <v>0</v>
      </c>
      <c r="N19" s="196">
        <f>Input!N153</f>
        <v>0</v>
      </c>
      <c r="O19" s="63"/>
      <c r="P19" s="61"/>
    </row>
    <row r="20" spans="1:16" ht="14.1" customHeight="1">
      <c r="A20" s="687" t="s">
        <v>272</v>
      </c>
      <c r="B20" s="687"/>
      <c r="C20" s="687"/>
      <c r="D20" s="687"/>
      <c r="E20" s="687"/>
      <c r="F20" s="63"/>
      <c r="G20" s="196">
        <f>Input!G154</f>
        <v>0</v>
      </c>
      <c r="H20" s="196">
        <f>Input!H154</f>
        <v>0</v>
      </c>
      <c r="I20" s="196">
        <f>Input!I154</f>
        <v>0</v>
      </c>
      <c r="J20" s="196">
        <f>Input!J154</f>
        <v>0</v>
      </c>
      <c r="K20" s="196">
        <f>Input!K154</f>
        <v>0</v>
      </c>
      <c r="L20" s="196">
        <f>Input!L154</f>
        <v>0</v>
      </c>
      <c r="M20" s="196">
        <f>Input!M154</f>
        <v>0</v>
      </c>
      <c r="N20" s="196">
        <f>Input!N154</f>
        <v>0</v>
      </c>
      <c r="O20" s="63"/>
      <c r="P20" s="61"/>
    </row>
    <row r="21" spans="1:16" ht="13.9">
      <c r="A21" s="688" t="s">
        <v>290</v>
      </c>
      <c r="B21" s="688"/>
      <c r="C21" s="688"/>
      <c r="D21" s="688"/>
      <c r="E21" s="688"/>
      <c r="F21" s="63"/>
      <c r="G21" s="196">
        <f>Input!G155</f>
        <v>0</v>
      </c>
      <c r="H21" s="196">
        <f>Input!H155</f>
        <v>0</v>
      </c>
      <c r="I21" s="196">
        <f>Input!I155</f>
        <v>0</v>
      </c>
      <c r="J21" s="196">
        <f>Input!J155</f>
        <v>0</v>
      </c>
      <c r="K21" s="196">
        <f>Input!K155</f>
        <v>0</v>
      </c>
      <c r="L21" s="196">
        <f>Input!L155</f>
        <v>0</v>
      </c>
      <c r="M21" s="196">
        <f>Input!M155</f>
        <v>0</v>
      </c>
      <c r="N21" s="196">
        <f>Input!N155</f>
        <v>0</v>
      </c>
      <c r="O21" s="63"/>
      <c r="P21" s="61"/>
    </row>
    <row r="22" spans="1:16" ht="14.1" customHeight="1">
      <c r="A22" s="687" t="s">
        <v>273</v>
      </c>
      <c r="B22" s="687"/>
      <c r="C22" s="687"/>
      <c r="D22" s="687"/>
      <c r="E22" s="687"/>
      <c r="F22" s="63"/>
      <c r="G22" s="196">
        <f>Input!G156</f>
        <v>0</v>
      </c>
      <c r="H22" s="196">
        <f>Input!H156</f>
        <v>0</v>
      </c>
      <c r="I22" s="196">
        <f>Input!I156</f>
        <v>0</v>
      </c>
      <c r="J22" s="196">
        <f>Input!J156</f>
        <v>0</v>
      </c>
      <c r="K22" s="196">
        <f>Input!K156</f>
        <v>0</v>
      </c>
      <c r="L22" s="196">
        <f>Input!L156</f>
        <v>0</v>
      </c>
      <c r="M22" s="196">
        <f>Input!M156</f>
        <v>0</v>
      </c>
      <c r="N22" s="196">
        <f>Input!N156</f>
        <v>0</v>
      </c>
      <c r="O22" s="63"/>
      <c r="P22" s="61"/>
    </row>
    <row r="23" spans="1:16" ht="14.1" customHeight="1">
      <c r="A23" s="687" t="s">
        <v>274</v>
      </c>
      <c r="B23" s="687"/>
      <c r="C23" s="687"/>
      <c r="D23" s="687"/>
      <c r="E23" s="687"/>
      <c r="F23" s="63"/>
      <c r="G23" s="196">
        <f>Input!G157</f>
        <v>0</v>
      </c>
      <c r="H23" s="196">
        <f>Input!H157</f>
        <v>0</v>
      </c>
      <c r="I23" s="196">
        <f>Input!I157</f>
        <v>0</v>
      </c>
      <c r="J23" s="196">
        <f>Input!J157</f>
        <v>0</v>
      </c>
      <c r="K23" s="196">
        <f>Input!K157</f>
        <v>0</v>
      </c>
      <c r="L23" s="196">
        <f>Input!L157</f>
        <v>0</v>
      </c>
      <c r="M23" s="196">
        <f>Input!M157</f>
        <v>0</v>
      </c>
      <c r="N23" s="196">
        <f>Input!N157</f>
        <v>0</v>
      </c>
      <c r="O23" s="63"/>
      <c r="P23" s="61"/>
    </row>
    <row r="24" spans="1:16" ht="14.1" customHeight="1">
      <c r="A24" s="687" t="s">
        <v>288</v>
      </c>
      <c r="B24" s="687"/>
      <c r="C24" s="687"/>
      <c r="D24" s="687"/>
      <c r="E24" s="687"/>
      <c r="F24" s="63"/>
      <c r="G24" s="196">
        <f>Input!G165</f>
        <v>0</v>
      </c>
      <c r="H24" s="196">
        <f>Input!H165</f>
        <v>0</v>
      </c>
      <c r="I24" s="196">
        <f>Input!I165</f>
        <v>0</v>
      </c>
      <c r="J24" s="196">
        <f>Input!J165</f>
        <v>0</v>
      </c>
      <c r="K24" s="196">
        <f>Input!K165</f>
        <v>0</v>
      </c>
      <c r="L24" s="196">
        <f>Input!L165</f>
        <v>0</v>
      </c>
      <c r="M24" s="196">
        <f>Input!M165</f>
        <v>0</v>
      </c>
      <c r="N24" s="196">
        <f>Input!N165</f>
        <v>0</v>
      </c>
      <c r="O24" s="63"/>
      <c r="P24" s="61"/>
    </row>
    <row r="25" spans="1:16" ht="13.9">
      <c r="A25" s="63"/>
      <c r="B25" s="63"/>
      <c r="C25" s="63"/>
      <c r="D25" s="63"/>
      <c r="E25" s="63"/>
      <c r="F25" s="63"/>
      <c r="G25" s="197"/>
      <c r="H25" s="197"/>
      <c r="I25" s="197"/>
      <c r="J25" s="197"/>
      <c r="K25" s="197"/>
      <c r="L25" s="197"/>
      <c r="M25" s="197"/>
      <c r="N25" s="197"/>
      <c r="O25" s="63"/>
      <c r="P25" s="61"/>
    </row>
    <row r="26" spans="1:16" ht="13.9">
      <c r="A26" s="689" t="s">
        <v>237</v>
      </c>
      <c r="B26" s="690"/>
      <c r="C26" s="690"/>
      <c r="D26" s="690"/>
      <c r="E26" s="691"/>
      <c r="F26" s="63"/>
      <c r="G26" s="198">
        <f>G11+SUM(G17:G24)</f>
        <v>0</v>
      </c>
      <c r="H26" s="198">
        <f t="shared" ref="H26:N26" si="0">H11+SUM(H17:H24)</f>
        <v>0</v>
      </c>
      <c r="I26" s="198">
        <f t="shared" si="0"/>
        <v>0</v>
      </c>
      <c r="J26" s="198">
        <f t="shared" si="0"/>
        <v>0</v>
      </c>
      <c r="K26" s="198">
        <f t="shared" si="0"/>
        <v>0</v>
      </c>
      <c r="L26" s="198">
        <f t="shared" si="0"/>
        <v>0</v>
      </c>
      <c r="M26" s="198">
        <f t="shared" si="0"/>
        <v>0</v>
      </c>
      <c r="N26" s="198">
        <f t="shared" si="0"/>
        <v>0</v>
      </c>
      <c r="O26" s="63"/>
      <c r="P26" s="61"/>
    </row>
    <row r="27" spans="1:16" ht="13.9">
      <c r="A27" s="66"/>
      <c r="B27" s="66"/>
      <c r="C27" s="66"/>
      <c r="D27" s="66"/>
      <c r="E27" s="66"/>
      <c r="F27" s="66"/>
      <c r="G27" s="62"/>
      <c r="H27" s="62"/>
      <c r="I27" s="202"/>
      <c r="J27" s="202"/>
      <c r="K27" s="201"/>
      <c r="L27" s="203"/>
      <c r="M27" s="203"/>
      <c r="N27" s="203"/>
      <c r="O27" s="63"/>
      <c r="P27" s="61"/>
    </row>
    <row r="28" spans="1:16" ht="39" customHeight="1">
      <c r="A28" s="689" t="s">
        <v>344</v>
      </c>
      <c r="B28" s="690"/>
      <c r="C28" s="690"/>
      <c r="D28" s="690"/>
      <c r="E28" s="691"/>
      <c r="F28" s="56"/>
      <c r="G28" s="204">
        <f>Input!G168</f>
        <v>0</v>
      </c>
      <c r="H28" s="204">
        <f>Input!H168</f>
        <v>0</v>
      </c>
      <c r="I28" s="204">
        <f>Input!I168</f>
        <v>0</v>
      </c>
      <c r="J28" s="204">
        <f>Input!J168</f>
        <v>0</v>
      </c>
      <c r="K28" s="204">
        <f>Input!K168</f>
        <v>0</v>
      </c>
      <c r="L28" s="204">
        <f>Input!L168</f>
        <v>0</v>
      </c>
      <c r="M28" s="204">
        <f>Input!M168</f>
        <v>0</v>
      </c>
      <c r="N28" s="204">
        <f>Input!N168</f>
        <v>0</v>
      </c>
      <c r="O28" s="63"/>
      <c r="P28" s="61"/>
    </row>
    <row r="29" spans="1:16" ht="13.9">
      <c r="A29" s="62"/>
      <c r="B29" s="64"/>
      <c r="C29" s="64"/>
      <c r="D29" s="65"/>
      <c r="E29" s="64"/>
      <c r="F29" s="66"/>
      <c r="G29" s="64"/>
      <c r="H29" s="64"/>
      <c r="I29" s="200"/>
      <c r="J29" s="200"/>
      <c r="K29" s="200"/>
      <c r="L29" s="203"/>
      <c r="M29" s="203"/>
      <c r="N29" s="203"/>
      <c r="O29" s="63"/>
      <c r="P29" s="61"/>
    </row>
    <row r="30" spans="1:16" ht="13.9">
      <c r="A30" s="692" t="s">
        <v>289</v>
      </c>
      <c r="B30" s="693"/>
      <c r="C30" s="693"/>
      <c r="D30" s="693"/>
      <c r="E30" s="693"/>
      <c r="F30" s="66"/>
      <c r="G30" s="205">
        <f t="shared" ref="G30:N30" si="1">G26-G28</f>
        <v>0</v>
      </c>
      <c r="H30" s="205">
        <f t="shared" si="1"/>
        <v>0</v>
      </c>
      <c r="I30" s="205">
        <f t="shared" si="1"/>
        <v>0</v>
      </c>
      <c r="J30" s="205">
        <f t="shared" si="1"/>
        <v>0</v>
      </c>
      <c r="K30" s="205">
        <f t="shared" si="1"/>
        <v>0</v>
      </c>
      <c r="L30" s="205">
        <f t="shared" si="1"/>
        <v>0</v>
      </c>
      <c r="M30" s="205">
        <f t="shared" si="1"/>
        <v>0</v>
      </c>
      <c r="N30" s="205">
        <f t="shared" si="1"/>
        <v>0</v>
      </c>
      <c r="O30" s="63"/>
      <c r="P30" s="61"/>
    </row>
    <row r="31" spans="1:16" ht="13.9">
      <c r="A31" s="64"/>
      <c r="B31" s="64"/>
      <c r="C31" s="64"/>
      <c r="D31" s="64"/>
      <c r="E31" s="64"/>
      <c r="F31" s="66"/>
      <c r="G31" s="57"/>
      <c r="H31" s="57"/>
      <c r="I31" s="50"/>
      <c r="J31" s="50"/>
      <c r="K31" s="50"/>
      <c r="L31" s="61"/>
      <c r="M31" s="61"/>
      <c r="N31" s="61"/>
      <c r="O31" s="61"/>
      <c r="P31" s="61"/>
    </row>
    <row r="32" spans="1:16" ht="13.9">
      <c r="A32" s="64"/>
      <c r="B32" s="682"/>
      <c r="C32" s="683"/>
      <c r="D32" s="683"/>
      <c r="E32" s="683"/>
      <c r="F32" s="683"/>
      <c r="G32" s="683"/>
      <c r="H32" s="57"/>
      <c r="I32" s="49"/>
      <c r="J32" s="50"/>
      <c r="K32" s="50"/>
      <c r="L32" s="61"/>
      <c r="M32" s="61"/>
      <c r="N32" s="61"/>
      <c r="O32" s="61"/>
      <c r="P32" s="61"/>
    </row>
    <row r="33" spans="1:16" ht="13.9">
      <c r="A33" s="64"/>
      <c r="B33" s="682"/>
      <c r="C33" s="683"/>
      <c r="D33" s="683"/>
      <c r="E33" s="683"/>
      <c r="F33" s="683"/>
      <c r="G33" s="683"/>
      <c r="H33" s="57"/>
      <c r="I33" s="58"/>
      <c r="J33" s="50"/>
      <c r="K33" s="50"/>
      <c r="L33" s="61"/>
      <c r="M33" s="61"/>
      <c r="N33" s="61"/>
      <c r="O33" s="61"/>
      <c r="P33" s="61"/>
    </row>
    <row r="34" spans="1:16" ht="13.9">
      <c r="A34" s="64"/>
      <c r="B34" s="682"/>
      <c r="C34" s="683"/>
      <c r="D34" s="683"/>
      <c r="E34" s="683"/>
      <c r="F34" s="683"/>
      <c r="G34" s="683"/>
      <c r="H34" s="59"/>
      <c r="I34" s="58"/>
      <c r="J34" s="50"/>
      <c r="K34" s="50"/>
      <c r="L34" s="61"/>
      <c r="M34" s="61"/>
      <c r="N34" s="61"/>
      <c r="O34" s="61"/>
      <c r="P34" s="61"/>
    </row>
    <row r="35" spans="1:16" ht="13.9">
      <c r="A35" s="64"/>
      <c r="B35" s="682"/>
      <c r="C35" s="684"/>
      <c r="D35" s="684"/>
      <c r="E35" s="684"/>
      <c r="F35" s="684"/>
      <c r="G35" s="684"/>
      <c r="H35" s="59"/>
      <c r="I35" s="58"/>
      <c r="J35" s="50"/>
      <c r="K35" s="50"/>
      <c r="L35" s="61"/>
      <c r="M35" s="61"/>
      <c r="N35" s="61"/>
      <c r="O35" s="61"/>
      <c r="P35" s="61"/>
    </row>
    <row r="36" spans="1:16" ht="13.9">
      <c r="A36" s="64"/>
      <c r="B36" s="682"/>
      <c r="C36" s="685"/>
      <c r="D36" s="685"/>
      <c r="E36" s="685"/>
      <c r="F36" s="685"/>
      <c r="G36" s="685"/>
      <c r="H36" s="57"/>
      <c r="I36" s="58"/>
      <c r="J36" s="50"/>
      <c r="K36" s="50"/>
      <c r="L36" s="61"/>
      <c r="M36" s="61"/>
      <c r="N36" s="61"/>
      <c r="O36" s="61"/>
      <c r="P36" s="61"/>
    </row>
    <row r="37" spans="1:16" ht="13.9">
      <c r="A37" s="64"/>
      <c r="B37" s="682"/>
      <c r="C37" s="685"/>
      <c r="D37" s="685"/>
      <c r="E37" s="685"/>
      <c r="F37" s="685"/>
      <c r="G37" s="685"/>
      <c r="H37" s="59"/>
      <c r="I37" s="58"/>
      <c r="J37" s="50"/>
      <c r="K37" s="50"/>
      <c r="L37" s="61"/>
      <c r="M37" s="61"/>
      <c r="N37" s="61"/>
      <c r="O37" s="61"/>
      <c r="P37" s="61"/>
    </row>
    <row r="38" spans="1:16" ht="13.9">
      <c r="A38" s="64"/>
      <c r="B38" s="682"/>
      <c r="C38" s="685"/>
      <c r="D38" s="685"/>
      <c r="E38" s="685"/>
      <c r="F38" s="685"/>
      <c r="G38" s="685"/>
      <c r="H38" s="57"/>
      <c r="I38" s="58"/>
      <c r="J38" s="50"/>
      <c r="K38" s="50"/>
      <c r="L38" s="61"/>
      <c r="M38" s="61"/>
      <c r="N38" s="61"/>
      <c r="O38" s="61"/>
      <c r="P38" s="61"/>
    </row>
    <row r="39" spans="1:16" ht="13.9">
      <c r="A39" s="64"/>
      <c r="B39" s="682"/>
      <c r="C39" s="685"/>
      <c r="D39" s="685"/>
      <c r="E39" s="685"/>
      <c r="F39" s="685"/>
      <c r="G39" s="685"/>
      <c r="H39" s="59"/>
      <c r="I39" s="58"/>
      <c r="J39" s="50"/>
      <c r="K39" s="50"/>
      <c r="L39" s="61"/>
      <c r="M39" s="61"/>
      <c r="N39" s="61"/>
      <c r="O39" s="61"/>
      <c r="P39" s="61"/>
    </row>
    <row r="40" spans="1:16" ht="13.9">
      <c r="A40" s="64"/>
      <c r="B40" s="682"/>
      <c r="C40" s="685"/>
      <c r="D40" s="685"/>
      <c r="E40" s="685"/>
      <c r="F40" s="685"/>
      <c r="G40" s="685"/>
      <c r="H40" s="59"/>
      <c r="I40" s="58"/>
      <c r="J40" s="50"/>
      <c r="K40" s="50"/>
      <c r="L40" s="61"/>
      <c r="M40" s="61"/>
      <c r="N40" s="61"/>
      <c r="O40" s="61"/>
      <c r="P40" s="61"/>
    </row>
    <row r="41" spans="1:16" ht="13.9">
      <c r="A41" s="64"/>
      <c r="B41" s="682"/>
      <c r="C41" s="685"/>
      <c r="D41" s="685"/>
      <c r="E41" s="685"/>
      <c r="F41" s="685"/>
      <c r="G41" s="685"/>
      <c r="H41" s="57"/>
      <c r="I41" s="58"/>
      <c r="J41" s="50"/>
      <c r="K41" s="50"/>
      <c r="L41" s="61"/>
      <c r="M41" s="61"/>
      <c r="N41" s="61"/>
      <c r="O41" s="61"/>
      <c r="P41" s="61"/>
    </row>
    <row r="42" spans="1:16" ht="13.9">
      <c r="A42" s="64"/>
      <c r="B42" s="64"/>
      <c r="C42" s="64"/>
      <c r="D42" s="64"/>
      <c r="E42" s="64"/>
      <c r="F42" s="66"/>
      <c r="G42" s="57"/>
      <c r="H42" s="57"/>
      <c r="I42" s="50"/>
      <c r="J42" s="50"/>
      <c r="K42" s="51"/>
      <c r="L42" s="61"/>
      <c r="M42" s="61"/>
      <c r="N42" s="61"/>
      <c r="O42" s="61"/>
      <c r="P42" s="61"/>
    </row>
    <row r="43" spans="1:16" ht="13.9">
      <c r="A43" s="64"/>
      <c r="B43" s="64"/>
      <c r="C43" s="64"/>
      <c r="D43" s="64"/>
      <c r="E43" s="64"/>
      <c r="F43" s="64"/>
      <c r="G43" s="57"/>
      <c r="H43" s="57"/>
      <c r="I43" s="50"/>
      <c r="J43" s="50"/>
      <c r="K43" s="50"/>
      <c r="L43" s="61"/>
      <c r="M43" s="61"/>
      <c r="N43" s="61"/>
      <c r="O43" s="61"/>
      <c r="P43" s="61"/>
    </row>
    <row r="44" spans="1:16" ht="13.9">
      <c r="A44" s="64"/>
      <c r="B44" s="67"/>
      <c r="C44" s="68"/>
      <c r="D44" s="68"/>
      <c r="E44" s="64"/>
      <c r="F44" s="66"/>
      <c r="G44" s="60"/>
      <c r="H44" s="57"/>
      <c r="I44" s="50"/>
      <c r="J44" s="50"/>
      <c r="K44" s="52"/>
      <c r="L44" s="61"/>
      <c r="M44" s="61"/>
      <c r="N44" s="61"/>
      <c r="O44" s="61"/>
      <c r="P44" s="61"/>
    </row>
    <row r="45" spans="1:16" ht="13.9">
      <c r="A45" s="64"/>
      <c r="B45" s="64"/>
      <c r="C45" s="64"/>
      <c r="D45" s="64"/>
      <c r="E45" s="64"/>
      <c r="F45" s="66"/>
      <c r="G45" s="57"/>
      <c r="H45" s="57"/>
      <c r="I45" s="53"/>
      <c r="J45" s="53"/>
      <c r="K45" s="53"/>
      <c r="L45" s="61"/>
      <c r="M45" s="61"/>
      <c r="N45" s="61"/>
      <c r="O45" s="61"/>
      <c r="P45" s="61"/>
    </row>
    <row r="46" spans="1:16" ht="13.9">
      <c r="A46" s="64"/>
      <c r="B46" s="64"/>
      <c r="C46" s="64"/>
      <c r="D46" s="64"/>
      <c r="E46" s="64"/>
      <c r="F46" s="66"/>
      <c r="G46" s="57"/>
      <c r="H46" s="57"/>
      <c r="I46" s="54"/>
      <c r="J46" s="54"/>
      <c r="K46" s="54"/>
      <c r="L46" s="61"/>
      <c r="M46" s="61"/>
      <c r="N46" s="61"/>
      <c r="O46" s="61"/>
      <c r="P46" s="61"/>
    </row>
    <row r="47" spans="1:16" ht="13.9">
      <c r="A47" s="64"/>
      <c r="B47" s="64"/>
      <c r="C47" s="64"/>
      <c r="D47" s="64"/>
      <c r="E47" s="64"/>
      <c r="F47" s="66"/>
      <c r="G47" s="57"/>
      <c r="H47" s="57"/>
      <c r="I47" s="54"/>
      <c r="J47" s="54"/>
      <c r="K47" s="54"/>
      <c r="L47" s="61"/>
      <c r="M47" s="61"/>
      <c r="N47" s="61"/>
      <c r="O47" s="61"/>
      <c r="P47" s="61"/>
    </row>
    <row r="48" spans="1:16" ht="13.9">
      <c r="A48" s="113" t="s">
        <v>234</v>
      </c>
      <c r="B48" s="64"/>
      <c r="C48" s="64"/>
      <c r="D48" s="64"/>
      <c r="E48" s="64"/>
      <c r="F48" s="66"/>
      <c r="G48" s="57"/>
      <c r="H48" s="57"/>
      <c r="I48" s="54"/>
      <c r="J48" s="54"/>
      <c r="K48" s="54"/>
      <c r="L48" s="61"/>
      <c r="M48" s="61"/>
      <c r="N48" s="61"/>
      <c r="O48" s="61"/>
      <c r="P48" s="61"/>
    </row>
    <row r="49" spans="1:16" ht="13.9">
      <c r="A49" s="686"/>
      <c r="B49" s="677"/>
      <c r="C49" s="677"/>
      <c r="D49" s="677"/>
      <c r="E49" s="677"/>
      <c r="F49" s="677"/>
      <c r="G49" s="677"/>
      <c r="H49" s="677"/>
      <c r="I49" s="677"/>
      <c r="J49" s="677"/>
      <c r="K49" s="678"/>
      <c r="L49" s="48"/>
      <c r="M49" s="48"/>
      <c r="N49" s="48"/>
      <c r="O49" s="48"/>
      <c r="P49" s="48"/>
    </row>
    <row r="50" spans="1:16" ht="13.9">
      <c r="A50" s="679"/>
      <c r="B50" s="679"/>
      <c r="C50" s="679"/>
      <c r="D50" s="679"/>
      <c r="E50" s="679"/>
      <c r="F50" s="679"/>
      <c r="G50" s="680"/>
      <c r="H50" s="680"/>
      <c r="I50" s="680"/>
      <c r="J50" s="680"/>
      <c r="K50" s="681"/>
      <c r="L50" s="48"/>
      <c r="M50" s="48"/>
      <c r="N50" s="48"/>
      <c r="O50" s="48"/>
      <c r="P50" s="48"/>
    </row>
    <row r="51" spans="1:16" ht="13.9">
      <c r="A51" s="679"/>
      <c r="B51" s="679"/>
      <c r="C51" s="679"/>
      <c r="D51" s="679"/>
      <c r="E51" s="679"/>
      <c r="F51" s="679"/>
      <c r="G51" s="680"/>
      <c r="H51" s="680"/>
      <c r="I51" s="680"/>
      <c r="J51" s="680"/>
      <c r="K51" s="681"/>
      <c r="L51" s="48"/>
      <c r="M51" s="48"/>
      <c r="N51" s="48"/>
      <c r="O51" s="48"/>
      <c r="P51" s="48"/>
    </row>
    <row r="52" spans="1:16" ht="13.9">
      <c r="A52" s="679"/>
      <c r="B52" s="679"/>
      <c r="C52" s="679"/>
      <c r="D52" s="679"/>
      <c r="E52" s="679"/>
      <c r="F52" s="679"/>
      <c r="G52" s="680"/>
      <c r="H52" s="680"/>
      <c r="I52" s="680"/>
      <c r="J52" s="680"/>
      <c r="K52" s="681"/>
      <c r="L52" s="48"/>
      <c r="M52" s="48"/>
      <c r="N52" s="48"/>
      <c r="O52" s="48"/>
      <c r="P52" s="48"/>
    </row>
    <row r="53" spans="1:16" ht="13.9">
      <c r="A53" s="679"/>
      <c r="B53" s="679"/>
      <c r="C53" s="679"/>
      <c r="D53" s="679"/>
      <c r="E53" s="679"/>
      <c r="F53" s="679"/>
      <c r="G53" s="680"/>
      <c r="H53" s="680"/>
      <c r="I53" s="680"/>
      <c r="J53" s="680"/>
      <c r="K53" s="681"/>
      <c r="L53" s="48"/>
      <c r="M53" s="48"/>
      <c r="N53" s="48"/>
      <c r="O53" s="48"/>
      <c r="P53" s="48"/>
    </row>
    <row r="54" spans="1:16" ht="13.9">
      <c r="A54" s="679"/>
      <c r="B54" s="679"/>
      <c r="C54" s="679"/>
      <c r="D54" s="679"/>
      <c r="E54" s="679"/>
      <c r="F54" s="679"/>
      <c r="G54" s="680"/>
      <c r="H54" s="680"/>
      <c r="I54" s="680"/>
      <c r="J54" s="680"/>
      <c r="K54" s="681"/>
      <c r="L54" s="48"/>
      <c r="M54" s="48"/>
      <c r="N54" s="48"/>
      <c r="O54" s="48"/>
      <c r="P54" s="48"/>
    </row>
    <row r="55" spans="1:16" ht="13.9">
      <c r="A55" s="679"/>
      <c r="B55" s="679"/>
      <c r="C55" s="679"/>
      <c r="D55" s="679"/>
      <c r="E55" s="679"/>
      <c r="F55" s="679"/>
      <c r="G55" s="680"/>
      <c r="H55" s="680"/>
      <c r="I55" s="680"/>
      <c r="J55" s="680"/>
      <c r="K55" s="681"/>
      <c r="L55" s="48"/>
      <c r="M55" s="48"/>
      <c r="N55" s="48"/>
      <c r="O55" s="48"/>
      <c r="P55" s="48"/>
    </row>
    <row r="56" spans="1:16" ht="13.9">
      <c r="A56" s="679"/>
      <c r="B56" s="679"/>
      <c r="C56" s="679"/>
      <c r="D56" s="679"/>
      <c r="E56" s="679"/>
      <c r="F56" s="679"/>
      <c r="G56" s="680"/>
      <c r="H56" s="680"/>
      <c r="I56" s="680"/>
      <c r="J56" s="680"/>
      <c r="K56" s="681"/>
      <c r="L56" s="48"/>
      <c r="M56" s="48"/>
      <c r="N56" s="48"/>
      <c r="O56" s="48"/>
      <c r="P56" s="48"/>
    </row>
    <row r="57" spans="1:16" ht="13.9">
      <c r="A57" s="676"/>
      <c r="B57" s="677"/>
      <c r="C57" s="677"/>
      <c r="D57" s="677"/>
      <c r="E57" s="677"/>
      <c r="F57" s="677"/>
      <c r="G57" s="677"/>
      <c r="H57" s="677"/>
      <c r="I57" s="677"/>
      <c r="J57" s="677"/>
      <c r="K57" s="678"/>
      <c r="L57" s="48"/>
      <c r="M57" s="48"/>
      <c r="N57" s="48"/>
      <c r="O57" s="48"/>
      <c r="P57" s="48"/>
    </row>
    <row r="58" spans="1:16" ht="13.9">
      <c r="A58" s="676"/>
      <c r="B58" s="677"/>
      <c r="C58" s="677"/>
      <c r="D58" s="677"/>
      <c r="E58" s="677"/>
      <c r="F58" s="677"/>
      <c r="G58" s="677"/>
      <c r="H58" s="677"/>
      <c r="I58" s="677"/>
      <c r="J58" s="677"/>
      <c r="K58" s="678"/>
      <c r="L58" s="48"/>
      <c r="M58" s="48"/>
      <c r="N58" s="48"/>
      <c r="O58" s="48"/>
      <c r="P58" s="48"/>
    </row>
    <row r="59" spans="1:16" ht="13.9">
      <c r="A59" s="676"/>
      <c r="B59" s="677"/>
      <c r="C59" s="677"/>
      <c r="D59" s="677"/>
      <c r="E59" s="677"/>
      <c r="F59" s="677"/>
      <c r="G59" s="677"/>
      <c r="H59" s="677"/>
      <c r="I59" s="677"/>
      <c r="J59" s="677"/>
      <c r="K59" s="678"/>
      <c r="L59" s="48"/>
      <c r="M59" s="48"/>
      <c r="N59" s="48"/>
      <c r="O59" s="48"/>
      <c r="P59" s="48"/>
    </row>
    <row r="60" spans="1:16" ht="13.9">
      <c r="A60" s="676"/>
      <c r="B60" s="677"/>
      <c r="C60" s="677"/>
      <c r="D60" s="677"/>
      <c r="E60" s="677"/>
      <c r="F60" s="677"/>
      <c r="G60" s="677"/>
      <c r="H60" s="677"/>
      <c r="I60" s="677"/>
      <c r="J60" s="677"/>
      <c r="K60" s="678"/>
      <c r="L60" s="48"/>
      <c r="M60" s="48"/>
      <c r="N60" s="48"/>
      <c r="O60" s="48"/>
      <c r="P60" s="48"/>
    </row>
    <row r="61" spans="1:16">
      <c r="A61" s="23"/>
      <c r="B61" s="23"/>
      <c r="C61" s="23"/>
      <c r="D61" s="23"/>
      <c r="E61" s="23"/>
      <c r="F61" s="23"/>
      <c r="G61" s="23"/>
      <c r="H61" s="23"/>
      <c r="I61" s="23"/>
      <c r="J61" s="23"/>
      <c r="K61" s="23"/>
      <c r="L61" s="23"/>
      <c r="M61" s="23"/>
      <c r="N61" s="23"/>
      <c r="O61" s="23"/>
      <c r="P61" s="23"/>
    </row>
    <row r="62" spans="1:16">
      <c r="A62" s="23"/>
      <c r="B62" s="23"/>
      <c r="C62" s="23"/>
      <c r="D62" s="23"/>
      <c r="E62" s="23"/>
      <c r="F62" s="23"/>
      <c r="G62" s="23"/>
      <c r="H62" s="23"/>
      <c r="I62" s="23"/>
      <c r="J62" s="23"/>
      <c r="K62" s="23"/>
      <c r="L62" s="23"/>
      <c r="M62" s="23"/>
      <c r="N62" s="23"/>
      <c r="O62" s="23"/>
      <c r="P62" s="23"/>
    </row>
    <row r="63" spans="1:16">
      <c r="A63" s="23"/>
      <c r="B63" s="23"/>
      <c r="C63" s="23"/>
      <c r="D63" s="23"/>
      <c r="E63" s="23"/>
      <c r="F63" s="23"/>
      <c r="G63" s="23"/>
      <c r="H63" s="23"/>
      <c r="I63" s="23"/>
      <c r="J63" s="23"/>
      <c r="K63" s="23"/>
      <c r="L63" s="23"/>
      <c r="M63" s="23"/>
      <c r="N63" s="23"/>
      <c r="O63" s="23"/>
      <c r="P63" s="23"/>
    </row>
    <row r="64" spans="1:16">
      <c r="A64" s="23"/>
      <c r="B64" s="23"/>
      <c r="C64" s="23"/>
      <c r="D64" s="23"/>
      <c r="E64" s="23"/>
      <c r="F64" s="23"/>
      <c r="G64" s="23"/>
      <c r="H64" s="23"/>
      <c r="I64" s="23"/>
      <c r="J64" s="23"/>
      <c r="K64" s="23"/>
      <c r="L64" s="23"/>
      <c r="M64" s="23"/>
      <c r="N64" s="23"/>
      <c r="O64" s="23"/>
      <c r="P64" s="2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91"/>
  <sheetViews>
    <sheetView showGridLines="0" zoomScaleNormal="100" workbookViewId="0">
      <pane ySplit="7" topLeftCell="A84" activePane="bottomLeft" state="frozen"/>
      <selection pane="bottomLeft" activeCell="A92" sqref="A92"/>
    </sheetView>
  </sheetViews>
  <sheetFormatPr defaultColWidth="0" defaultRowHeight="32.25" customHeight="1"/>
  <cols>
    <col min="1" max="1" width="11.64453125" style="492" customWidth="1"/>
    <col min="2" max="2" width="20.87890625" style="492" customWidth="1"/>
    <col min="3" max="3" width="17.1171875" style="492" customWidth="1"/>
    <col min="4" max="4" width="90.46875" style="492" customWidth="1"/>
    <col min="5" max="5" width="2.64453125" style="490" customWidth="1"/>
    <col min="6" max="6" width="9" style="491" hidden="1" customWidth="1"/>
    <col min="7" max="16384" width="9" style="492" hidden="1"/>
  </cols>
  <sheetData>
    <row r="1" spans="1:6" s="481" customFormat="1" ht="14.65">
      <c r="A1" s="479" t="str">
        <f>CompName</f>
        <v>GDN Name</v>
      </c>
      <c r="B1" s="479"/>
      <c r="C1" s="479"/>
      <c r="D1" s="479"/>
      <c r="E1" s="479"/>
      <c r="F1" s="480"/>
    </row>
    <row r="2" spans="1:6" s="485" customFormat="1" ht="14.65">
      <c r="A2" s="482">
        <f>RegYr</f>
        <v>2020</v>
      </c>
      <c r="B2" s="483"/>
      <c r="C2" s="483"/>
      <c r="D2" s="483"/>
      <c r="E2" s="483"/>
      <c r="F2" s="484"/>
    </row>
    <row r="3" spans="1:6" s="485" customFormat="1" ht="5.25" customHeight="1">
      <c r="A3" s="483"/>
      <c r="B3" s="483"/>
      <c r="C3" s="483"/>
      <c r="D3" s="483"/>
      <c r="E3" s="483"/>
      <c r="F3" s="484"/>
    </row>
    <row r="4" spans="1:6" s="485" customFormat="1" ht="14.65">
      <c r="A4" s="486" t="s">
        <v>26</v>
      </c>
      <c r="B4" s="487"/>
      <c r="C4" s="487"/>
      <c r="D4" s="487"/>
      <c r="E4" s="487"/>
      <c r="F4" s="484"/>
    </row>
    <row r="5" spans="1:6" s="481" customFormat="1" ht="5.25" customHeight="1">
      <c r="B5" s="488"/>
      <c r="C5" s="488"/>
      <c r="D5" s="488"/>
      <c r="E5" s="488"/>
      <c r="F5" s="480"/>
    </row>
    <row r="6" spans="1:6" s="481" customFormat="1" ht="5.25" customHeight="1">
      <c r="A6" s="488"/>
      <c r="B6" s="488"/>
      <c r="C6" s="488"/>
      <c r="D6" s="488"/>
      <c r="E6" s="488"/>
      <c r="F6" s="480"/>
    </row>
    <row r="7" spans="1:6" s="481" customFormat="1" ht="14.65">
      <c r="A7" s="481" t="s">
        <v>12</v>
      </c>
      <c r="B7" s="481" t="s">
        <v>13</v>
      </c>
      <c r="D7" s="481" t="s">
        <v>14</v>
      </c>
      <c r="F7" s="480"/>
    </row>
    <row r="8" spans="1:6" ht="12.4">
      <c r="A8" s="475">
        <v>41319</v>
      </c>
      <c r="B8" s="476" t="s">
        <v>25</v>
      </c>
      <c r="C8" s="476"/>
      <c r="D8" s="489" t="s">
        <v>51</v>
      </c>
    </row>
    <row r="9" spans="1:6" ht="12.4">
      <c r="A9" s="475">
        <v>41334</v>
      </c>
      <c r="B9" s="476" t="s">
        <v>305</v>
      </c>
      <c r="C9" s="476"/>
      <c r="D9" s="489" t="s">
        <v>51</v>
      </c>
    </row>
    <row r="10" spans="1:6" ht="12.4">
      <c r="A10" s="475">
        <v>41353</v>
      </c>
      <c r="B10" s="476" t="s">
        <v>342</v>
      </c>
      <c r="C10" s="476"/>
      <c r="D10" s="489" t="s">
        <v>51</v>
      </c>
    </row>
    <row r="11" spans="1:6" ht="12.4">
      <c r="A11" s="475">
        <v>41368</v>
      </c>
      <c r="B11" s="476" t="s">
        <v>412</v>
      </c>
      <c r="C11" s="476"/>
      <c r="D11" s="489" t="s">
        <v>51</v>
      </c>
    </row>
    <row r="12" spans="1:6" ht="12.4">
      <c r="A12" s="475">
        <v>41382</v>
      </c>
      <c r="B12" s="476" t="s">
        <v>510</v>
      </c>
      <c r="C12" s="476"/>
      <c r="D12" s="489" t="s">
        <v>51</v>
      </c>
    </row>
    <row r="13" spans="1:6" ht="12.4">
      <c r="A13" s="475">
        <v>41660</v>
      </c>
      <c r="B13" s="476" t="s">
        <v>661</v>
      </c>
      <c r="C13" s="476"/>
      <c r="D13" s="489" t="s">
        <v>662</v>
      </c>
    </row>
    <row r="14" spans="1:6" ht="12.4">
      <c r="A14" s="475">
        <v>41660</v>
      </c>
      <c r="B14" s="476" t="s">
        <v>661</v>
      </c>
      <c r="C14" s="476"/>
      <c r="D14" s="489" t="s">
        <v>663</v>
      </c>
    </row>
    <row r="15" spans="1:6" ht="12.4">
      <c r="A15" s="475">
        <v>41660</v>
      </c>
      <c r="B15" s="476" t="s">
        <v>661</v>
      </c>
      <c r="C15" s="476"/>
      <c r="D15" s="489" t="s">
        <v>664</v>
      </c>
    </row>
    <row r="16" spans="1:6" ht="12.4">
      <c r="A16" s="475">
        <v>41660</v>
      </c>
      <c r="B16" s="476" t="s">
        <v>661</v>
      </c>
      <c r="C16" s="476"/>
      <c r="D16" s="489" t="s">
        <v>665</v>
      </c>
    </row>
    <row r="17" spans="1:6" ht="12.4">
      <c r="A17" s="475">
        <v>41660</v>
      </c>
      <c r="B17" s="476" t="s">
        <v>661</v>
      </c>
      <c r="C17" s="476"/>
      <c r="D17" s="489" t="s">
        <v>667</v>
      </c>
    </row>
    <row r="18" spans="1:6" ht="12.4">
      <c r="A18" s="475">
        <v>41660</v>
      </c>
      <c r="B18" s="476" t="s">
        <v>661</v>
      </c>
      <c r="C18" s="476"/>
      <c r="D18" s="489" t="s">
        <v>669</v>
      </c>
    </row>
    <row r="19" spans="1:6" s="490" customFormat="1" ht="12.4">
      <c r="A19" s="475">
        <v>41660</v>
      </c>
      <c r="B19" s="476" t="s">
        <v>661</v>
      </c>
      <c r="C19" s="476"/>
      <c r="D19" s="493" t="s">
        <v>670</v>
      </c>
      <c r="F19" s="494"/>
    </row>
    <row r="20" spans="1:6" ht="12.4">
      <c r="A20" s="475">
        <v>41660</v>
      </c>
      <c r="B20" s="476" t="s">
        <v>661</v>
      </c>
      <c r="C20" s="476"/>
      <c r="D20" s="489" t="s">
        <v>680</v>
      </c>
    </row>
    <row r="21" spans="1:6" ht="12.4">
      <c r="A21" s="475">
        <v>41660</v>
      </c>
      <c r="B21" s="476" t="s">
        <v>661</v>
      </c>
      <c r="C21" s="476"/>
      <c r="D21" s="489" t="s">
        <v>681</v>
      </c>
    </row>
    <row r="22" spans="1:6" ht="32.25" customHeight="1">
      <c r="A22" s="475">
        <v>41660</v>
      </c>
      <c r="B22" s="476" t="s">
        <v>661</v>
      </c>
      <c r="C22" s="476"/>
      <c r="D22" s="489" t="s">
        <v>682</v>
      </c>
    </row>
    <row r="23" spans="1:6" ht="32.25" customHeight="1">
      <c r="A23" s="475">
        <v>41660</v>
      </c>
      <c r="B23" s="476" t="s">
        <v>661</v>
      </c>
      <c r="C23" s="476"/>
      <c r="D23" s="489" t="s">
        <v>683</v>
      </c>
    </row>
    <row r="24" spans="1:6" ht="32.25" customHeight="1">
      <c r="A24" s="475">
        <v>41730</v>
      </c>
      <c r="B24" s="476" t="s">
        <v>684</v>
      </c>
      <c r="C24" s="476"/>
      <c r="D24" s="489" t="s">
        <v>686</v>
      </c>
    </row>
    <row r="25" spans="1:6" ht="32.25" customHeight="1">
      <c r="A25" s="475">
        <v>41730</v>
      </c>
      <c r="B25" s="476" t="s">
        <v>684</v>
      </c>
      <c r="C25" s="476"/>
      <c r="D25" s="489" t="s">
        <v>685</v>
      </c>
    </row>
    <row r="26" spans="1:6" ht="32.25" customHeight="1">
      <c r="A26" s="475">
        <v>41731</v>
      </c>
      <c r="B26" s="476" t="s">
        <v>684</v>
      </c>
      <c r="C26" s="476"/>
      <c r="D26" s="489" t="s">
        <v>708</v>
      </c>
    </row>
    <row r="27" spans="1:6" ht="32.25" customHeight="1">
      <c r="A27" s="475">
        <v>41733</v>
      </c>
      <c r="B27" s="476" t="s">
        <v>684</v>
      </c>
      <c r="C27" s="476"/>
      <c r="D27" s="493" t="s">
        <v>718</v>
      </c>
    </row>
    <row r="28" spans="1:6" ht="32.25" customHeight="1">
      <c r="A28" s="475">
        <v>41733</v>
      </c>
      <c r="B28" s="476" t="s">
        <v>684</v>
      </c>
      <c r="C28" s="476"/>
      <c r="D28" s="489" t="s">
        <v>709</v>
      </c>
    </row>
    <row r="29" spans="1:6" ht="32.25" customHeight="1">
      <c r="A29" s="475">
        <v>41738</v>
      </c>
      <c r="B29" s="476" t="s">
        <v>711</v>
      </c>
      <c r="C29" s="476"/>
      <c r="D29" s="489" t="s">
        <v>717</v>
      </c>
    </row>
    <row r="30" spans="1:6" ht="32.25" customHeight="1">
      <c r="A30" s="475">
        <v>41740</v>
      </c>
      <c r="B30" s="476" t="s">
        <v>711</v>
      </c>
      <c r="C30" s="476"/>
      <c r="D30" s="489" t="s">
        <v>712</v>
      </c>
    </row>
    <row r="31" spans="1:6" ht="32.25" customHeight="1">
      <c r="A31" s="475">
        <v>41740</v>
      </c>
      <c r="B31" s="476" t="s">
        <v>711</v>
      </c>
      <c r="C31" s="476"/>
      <c r="D31" s="489" t="s">
        <v>714</v>
      </c>
    </row>
    <row r="32" spans="1:6" ht="32.25" customHeight="1">
      <c r="A32" s="475">
        <v>41740</v>
      </c>
      <c r="B32" s="476" t="s">
        <v>711</v>
      </c>
      <c r="C32" s="476"/>
      <c r="D32" s="489" t="s">
        <v>715</v>
      </c>
    </row>
    <row r="33" spans="1:4" ht="32.25" customHeight="1">
      <c r="A33" s="475">
        <v>41740</v>
      </c>
      <c r="B33" s="476" t="s">
        <v>711</v>
      </c>
      <c r="C33" s="476"/>
      <c r="D33" s="489" t="s">
        <v>716</v>
      </c>
    </row>
    <row r="34" spans="1:4" ht="32.25" customHeight="1">
      <c r="A34" s="475">
        <v>41740</v>
      </c>
      <c r="B34" s="476" t="s">
        <v>711</v>
      </c>
      <c r="C34" s="476"/>
      <c r="D34" s="489" t="s">
        <v>719</v>
      </c>
    </row>
    <row r="35" spans="1:4" ht="32.25" customHeight="1">
      <c r="A35" s="475">
        <v>41782</v>
      </c>
      <c r="B35" s="476" t="s">
        <v>711</v>
      </c>
      <c r="C35" s="476"/>
      <c r="D35" s="489" t="s">
        <v>720</v>
      </c>
    </row>
    <row r="36" spans="1:4" ht="12.4">
      <c r="A36" s="475"/>
      <c r="B36" s="476"/>
      <c r="C36" s="476"/>
      <c r="D36" s="489"/>
    </row>
    <row r="37" spans="1:4" ht="12.4">
      <c r="A37" s="475"/>
      <c r="B37" s="476"/>
      <c r="C37" s="476"/>
      <c r="D37" s="495" t="s">
        <v>730</v>
      </c>
    </row>
    <row r="38" spans="1:4" ht="5.25" customHeight="1">
      <c r="A38" s="475"/>
      <c r="B38" s="476"/>
      <c r="C38" s="476"/>
      <c r="D38" s="489"/>
    </row>
    <row r="39" spans="1:4" ht="61.9">
      <c r="A39" s="475">
        <v>42061</v>
      </c>
      <c r="B39" s="476" t="s">
        <v>723</v>
      </c>
      <c r="C39" s="476"/>
      <c r="D39" s="493" t="s">
        <v>724</v>
      </c>
    </row>
    <row r="40" spans="1:4" ht="12.4">
      <c r="A40" s="475">
        <v>42061</v>
      </c>
      <c r="B40" s="476" t="s">
        <v>723</v>
      </c>
      <c r="C40" s="476" t="s">
        <v>732</v>
      </c>
      <c r="D40" s="489" t="s">
        <v>726</v>
      </c>
    </row>
    <row r="41" spans="1:4" ht="12.4">
      <c r="A41" s="475">
        <v>42061</v>
      </c>
      <c r="B41" s="476" t="s">
        <v>723</v>
      </c>
      <c r="C41" s="476" t="s">
        <v>733</v>
      </c>
      <c r="D41" s="489" t="s">
        <v>727</v>
      </c>
    </row>
    <row r="42" spans="1:4" ht="12.4">
      <c r="A42" s="475">
        <v>42068</v>
      </c>
      <c r="B42" s="476" t="s">
        <v>723</v>
      </c>
      <c r="C42" s="476" t="s">
        <v>215</v>
      </c>
      <c r="D42" s="489" t="s">
        <v>721</v>
      </c>
    </row>
    <row r="43" spans="1:4" ht="12.4">
      <c r="A43" s="475">
        <v>42068</v>
      </c>
      <c r="B43" s="476" t="s">
        <v>723</v>
      </c>
      <c r="C43" s="476" t="s">
        <v>743</v>
      </c>
      <c r="D43" s="489" t="s">
        <v>722</v>
      </c>
    </row>
    <row r="44" spans="1:4" ht="12.4">
      <c r="A44" s="475">
        <v>42116</v>
      </c>
      <c r="B44" s="476" t="s">
        <v>723</v>
      </c>
      <c r="C44" s="476" t="s">
        <v>215</v>
      </c>
      <c r="D44" s="489" t="s">
        <v>725</v>
      </c>
    </row>
    <row r="45" spans="1:4" ht="9" customHeight="1">
      <c r="A45" s="475"/>
      <c r="B45" s="476"/>
      <c r="C45" s="476"/>
      <c r="D45" s="489"/>
    </row>
    <row r="46" spans="1:4" ht="12.4">
      <c r="A46" s="475"/>
      <c r="B46" s="476"/>
      <c r="C46" s="476"/>
      <c r="D46" s="495" t="s">
        <v>731</v>
      </c>
    </row>
    <row r="47" spans="1:4" ht="5.25" customHeight="1">
      <c r="A47" s="475"/>
      <c r="B47" s="476"/>
      <c r="C47" s="476"/>
      <c r="D47" s="489"/>
    </row>
    <row r="48" spans="1:4" ht="12.4">
      <c r="A48" s="475">
        <v>42460</v>
      </c>
      <c r="B48" s="475" t="s">
        <v>780</v>
      </c>
      <c r="C48" s="476" t="s">
        <v>732</v>
      </c>
      <c r="D48" s="493" t="s">
        <v>744</v>
      </c>
    </row>
    <row r="49" spans="1:4" ht="12.4">
      <c r="A49" s="475">
        <v>42460</v>
      </c>
      <c r="B49" s="475" t="s">
        <v>780</v>
      </c>
      <c r="C49" s="476" t="s">
        <v>733</v>
      </c>
      <c r="D49" s="493" t="s">
        <v>745</v>
      </c>
    </row>
    <row r="50" spans="1:4" ht="12.4">
      <c r="A50" s="475"/>
      <c r="B50" s="476"/>
      <c r="C50" s="476"/>
      <c r="D50" s="493"/>
    </row>
    <row r="51" spans="1:4" ht="12.4">
      <c r="A51" s="475">
        <v>42481</v>
      </c>
      <c r="B51" s="475" t="s">
        <v>780</v>
      </c>
      <c r="C51" s="476" t="s">
        <v>734</v>
      </c>
      <c r="D51" s="493" t="s">
        <v>735</v>
      </c>
    </row>
    <row r="52" spans="1:4" ht="12.4">
      <c r="A52" s="475">
        <v>42481</v>
      </c>
      <c r="B52" s="475" t="s">
        <v>780</v>
      </c>
      <c r="C52" s="476" t="s">
        <v>736</v>
      </c>
      <c r="D52" s="493" t="s">
        <v>737</v>
      </c>
    </row>
    <row r="53" spans="1:4" ht="12.4">
      <c r="A53" s="475">
        <v>42481</v>
      </c>
      <c r="B53" s="475" t="s">
        <v>780</v>
      </c>
      <c r="C53" s="476" t="s">
        <v>738</v>
      </c>
      <c r="D53" s="493" t="s">
        <v>739</v>
      </c>
    </row>
    <row r="54" spans="1:4" ht="12.4">
      <c r="A54" s="475">
        <v>42481</v>
      </c>
      <c r="B54" s="475" t="s">
        <v>780</v>
      </c>
      <c r="C54" s="476" t="s">
        <v>740</v>
      </c>
      <c r="D54" s="478" t="s">
        <v>741</v>
      </c>
    </row>
    <row r="55" spans="1:4" ht="12.4">
      <c r="A55" s="475">
        <v>42481</v>
      </c>
      <c r="B55" s="475" t="s">
        <v>780</v>
      </c>
      <c r="C55" s="476" t="s">
        <v>215</v>
      </c>
      <c r="D55" s="493" t="s">
        <v>742</v>
      </c>
    </row>
    <row r="56" spans="1:4" ht="12.4">
      <c r="A56" s="475">
        <v>42481</v>
      </c>
      <c r="B56" s="475" t="s">
        <v>780</v>
      </c>
      <c r="C56" s="477" t="s">
        <v>749</v>
      </c>
      <c r="D56" s="493" t="s">
        <v>760</v>
      </c>
    </row>
    <row r="57" spans="1:4" ht="12.4">
      <c r="A57" s="475">
        <v>42482</v>
      </c>
      <c r="B57" s="475" t="s">
        <v>780</v>
      </c>
      <c r="C57" s="477" t="s">
        <v>749</v>
      </c>
      <c r="D57" s="478" t="s">
        <v>761</v>
      </c>
    </row>
    <row r="58" spans="1:4" ht="24.75">
      <c r="A58" s="475">
        <v>42482</v>
      </c>
      <c r="B58" s="475" t="s">
        <v>780</v>
      </c>
      <c r="C58" s="477" t="s">
        <v>749</v>
      </c>
      <c r="D58" s="478" t="s">
        <v>762</v>
      </c>
    </row>
    <row r="59" spans="1:4" ht="9" customHeight="1">
      <c r="A59" s="475"/>
      <c r="B59" s="476"/>
      <c r="C59" s="477"/>
      <c r="D59" s="478"/>
    </row>
    <row r="60" spans="1:4" ht="12.4">
      <c r="A60" s="475"/>
      <c r="B60" s="476"/>
      <c r="C60" s="477"/>
      <c r="D60" s="495" t="s">
        <v>764</v>
      </c>
    </row>
    <row r="61" spans="1:4" ht="12.4">
      <c r="A61" s="475">
        <v>42487</v>
      </c>
      <c r="B61" s="475" t="s">
        <v>779</v>
      </c>
      <c r="C61" s="475" t="s">
        <v>765</v>
      </c>
      <c r="D61" s="602" t="s">
        <v>766</v>
      </c>
    </row>
    <row r="62" spans="1:4" ht="12.4">
      <c r="A62" s="475">
        <v>42487</v>
      </c>
      <c r="B62" s="475" t="s">
        <v>779</v>
      </c>
      <c r="C62" s="475" t="s">
        <v>767</v>
      </c>
      <c r="D62" s="603" t="s">
        <v>768</v>
      </c>
    </row>
    <row r="63" spans="1:4" ht="12.4">
      <c r="A63" s="475">
        <v>42487</v>
      </c>
      <c r="B63" s="475" t="s">
        <v>779</v>
      </c>
      <c r="C63" s="475" t="s">
        <v>769</v>
      </c>
      <c r="D63" s="602" t="s">
        <v>770</v>
      </c>
    </row>
    <row r="64" spans="1:4" ht="12.4">
      <c r="A64" s="475">
        <v>42487</v>
      </c>
      <c r="B64" s="475" t="s">
        <v>779</v>
      </c>
      <c r="C64" s="475" t="s">
        <v>215</v>
      </c>
      <c r="D64" s="602" t="s">
        <v>771</v>
      </c>
    </row>
    <row r="65" spans="1:6" ht="37.15">
      <c r="A65" s="475">
        <v>42528</v>
      </c>
      <c r="B65" s="475" t="s">
        <v>779</v>
      </c>
      <c r="C65" s="475" t="s">
        <v>772</v>
      </c>
      <c r="D65" s="604" t="s">
        <v>773</v>
      </c>
    </row>
    <row r="66" spans="1:6" ht="32.25" customHeight="1">
      <c r="A66" s="475">
        <v>42528</v>
      </c>
      <c r="B66" s="475" t="s">
        <v>779</v>
      </c>
      <c r="C66" s="475" t="s">
        <v>144</v>
      </c>
      <c r="D66" s="602" t="s">
        <v>774</v>
      </c>
    </row>
    <row r="67" spans="1:6" ht="32.25" customHeight="1">
      <c r="A67" s="475">
        <v>42528</v>
      </c>
      <c r="B67" s="475" t="s">
        <v>779</v>
      </c>
      <c r="C67" s="605" t="s">
        <v>775</v>
      </c>
      <c r="D67" s="602" t="s">
        <v>781</v>
      </c>
    </row>
    <row r="68" spans="1:6" ht="32.25" customHeight="1">
      <c r="A68" s="475">
        <v>42548</v>
      </c>
      <c r="B68" s="475" t="s">
        <v>779</v>
      </c>
      <c r="C68" s="476" t="s">
        <v>772</v>
      </c>
      <c r="D68" s="477" t="s">
        <v>800</v>
      </c>
    </row>
    <row r="69" spans="1:6" ht="78" customHeight="1">
      <c r="A69" s="475">
        <v>42802</v>
      </c>
      <c r="B69" s="475" t="s">
        <v>804</v>
      </c>
      <c r="C69" s="476" t="s">
        <v>801</v>
      </c>
      <c r="D69" s="620" t="s">
        <v>803</v>
      </c>
    </row>
    <row r="70" spans="1:6" ht="163.5" customHeight="1">
      <c r="A70" s="475">
        <v>42857</v>
      </c>
      <c r="B70" s="605" t="s">
        <v>805</v>
      </c>
      <c r="C70" s="476" t="s">
        <v>801</v>
      </c>
      <c r="D70" s="620" t="s">
        <v>806</v>
      </c>
    </row>
    <row r="71" spans="1:6" ht="12.4">
      <c r="A71" s="475"/>
      <c r="B71" s="605"/>
      <c r="C71" s="476"/>
      <c r="D71" s="623" t="s">
        <v>814</v>
      </c>
    </row>
    <row r="72" spans="1:6" ht="12.4">
      <c r="A72" s="475">
        <v>43126</v>
      </c>
      <c r="B72" s="605" t="s">
        <v>807</v>
      </c>
      <c r="C72" s="476" t="s">
        <v>808</v>
      </c>
      <c r="D72" s="478" t="s">
        <v>809</v>
      </c>
    </row>
    <row r="73" spans="1:6" ht="12.4">
      <c r="A73" s="475">
        <v>43126</v>
      </c>
      <c r="B73" s="605" t="s">
        <v>807</v>
      </c>
      <c r="C73" s="476" t="s">
        <v>738</v>
      </c>
      <c r="D73" s="493" t="s">
        <v>739</v>
      </c>
    </row>
    <row r="74" spans="1:6" ht="12.4">
      <c r="A74" s="475">
        <v>43126</v>
      </c>
      <c r="B74" s="605" t="s">
        <v>807</v>
      </c>
      <c r="C74" s="476" t="s">
        <v>810</v>
      </c>
      <c r="D74" s="620" t="s">
        <v>811</v>
      </c>
    </row>
    <row r="75" spans="1:6" ht="20.85" customHeight="1">
      <c r="A75" s="475">
        <v>43126</v>
      </c>
      <c r="B75" s="605" t="s">
        <v>807</v>
      </c>
      <c r="C75" s="605" t="s">
        <v>145</v>
      </c>
      <c r="D75" s="602" t="s">
        <v>812</v>
      </c>
    </row>
    <row r="76" spans="1:6" ht="38.25" customHeight="1">
      <c r="A76" s="475">
        <v>43119</v>
      </c>
      <c r="B76" s="605" t="s">
        <v>807</v>
      </c>
      <c r="C76" s="605" t="s">
        <v>144</v>
      </c>
      <c r="D76" s="602" t="s">
        <v>813</v>
      </c>
    </row>
    <row r="77" spans="1:6" ht="38.25" customHeight="1">
      <c r="A77" s="475"/>
      <c r="B77" s="698"/>
      <c r="C77" s="698"/>
      <c r="D77" s="623" t="s">
        <v>828</v>
      </c>
    </row>
    <row r="78" spans="1:6" ht="36.75" customHeight="1">
      <c r="A78" s="475">
        <v>43503</v>
      </c>
      <c r="B78" s="605" t="s">
        <v>815</v>
      </c>
      <c r="C78" s="476" t="s">
        <v>738</v>
      </c>
      <c r="D78" s="493" t="s">
        <v>816</v>
      </c>
      <c r="E78" s="492"/>
      <c r="F78" s="492"/>
    </row>
    <row r="79" spans="1:6" ht="36.75" customHeight="1">
      <c r="A79" s="475">
        <v>43503</v>
      </c>
      <c r="B79" s="605" t="s">
        <v>815</v>
      </c>
      <c r="C79" s="476" t="s">
        <v>808</v>
      </c>
      <c r="D79" s="602" t="s">
        <v>817</v>
      </c>
      <c r="E79" s="492"/>
      <c r="F79" s="492"/>
    </row>
    <row r="80" spans="1:6" ht="32.25" customHeight="1">
      <c r="A80" s="475">
        <v>43503</v>
      </c>
      <c r="B80" s="605" t="s">
        <v>815</v>
      </c>
      <c r="C80" s="476" t="s">
        <v>736</v>
      </c>
      <c r="D80" s="620" t="s">
        <v>819</v>
      </c>
      <c r="E80" s="492"/>
      <c r="F80" s="492"/>
    </row>
    <row r="81" spans="1:6" ht="32.25" customHeight="1">
      <c r="A81" s="475">
        <v>43503</v>
      </c>
      <c r="B81" s="605" t="s">
        <v>815</v>
      </c>
      <c r="C81" s="476" t="s">
        <v>733</v>
      </c>
      <c r="D81" s="602" t="s">
        <v>818</v>
      </c>
      <c r="E81" s="492"/>
      <c r="F81" s="492"/>
    </row>
    <row r="82" spans="1:6" ht="32.25" customHeight="1">
      <c r="A82" s="475">
        <v>43503</v>
      </c>
      <c r="B82" s="605" t="s">
        <v>815</v>
      </c>
      <c r="C82" s="605" t="s">
        <v>767</v>
      </c>
      <c r="D82" s="602" t="s">
        <v>820</v>
      </c>
      <c r="E82" s="492"/>
      <c r="F82" s="492"/>
    </row>
    <row r="83" spans="1:6" ht="32.25" customHeight="1">
      <c r="A83" s="475">
        <v>43508</v>
      </c>
      <c r="B83" s="605" t="s">
        <v>815</v>
      </c>
      <c r="C83" s="605" t="s">
        <v>821</v>
      </c>
      <c r="D83" s="602" t="s">
        <v>822</v>
      </c>
    </row>
    <row r="84" spans="1:6" ht="32.25" customHeight="1">
      <c r="A84" s="475">
        <v>43515</v>
      </c>
      <c r="B84" s="605" t="s">
        <v>815</v>
      </c>
      <c r="C84" s="696" t="s">
        <v>736</v>
      </c>
      <c r="D84" s="695" t="s">
        <v>823</v>
      </c>
    </row>
    <row r="85" spans="1:6" ht="32.25" customHeight="1">
      <c r="A85" s="475">
        <v>43517</v>
      </c>
      <c r="B85" s="605" t="s">
        <v>815</v>
      </c>
      <c r="C85" s="698" t="s">
        <v>824</v>
      </c>
      <c r="D85" s="697" t="s">
        <v>826</v>
      </c>
    </row>
    <row r="86" spans="1:6" ht="32.25" customHeight="1">
      <c r="A86" s="475">
        <v>43517</v>
      </c>
      <c r="B86" s="605" t="s">
        <v>815</v>
      </c>
      <c r="C86" s="698" t="s">
        <v>825</v>
      </c>
      <c r="D86" s="697" t="s">
        <v>827</v>
      </c>
    </row>
    <row r="87" spans="1:6" ht="32.25" customHeight="1">
      <c r="A87" s="475">
        <v>43518</v>
      </c>
      <c r="B87" s="698" t="s">
        <v>815</v>
      </c>
      <c r="C87" s="698" t="s">
        <v>508</v>
      </c>
      <c r="D87" s="697" t="s">
        <v>830</v>
      </c>
    </row>
    <row r="88" spans="1:6" ht="32.25" customHeight="1">
      <c r="A88" s="475"/>
      <c r="B88" s="698"/>
      <c r="C88" s="698"/>
      <c r="D88" s="623" t="s">
        <v>831</v>
      </c>
    </row>
    <row r="89" spans="1:6" ht="70.5" customHeight="1">
      <c r="A89" s="475">
        <v>43886</v>
      </c>
      <c r="B89" s="698" t="s">
        <v>833</v>
      </c>
      <c r="C89" s="698" t="s">
        <v>835</v>
      </c>
      <c r="D89" s="493" t="s">
        <v>834</v>
      </c>
    </row>
    <row r="90" spans="1:6" ht="32.25" customHeight="1">
      <c r="A90" s="475">
        <v>43886</v>
      </c>
      <c r="B90" s="698" t="s">
        <v>833</v>
      </c>
      <c r="C90" s="698" t="s">
        <v>837</v>
      </c>
      <c r="D90" s="697" t="s">
        <v>832</v>
      </c>
    </row>
    <row r="91" spans="1:6" ht="32.25" customHeight="1">
      <c r="A91" s="475">
        <v>43943</v>
      </c>
      <c r="B91" s="698" t="s">
        <v>838</v>
      </c>
      <c r="C91" s="698" t="s">
        <v>837</v>
      </c>
      <c r="D91" s="697" t="s">
        <v>836</v>
      </c>
    </row>
  </sheetData>
  <customSheetViews>
    <customSheetView guid="{B5D91CEF-FC7A-47FC-9F84-DBD653D656B4}">
      <selection activeCell="A10" sqref="A10"/>
      <pageMargins left="0.70866141732283472" right="0.70866141732283472" top="0.74803149606299213" bottom="0.74803149606299213" header="0.31496062992125984" footer="0.31496062992125984"/>
      <pageSetup paperSize="8" orientation="landscape" r:id="rId1"/>
      <headerFooter>
        <oddHeader>&amp;C&amp;A</oddHeader>
        <oddFooter>&amp;L&amp;D&amp;T&amp;C&amp;Z&amp;R&amp;F</oddFooter>
      </headerFooter>
    </customSheetView>
  </customSheetViews>
  <hyperlinks>
    <hyperlink ref="D54" r:id="rId2" display="Update MOD value from direction issued in November 2015"/>
    <hyperlink ref="D57" r:id="rId3" display="Amended Licence condition values for ALSCt, SBt, LBt to match September 2014 Ofgem Direction "/>
    <hyperlink ref="D58" r:id="rId4" display="Allowed Shrinkage volume updated to match direction dated 16 December 2014"/>
    <hyperlink ref="D62" r:id="rId5"/>
    <hyperlink ref="D72" r:id="rId6"/>
  </hyperlinks>
  <pageMargins left="0.70866141732283472" right="0.70866141732283472" top="0.74803149606299213" bottom="0.74803149606299213" header="0.31496062992125984" footer="0.31496062992125984"/>
  <pageSetup paperSize="8" orientation="landscape" r:id="rId7"/>
  <headerFooter>
    <oddHeader>&amp;C&amp;A</oddHeader>
    <oddFooter>&amp;L&amp;D&amp;T&amp;C&amp;Z&amp;R&amp;F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247"/>
  <sheetViews>
    <sheetView showGridLines="0" zoomScale="85" zoomScaleNormal="85" workbookViewId="0">
      <pane xSplit="2" ySplit="4" topLeftCell="C5" activePane="bottomRight" state="frozen"/>
      <selection pane="topRight" activeCell="C1" sqref="C1"/>
      <selection pane="bottomLeft" activeCell="A5" sqref="A5"/>
      <selection pane="bottomRight" activeCell="E24" sqref="E24"/>
    </sheetView>
  </sheetViews>
  <sheetFormatPr defaultRowHeight="12.4"/>
  <cols>
    <col min="1" max="1" width="40.1171875" customWidth="1"/>
    <col min="2" max="2" width="15.64453125" customWidth="1"/>
    <col min="3" max="3" width="15.64453125" style="469" customWidth="1"/>
    <col min="4" max="14" width="9.64453125" customWidth="1"/>
    <col min="15" max="15" width="2.64453125" customWidth="1"/>
  </cols>
  <sheetData>
    <row r="1" spans="1:20" ht="13.5">
      <c r="A1" s="155" t="str">
        <f>CompName</f>
        <v>GDN Name</v>
      </c>
      <c r="B1" s="156"/>
      <c r="C1" s="470" t="s">
        <v>644</v>
      </c>
      <c r="D1" s="157"/>
      <c r="E1" s="157"/>
      <c r="F1" s="158"/>
      <c r="G1" s="159"/>
      <c r="H1" s="159"/>
      <c r="I1" s="159"/>
      <c r="J1" s="159"/>
      <c r="K1" s="159"/>
      <c r="L1" s="159"/>
      <c r="M1" s="159"/>
      <c r="N1" s="159"/>
      <c r="O1" s="160"/>
      <c r="P1" s="160"/>
      <c r="Q1" s="160"/>
      <c r="R1" s="160"/>
      <c r="S1" s="160"/>
      <c r="T1" s="193"/>
    </row>
    <row r="2" spans="1:20" ht="5.25" customHeight="1">
      <c r="A2" s="162"/>
      <c r="B2" s="146"/>
      <c r="C2" s="461"/>
      <c r="D2" s="22"/>
      <c r="E2" s="22"/>
      <c r="F2" s="460"/>
      <c r="G2" s="30"/>
      <c r="H2" s="30"/>
      <c r="I2" s="30"/>
      <c r="J2" s="30"/>
      <c r="K2" s="30"/>
      <c r="L2" s="30"/>
      <c r="M2" s="30"/>
      <c r="N2" s="30"/>
      <c r="O2" s="23"/>
      <c r="P2" s="23"/>
      <c r="Q2" s="23"/>
      <c r="R2" s="23"/>
      <c r="S2" s="23"/>
      <c r="T2" s="193"/>
    </row>
    <row r="3" spans="1:20" ht="13.5">
      <c r="A3" s="162" t="s">
        <v>376</v>
      </c>
      <c r="B3" s="161"/>
      <c r="C3" s="462"/>
      <c r="D3" s="146" t="s">
        <v>358</v>
      </c>
      <c r="E3" s="163" t="s">
        <v>360</v>
      </c>
      <c r="F3" s="163" t="s">
        <v>359</v>
      </c>
      <c r="G3" s="163" t="s">
        <v>59</v>
      </c>
      <c r="H3" s="163" t="s">
        <v>60</v>
      </c>
      <c r="I3" s="163" t="s">
        <v>61</v>
      </c>
      <c r="J3" s="163" t="s">
        <v>62</v>
      </c>
      <c r="K3" s="163" t="s">
        <v>63</v>
      </c>
      <c r="L3" s="163" t="s">
        <v>64</v>
      </c>
      <c r="M3" s="163" t="s">
        <v>65</v>
      </c>
      <c r="N3" s="163" t="s">
        <v>66</v>
      </c>
      <c r="O3" s="23"/>
      <c r="P3" s="23"/>
      <c r="Q3" s="23"/>
      <c r="R3" s="23"/>
      <c r="S3" s="23"/>
      <c r="T3" s="193"/>
    </row>
    <row r="4" spans="1:20" ht="13.5">
      <c r="A4" s="458">
        <f>RegYr</f>
        <v>2020</v>
      </c>
      <c r="B4" s="146"/>
      <c r="C4" s="461" t="s">
        <v>319</v>
      </c>
      <c r="D4" s="164" t="s">
        <v>728</v>
      </c>
      <c r="E4" s="164" t="s">
        <v>729</v>
      </c>
      <c r="F4" s="164" t="s">
        <v>300</v>
      </c>
      <c r="G4" s="164" t="s">
        <v>244</v>
      </c>
      <c r="H4" s="164" t="s">
        <v>243</v>
      </c>
      <c r="I4" s="164" t="s">
        <v>291</v>
      </c>
      <c r="J4" s="164" t="s">
        <v>320</v>
      </c>
      <c r="K4" s="164" t="s">
        <v>292</v>
      </c>
      <c r="L4" s="164" t="s">
        <v>293</v>
      </c>
      <c r="M4" s="164" t="s">
        <v>294</v>
      </c>
      <c r="N4" s="164" t="s">
        <v>295</v>
      </c>
      <c r="O4" s="23"/>
      <c r="P4" s="23"/>
      <c r="Q4" s="23"/>
      <c r="R4" s="23"/>
      <c r="S4" s="23"/>
      <c r="T4" s="193"/>
    </row>
    <row r="5" spans="1:20" ht="5.25" customHeight="1">
      <c r="A5" s="165"/>
      <c r="B5" s="1"/>
      <c r="C5" s="148"/>
      <c r="D5" s="148"/>
      <c r="E5" s="148"/>
      <c r="F5" s="148"/>
      <c r="G5" s="148"/>
      <c r="H5" s="148"/>
      <c r="I5" s="148"/>
      <c r="J5" s="148"/>
      <c r="K5" s="148"/>
      <c r="L5" s="148"/>
      <c r="M5" s="148"/>
      <c r="N5" s="148"/>
      <c r="O5" s="27"/>
      <c r="P5" s="23"/>
      <c r="Q5" s="23"/>
      <c r="R5" s="23"/>
      <c r="S5" s="23"/>
      <c r="T5" s="193"/>
    </row>
    <row r="6" spans="1:20" ht="5.25" customHeight="1">
      <c r="A6" s="165"/>
      <c r="B6" s="1"/>
      <c r="C6" s="148"/>
      <c r="D6" s="1"/>
      <c r="E6" s="1"/>
      <c r="F6" s="1"/>
      <c r="G6" s="1"/>
      <c r="H6" s="1"/>
      <c r="I6" s="1"/>
      <c r="J6" s="1"/>
      <c r="K6" s="1"/>
      <c r="L6" s="1"/>
      <c r="M6" s="1"/>
      <c r="N6" s="1"/>
      <c r="O6" s="27"/>
      <c r="P6" s="23"/>
      <c r="Q6" s="23"/>
      <c r="R6" s="23"/>
      <c r="S6" s="23"/>
      <c r="T6" s="193"/>
    </row>
    <row r="7" spans="1:20" ht="15" customHeight="1">
      <c r="A7" s="166" t="s">
        <v>386</v>
      </c>
      <c r="B7" s="1"/>
      <c r="C7" s="7"/>
      <c r="D7" s="7"/>
      <c r="E7" s="7"/>
      <c r="F7" s="7"/>
      <c r="G7" s="7"/>
      <c r="H7" s="7"/>
      <c r="I7" s="7"/>
      <c r="J7" s="7"/>
      <c r="K7" s="7"/>
      <c r="L7" s="7"/>
      <c r="M7" s="7"/>
      <c r="N7" s="167"/>
      <c r="O7" s="27"/>
      <c r="P7" s="23"/>
      <c r="Q7" s="23"/>
      <c r="R7" s="23"/>
      <c r="S7" s="23"/>
      <c r="T7" s="193"/>
    </row>
    <row r="8" spans="1:20" ht="15" customHeight="1">
      <c r="A8" s="165" t="s">
        <v>375</v>
      </c>
      <c r="B8" s="1"/>
      <c r="C8" s="148"/>
      <c r="D8" s="148"/>
      <c r="E8" s="626" t="s">
        <v>763</v>
      </c>
      <c r="F8" s="627"/>
      <c r="G8" s="627"/>
      <c r="H8" s="627"/>
      <c r="I8" s="627"/>
      <c r="J8" s="628"/>
      <c r="K8" s="210"/>
      <c r="L8" s="210"/>
      <c r="M8" s="210"/>
      <c r="N8" s="1"/>
      <c r="O8" s="27"/>
      <c r="P8" s="23"/>
      <c r="Q8" s="23"/>
      <c r="R8" s="23"/>
      <c r="S8" s="23"/>
      <c r="T8" s="193"/>
    </row>
    <row r="9" spans="1:20" ht="33" customHeight="1">
      <c r="A9" s="165" t="s">
        <v>710</v>
      </c>
      <c r="B9" s="1"/>
      <c r="C9" s="148"/>
      <c r="D9" s="148"/>
      <c r="E9" s="148"/>
      <c r="F9" s="629">
        <v>2020</v>
      </c>
      <c r="G9" s="630"/>
      <c r="H9" s="630"/>
      <c r="I9" s="631"/>
      <c r="J9" s="210"/>
      <c r="K9" s="210"/>
      <c r="L9" s="210"/>
      <c r="M9" s="210"/>
      <c r="N9" s="1"/>
      <c r="O9" s="27"/>
      <c r="P9" s="23"/>
      <c r="Q9" s="23"/>
      <c r="R9" s="23"/>
      <c r="S9" s="23"/>
      <c r="T9" s="193"/>
    </row>
    <row r="10" spans="1:20" ht="15" customHeight="1">
      <c r="A10" s="168"/>
      <c r="B10" s="1"/>
      <c r="C10" s="148"/>
      <c r="D10" s="148"/>
      <c r="E10" s="148"/>
      <c r="F10" s="1"/>
      <c r="G10" s="1"/>
      <c r="H10" s="1"/>
      <c r="I10" s="1"/>
      <c r="J10" s="1"/>
      <c r="K10" s="1"/>
      <c r="L10" s="1"/>
      <c r="M10" s="1"/>
      <c r="N10" s="167"/>
      <c r="O10" s="27"/>
      <c r="P10" s="23"/>
      <c r="Q10" s="23"/>
      <c r="R10" s="23"/>
      <c r="S10" s="23"/>
      <c r="T10" s="193"/>
    </row>
    <row r="11" spans="1:20" ht="15" customHeight="1">
      <c r="A11" s="206" t="s">
        <v>223</v>
      </c>
      <c r="B11" s="73"/>
      <c r="C11" s="148" t="s">
        <v>15</v>
      </c>
      <c r="D11" s="6"/>
      <c r="E11" s="148"/>
      <c r="F11" s="1"/>
      <c r="G11" s="70">
        <v>0.23</v>
      </c>
      <c r="H11" s="70">
        <v>0.21</v>
      </c>
      <c r="I11" s="70">
        <v>0.2</v>
      </c>
      <c r="J11" s="70">
        <v>0.2</v>
      </c>
      <c r="K11" s="70">
        <v>0.19</v>
      </c>
      <c r="L11" s="70">
        <v>0.19</v>
      </c>
      <c r="M11" s="70">
        <v>0.19</v>
      </c>
      <c r="N11" s="70">
        <v>0.17</v>
      </c>
      <c r="O11" s="27"/>
      <c r="P11" s="23"/>
      <c r="Q11" s="23"/>
      <c r="R11" s="23"/>
      <c r="S11" s="23"/>
      <c r="T11" s="193"/>
    </row>
    <row r="12" spans="1:20" ht="15" customHeight="1">
      <c r="A12" s="165" t="s">
        <v>385</v>
      </c>
      <c r="B12" s="1"/>
      <c r="C12" s="148" t="s">
        <v>520</v>
      </c>
      <c r="D12" s="148"/>
      <c r="E12" s="148"/>
      <c r="F12" s="1"/>
      <c r="G12" s="694">
        <v>1</v>
      </c>
      <c r="H12" s="694">
        <v>2</v>
      </c>
      <c r="I12" s="694">
        <v>3</v>
      </c>
      <c r="J12" s="694">
        <v>4</v>
      </c>
      <c r="K12" s="694">
        <v>5</v>
      </c>
      <c r="L12" s="694">
        <v>6</v>
      </c>
      <c r="M12" s="694">
        <v>7</v>
      </c>
      <c r="N12" s="694">
        <v>8</v>
      </c>
      <c r="O12" s="27"/>
      <c r="P12" s="23"/>
      <c r="Q12" s="23"/>
      <c r="R12" s="23"/>
      <c r="S12" s="23"/>
      <c r="T12" s="193"/>
    </row>
    <row r="13" spans="1:20" ht="15" customHeight="1">
      <c r="A13" s="168"/>
      <c r="B13" s="1"/>
      <c r="C13" s="341" t="s">
        <v>389</v>
      </c>
      <c r="D13" s="1"/>
      <c r="E13" s="1"/>
      <c r="F13" s="1"/>
      <c r="G13" s="1"/>
      <c r="H13" s="1"/>
      <c r="I13" s="1"/>
      <c r="J13" s="1"/>
      <c r="K13" s="1"/>
      <c r="L13" s="1"/>
      <c r="M13" s="1"/>
      <c r="N13" s="167"/>
      <c r="O13" s="27"/>
      <c r="P13" s="23"/>
      <c r="Q13" s="23"/>
      <c r="R13" s="23"/>
      <c r="S13" s="23"/>
      <c r="T13" s="193"/>
    </row>
    <row r="14" spans="1:20" ht="15" customHeight="1">
      <c r="A14" s="165" t="s">
        <v>666</v>
      </c>
      <c r="B14" s="1" t="s">
        <v>707</v>
      </c>
      <c r="C14" s="699">
        <v>215.76669999999999</v>
      </c>
      <c r="D14" s="699">
        <v>226.47499999999999</v>
      </c>
      <c r="E14" s="699">
        <v>237.3417</v>
      </c>
      <c r="F14" s="699">
        <v>244.67499999999998</v>
      </c>
      <c r="G14" s="699">
        <v>251.73330000000001</v>
      </c>
      <c r="H14" s="699">
        <v>256.66669999999999</v>
      </c>
      <c r="I14" s="699">
        <v>259.43299999999999</v>
      </c>
      <c r="J14" s="699">
        <v>264.99200000000002</v>
      </c>
      <c r="K14" s="699">
        <v>274.90800000000002</v>
      </c>
      <c r="L14" s="699">
        <v>283.30799999999999</v>
      </c>
      <c r="M14" s="699">
        <v>290.642</v>
      </c>
      <c r="N14" s="699">
        <v>0</v>
      </c>
      <c r="O14" s="27"/>
      <c r="P14" s="23"/>
      <c r="Q14" s="23"/>
      <c r="R14" s="23"/>
      <c r="S14" s="23"/>
      <c r="T14" s="193"/>
    </row>
    <row r="15" spans="1:20" ht="15" customHeight="1">
      <c r="A15" s="168"/>
      <c r="B15" s="1"/>
      <c r="C15" s="148"/>
      <c r="D15" s="148"/>
      <c r="E15" s="1"/>
      <c r="F15" s="1"/>
      <c r="G15" s="1"/>
      <c r="H15" s="1"/>
      <c r="I15" s="1"/>
      <c r="J15" s="1"/>
      <c r="K15" s="1"/>
      <c r="L15" s="1"/>
      <c r="M15" s="1"/>
      <c r="N15" s="1"/>
      <c r="O15" s="27"/>
      <c r="P15" s="23"/>
      <c r="Q15" s="23"/>
      <c r="R15" s="23"/>
      <c r="S15" s="23"/>
      <c r="T15" s="193"/>
    </row>
    <row r="16" spans="1:20" ht="24.75">
      <c r="A16" s="74" t="s">
        <v>334</v>
      </c>
      <c r="B16" s="455" t="s">
        <v>668</v>
      </c>
      <c r="C16" s="148" t="s">
        <v>15</v>
      </c>
      <c r="D16" s="148"/>
      <c r="E16" s="1"/>
      <c r="F16" s="1"/>
      <c r="G16" s="1"/>
      <c r="H16" s="1"/>
      <c r="I16" s="1"/>
      <c r="J16" s="1"/>
      <c r="K16" s="1"/>
      <c r="L16" s="1"/>
      <c r="M16" s="1"/>
      <c r="N16" s="1"/>
      <c r="O16" s="27"/>
      <c r="P16" s="23"/>
      <c r="Q16" s="23"/>
      <c r="R16" s="23"/>
      <c r="S16" s="23"/>
      <c r="T16" s="193"/>
    </row>
    <row r="17" spans="1:20" ht="15" customHeight="1">
      <c r="A17" s="169"/>
      <c r="B17" s="27"/>
      <c r="C17" s="463"/>
      <c r="D17" s="20"/>
      <c r="E17" s="87">
        <v>2012</v>
      </c>
      <c r="F17" s="87">
        <v>2013</v>
      </c>
      <c r="G17" s="87">
        <v>2014</v>
      </c>
      <c r="H17" s="87">
        <v>2015</v>
      </c>
      <c r="I17" s="87">
        <v>2016</v>
      </c>
      <c r="J17" s="87">
        <v>2017</v>
      </c>
      <c r="K17" s="87">
        <v>2018</v>
      </c>
      <c r="L17" s="87">
        <v>2019</v>
      </c>
      <c r="M17" s="87">
        <v>2020</v>
      </c>
      <c r="N17" s="87">
        <v>2021</v>
      </c>
      <c r="O17" s="27"/>
      <c r="P17" s="23"/>
      <c r="Q17" s="23"/>
      <c r="R17" s="23"/>
      <c r="S17" s="23"/>
      <c r="T17" s="193"/>
    </row>
    <row r="18" spans="1:20" ht="15" customHeight="1">
      <c r="A18" s="169" t="s">
        <v>22</v>
      </c>
      <c r="B18" t="s">
        <v>671</v>
      </c>
      <c r="C18" s="463"/>
      <c r="D18" s="20"/>
      <c r="E18" s="9">
        <v>3.3000000000000002E-2</v>
      </c>
      <c r="F18" s="9">
        <v>2.5999999999999999E-2</v>
      </c>
      <c r="G18" s="27"/>
      <c r="H18" s="27"/>
      <c r="I18" s="27"/>
      <c r="J18" s="27"/>
      <c r="K18" s="27"/>
      <c r="L18" s="27"/>
      <c r="M18" s="27"/>
      <c r="N18" s="27"/>
      <c r="O18" s="27"/>
      <c r="P18" s="23"/>
      <c r="Q18" s="23"/>
      <c r="R18" s="23"/>
      <c r="S18" s="23"/>
      <c r="T18" s="193"/>
    </row>
    <row r="19" spans="1:20" ht="15" customHeight="1">
      <c r="A19" s="169" t="s">
        <v>22</v>
      </c>
      <c r="B19" t="s">
        <v>672</v>
      </c>
      <c r="C19" s="464"/>
      <c r="D19" s="20"/>
      <c r="E19" s="9">
        <v>3.1E-2</v>
      </c>
      <c r="F19" s="9">
        <v>2.7E-2</v>
      </c>
      <c r="G19" s="9">
        <v>2.5000000000000001E-2</v>
      </c>
      <c r="H19" s="27"/>
      <c r="I19" s="27"/>
      <c r="J19" s="27"/>
      <c r="K19" s="27"/>
      <c r="L19" s="27"/>
      <c r="M19" s="27"/>
      <c r="N19" s="27"/>
      <c r="O19" s="27"/>
      <c r="P19" s="23"/>
      <c r="Q19" s="23"/>
      <c r="R19" s="23"/>
      <c r="S19" s="23"/>
      <c r="T19" s="193"/>
    </row>
    <row r="20" spans="1:20" ht="15" customHeight="1">
      <c r="A20" s="169" t="s">
        <v>22</v>
      </c>
      <c r="B20" t="s">
        <v>673</v>
      </c>
      <c r="C20" s="464"/>
      <c r="D20" s="20"/>
      <c r="E20" s="20"/>
      <c r="F20" s="9">
        <v>3.1E-2</v>
      </c>
      <c r="G20" s="9">
        <v>3.1E-2</v>
      </c>
      <c r="H20" s="9">
        <v>0.03</v>
      </c>
      <c r="I20" s="27"/>
      <c r="J20" s="27"/>
      <c r="K20" s="27"/>
      <c r="L20" s="27"/>
      <c r="M20" s="27"/>
      <c r="N20" s="27"/>
      <c r="O20" s="27"/>
      <c r="P20" s="23"/>
      <c r="Q20" s="23"/>
      <c r="R20" s="23"/>
      <c r="S20" s="23"/>
      <c r="T20" s="193"/>
    </row>
    <row r="21" spans="1:20" ht="15" customHeight="1">
      <c r="A21" s="169" t="s">
        <v>22</v>
      </c>
      <c r="B21" t="s">
        <v>674</v>
      </c>
      <c r="C21" s="464"/>
      <c r="D21" s="20"/>
      <c r="E21" s="20"/>
      <c r="F21" s="20"/>
      <c r="G21" s="9">
        <v>2.5000000000000001E-2</v>
      </c>
      <c r="H21" s="9">
        <v>2.4E-2</v>
      </c>
      <c r="I21" s="9">
        <v>3.2000000000000001E-2</v>
      </c>
      <c r="J21" s="27"/>
      <c r="K21" s="27"/>
      <c r="L21" s="27"/>
      <c r="M21" s="27"/>
      <c r="N21" s="27"/>
      <c r="O21" s="27"/>
      <c r="P21" s="23"/>
      <c r="Q21" s="23"/>
      <c r="R21" s="23"/>
      <c r="S21" s="23"/>
      <c r="T21" s="193"/>
    </row>
    <row r="22" spans="1:20" ht="15" customHeight="1">
      <c r="A22" s="169" t="s">
        <v>22</v>
      </c>
      <c r="B22" t="s">
        <v>675</v>
      </c>
      <c r="C22" s="464"/>
      <c r="D22" s="20"/>
      <c r="E22" s="20"/>
      <c r="F22" s="20"/>
      <c r="G22" s="20"/>
      <c r="H22" s="9">
        <v>0.01</v>
      </c>
      <c r="I22" s="9">
        <v>2.1000000000000001E-2</v>
      </c>
      <c r="J22" s="9">
        <v>0.03</v>
      </c>
      <c r="K22" s="27"/>
      <c r="L22" s="27"/>
      <c r="M22" s="27"/>
      <c r="N22" s="27"/>
      <c r="O22" s="27"/>
      <c r="P22" s="23"/>
      <c r="Q22" s="23"/>
      <c r="R22" s="23"/>
      <c r="S22" s="23"/>
      <c r="T22" s="193"/>
    </row>
    <row r="23" spans="1:20" ht="15" customHeight="1">
      <c r="A23" s="169" t="s">
        <v>22</v>
      </c>
      <c r="B23" t="s">
        <v>676</v>
      </c>
      <c r="C23" s="464"/>
      <c r="D23" s="20"/>
      <c r="E23" s="20"/>
      <c r="F23" s="20"/>
      <c r="G23" s="20"/>
      <c r="H23" s="20"/>
      <c r="I23" s="9">
        <v>1.7999999999999999E-2</v>
      </c>
      <c r="J23" s="9">
        <v>3.5000000000000003E-2</v>
      </c>
      <c r="K23" s="9">
        <v>3.1E-2</v>
      </c>
      <c r="L23" s="27"/>
      <c r="M23" s="27"/>
      <c r="N23" s="27"/>
      <c r="O23" s="27"/>
      <c r="P23" s="23"/>
      <c r="Q23" s="23"/>
      <c r="R23" s="23"/>
      <c r="S23" s="23"/>
      <c r="T23" s="193"/>
    </row>
    <row r="24" spans="1:20" ht="15" customHeight="1">
      <c r="A24" s="169" t="s">
        <v>22</v>
      </c>
      <c r="B24" t="s">
        <v>677</v>
      </c>
      <c r="C24" s="464"/>
      <c r="D24" s="20"/>
      <c r="E24" s="20"/>
      <c r="F24" s="20"/>
      <c r="G24" s="20"/>
      <c r="H24" s="20"/>
      <c r="I24" s="20"/>
      <c r="J24" s="9">
        <v>3.5999999999999997E-2</v>
      </c>
      <c r="K24" s="9">
        <v>3.4000000000000002E-2</v>
      </c>
      <c r="L24" s="9">
        <v>3.1E-2</v>
      </c>
      <c r="M24" s="27"/>
      <c r="N24" s="27"/>
      <c r="O24" s="27"/>
      <c r="P24" s="23"/>
      <c r="Q24" s="23"/>
      <c r="R24" s="23"/>
      <c r="S24" s="23"/>
      <c r="T24" s="193"/>
    </row>
    <row r="25" spans="1:20" ht="15" customHeight="1">
      <c r="A25" s="169" t="s">
        <v>22</v>
      </c>
      <c r="B25" t="s">
        <v>678</v>
      </c>
      <c r="C25" s="464"/>
      <c r="D25" s="20"/>
      <c r="E25" s="20"/>
      <c r="F25" s="20"/>
      <c r="G25" s="20"/>
      <c r="H25" s="20"/>
      <c r="I25" s="20"/>
      <c r="J25" s="20"/>
      <c r="K25" s="9">
        <v>3.4000000000000002E-2</v>
      </c>
      <c r="L25" s="9">
        <v>3.2000000000000001E-2</v>
      </c>
      <c r="M25" s="9">
        <v>3.1E-2</v>
      </c>
      <c r="N25" s="27"/>
      <c r="O25" s="27"/>
      <c r="P25" s="23"/>
      <c r="Q25" s="23"/>
      <c r="R25" s="23"/>
      <c r="S25" s="23"/>
      <c r="T25" s="193"/>
    </row>
    <row r="26" spans="1:20" ht="15" customHeight="1">
      <c r="A26" s="169" t="s">
        <v>22</v>
      </c>
      <c r="B26" t="s">
        <v>679</v>
      </c>
      <c r="C26" s="464"/>
      <c r="D26" s="20"/>
      <c r="E26" s="20"/>
      <c r="F26" s="20"/>
      <c r="G26" s="20"/>
      <c r="H26" s="20"/>
      <c r="I26" s="20"/>
      <c r="J26" s="20"/>
      <c r="K26" s="20"/>
      <c r="L26" s="9">
        <v>2.5999999999999999E-2</v>
      </c>
      <c r="M26" s="9">
        <v>2.4E-2</v>
      </c>
      <c r="N26" s="9">
        <v>2.7E-2</v>
      </c>
      <c r="O26" s="27"/>
      <c r="P26" s="23"/>
      <c r="Q26" s="23"/>
      <c r="R26" s="23"/>
      <c r="S26" s="23"/>
      <c r="T26" s="193"/>
    </row>
    <row r="27" spans="1:20" ht="15" customHeight="1">
      <c r="A27" s="27"/>
      <c r="B27" s="27"/>
      <c r="C27" s="464"/>
      <c r="D27" s="27"/>
      <c r="E27" s="27"/>
      <c r="F27" s="27"/>
      <c r="G27" s="27"/>
      <c r="H27" s="27"/>
      <c r="I27" s="27"/>
      <c r="J27" s="27"/>
      <c r="K27" s="27"/>
      <c r="L27" s="27"/>
      <c r="M27" s="27"/>
      <c r="N27" s="27"/>
      <c r="O27" s="27"/>
      <c r="P27" s="23"/>
      <c r="Q27" s="23"/>
      <c r="R27" s="23"/>
      <c r="S27" s="23"/>
      <c r="T27" s="193"/>
    </row>
    <row r="28" spans="1:20" ht="15" customHeight="1">
      <c r="A28" s="169"/>
      <c r="B28" s="27"/>
      <c r="C28" s="464"/>
      <c r="D28" s="20"/>
      <c r="E28" s="20"/>
      <c r="F28" s="20"/>
      <c r="G28" s="20"/>
      <c r="H28" s="20"/>
      <c r="I28" s="20"/>
      <c r="J28" s="20"/>
      <c r="K28" s="20"/>
      <c r="L28" s="20"/>
      <c r="M28" s="20"/>
      <c r="N28" s="20"/>
      <c r="O28" s="27"/>
      <c r="P28" s="23"/>
      <c r="Q28" s="23"/>
      <c r="R28" s="23"/>
      <c r="S28" s="23"/>
      <c r="T28" s="193"/>
    </row>
    <row r="29" spans="1:20" ht="15" customHeight="1">
      <c r="A29" s="169"/>
      <c r="B29" s="27"/>
      <c r="C29" s="464"/>
      <c r="D29" s="20"/>
      <c r="E29" s="20"/>
      <c r="F29" s="20"/>
      <c r="G29" s="20"/>
      <c r="H29" s="20"/>
      <c r="I29" s="20"/>
      <c r="J29" s="20"/>
      <c r="K29" s="20"/>
      <c r="L29" s="20"/>
      <c r="M29" s="20"/>
      <c r="N29" s="20"/>
      <c r="O29" s="27"/>
      <c r="P29" s="23"/>
      <c r="Q29" s="23"/>
      <c r="R29" s="23"/>
      <c r="S29" s="23"/>
      <c r="T29" s="193"/>
    </row>
    <row r="30" spans="1:20" ht="15" customHeight="1">
      <c r="A30" s="170" t="s">
        <v>343</v>
      </c>
      <c r="B30" s="27" t="s">
        <v>225</v>
      </c>
      <c r="C30" s="20" t="s">
        <v>660</v>
      </c>
      <c r="D30" s="27"/>
      <c r="E30" s="110">
        <v>0.5</v>
      </c>
      <c r="F30" s="110">
        <v>0.5</v>
      </c>
      <c r="G30" s="110">
        <v>0.5</v>
      </c>
      <c r="H30" s="110">
        <v>0.5</v>
      </c>
      <c r="I30" s="110">
        <v>0.5</v>
      </c>
      <c r="J30" s="110">
        <v>0.34</v>
      </c>
      <c r="K30" s="110">
        <v>0.35</v>
      </c>
      <c r="L30" s="110">
        <v>0.67</v>
      </c>
      <c r="M30" s="110">
        <v>0.71598360655737692</v>
      </c>
      <c r="N30" s="110">
        <v>0</v>
      </c>
      <c r="O30" s="27"/>
      <c r="P30" s="23"/>
      <c r="Q30" s="23"/>
      <c r="R30" s="23"/>
      <c r="S30" s="23"/>
      <c r="T30" s="193"/>
    </row>
    <row r="31" spans="1:20" ht="15" customHeight="1">
      <c r="A31" s="169"/>
      <c r="B31" s="27"/>
      <c r="C31" s="464"/>
      <c r="D31" s="27"/>
      <c r="E31" s="27"/>
      <c r="F31" s="27"/>
      <c r="G31" s="27"/>
      <c r="H31" s="27"/>
      <c r="I31" s="27"/>
      <c r="J31" s="27"/>
      <c r="K31" s="27"/>
      <c r="L31" s="27"/>
      <c r="M31" s="27"/>
      <c r="N31" s="27"/>
      <c r="O31" s="27"/>
      <c r="P31" s="23"/>
      <c r="Q31" s="23"/>
      <c r="R31" s="23"/>
      <c r="S31" s="23"/>
      <c r="T31" s="193"/>
    </row>
    <row r="32" spans="1:20" ht="27">
      <c r="A32" s="170" t="s">
        <v>384</v>
      </c>
      <c r="B32" s="27" t="s">
        <v>152</v>
      </c>
      <c r="C32" s="20" t="s">
        <v>0</v>
      </c>
      <c r="D32" s="27"/>
      <c r="E32" s="27"/>
      <c r="F32" s="451"/>
      <c r="G32" s="27"/>
      <c r="H32" s="27"/>
      <c r="I32" s="27"/>
      <c r="J32" s="27"/>
      <c r="K32" s="27"/>
      <c r="L32" s="27"/>
      <c r="M32" s="27"/>
      <c r="N32" s="27"/>
      <c r="O32" s="27"/>
      <c r="P32" s="23"/>
      <c r="Q32" s="23"/>
      <c r="R32" s="23"/>
      <c r="S32" s="23"/>
      <c r="T32" s="193"/>
    </row>
    <row r="33" spans="1:20" ht="15" customHeight="1">
      <c r="A33" s="170"/>
      <c r="B33" s="27"/>
      <c r="C33" s="20"/>
      <c r="D33" s="27"/>
      <c r="E33" s="27"/>
      <c r="F33" s="13"/>
      <c r="G33" s="27"/>
      <c r="H33" s="27"/>
      <c r="I33" s="27"/>
      <c r="J33" s="27"/>
      <c r="K33" s="27"/>
      <c r="L33" s="27"/>
      <c r="M33" s="27"/>
      <c r="N33" s="27"/>
      <c r="O33" s="27"/>
      <c r="P33" s="23"/>
      <c r="Q33" s="23"/>
      <c r="R33" s="23"/>
      <c r="S33" s="23"/>
      <c r="T33" s="193"/>
    </row>
    <row r="34" spans="1:20" ht="24.75">
      <c r="A34" s="170" t="s">
        <v>241</v>
      </c>
      <c r="B34" s="27" t="s">
        <v>242</v>
      </c>
      <c r="C34" s="20" t="s">
        <v>0</v>
      </c>
      <c r="D34" s="27"/>
      <c r="E34" s="27"/>
      <c r="F34" s="109"/>
      <c r="G34" s="109"/>
      <c r="H34" s="109"/>
      <c r="I34" s="109"/>
      <c r="J34" s="109"/>
      <c r="K34" s="109"/>
      <c r="L34" s="109"/>
      <c r="M34" s="109"/>
      <c r="N34" s="109"/>
      <c r="O34" s="27"/>
      <c r="P34" s="23"/>
      <c r="Q34" s="23"/>
      <c r="R34" s="23"/>
      <c r="S34" s="23"/>
      <c r="T34" s="193"/>
    </row>
    <row r="35" spans="1:20" ht="15" customHeight="1">
      <c r="A35" s="169"/>
      <c r="B35" s="27"/>
      <c r="C35" s="464"/>
      <c r="D35" s="27"/>
      <c r="E35" s="27"/>
      <c r="F35" s="27"/>
      <c r="G35" s="27"/>
      <c r="H35" s="27"/>
      <c r="I35" s="27"/>
      <c r="J35" s="27"/>
      <c r="K35" s="27"/>
      <c r="L35" s="27"/>
      <c r="M35" s="27"/>
      <c r="N35" s="27"/>
      <c r="O35" s="27"/>
      <c r="P35" s="23"/>
      <c r="Q35" s="23"/>
      <c r="R35" s="23"/>
      <c r="S35" s="23"/>
      <c r="T35" s="193"/>
    </row>
    <row r="36" spans="1:20" ht="15" customHeight="1">
      <c r="A36" s="169"/>
      <c r="B36" s="27"/>
      <c r="C36" s="464"/>
      <c r="D36" s="27"/>
      <c r="E36" s="27"/>
      <c r="F36" s="27"/>
      <c r="G36" s="27"/>
      <c r="H36" s="27"/>
      <c r="I36" s="27"/>
      <c r="J36" s="27"/>
      <c r="K36" s="27"/>
      <c r="L36" s="27"/>
      <c r="M36" s="27"/>
      <c r="N36" s="27"/>
      <c r="O36" s="27"/>
      <c r="P36" s="23"/>
      <c r="Q36" s="23"/>
      <c r="R36" s="23"/>
      <c r="S36" s="23"/>
      <c r="T36" s="193"/>
    </row>
    <row r="37" spans="1:20" ht="24.75">
      <c r="A37" s="171" t="s">
        <v>153</v>
      </c>
      <c r="B37" s="31" t="s">
        <v>154</v>
      </c>
      <c r="C37" s="20" t="s">
        <v>0</v>
      </c>
      <c r="D37" s="31"/>
      <c r="E37" s="1"/>
      <c r="F37" s="1"/>
      <c r="G37" s="1"/>
      <c r="H37" s="456"/>
      <c r="I37" s="456"/>
      <c r="J37" s="456"/>
      <c r="K37" s="456"/>
      <c r="L37" s="456"/>
      <c r="M37" s="456"/>
      <c r="N37" s="456"/>
      <c r="O37" s="27"/>
      <c r="P37" s="23"/>
      <c r="Q37" s="23"/>
      <c r="R37" s="23"/>
      <c r="S37" s="23"/>
      <c r="T37" s="193"/>
    </row>
    <row r="38" spans="1:20" ht="15" customHeight="1">
      <c r="A38" s="172"/>
      <c r="B38" s="31"/>
      <c r="C38" s="20"/>
      <c r="D38" s="31"/>
      <c r="E38" s="1"/>
      <c r="F38" s="1"/>
      <c r="G38" s="1"/>
      <c r="H38" s="1"/>
      <c r="I38" s="1"/>
      <c r="J38" s="1"/>
      <c r="K38" s="1"/>
      <c r="L38" s="1"/>
      <c r="M38" s="1"/>
      <c r="N38" s="167"/>
      <c r="O38" s="27"/>
      <c r="P38" s="23"/>
      <c r="Q38" s="23"/>
      <c r="R38" s="23"/>
      <c r="S38" s="23"/>
      <c r="T38" s="193"/>
    </row>
    <row r="39" spans="1:20" ht="15" customHeight="1">
      <c r="A39" s="172"/>
      <c r="B39" s="31"/>
      <c r="C39" s="20"/>
      <c r="D39" s="31"/>
      <c r="E39" s="1"/>
      <c r="F39" s="1"/>
      <c r="G39" s="1"/>
      <c r="H39" s="1"/>
      <c r="I39" s="1"/>
      <c r="J39" s="1"/>
      <c r="K39" s="1"/>
      <c r="L39" s="1"/>
      <c r="M39" s="1"/>
      <c r="N39" s="167"/>
      <c r="O39" s="27"/>
      <c r="P39" s="23"/>
      <c r="Q39" s="23"/>
      <c r="R39" s="23"/>
      <c r="S39" s="23"/>
      <c r="T39" s="193"/>
    </row>
    <row r="40" spans="1:20" ht="15" customHeight="1">
      <c r="A40" s="172"/>
      <c r="B40" s="31"/>
      <c r="C40" s="20"/>
      <c r="D40" s="31"/>
      <c r="E40" s="1"/>
      <c r="F40" s="1"/>
      <c r="G40" s="1"/>
      <c r="H40" s="1"/>
      <c r="I40" s="1"/>
      <c r="J40" s="1"/>
      <c r="K40" s="1"/>
      <c r="L40" s="1"/>
      <c r="M40" s="1"/>
      <c r="N40" s="167"/>
      <c r="O40" s="27"/>
      <c r="P40" s="23"/>
      <c r="Q40" s="23"/>
      <c r="R40" s="23"/>
      <c r="S40" s="23"/>
      <c r="T40" s="193"/>
    </row>
    <row r="41" spans="1:20" ht="15" customHeight="1">
      <c r="A41" s="172" t="s">
        <v>20</v>
      </c>
      <c r="B41" s="31"/>
      <c r="C41" s="20"/>
      <c r="D41" s="31"/>
      <c r="E41" s="1"/>
      <c r="F41" s="1"/>
      <c r="G41" s="1"/>
      <c r="H41" s="1"/>
      <c r="I41" s="1"/>
      <c r="J41" s="1"/>
      <c r="K41" s="1"/>
      <c r="L41" s="1"/>
      <c r="M41" s="1"/>
      <c r="N41" s="167"/>
      <c r="O41" s="27"/>
      <c r="P41" s="23"/>
      <c r="Q41" s="23"/>
      <c r="R41" s="23"/>
      <c r="S41" s="23"/>
      <c r="T41" s="193"/>
    </row>
    <row r="42" spans="1:20" ht="15" customHeight="1">
      <c r="A42" s="171" t="s">
        <v>511</v>
      </c>
      <c r="B42" s="31"/>
      <c r="C42" s="20" t="s">
        <v>15</v>
      </c>
      <c r="D42" s="31"/>
      <c r="E42" s="1"/>
      <c r="F42" s="9">
        <v>7.2499999999999995E-2</v>
      </c>
      <c r="G42" s="9">
        <v>6.7000000000000004E-2</v>
      </c>
      <c r="H42" s="9">
        <v>6.7000000000000004E-2</v>
      </c>
      <c r="I42" s="9">
        <v>6.7000000000000004E-2</v>
      </c>
      <c r="J42" s="9">
        <v>6.7000000000000004E-2</v>
      </c>
      <c r="K42" s="9">
        <v>6.7000000000000004E-2</v>
      </c>
      <c r="L42" s="9">
        <v>6.7000000000000004E-2</v>
      </c>
      <c r="M42" s="9">
        <v>6.7000000000000004E-2</v>
      </c>
      <c r="N42" s="9">
        <v>6.7000000000000004E-2</v>
      </c>
      <c r="O42" s="27"/>
      <c r="P42" s="23"/>
      <c r="Q42" s="23"/>
      <c r="R42" s="23"/>
      <c r="S42" s="23"/>
      <c r="T42" s="193"/>
    </row>
    <row r="43" spans="1:20" ht="15" customHeight="1">
      <c r="A43" s="171" t="s">
        <v>77</v>
      </c>
      <c r="B43" s="31"/>
      <c r="C43" s="20" t="s">
        <v>15</v>
      </c>
      <c r="D43" s="31"/>
      <c r="E43" s="1"/>
      <c r="F43" s="9">
        <v>0.625</v>
      </c>
      <c r="G43" s="9">
        <v>0.65</v>
      </c>
      <c r="H43" s="9">
        <v>0.65</v>
      </c>
      <c r="I43" s="9">
        <v>0.65</v>
      </c>
      <c r="J43" s="9">
        <v>0.65</v>
      </c>
      <c r="K43" s="9">
        <v>0.65</v>
      </c>
      <c r="L43" s="9">
        <v>0.65</v>
      </c>
      <c r="M43" s="9">
        <v>0.65</v>
      </c>
      <c r="N43" s="9">
        <v>0.65</v>
      </c>
      <c r="O43" s="27"/>
      <c r="P43" s="23"/>
      <c r="Q43" s="23"/>
      <c r="R43" s="23"/>
      <c r="S43" s="23"/>
      <c r="T43" s="193"/>
    </row>
    <row r="44" spans="1:20" ht="15" customHeight="1">
      <c r="A44" s="171" t="s">
        <v>23</v>
      </c>
      <c r="B44" s="31"/>
      <c r="C44" s="20" t="s">
        <v>15</v>
      </c>
      <c r="D44" s="31"/>
      <c r="E44" s="1"/>
      <c r="F44" s="9">
        <v>3.5499999999999997E-2</v>
      </c>
      <c r="G44" s="9">
        <v>2.92E-2</v>
      </c>
      <c r="H44" s="9">
        <v>2.7199999999999998E-2</v>
      </c>
      <c r="I44" s="9">
        <v>2.5499999999999998E-2</v>
      </c>
      <c r="J44" s="9">
        <v>2.3800000000000002E-2</v>
      </c>
      <c r="K44" s="9">
        <v>2.2200000000000001E-2</v>
      </c>
      <c r="L44" s="9">
        <v>1.9099999999999999E-2</v>
      </c>
      <c r="M44" s="9">
        <v>1.5800000000000002E-2</v>
      </c>
      <c r="N44" s="9">
        <v>1.5800000000000002E-2</v>
      </c>
      <c r="O44" s="27"/>
      <c r="P44" s="23"/>
      <c r="Q44" s="23"/>
      <c r="R44" s="23"/>
      <c r="S44" s="23"/>
      <c r="T44" s="193"/>
    </row>
    <row r="45" spans="1:20" ht="15" customHeight="1">
      <c r="A45" s="172"/>
      <c r="B45" s="31"/>
      <c r="C45" s="20"/>
      <c r="D45" s="31"/>
      <c r="E45" s="1"/>
      <c r="F45" s="1"/>
      <c r="G45" s="1"/>
      <c r="H45" s="1"/>
      <c r="I45" s="1"/>
      <c r="J45" s="1"/>
      <c r="K45" s="1"/>
      <c r="L45" s="1"/>
      <c r="M45" s="1"/>
      <c r="N45" s="167"/>
      <c r="O45" s="27"/>
      <c r="P45" s="23"/>
      <c r="Q45" s="23"/>
      <c r="R45" s="23"/>
      <c r="S45" s="23"/>
      <c r="T45" s="193"/>
    </row>
    <row r="46" spans="1:20" ht="15" customHeight="1">
      <c r="A46" s="173" t="s">
        <v>17</v>
      </c>
      <c r="B46" s="31"/>
      <c r="C46" s="20"/>
      <c r="D46" s="31"/>
      <c r="E46" s="1"/>
      <c r="F46" s="1"/>
      <c r="G46" s="1"/>
      <c r="H46" s="1"/>
      <c r="I46" s="1"/>
      <c r="J46" s="1"/>
      <c r="K46" s="1"/>
      <c r="L46" s="1"/>
      <c r="M46" s="1"/>
      <c r="N46" s="167"/>
      <c r="O46" s="27"/>
      <c r="P46" s="23"/>
      <c r="Q46" s="23"/>
      <c r="R46" s="23"/>
      <c r="S46" s="23"/>
      <c r="T46" s="193"/>
    </row>
    <row r="47" spans="1:20" ht="15" customHeight="1">
      <c r="A47" s="173" t="s">
        <v>10</v>
      </c>
      <c r="B47" s="31"/>
      <c r="C47" s="20"/>
      <c r="D47" s="31"/>
      <c r="E47" s="1"/>
      <c r="F47" s="1"/>
      <c r="G47" s="1"/>
      <c r="H47" s="1"/>
      <c r="I47" s="1"/>
      <c r="J47" s="1"/>
      <c r="K47" s="1"/>
      <c r="L47" s="1"/>
      <c r="M47" s="1"/>
      <c r="N47" s="1"/>
      <c r="O47" s="27"/>
      <c r="P47" s="23"/>
      <c r="Q47" s="23"/>
      <c r="R47" s="23"/>
      <c r="S47" s="23"/>
      <c r="T47" s="193"/>
    </row>
    <row r="48" spans="1:20" ht="15" customHeight="1">
      <c r="A48" s="171" t="s">
        <v>381</v>
      </c>
      <c r="B48" s="37" t="s">
        <v>8</v>
      </c>
      <c r="C48" s="20" t="s">
        <v>0</v>
      </c>
      <c r="D48" s="31"/>
      <c r="E48" s="1"/>
      <c r="F48" s="1"/>
      <c r="G48" s="109"/>
      <c r="H48" s="109"/>
      <c r="I48" s="109"/>
      <c r="J48" s="109"/>
      <c r="K48" s="109"/>
      <c r="L48" s="109"/>
      <c r="M48" s="109"/>
      <c r="N48" s="109"/>
      <c r="O48" s="27"/>
      <c r="P48" s="23"/>
      <c r="Q48" s="23"/>
      <c r="R48" s="23"/>
      <c r="S48" s="23"/>
      <c r="T48" s="193"/>
    </row>
    <row r="49" spans="1:20" ht="15" customHeight="1">
      <c r="A49" s="173" t="s">
        <v>7</v>
      </c>
      <c r="B49" s="31"/>
      <c r="C49" s="20"/>
      <c r="D49" s="20"/>
      <c r="E49" s="1"/>
      <c r="F49" s="1"/>
      <c r="G49" s="75"/>
      <c r="H49" s="75"/>
      <c r="I49" s="75"/>
      <c r="J49" s="75"/>
      <c r="K49" s="75"/>
      <c r="L49" s="75"/>
      <c r="M49" s="75"/>
      <c r="N49" s="1"/>
      <c r="O49" s="27"/>
      <c r="P49" s="23"/>
      <c r="Q49" s="23"/>
      <c r="R49" s="23"/>
      <c r="S49" s="23"/>
      <c r="T49" s="193"/>
    </row>
    <row r="50" spans="1:20" ht="15" customHeight="1">
      <c r="A50" s="174" t="s">
        <v>380</v>
      </c>
      <c r="B50" s="37" t="s">
        <v>143</v>
      </c>
      <c r="C50" s="20" t="s">
        <v>0</v>
      </c>
      <c r="D50" s="20"/>
      <c r="E50" s="1"/>
      <c r="F50" s="1"/>
      <c r="G50" s="109"/>
      <c r="H50" s="109"/>
      <c r="I50" s="109"/>
      <c r="J50" s="109"/>
      <c r="K50" s="109"/>
      <c r="L50" s="109"/>
      <c r="M50" s="109"/>
      <c r="N50" s="109"/>
      <c r="O50" s="27"/>
      <c r="P50" s="23"/>
      <c r="Q50" s="23"/>
      <c r="R50" s="23"/>
      <c r="S50" s="23"/>
      <c r="T50" s="193"/>
    </row>
    <row r="51" spans="1:20" ht="15" customHeight="1">
      <c r="A51" s="173" t="s">
        <v>174</v>
      </c>
      <c r="B51" s="31"/>
      <c r="C51" s="20"/>
      <c r="D51" s="20"/>
      <c r="E51" s="1"/>
      <c r="F51" s="1"/>
      <c r="G51" s="21"/>
      <c r="H51" s="21"/>
      <c r="I51" s="21"/>
      <c r="J51" s="21"/>
      <c r="K51" s="21"/>
      <c r="L51" s="21"/>
      <c r="M51" s="21"/>
      <c r="N51" s="21"/>
      <c r="O51" s="27"/>
      <c r="P51" s="23"/>
      <c r="Q51" s="23"/>
      <c r="R51" s="23"/>
      <c r="S51" s="23"/>
      <c r="T51" s="193"/>
    </row>
    <row r="52" spans="1:20" ht="15" customHeight="1">
      <c r="A52" s="169" t="s">
        <v>382</v>
      </c>
      <c r="B52" s="27" t="s">
        <v>217</v>
      </c>
      <c r="C52" s="20" t="s">
        <v>0</v>
      </c>
      <c r="D52" s="20"/>
      <c r="E52" s="1"/>
      <c r="F52" s="1"/>
      <c r="G52" s="109"/>
      <c r="H52" s="109"/>
      <c r="I52" s="109"/>
      <c r="J52" s="109"/>
      <c r="K52" s="109"/>
      <c r="L52" s="109"/>
      <c r="M52" s="109"/>
      <c r="N52" s="109"/>
      <c r="O52" s="27"/>
      <c r="P52" s="23"/>
      <c r="Q52" s="23"/>
      <c r="R52" s="23"/>
      <c r="S52" s="23"/>
      <c r="T52" s="193"/>
    </row>
    <row r="53" spans="1:20" ht="15" customHeight="1">
      <c r="A53" s="170" t="s">
        <v>269</v>
      </c>
      <c r="B53" s="27" t="s">
        <v>349</v>
      </c>
      <c r="C53" s="150" t="s">
        <v>0</v>
      </c>
      <c r="D53" s="20"/>
      <c r="E53" s="20"/>
      <c r="F53" s="31"/>
      <c r="G53" s="109"/>
      <c r="H53" s="109"/>
      <c r="I53" s="109"/>
      <c r="J53" s="109"/>
      <c r="K53" s="109"/>
      <c r="L53" s="109"/>
      <c r="M53" s="109"/>
      <c r="N53" s="109"/>
      <c r="O53" s="27"/>
      <c r="P53" s="23"/>
      <c r="Q53" s="23"/>
      <c r="R53" s="23"/>
      <c r="S53" s="23"/>
      <c r="T53" s="193"/>
    </row>
    <row r="54" spans="1:20" ht="15" customHeight="1">
      <c r="A54" s="170" t="s">
        <v>391</v>
      </c>
      <c r="B54" s="27" t="s">
        <v>142</v>
      </c>
      <c r="C54" s="150" t="s">
        <v>0</v>
      </c>
      <c r="D54" s="20"/>
      <c r="E54" s="20"/>
      <c r="F54" s="31"/>
      <c r="G54" s="109"/>
      <c r="H54" s="109"/>
      <c r="I54" s="109"/>
      <c r="J54" s="109"/>
      <c r="K54" s="109"/>
      <c r="L54" s="109"/>
      <c r="M54" s="109"/>
      <c r="N54" s="109"/>
      <c r="O54" s="27"/>
      <c r="P54" s="23"/>
      <c r="Q54" s="23"/>
      <c r="R54" s="23"/>
      <c r="S54" s="23"/>
      <c r="T54" s="193"/>
    </row>
    <row r="55" spans="1:20" ht="15" customHeight="1">
      <c r="A55" s="170"/>
      <c r="B55" s="27"/>
      <c r="C55" s="20"/>
      <c r="D55" s="20"/>
      <c r="E55" s="20"/>
      <c r="F55" s="20"/>
      <c r="G55" s="20"/>
      <c r="H55" s="20"/>
      <c r="I55" s="20"/>
      <c r="J55" s="20"/>
      <c r="K55" s="20"/>
      <c r="L55" s="20"/>
      <c r="M55" s="20"/>
      <c r="N55" s="20"/>
      <c r="O55" s="27"/>
      <c r="P55" s="23"/>
      <c r="Q55" s="23"/>
      <c r="R55" s="23"/>
      <c r="S55" s="23"/>
      <c r="T55" s="193"/>
    </row>
    <row r="56" spans="1:20" ht="15" customHeight="1">
      <c r="A56" s="175" t="s">
        <v>323</v>
      </c>
      <c r="B56" s="31" t="s">
        <v>1</v>
      </c>
      <c r="C56" s="20" t="s">
        <v>406</v>
      </c>
      <c r="D56" s="20"/>
      <c r="E56" s="20"/>
      <c r="F56" s="20"/>
      <c r="G56" s="77"/>
      <c r="H56" s="77"/>
      <c r="I56" s="77"/>
      <c r="J56" s="77"/>
      <c r="K56" s="77"/>
      <c r="L56" s="77"/>
      <c r="M56" s="77"/>
      <c r="N56" s="77"/>
      <c r="O56" s="27"/>
      <c r="P56" s="23"/>
      <c r="Q56" s="23"/>
      <c r="R56" s="23"/>
      <c r="S56" s="23"/>
      <c r="T56" s="193"/>
    </row>
    <row r="57" spans="1:20" ht="15" customHeight="1">
      <c r="A57" s="176" t="s">
        <v>390</v>
      </c>
      <c r="B57" s="31"/>
      <c r="C57" s="20"/>
      <c r="D57" s="20"/>
      <c r="E57" s="20"/>
      <c r="F57" s="20"/>
      <c r="G57" s="20"/>
      <c r="H57" s="20"/>
      <c r="I57" s="20"/>
      <c r="J57" s="20"/>
      <c r="K57" s="20"/>
      <c r="L57" s="20"/>
      <c r="M57" s="20"/>
      <c r="N57" s="20"/>
      <c r="O57" s="27"/>
      <c r="P57" s="23"/>
      <c r="Q57" s="23"/>
      <c r="R57" s="23"/>
      <c r="S57" s="23"/>
      <c r="T57" s="193"/>
    </row>
    <row r="58" spans="1:20" ht="15" customHeight="1">
      <c r="A58" s="177" t="s">
        <v>175</v>
      </c>
      <c r="B58" s="37" t="s">
        <v>688</v>
      </c>
      <c r="C58" s="150" t="s">
        <v>0</v>
      </c>
      <c r="D58" s="20"/>
      <c r="E58" s="20"/>
      <c r="F58" s="109"/>
      <c r="G58" s="109"/>
      <c r="H58" s="109"/>
      <c r="I58" s="109"/>
      <c r="J58" s="109"/>
      <c r="K58" s="109"/>
      <c r="L58" s="109"/>
      <c r="M58" s="109"/>
      <c r="N58" s="109"/>
      <c r="O58" s="27"/>
      <c r="P58" s="23"/>
      <c r="Q58" s="23"/>
      <c r="R58" s="23"/>
      <c r="S58" s="23"/>
      <c r="T58" s="193"/>
    </row>
    <row r="59" spans="1:20" ht="15" customHeight="1">
      <c r="A59" s="177" t="s">
        <v>176</v>
      </c>
      <c r="B59" s="37" t="s">
        <v>689</v>
      </c>
      <c r="C59" s="150" t="s">
        <v>0</v>
      </c>
      <c r="D59" s="20"/>
      <c r="E59" s="20"/>
      <c r="F59" s="109"/>
      <c r="G59" s="109"/>
      <c r="H59" s="109"/>
      <c r="I59" s="109"/>
      <c r="J59" s="109"/>
      <c r="K59" s="109"/>
      <c r="L59" s="109"/>
      <c r="M59" s="109"/>
      <c r="N59" s="109"/>
      <c r="O59" s="27"/>
      <c r="P59" s="23"/>
      <c r="Q59" s="23"/>
      <c r="R59" s="23"/>
      <c r="S59" s="23"/>
      <c r="T59" s="193"/>
    </row>
    <row r="60" spans="1:20" ht="15" customHeight="1">
      <c r="A60" s="177"/>
      <c r="B60" s="31"/>
      <c r="C60" s="20"/>
      <c r="D60" s="20"/>
      <c r="E60" s="20"/>
      <c r="F60" s="21"/>
      <c r="G60" s="21"/>
      <c r="H60" s="21"/>
      <c r="I60" s="21"/>
      <c r="J60" s="21"/>
      <c r="K60" s="21"/>
      <c r="L60" s="21"/>
      <c r="M60" s="21"/>
      <c r="N60" s="21"/>
      <c r="O60" s="27"/>
      <c r="P60" s="23"/>
      <c r="Q60" s="23"/>
      <c r="R60" s="23"/>
      <c r="S60" s="23"/>
      <c r="T60" s="193"/>
    </row>
    <row r="61" spans="1:20" ht="15" customHeight="1">
      <c r="A61" s="173" t="s">
        <v>52</v>
      </c>
      <c r="B61" s="31"/>
      <c r="C61" s="20"/>
      <c r="D61" s="20"/>
      <c r="E61" s="20"/>
      <c r="F61" s="21"/>
      <c r="G61" s="21"/>
      <c r="H61" s="21"/>
      <c r="I61" s="21"/>
      <c r="J61" s="21"/>
      <c r="K61" s="21"/>
      <c r="L61" s="21"/>
      <c r="M61" s="21"/>
      <c r="N61" s="21"/>
      <c r="O61" s="27"/>
      <c r="P61" s="23"/>
      <c r="Q61" s="23"/>
      <c r="R61" s="23"/>
      <c r="S61" s="23"/>
      <c r="T61" s="193"/>
    </row>
    <row r="62" spans="1:20" ht="15" customHeight="1">
      <c r="A62" s="170" t="s">
        <v>248</v>
      </c>
      <c r="B62" s="27" t="s">
        <v>68</v>
      </c>
      <c r="C62" s="150" t="s">
        <v>0</v>
      </c>
      <c r="D62" s="20"/>
      <c r="E62" s="21"/>
      <c r="F62" s="21"/>
      <c r="G62" s="229"/>
      <c r="H62" s="229"/>
      <c r="I62" s="229"/>
      <c r="J62" s="229"/>
      <c r="K62" s="229"/>
      <c r="L62" s="229"/>
      <c r="M62" s="229"/>
      <c r="N62" s="229"/>
      <c r="O62" s="27"/>
      <c r="P62" s="23"/>
      <c r="Q62" s="23"/>
      <c r="R62" s="23"/>
      <c r="S62" s="23"/>
      <c r="T62" s="193"/>
    </row>
    <row r="63" spans="1:20" ht="15" customHeight="1">
      <c r="A63" s="170" t="s">
        <v>302</v>
      </c>
      <c r="B63" s="27" t="s">
        <v>69</v>
      </c>
      <c r="C63" s="150" t="s">
        <v>0</v>
      </c>
      <c r="D63" s="20"/>
      <c r="E63" s="21"/>
      <c r="F63" s="21"/>
      <c r="G63" s="229"/>
      <c r="H63" s="229"/>
      <c r="I63" s="229"/>
      <c r="J63" s="229"/>
      <c r="K63" s="229"/>
      <c r="L63" s="229"/>
      <c r="M63" s="229"/>
      <c r="N63" s="229"/>
      <c r="O63" s="27"/>
      <c r="P63" s="23"/>
      <c r="Q63" s="23"/>
      <c r="R63" s="23"/>
      <c r="S63" s="23"/>
      <c r="T63" s="193"/>
    </row>
    <row r="64" spans="1:20" ht="15" customHeight="1">
      <c r="A64" s="169" t="s">
        <v>317</v>
      </c>
      <c r="B64" s="27" t="s">
        <v>264</v>
      </c>
      <c r="C64" s="150" t="s">
        <v>0</v>
      </c>
      <c r="D64" s="20"/>
      <c r="E64" s="21"/>
      <c r="F64" s="21"/>
      <c r="G64" s="229"/>
      <c r="H64" s="229"/>
      <c r="I64" s="229"/>
      <c r="J64" s="229"/>
      <c r="K64" s="229"/>
      <c r="L64" s="229"/>
      <c r="M64" s="229"/>
      <c r="N64" s="229"/>
      <c r="O64" s="27"/>
      <c r="P64" s="23"/>
      <c r="Q64" s="23"/>
      <c r="R64" s="23"/>
      <c r="S64" s="23"/>
      <c r="T64" s="193"/>
    </row>
    <row r="65" spans="1:20" ht="15" customHeight="1">
      <c r="A65" s="169" t="s">
        <v>316</v>
      </c>
      <c r="B65" s="27" t="s">
        <v>265</v>
      </c>
      <c r="C65" s="150" t="s">
        <v>0</v>
      </c>
      <c r="D65" s="20"/>
      <c r="E65" s="21"/>
      <c r="F65" s="21"/>
      <c r="G65" s="229"/>
      <c r="H65" s="229"/>
      <c r="I65" s="229"/>
      <c r="J65" s="229"/>
      <c r="K65" s="229"/>
      <c r="L65" s="229"/>
      <c r="M65" s="229"/>
      <c r="N65" s="229"/>
      <c r="O65" s="27"/>
      <c r="P65" s="23"/>
      <c r="Q65" s="23"/>
      <c r="R65" s="23"/>
      <c r="S65" s="23"/>
      <c r="T65" s="193"/>
    </row>
    <row r="66" spans="1:20" ht="15" customHeight="1">
      <c r="A66" s="177"/>
      <c r="B66" s="31"/>
      <c r="C66" s="20"/>
      <c r="D66" s="20"/>
      <c r="E66" s="21"/>
      <c r="F66" s="21"/>
      <c r="G66" s="21"/>
      <c r="H66" s="21"/>
      <c r="I66" s="21"/>
      <c r="J66" s="21"/>
      <c r="K66" s="21"/>
      <c r="L66" s="21"/>
      <c r="M66" s="21"/>
      <c r="N66" s="21"/>
      <c r="O66" s="27"/>
      <c r="P66" s="23"/>
      <c r="Q66" s="23"/>
      <c r="R66" s="23"/>
      <c r="S66" s="23"/>
      <c r="T66" s="193"/>
    </row>
    <row r="67" spans="1:20" ht="15" customHeight="1">
      <c r="A67" s="170" t="s">
        <v>307</v>
      </c>
      <c r="B67" s="27" t="s">
        <v>263</v>
      </c>
      <c r="C67" s="150" t="s">
        <v>411</v>
      </c>
      <c r="D67" s="20"/>
      <c r="E67" s="21"/>
      <c r="F67" s="21"/>
      <c r="G67" s="21"/>
      <c r="H67" s="21"/>
      <c r="I67" s="21"/>
      <c r="J67" s="21"/>
      <c r="K67" s="21"/>
      <c r="L67" s="21"/>
      <c r="M67" s="21"/>
      <c r="N67" s="21"/>
      <c r="O67" s="27"/>
      <c r="P67" s="23"/>
      <c r="Q67" s="23"/>
      <c r="R67" s="23"/>
      <c r="S67" s="23"/>
      <c r="T67" s="193"/>
    </row>
    <row r="68" spans="1:20" ht="15" customHeight="1">
      <c r="A68" s="178" t="s">
        <v>763</v>
      </c>
      <c r="B68" s="33"/>
      <c r="C68" s="36"/>
      <c r="D68" s="33"/>
      <c r="E68" s="21"/>
      <c r="F68" s="21"/>
      <c r="G68" s="149"/>
      <c r="H68" s="149"/>
      <c r="I68" s="149"/>
      <c r="J68" s="149"/>
      <c r="K68" s="149"/>
      <c r="L68" s="149"/>
      <c r="M68" s="149"/>
      <c r="N68" s="149"/>
      <c r="O68" s="27"/>
      <c r="P68" s="23"/>
      <c r="Q68" s="23"/>
      <c r="R68" s="23"/>
      <c r="S68" s="23"/>
      <c r="T68" s="193"/>
    </row>
    <row r="69" spans="1:20" ht="15" customHeight="1">
      <c r="A69" s="177" t="s">
        <v>802</v>
      </c>
      <c r="B69" s="619" t="s">
        <v>802</v>
      </c>
      <c r="C69" s="36"/>
      <c r="D69" s="36"/>
      <c r="E69" s="21"/>
      <c r="F69" s="21"/>
      <c r="G69" s="229"/>
      <c r="H69" s="229"/>
      <c r="I69" s="229"/>
      <c r="J69" s="229"/>
      <c r="K69" s="229"/>
      <c r="L69" s="229"/>
      <c r="M69" s="229"/>
      <c r="N69" s="229"/>
      <c r="O69" s="27"/>
      <c r="P69" s="23"/>
      <c r="Q69" s="23"/>
      <c r="R69" s="23"/>
      <c r="S69" s="23"/>
      <c r="T69" s="193"/>
    </row>
    <row r="70" spans="1:20" ht="15" customHeight="1">
      <c r="A70" s="177" t="s">
        <v>802</v>
      </c>
      <c r="B70" s="619" t="s">
        <v>802</v>
      </c>
      <c r="C70" s="36"/>
      <c r="D70" s="36"/>
      <c r="E70" s="21"/>
      <c r="F70" s="21"/>
      <c r="G70" s="229"/>
      <c r="H70" s="229"/>
      <c r="I70" s="229"/>
      <c r="J70" s="229"/>
      <c r="K70" s="229"/>
      <c r="L70" s="229"/>
      <c r="M70" s="229"/>
      <c r="N70" s="229"/>
      <c r="O70" s="27"/>
      <c r="P70" s="23"/>
      <c r="Q70" s="23"/>
      <c r="R70" s="23"/>
      <c r="S70" s="23"/>
      <c r="T70" s="193"/>
    </row>
    <row r="71" spans="1:20" ht="15" customHeight="1">
      <c r="A71" s="177" t="s">
        <v>802</v>
      </c>
      <c r="B71" s="619" t="s">
        <v>802</v>
      </c>
      <c r="C71" s="36"/>
      <c r="D71" s="36"/>
      <c r="E71" s="21"/>
      <c r="F71" s="21"/>
      <c r="G71" s="229"/>
      <c r="H71" s="229"/>
      <c r="I71" s="229"/>
      <c r="J71" s="229"/>
      <c r="K71" s="229"/>
      <c r="L71" s="229"/>
      <c r="M71" s="229"/>
      <c r="N71" s="229"/>
      <c r="O71" s="27"/>
      <c r="P71" s="23"/>
      <c r="Q71" s="23"/>
      <c r="R71" s="23"/>
      <c r="S71" s="23"/>
      <c r="T71" s="193"/>
    </row>
    <row r="72" spans="1:20" ht="15" customHeight="1">
      <c r="A72" s="177" t="s">
        <v>802</v>
      </c>
      <c r="B72" s="619" t="s">
        <v>802</v>
      </c>
      <c r="C72" s="36"/>
      <c r="D72" s="36"/>
      <c r="E72" s="21"/>
      <c r="F72" s="21"/>
      <c r="G72" s="229"/>
      <c r="H72" s="229"/>
      <c r="I72" s="229"/>
      <c r="J72" s="229"/>
      <c r="K72" s="229"/>
      <c r="L72" s="229"/>
      <c r="M72" s="229"/>
      <c r="N72" s="229"/>
      <c r="O72" s="27"/>
      <c r="P72" s="23"/>
      <c r="Q72" s="23"/>
      <c r="R72" s="23"/>
      <c r="S72" s="23"/>
      <c r="T72" s="193"/>
    </row>
    <row r="73" spans="1:20" ht="15" customHeight="1">
      <c r="A73" s="177" t="s">
        <v>802</v>
      </c>
      <c r="B73" s="619" t="s">
        <v>802</v>
      </c>
      <c r="C73" s="36"/>
      <c r="D73" s="36"/>
      <c r="E73" s="21"/>
      <c r="F73" s="21"/>
      <c r="G73" s="229"/>
      <c r="H73" s="229"/>
      <c r="I73" s="229"/>
      <c r="J73" s="229"/>
      <c r="K73" s="229"/>
      <c r="L73" s="229"/>
      <c r="M73" s="229"/>
      <c r="N73" s="229"/>
      <c r="O73" s="27"/>
      <c r="P73" s="23"/>
      <c r="Q73" s="23"/>
      <c r="R73" s="23"/>
      <c r="S73" s="23"/>
      <c r="T73" s="193"/>
    </row>
    <row r="74" spans="1:20" ht="15" customHeight="1">
      <c r="A74" s="177" t="s">
        <v>802</v>
      </c>
      <c r="B74" s="619" t="s">
        <v>802</v>
      </c>
      <c r="C74" s="36"/>
      <c r="D74" s="36"/>
      <c r="E74" s="21"/>
      <c r="F74" s="21"/>
      <c r="G74" s="229"/>
      <c r="H74" s="229"/>
      <c r="I74" s="229"/>
      <c r="J74" s="229"/>
      <c r="K74" s="229"/>
      <c r="L74" s="229"/>
      <c r="M74" s="229"/>
      <c r="N74" s="229"/>
      <c r="O74" s="27"/>
      <c r="P74" s="23"/>
      <c r="Q74" s="23"/>
      <c r="R74" s="23"/>
      <c r="S74" s="23"/>
      <c r="T74" s="193"/>
    </row>
    <row r="75" spans="1:20" ht="15" customHeight="1">
      <c r="A75" s="177" t="s">
        <v>802</v>
      </c>
      <c r="B75" s="619" t="s">
        <v>802</v>
      </c>
      <c r="C75" s="36"/>
      <c r="D75" s="36"/>
      <c r="E75" s="21"/>
      <c r="F75" s="21"/>
      <c r="G75" s="229"/>
      <c r="H75" s="229"/>
      <c r="I75" s="229"/>
      <c r="J75" s="229"/>
      <c r="K75" s="229"/>
      <c r="L75" s="229"/>
      <c r="M75" s="229"/>
      <c r="N75" s="229"/>
      <c r="O75" s="27"/>
      <c r="P75" s="23"/>
      <c r="Q75" s="23"/>
      <c r="R75" s="23"/>
      <c r="S75" s="23"/>
      <c r="T75" s="193"/>
    </row>
    <row r="76" spans="1:20" ht="15" customHeight="1">
      <c r="A76" s="177" t="s">
        <v>802</v>
      </c>
      <c r="B76" s="619" t="s">
        <v>802</v>
      </c>
      <c r="C76" s="36"/>
      <c r="D76" s="36"/>
      <c r="E76" s="21"/>
      <c r="F76" s="21"/>
      <c r="G76" s="229"/>
      <c r="H76" s="229"/>
      <c r="I76" s="229"/>
      <c r="J76" s="229"/>
      <c r="K76" s="229"/>
      <c r="L76" s="229"/>
      <c r="M76" s="229"/>
      <c r="N76" s="229"/>
      <c r="O76" s="27"/>
      <c r="P76" s="23"/>
      <c r="Q76" s="23"/>
      <c r="R76" s="23"/>
      <c r="S76" s="23"/>
      <c r="T76" s="193"/>
    </row>
    <row r="77" spans="1:20" ht="15" customHeight="1">
      <c r="A77" s="177" t="s">
        <v>802</v>
      </c>
      <c r="B77" s="619" t="s">
        <v>802</v>
      </c>
      <c r="C77" s="36"/>
      <c r="D77" s="36"/>
      <c r="E77" s="21"/>
      <c r="F77" s="21"/>
      <c r="G77" s="229"/>
      <c r="H77" s="229"/>
      <c r="I77" s="229"/>
      <c r="J77" s="229"/>
      <c r="K77" s="229"/>
      <c r="L77" s="229"/>
      <c r="M77" s="229"/>
      <c r="N77" s="229"/>
      <c r="O77" s="27"/>
      <c r="P77" s="23"/>
      <c r="Q77" s="23"/>
      <c r="R77" s="23"/>
      <c r="S77" s="23"/>
      <c r="T77" s="193"/>
    </row>
    <row r="78" spans="1:20" ht="15" customHeight="1">
      <c r="A78" s="177" t="s">
        <v>802</v>
      </c>
      <c r="B78" s="619" t="s">
        <v>802</v>
      </c>
      <c r="C78" s="36"/>
      <c r="D78" s="36"/>
      <c r="E78" s="21"/>
      <c r="F78" s="21"/>
      <c r="G78" s="229"/>
      <c r="H78" s="229"/>
      <c r="I78" s="229"/>
      <c r="J78" s="229"/>
      <c r="K78" s="229"/>
      <c r="L78" s="229"/>
      <c r="M78" s="229"/>
      <c r="N78" s="229"/>
      <c r="O78" s="27"/>
      <c r="P78" s="23"/>
      <c r="Q78" s="23"/>
      <c r="R78" s="23"/>
      <c r="S78" s="23"/>
      <c r="T78" s="193"/>
    </row>
    <row r="79" spans="1:20" ht="15" customHeight="1">
      <c r="A79" s="177" t="s">
        <v>802</v>
      </c>
      <c r="B79" s="619" t="s">
        <v>802</v>
      </c>
      <c r="C79" s="36"/>
      <c r="D79" s="36"/>
      <c r="E79" s="21"/>
      <c r="F79" s="21"/>
      <c r="G79" s="229"/>
      <c r="H79" s="229"/>
      <c r="I79" s="229"/>
      <c r="J79" s="229"/>
      <c r="K79" s="229"/>
      <c r="L79" s="229"/>
      <c r="M79" s="229"/>
      <c r="N79" s="229"/>
      <c r="O79" s="27"/>
      <c r="P79" s="23"/>
      <c r="Q79" s="23"/>
      <c r="R79" s="23"/>
      <c r="S79" s="23"/>
      <c r="T79" s="193"/>
    </row>
    <row r="80" spans="1:20" ht="15" customHeight="1">
      <c r="A80" s="177" t="s">
        <v>802</v>
      </c>
      <c r="B80" s="619" t="s">
        <v>802</v>
      </c>
      <c r="C80" s="36"/>
      <c r="D80" s="36"/>
      <c r="E80" s="21"/>
      <c r="F80" s="21"/>
      <c r="G80" s="229"/>
      <c r="H80" s="229"/>
      <c r="I80" s="229"/>
      <c r="J80" s="229"/>
      <c r="K80" s="229"/>
      <c r="L80" s="229"/>
      <c r="M80" s="229"/>
      <c r="N80" s="229"/>
      <c r="O80" s="27"/>
      <c r="P80" s="23"/>
      <c r="Q80" s="23"/>
      <c r="R80" s="23"/>
      <c r="S80" s="23"/>
      <c r="T80" s="193"/>
    </row>
    <row r="81" spans="1:20" ht="15" customHeight="1">
      <c r="A81" s="177" t="s">
        <v>802</v>
      </c>
      <c r="B81" s="619" t="s">
        <v>802</v>
      </c>
      <c r="C81" s="36"/>
      <c r="D81" s="36"/>
      <c r="E81" s="21"/>
      <c r="F81" s="21"/>
      <c r="G81" s="229"/>
      <c r="H81" s="229"/>
      <c r="I81" s="229"/>
      <c r="J81" s="229"/>
      <c r="K81" s="229"/>
      <c r="L81" s="229"/>
      <c r="M81" s="229"/>
      <c r="N81" s="229"/>
      <c r="O81" s="27"/>
      <c r="P81" s="23"/>
      <c r="Q81" s="23"/>
      <c r="R81" s="23"/>
      <c r="S81" s="23"/>
      <c r="T81" s="193"/>
    </row>
    <row r="82" spans="1:20" ht="15" customHeight="1">
      <c r="A82" s="177" t="s">
        <v>802</v>
      </c>
      <c r="B82" s="619" t="s">
        <v>802</v>
      </c>
      <c r="C82" s="36"/>
      <c r="D82" s="36"/>
      <c r="E82" s="21"/>
      <c r="F82" s="21"/>
      <c r="G82" s="229"/>
      <c r="H82" s="229"/>
      <c r="I82" s="229"/>
      <c r="J82" s="229"/>
      <c r="K82" s="229"/>
      <c r="L82" s="229"/>
      <c r="M82" s="229"/>
      <c r="N82" s="229"/>
      <c r="O82" s="27"/>
      <c r="P82" s="23"/>
      <c r="Q82" s="23"/>
      <c r="R82" s="23"/>
      <c r="S82" s="23"/>
      <c r="T82" s="193"/>
    </row>
    <row r="83" spans="1:20" ht="15" customHeight="1">
      <c r="A83" s="177" t="s">
        <v>802</v>
      </c>
      <c r="B83" s="619" t="s">
        <v>802</v>
      </c>
      <c r="C83" s="36"/>
      <c r="D83" s="36"/>
      <c r="E83" s="21"/>
      <c r="F83" s="21"/>
      <c r="G83" s="229"/>
      <c r="H83" s="229"/>
      <c r="I83" s="229"/>
      <c r="J83" s="229"/>
      <c r="K83" s="229"/>
      <c r="L83" s="229"/>
      <c r="M83" s="229"/>
      <c r="N83" s="229"/>
      <c r="O83" s="27"/>
      <c r="P83" s="23"/>
      <c r="Q83" s="23"/>
      <c r="R83" s="23"/>
      <c r="S83" s="23"/>
      <c r="T83" s="193"/>
    </row>
    <row r="84" spans="1:20" ht="15" customHeight="1">
      <c r="A84" s="177" t="s">
        <v>802</v>
      </c>
      <c r="B84" s="619" t="s">
        <v>802</v>
      </c>
      <c r="C84" s="36"/>
      <c r="D84" s="36"/>
      <c r="E84" s="21"/>
      <c r="F84" s="21"/>
      <c r="G84" s="229"/>
      <c r="H84" s="229"/>
      <c r="I84" s="229"/>
      <c r="J84" s="229"/>
      <c r="K84" s="229"/>
      <c r="L84" s="229"/>
      <c r="M84" s="229"/>
      <c r="N84" s="229"/>
      <c r="O84" s="27"/>
      <c r="P84" s="23"/>
      <c r="Q84" s="23"/>
      <c r="R84" s="23"/>
      <c r="S84" s="23"/>
      <c r="T84" s="193"/>
    </row>
    <row r="85" spans="1:20" ht="15" customHeight="1">
      <c r="A85" s="177" t="s">
        <v>802</v>
      </c>
      <c r="B85" s="619" t="s">
        <v>802</v>
      </c>
      <c r="C85" s="36"/>
      <c r="D85" s="36"/>
      <c r="E85" s="21"/>
      <c r="F85" s="21"/>
      <c r="G85" s="229"/>
      <c r="H85" s="229"/>
      <c r="I85" s="229"/>
      <c r="J85" s="229"/>
      <c r="K85" s="229"/>
      <c r="L85" s="229"/>
      <c r="M85" s="229"/>
      <c r="N85" s="229"/>
      <c r="O85" s="27"/>
      <c r="P85" s="23"/>
      <c r="Q85" s="23"/>
      <c r="R85" s="23"/>
      <c r="S85" s="23"/>
      <c r="T85" s="193"/>
    </row>
    <row r="86" spans="1:20" ht="15" customHeight="1">
      <c r="A86" s="177" t="s">
        <v>802</v>
      </c>
      <c r="B86" s="619" t="s">
        <v>802</v>
      </c>
      <c r="C86" s="36"/>
      <c r="D86" s="36"/>
      <c r="E86" s="21"/>
      <c r="F86" s="21"/>
      <c r="G86" s="229"/>
      <c r="H86" s="229"/>
      <c r="I86" s="229"/>
      <c r="J86" s="229"/>
      <c r="K86" s="229"/>
      <c r="L86" s="229"/>
      <c r="M86" s="229"/>
      <c r="N86" s="229"/>
      <c r="O86" s="27"/>
      <c r="P86" s="23"/>
      <c r="Q86" s="23"/>
      <c r="R86" s="23"/>
      <c r="S86" s="23"/>
      <c r="T86" s="193"/>
    </row>
    <row r="87" spans="1:20" ht="15" customHeight="1">
      <c r="A87" s="177" t="s">
        <v>802</v>
      </c>
      <c r="B87" s="619" t="s">
        <v>802</v>
      </c>
      <c r="C87" s="36"/>
      <c r="D87" s="36"/>
      <c r="E87" s="21"/>
      <c r="F87" s="21"/>
      <c r="G87" s="229"/>
      <c r="H87" s="229"/>
      <c r="I87" s="229"/>
      <c r="J87" s="229"/>
      <c r="K87" s="229"/>
      <c r="L87" s="229"/>
      <c r="M87" s="229"/>
      <c r="N87" s="229"/>
      <c r="O87" s="27"/>
      <c r="P87" s="23"/>
      <c r="Q87" s="23"/>
      <c r="R87" s="23"/>
      <c r="S87" s="23"/>
      <c r="T87" s="193"/>
    </row>
    <row r="88" spans="1:20" ht="15" customHeight="1">
      <c r="A88" s="177" t="s">
        <v>802</v>
      </c>
      <c r="B88" s="619" t="s">
        <v>802</v>
      </c>
      <c r="C88" s="36"/>
      <c r="D88" s="36"/>
      <c r="E88" s="21"/>
      <c r="F88" s="21"/>
      <c r="G88" s="229"/>
      <c r="H88" s="229"/>
      <c r="I88" s="229"/>
      <c r="J88" s="229"/>
      <c r="K88" s="229"/>
      <c r="L88" s="229"/>
      <c r="M88" s="229"/>
      <c r="N88" s="229"/>
      <c r="O88" s="27"/>
      <c r="P88" s="23"/>
      <c r="Q88" s="23"/>
      <c r="R88" s="23"/>
      <c r="S88" s="23"/>
      <c r="T88" s="193"/>
    </row>
    <row r="89" spans="1:20" ht="15" customHeight="1">
      <c r="A89" s="177" t="s">
        <v>802</v>
      </c>
      <c r="B89" s="619" t="s">
        <v>802</v>
      </c>
      <c r="C89" s="36"/>
      <c r="D89" s="36"/>
      <c r="E89" s="21"/>
      <c r="F89" s="21"/>
      <c r="G89" s="229"/>
      <c r="H89" s="229"/>
      <c r="I89" s="229"/>
      <c r="J89" s="229"/>
      <c r="K89" s="229"/>
      <c r="L89" s="229"/>
      <c r="M89" s="229"/>
      <c r="N89" s="229"/>
      <c r="O89" s="27"/>
      <c r="P89" s="23"/>
      <c r="Q89" s="23"/>
      <c r="R89" s="23"/>
      <c r="S89" s="23"/>
      <c r="T89" s="193"/>
    </row>
    <row r="90" spans="1:20" ht="15" customHeight="1">
      <c r="A90" s="177" t="s">
        <v>802</v>
      </c>
      <c r="B90" s="619" t="s">
        <v>802</v>
      </c>
      <c r="C90" s="36"/>
      <c r="D90" s="36"/>
      <c r="E90" s="21"/>
      <c r="F90" s="21"/>
      <c r="G90" s="229"/>
      <c r="H90" s="229"/>
      <c r="I90" s="229"/>
      <c r="J90" s="229"/>
      <c r="K90" s="229"/>
      <c r="L90" s="229"/>
      <c r="M90" s="229"/>
      <c r="N90" s="229"/>
      <c r="O90" s="27"/>
      <c r="P90" s="23"/>
      <c r="Q90" s="23"/>
      <c r="R90" s="23"/>
      <c r="S90" s="23"/>
      <c r="T90" s="193"/>
    </row>
    <row r="91" spans="1:20" ht="15" customHeight="1">
      <c r="A91" s="177" t="s">
        <v>802</v>
      </c>
      <c r="B91" s="619" t="s">
        <v>802</v>
      </c>
      <c r="C91" s="36"/>
      <c r="D91" s="36"/>
      <c r="E91" s="21"/>
      <c r="F91" s="21"/>
      <c r="G91" s="229"/>
      <c r="H91" s="229"/>
      <c r="I91" s="229"/>
      <c r="J91" s="229"/>
      <c r="K91" s="229"/>
      <c r="L91" s="229"/>
      <c r="M91" s="229"/>
      <c r="N91" s="229"/>
      <c r="O91" s="27"/>
      <c r="P91" s="23"/>
      <c r="Q91" s="23"/>
      <c r="R91" s="23"/>
      <c r="S91" s="23"/>
      <c r="T91" s="193"/>
    </row>
    <row r="92" spans="1:20" ht="15" customHeight="1">
      <c r="A92" s="177" t="s">
        <v>802</v>
      </c>
      <c r="B92" s="619" t="s">
        <v>802</v>
      </c>
      <c r="C92" s="36"/>
      <c r="D92" s="36"/>
      <c r="E92" s="21"/>
      <c r="F92" s="21"/>
      <c r="G92" s="229"/>
      <c r="H92" s="229"/>
      <c r="I92" s="229"/>
      <c r="J92" s="229"/>
      <c r="K92" s="229"/>
      <c r="L92" s="229"/>
      <c r="M92" s="229"/>
      <c r="N92" s="229"/>
      <c r="O92" s="27"/>
      <c r="P92" s="23"/>
      <c r="Q92" s="23"/>
      <c r="R92" s="23"/>
      <c r="S92" s="23"/>
      <c r="T92" s="193"/>
    </row>
    <row r="93" spans="1:20" ht="15" customHeight="1">
      <c r="A93" s="179"/>
      <c r="B93" s="83"/>
      <c r="C93" s="36"/>
      <c r="D93" s="36"/>
      <c r="E93" s="36"/>
      <c r="F93" s="36"/>
      <c r="G93" s="36"/>
      <c r="H93" s="36"/>
      <c r="I93" s="36"/>
      <c r="J93" s="36"/>
      <c r="K93" s="36"/>
      <c r="L93" s="36"/>
      <c r="M93" s="36"/>
      <c r="N93" s="36"/>
      <c r="O93" s="36"/>
      <c r="P93" s="23"/>
      <c r="Q93" s="23"/>
      <c r="R93" s="23"/>
      <c r="S93" s="23"/>
      <c r="T93" s="193"/>
    </row>
    <row r="94" spans="1:20" ht="15" customHeight="1">
      <c r="A94" s="180" t="s">
        <v>325</v>
      </c>
      <c r="B94" s="31"/>
      <c r="C94" s="20"/>
      <c r="D94" s="20"/>
      <c r="E94" s="20"/>
      <c r="F94" s="20"/>
      <c r="G94" s="20"/>
      <c r="H94" s="20"/>
      <c r="I94" s="20"/>
      <c r="J94" s="20"/>
      <c r="K94" s="20"/>
      <c r="L94" s="20"/>
      <c r="M94" s="20"/>
      <c r="N94" s="20"/>
      <c r="O94" s="20"/>
      <c r="P94" s="23"/>
      <c r="Q94" s="23"/>
      <c r="R94" s="23"/>
      <c r="S94" s="23"/>
      <c r="T94" s="193"/>
    </row>
    <row r="95" spans="1:20" ht="15" customHeight="1">
      <c r="A95" s="181"/>
      <c r="B95" s="31"/>
      <c r="C95" s="20"/>
      <c r="D95" s="20"/>
      <c r="E95" s="20"/>
      <c r="F95" s="20"/>
      <c r="G95" s="20"/>
      <c r="H95" s="20"/>
      <c r="I95" s="20"/>
      <c r="J95" s="20"/>
      <c r="K95" s="20"/>
      <c r="L95" s="20"/>
      <c r="M95" s="20"/>
      <c r="N95" s="20"/>
      <c r="O95" s="20"/>
      <c r="P95" s="23"/>
      <c r="Q95" s="23"/>
      <c r="R95" s="23"/>
      <c r="S95" s="23"/>
      <c r="T95" s="193"/>
    </row>
    <row r="96" spans="1:20" ht="15" customHeight="1">
      <c r="A96" s="170" t="s">
        <v>340</v>
      </c>
      <c r="B96" s="31" t="s">
        <v>315</v>
      </c>
      <c r="C96" s="20" t="s">
        <v>335</v>
      </c>
      <c r="D96" s="20"/>
      <c r="E96" s="20"/>
      <c r="F96" s="20"/>
      <c r="G96" s="109"/>
      <c r="H96" s="109"/>
      <c r="I96" s="109"/>
      <c r="J96" s="109"/>
      <c r="K96" s="109"/>
      <c r="L96" s="109"/>
      <c r="M96" s="109"/>
      <c r="N96" s="109"/>
      <c r="O96" s="27"/>
      <c r="P96" s="23"/>
      <c r="Q96" s="23"/>
      <c r="R96" s="23"/>
      <c r="S96" s="23"/>
      <c r="T96" s="193"/>
    </row>
    <row r="97" spans="1:20" ht="15" customHeight="1">
      <c r="A97" s="176" t="s">
        <v>328</v>
      </c>
      <c r="B97" s="31"/>
      <c r="C97" s="20"/>
      <c r="D97" s="20"/>
      <c r="E97" s="20"/>
      <c r="F97" s="20"/>
      <c r="G97" s="75"/>
      <c r="H97" s="75"/>
      <c r="I97" s="75"/>
      <c r="J97" s="75"/>
      <c r="K97" s="75"/>
      <c r="L97" s="75"/>
      <c r="M97" s="75"/>
      <c r="N97" s="1"/>
      <c r="O97" s="27"/>
      <c r="P97" s="23"/>
      <c r="Q97" s="23"/>
      <c r="R97" s="23"/>
      <c r="S97" s="23"/>
      <c r="T97" s="193"/>
    </row>
    <row r="98" spans="1:20" ht="15" customHeight="1">
      <c r="A98" s="170" t="s">
        <v>88</v>
      </c>
      <c r="B98" s="37" t="s">
        <v>703</v>
      </c>
      <c r="C98" s="20" t="s">
        <v>614</v>
      </c>
      <c r="D98" s="20"/>
      <c r="E98" s="20"/>
      <c r="F98" s="20"/>
      <c r="G98" s="109"/>
      <c r="H98" s="109"/>
      <c r="I98" s="109"/>
      <c r="J98" s="109"/>
      <c r="K98" s="109"/>
      <c r="L98" s="109"/>
      <c r="M98" s="109"/>
      <c r="N98" s="109"/>
      <c r="O98" s="27"/>
      <c r="P98" s="23"/>
      <c r="Q98" s="23"/>
      <c r="R98" s="23"/>
      <c r="S98" s="23"/>
      <c r="T98" s="193"/>
    </row>
    <row r="99" spans="1:20" ht="15" customHeight="1">
      <c r="A99" s="170" t="s">
        <v>327</v>
      </c>
      <c r="B99" s="31" t="s">
        <v>704</v>
      </c>
      <c r="C99" s="20" t="s">
        <v>614</v>
      </c>
      <c r="D99" s="20"/>
      <c r="E99" s="20"/>
      <c r="F99" s="20"/>
      <c r="G99" s="109"/>
      <c r="H99" s="109"/>
      <c r="I99" s="109"/>
      <c r="J99" s="109"/>
      <c r="K99" s="109"/>
      <c r="L99" s="109"/>
      <c r="M99" s="109"/>
      <c r="N99" s="109"/>
      <c r="O99" s="27"/>
      <c r="P99" s="23"/>
      <c r="Q99" s="23"/>
      <c r="R99" s="23"/>
      <c r="S99" s="23"/>
      <c r="T99" s="193"/>
    </row>
    <row r="100" spans="1:20" ht="15" customHeight="1">
      <c r="A100" s="170" t="s">
        <v>326</v>
      </c>
      <c r="B100" s="37" t="s">
        <v>705</v>
      </c>
      <c r="C100" s="20" t="s">
        <v>614</v>
      </c>
      <c r="D100" s="20"/>
      <c r="E100" s="20"/>
      <c r="F100" s="20"/>
      <c r="G100" s="109"/>
      <c r="H100" s="109"/>
      <c r="I100" s="109"/>
      <c r="J100" s="109"/>
      <c r="K100" s="109"/>
      <c r="L100" s="109"/>
      <c r="M100" s="109"/>
      <c r="N100" s="109"/>
      <c r="O100" s="27"/>
      <c r="P100" s="23"/>
      <c r="Q100" s="23"/>
      <c r="R100" s="23"/>
      <c r="S100" s="23"/>
      <c r="T100" s="193"/>
    </row>
    <row r="101" spans="1:20" ht="15" customHeight="1">
      <c r="A101" s="171"/>
      <c r="B101" s="31"/>
      <c r="C101" s="20"/>
      <c r="D101" s="20"/>
      <c r="E101" s="20"/>
      <c r="F101" s="20"/>
      <c r="G101" s="21"/>
      <c r="H101" s="21"/>
      <c r="I101" s="21"/>
      <c r="J101" s="21"/>
      <c r="K101" s="21"/>
      <c r="L101" s="21"/>
      <c r="M101" s="21"/>
      <c r="N101" s="21"/>
      <c r="O101" s="27"/>
      <c r="P101" s="23"/>
      <c r="Q101" s="23"/>
      <c r="R101" s="23"/>
      <c r="S101" s="23"/>
      <c r="T101" s="193"/>
    </row>
    <row r="102" spans="1:20" ht="24.75">
      <c r="A102" s="176" t="s">
        <v>329</v>
      </c>
      <c r="B102" s="31"/>
      <c r="C102" s="20"/>
      <c r="D102" s="20"/>
      <c r="E102" s="20"/>
      <c r="F102" s="20"/>
      <c r="G102" s="75"/>
      <c r="H102" s="75"/>
      <c r="I102" s="75"/>
      <c r="J102" s="75"/>
      <c r="K102" s="75"/>
      <c r="L102" s="75"/>
      <c r="M102" s="75"/>
      <c r="N102" s="1"/>
      <c r="O102" s="27"/>
      <c r="P102" s="23"/>
      <c r="Q102" s="23"/>
      <c r="R102" s="23"/>
      <c r="S102" s="23"/>
      <c r="T102" s="193"/>
    </row>
    <row r="103" spans="1:20" ht="15" customHeight="1">
      <c r="A103" s="170" t="s">
        <v>322</v>
      </c>
      <c r="B103" s="37" t="s">
        <v>690</v>
      </c>
      <c r="C103" s="20" t="s">
        <v>15</v>
      </c>
      <c r="D103" s="20"/>
      <c r="E103" s="20"/>
      <c r="F103" s="20"/>
      <c r="G103" s="90"/>
      <c r="H103" s="90"/>
      <c r="I103" s="90"/>
      <c r="J103" s="90"/>
      <c r="K103" s="90"/>
      <c r="L103" s="90"/>
      <c r="M103" s="90"/>
      <c r="N103" s="90"/>
      <c r="O103" s="27"/>
      <c r="P103" s="23"/>
      <c r="Q103" s="23"/>
      <c r="R103" s="23"/>
      <c r="S103" s="23"/>
      <c r="T103" s="193"/>
    </row>
    <row r="104" spans="1:20" ht="15" customHeight="1">
      <c r="A104" s="170" t="s">
        <v>192</v>
      </c>
      <c r="B104" s="37" t="s">
        <v>691</v>
      </c>
      <c r="C104" s="20" t="s">
        <v>15</v>
      </c>
      <c r="D104" s="20"/>
      <c r="E104" s="20"/>
      <c r="F104" s="20"/>
      <c r="G104" s="90"/>
      <c r="H104" s="90"/>
      <c r="I104" s="90"/>
      <c r="J104" s="90"/>
      <c r="K104" s="90"/>
      <c r="L104" s="90"/>
      <c r="M104" s="90"/>
      <c r="N104" s="90"/>
      <c r="O104" s="27"/>
      <c r="P104" s="23"/>
      <c r="Q104" s="23"/>
      <c r="R104" s="23"/>
      <c r="S104" s="23"/>
      <c r="T104" s="193"/>
    </row>
    <row r="105" spans="1:20" ht="15" customHeight="1">
      <c r="A105" s="170" t="s">
        <v>194</v>
      </c>
      <c r="B105" s="37" t="s">
        <v>125</v>
      </c>
      <c r="C105" s="20" t="s">
        <v>15</v>
      </c>
      <c r="D105" s="20"/>
      <c r="E105" s="20"/>
      <c r="F105" s="20"/>
      <c r="G105" s="90"/>
      <c r="H105" s="90"/>
      <c r="I105" s="90"/>
      <c r="J105" s="90"/>
      <c r="K105" s="90"/>
      <c r="L105" s="90"/>
      <c r="M105" s="90"/>
      <c r="N105" s="90"/>
      <c r="O105" s="27"/>
      <c r="P105" s="23"/>
      <c r="Q105" s="23"/>
      <c r="R105" s="23"/>
      <c r="S105" s="23"/>
      <c r="T105" s="193"/>
    </row>
    <row r="106" spans="1:20" ht="15" customHeight="1">
      <c r="A106" s="170" t="s">
        <v>195</v>
      </c>
      <c r="B106" s="37" t="s">
        <v>126</v>
      </c>
      <c r="C106" s="20" t="s">
        <v>15</v>
      </c>
      <c r="D106" s="20"/>
      <c r="E106" s="20"/>
      <c r="F106" s="20"/>
      <c r="G106" s="90"/>
      <c r="H106" s="90"/>
      <c r="I106" s="90"/>
      <c r="J106" s="90"/>
      <c r="K106" s="90"/>
      <c r="L106" s="90"/>
      <c r="M106" s="90"/>
      <c r="N106" s="90"/>
      <c r="O106" s="27"/>
      <c r="P106" s="23"/>
      <c r="Q106" s="23"/>
      <c r="R106" s="23"/>
      <c r="S106" s="23"/>
      <c r="T106" s="193"/>
    </row>
    <row r="107" spans="1:20" ht="15" customHeight="1">
      <c r="A107" s="171"/>
      <c r="B107" s="31"/>
      <c r="C107" s="20"/>
      <c r="D107" s="20"/>
      <c r="E107" s="20"/>
      <c r="F107" s="20"/>
      <c r="G107" s="20"/>
      <c r="H107" s="20"/>
      <c r="I107" s="20"/>
      <c r="J107" s="20"/>
      <c r="K107" s="20"/>
      <c r="L107" s="20"/>
      <c r="M107" s="20"/>
      <c r="N107" s="20"/>
      <c r="O107" s="20"/>
      <c r="P107" s="23"/>
      <c r="Q107" s="23"/>
      <c r="R107" s="23"/>
      <c r="S107" s="23"/>
      <c r="T107" s="193"/>
    </row>
    <row r="108" spans="1:20" ht="15" customHeight="1">
      <c r="A108" s="180" t="s">
        <v>133</v>
      </c>
      <c r="B108" s="31"/>
      <c r="C108" s="20"/>
      <c r="D108" s="20"/>
      <c r="E108" s="20"/>
      <c r="F108" s="20"/>
      <c r="G108" s="20"/>
      <c r="H108" s="20"/>
      <c r="I108" s="20"/>
      <c r="J108" s="20"/>
      <c r="K108" s="20"/>
      <c r="L108" s="20"/>
      <c r="M108" s="20"/>
      <c r="N108" s="20"/>
      <c r="O108" s="20"/>
      <c r="P108" s="23"/>
      <c r="Q108" s="23"/>
      <c r="R108" s="23"/>
      <c r="S108" s="23"/>
      <c r="T108" s="193"/>
    </row>
    <row r="109" spans="1:20" ht="15" customHeight="1">
      <c r="A109" s="172" t="s">
        <v>393</v>
      </c>
      <c r="B109" s="31"/>
      <c r="C109" s="20"/>
      <c r="D109" s="20"/>
      <c r="E109" s="20"/>
      <c r="F109" s="20"/>
      <c r="G109" s="20"/>
      <c r="H109" s="20"/>
      <c r="I109" s="20"/>
      <c r="J109" s="20"/>
      <c r="K109" s="20"/>
      <c r="L109" s="20"/>
      <c r="M109" s="20"/>
      <c r="N109" s="20"/>
      <c r="O109" s="20"/>
      <c r="P109" s="23"/>
      <c r="Q109" s="23"/>
      <c r="R109" s="23"/>
      <c r="S109" s="23"/>
      <c r="T109" s="193"/>
    </row>
    <row r="110" spans="1:20" ht="15" customHeight="1">
      <c r="A110" s="170" t="s">
        <v>373</v>
      </c>
      <c r="B110" s="37" t="s">
        <v>692</v>
      </c>
      <c r="C110" s="327" t="s">
        <v>218</v>
      </c>
      <c r="D110" s="20"/>
      <c r="E110" s="20"/>
      <c r="F110" s="20"/>
      <c r="G110" s="229"/>
      <c r="H110" s="229"/>
      <c r="I110" s="229"/>
      <c r="J110" s="229"/>
      <c r="K110" s="229"/>
      <c r="L110" s="229"/>
      <c r="M110" s="229"/>
      <c r="N110" s="229"/>
      <c r="O110" s="27"/>
      <c r="P110" s="23"/>
      <c r="Q110" s="23"/>
      <c r="R110" s="23"/>
      <c r="S110" s="23"/>
      <c r="T110" s="193"/>
    </row>
    <row r="111" spans="1:20" ht="15" customHeight="1">
      <c r="A111" s="171"/>
      <c r="B111" s="31"/>
      <c r="C111" s="20"/>
      <c r="D111" s="20"/>
      <c r="E111" s="20"/>
      <c r="F111" s="20"/>
      <c r="G111" s="20"/>
      <c r="H111" s="20"/>
      <c r="I111" s="20"/>
      <c r="J111" s="20"/>
      <c r="K111" s="20"/>
      <c r="L111" s="20"/>
      <c r="M111" s="20"/>
      <c r="N111" s="20"/>
      <c r="O111" s="27"/>
      <c r="P111" s="23"/>
      <c r="Q111" s="23"/>
      <c r="R111" s="23"/>
      <c r="S111" s="23"/>
      <c r="T111" s="193"/>
    </row>
    <row r="112" spans="1:20" ht="15" customHeight="1">
      <c r="A112" s="180" t="s">
        <v>132</v>
      </c>
      <c r="B112" s="31"/>
      <c r="C112" s="20"/>
      <c r="D112" s="20"/>
      <c r="E112" s="20"/>
      <c r="F112" s="20"/>
      <c r="G112" s="20"/>
      <c r="H112" s="20"/>
      <c r="I112" s="20"/>
      <c r="J112" s="20"/>
      <c r="K112" s="20"/>
      <c r="L112" s="20"/>
      <c r="M112" s="20"/>
      <c r="N112" s="20"/>
      <c r="O112" s="27"/>
      <c r="P112" s="23"/>
      <c r="Q112" s="23"/>
      <c r="R112" s="23"/>
      <c r="S112" s="23"/>
      <c r="T112" s="193"/>
    </row>
    <row r="113" spans="1:20" ht="15" customHeight="1">
      <c r="A113" s="172" t="s">
        <v>377</v>
      </c>
      <c r="B113" s="31"/>
      <c r="C113" s="20"/>
      <c r="D113" s="20"/>
      <c r="E113" s="20"/>
      <c r="F113" s="20"/>
      <c r="G113" s="20"/>
      <c r="H113" s="20"/>
      <c r="I113" s="20"/>
      <c r="J113" s="20"/>
      <c r="K113" s="20"/>
      <c r="L113" s="20"/>
      <c r="M113" s="20"/>
      <c r="N113" s="20"/>
      <c r="O113" s="27"/>
      <c r="P113" s="23"/>
      <c r="Q113" s="23"/>
      <c r="R113" s="23"/>
      <c r="S113" s="23"/>
      <c r="T113" s="193"/>
    </row>
    <row r="114" spans="1:20" ht="15" customHeight="1">
      <c r="A114" s="170" t="s">
        <v>373</v>
      </c>
      <c r="B114" s="37" t="s">
        <v>693</v>
      </c>
      <c r="C114" s="36" t="s">
        <v>218</v>
      </c>
      <c r="D114" s="20"/>
      <c r="E114" s="20"/>
      <c r="F114" s="20"/>
      <c r="G114" s="229"/>
      <c r="H114" s="229"/>
      <c r="I114" s="229"/>
      <c r="J114" s="229"/>
      <c r="K114" s="229"/>
      <c r="L114" s="229"/>
      <c r="M114" s="229"/>
      <c r="N114" s="229"/>
      <c r="O114" s="27"/>
      <c r="P114" s="23"/>
      <c r="Q114" s="23"/>
      <c r="R114" s="23"/>
      <c r="S114" s="23"/>
      <c r="T114" s="193"/>
    </row>
    <row r="115" spans="1:20" ht="15" customHeight="1">
      <c r="A115" s="171"/>
      <c r="B115" s="31"/>
      <c r="C115" s="20"/>
      <c r="D115" s="20"/>
      <c r="E115" s="20"/>
      <c r="F115" s="20"/>
      <c r="G115" s="20"/>
      <c r="H115" s="20"/>
      <c r="I115" s="20"/>
      <c r="J115" s="20"/>
      <c r="K115" s="20"/>
      <c r="L115" s="20"/>
      <c r="M115" s="20"/>
      <c r="N115" s="20"/>
      <c r="O115" s="27"/>
      <c r="P115" s="23"/>
      <c r="Q115" s="23"/>
      <c r="R115" s="23"/>
      <c r="S115" s="23"/>
      <c r="T115" s="193"/>
    </row>
    <row r="116" spans="1:20" ht="15" customHeight="1">
      <c r="A116" s="180" t="s">
        <v>137</v>
      </c>
      <c r="B116" s="31"/>
      <c r="C116" s="20"/>
      <c r="D116" s="20"/>
      <c r="E116" s="20"/>
      <c r="F116" s="20"/>
      <c r="G116" s="20"/>
      <c r="H116" s="20"/>
      <c r="I116" s="20"/>
      <c r="J116" s="20"/>
      <c r="K116" s="20"/>
      <c r="L116" s="20"/>
      <c r="M116" s="20"/>
      <c r="N116" s="20"/>
      <c r="O116" s="27"/>
      <c r="P116" s="23"/>
      <c r="Q116" s="23"/>
      <c r="R116" s="23"/>
      <c r="S116" s="23"/>
      <c r="T116" s="193"/>
    </row>
    <row r="117" spans="1:20" ht="15" customHeight="1">
      <c r="A117" s="171"/>
      <c r="B117" s="31"/>
      <c r="C117" s="20"/>
      <c r="D117" s="20"/>
      <c r="E117" s="20"/>
      <c r="F117" s="20"/>
      <c r="G117" s="20"/>
      <c r="H117" s="20"/>
      <c r="I117" s="20"/>
      <c r="J117" s="20"/>
      <c r="K117" s="20"/>
      <c r="L117" s="20"/>
      <c r="M117" s="20"/>
      <c r="N117" s="20"/>
      <c r="O117" s="27"/>
      <c r="P117" s="23"/>
      <c r="Q117" s="23"/>
      <c r="R117" s="23"/>
      <c r="S117" s="23"/>
      <c r="T117" s="193"/>
    </row>
    <row r="118" spans="1:20" ht="15" customHeight="1">
      <c r="A118" s="170" t="s">
        <v>224</v>
      </c>
      <c r="B118" s="27" t="s">
        <v>350</v>
      </c>
      <c r="C118" s="20" t="s">
        <v>335</v>
      </c>
      <c r="D118" s="20"/>
      <c r="E118" s="109"/>
      <c r="F118" s="109"/>
      <c r="G118" s="21"/>
      <c r="H118" s="21"/>
      <c r="I118" s="21"/>
      <c r="J118" s="21"/>
      <c r="K118" s="21"/>
      <c r="L118" s="21"/>
      <c r="M118" s="21"/>
      <c r="N118" s="21"/>
      <c r="O118" s="27"/>
      <c r="P118" s="23"/>
      <c r="Q118" s="23"/>
      <c r="R118" s="23"/>
      <c r="S118" s="23"/>
      <c r="T118" s="193"/>
    </row>
    <row r="119" spans="1:20" ht="15" customHeight="1">
      <c r="A119" s="171"/>
      <c r="B119" s="31"/>
      <c r="C119" s="20"/>
      <c r="D119" s="20"/>
      <c r="E119" s="20"/>
      <c r="F119" s="20"/>
      <c r="G119" s="21"/>
      <c r="H119" s="21"/>
      <c r="I119" s="21"/>
      <c r="J119" s="21"/>
      <c r="K119" s="21"/>
      <c r="L119" s="21"/>
      <c r="M119" s="21"/>
      <c r="N119" s="21"/>
      <c r="O119" s="27"/>
      <c r="P119" s="23"/>
      <c r="Q119" s="23"/>
      <c r="R119" s="23"/>
      <c r="S119" s="23"/>
      <c r="T119" s="193"/>
    </row>
    <row r="120" spans="1:20" ht="61.9">
      <c r="A120" s="170" t="s">
        <v>226</v>
      </c>
      <c r="B120" s="27" t="s">
        <v>706</v>
      </c>
      <c r="C120" s="20" t="s">
        <v>335</v>
      </c>
      <c r="D120" s="20"/>
      <c r="E120" s="20"/>
      <c r="F120" s="20"/>
      <c r="G120" s="109"/>
      <c r="H120" s="109"/>
      <c r="I120" s="109"/>
      <c r="J120" s="109"/>
      <c r="K120" s="109"/>
      <c r="L120" s="21"/>
      <c r="M120" s="21"/>
      <c r="N120" s="21"/>
      <c r="O120" s="27"/>
      <c r="P120" s="23"/>
      <c r="Q120" s="23"/>
      <c r="R120" s="23"/>
      <c r="S120" s="23"/>
      <c r="T120" s="193"/>
    </row>
    <row r="121" spans="1:20" ht="41.65">
      <c r="A121" s="181" t="s">
        <v>713</v>
      </c>
      <c r="B121" s="37" t="s">
        <v>348</v>
      </c>
      <c r="C121" s="20" t="s">
        <v>410</v>
      </c>
      <c r="D121" s="20"/>
      <c r="E121" s="20"/>
      <c r="F121" s="20"/>
      <c r="G121" s="110"/>
      <c r="H121" s="110"/>
      <c r="I121" s="182"/>
      <c r="J121" s="110"/>
      <c r="K121" s="182"/>
      <c r="L121" s="20"/>
      <c r="M121" s="110"/>
      <c r="N121" s="1"/>
      <c r="O121" s="27"/>
      <c r="P121" s="23"/>
      <c r="Q121" s="23"/>
      <c r="R121" s="23"/>
      <c r="S121" s="23"/>
      <c r="T121" s="193"/>
    </row>
    <row r="122" spans="1:20" ht="15" customHeight="1">
      <c r="A122" s="171"/>
      <c r="B122" s="31"/>
      <c r="C122" s="20"/>
      <c r="D122" s="20"/>
      <c r="E122" s="20"/>
      <c r="F122" s="20"/>
      <c r="G122" s="20"/>
      <c r="H122" s="20"/>
      <c r="I122" s="20"/>
      <c r="J122" s="20"/>
      <c r="K122" s="20"/>
      <c r="L122" s="20"/>
      <c r="M122" s="20"/>
      <c r="N122" s="20"/>
      <c r="O122" s="20"/>
      <c r="P122" s="23"/>
      <c r="Q122" s="23"/>
      <c r="R122" s="23"/>
      <c r="S122" s="23"/>
      <c r="T122" s="193"/>
    </row>
    <row r="123" spans="1:20" ht="15" customHeight="1">
      <c r="A123" s="183" t="s">
        <v>3</v>
      </c>
      <c r="B123" s="31"/>
      <c r="C123" s="20"/>
      <c r="D123" s="20"/>
      <c r="E123" s="20"/>
      <c r="F123" s="20"/>
      <c r="G123" s="20"/>
      <c r="H123" s="20"/>
      <c r="I123" s="20"/>
      <c r="J123" s="20"/>
      <c r="K123" s="20"/>
      <c r="L123" s="20"/>
      <c r="M123" s="20"/>
      <c r="N123" s="20"/>
      <c r="O123" s="20"/>
      <c r="P123" s="23"/>
      <c r="Q123" s="23"/>
      <c r="R123" s="23"/>
      <c r="S123" s="23"/>
      <c r="T123" s="193"/>
    </row>
    <row r="124" spans="1:20" ht="15" customHeight="1">
      <c r="A124" s="171"/>
      <c r="B124" s="31"/>
      <c r="C124" s="20"/>
      <c r="D124" s="20"/>
      <c r="E124" s="20"/>
      <c r="F124" s="20"/>
      <c r="G124" s="20"/>
      <c r="H124" s="20"/>
      <c r="I124" s="20"/>
      <c r="J124" s="20"/>
      <c r="K124" s="20"/>
      <c r="L124" s="20"/>
      <c r="M124" s="20"/>
      <c r="N124" s="20"/>
      <c r="O124" s="20"/>
      <c r="P124" s="23"/>
      <c r="Q124" s="23"/>
      <c r="R124" s="23"/>
      <c r="S124" s="23"/>
      <c r="T124" s="193"/>
    </row>
    <row r="125" spans="1:20" ht="26.25">
      <c r="A125" s="170" t="s">
        <v>518</v>
      </c>
      <c r="B125" s="27" t="s">
        <v>351</v>
      </c>
      <c r="C125" s="20" t="s">
        <v>335</v>
      </c>
      <c r="D125" s="20"/>
      <c r="E125" s="20"/>
      <c r="F125" s="20"/>
      <c r="G125" s="109"/>
      <c r="H125" s="109"/>
      <c r="I125" s="109"/>
      <c r="J125" s="109"/>
      <c r="K125" s="109"/>
      <c r="L125" s="109"/>
      <c r="M125" s="109"/>
      <c r="N125" s="109"/>
      <c r="O125" s="27"/>
      <c r="P125" s="23"/>
      <c r="Q125" s="23"/>
      <c r="R125" s="23"/>
      <c r="S125" s="23"/>
      <c r="T125" s="193"/>
    </row>
    <row r="126" spans="1:20" ht="185.25" customHeight="1">
      <c r="A126" s="622" t="s">
        <v>519</v>
      </c>
      <c r="B126" s="27" t="s">
        <v>352</v>
      </c>
      <c r="C126" s="20" t="s">
        <v>335</v>
      </c>
      <c r="D126" s="20"/>
      <c r="E126" s="20"/>
      <c r="F126" s="20"/>
      <c r="G126" s="109"/>
      <c r="H126" s="109"/>
      <c r="I126" s="109"/>
      <c r="J126" s="109"/>
      <c r="K126" s="109"/>
      <c r="L126" s="109"/>
      <c r="M126" s="109"/>
      <c r="N126" s="109"/>
      <c r="O126" s="27"/>
      <c r="P126" s="23"/>
      <c r="Q126" s="23"/>
      <c r="R126" s="23"/>
      <c r="S126" s="23"/>
      <c r="T126" s="193"/>
    </row>
    <row r="127" spans="1:20" ht="15" customHeight="1">
      <c r="A127" s="169" t="s">
        <v>228</v>
      </c>
      <c r="B127" s="27" t="s">
        <v>353</v>
      </c>
      <c r="C127" s="20" t="s">
        <v>335</v>
      </c>
      <c r="D127" s="20"/>
      <c r="E127" s="20"/>
      <c r="F127" s="20"/>
      <c r="G127" s="109"/>
      <c r="H127" s="109"/>
      <c r="I127" s="109"/>
      <c r="J127" s="109"/>
      <c r="K127" s="109"/>
      <c r="L127" s="109"/>
      <c r="M127" s="109"/>
      <c r="N127" s="109"/>
      <c r="O127" s="27"/>
      <c r="P127" s="23"/>
      <c r="Q127" s="23"/>
      <c r="R127" s="23"/>
      <c r="S127" s="23"/>
      <c r="T127" s="193"/>
    </row>
    <row r="128" spans="1:20" ht="15" customHeight="1">
      <c r="A128" s="170" t="s">
        <v>304</v>
      </c>
      <c r="B128" s="27" t="s">
        <v>354</v>
      </c>
      <c r="C128" s="20" t="s">
        <v>335</v>
      </c>
      <c r="D128" s="20"/>
      <c r="E128" s="20"/>
      <c r="F128" s="20"/>
      <c r="G128" s="109"/>
      <c r="H128" s="109"/>
      <c r="I128" s="109"/>
      <c r="J128" s="109"/>
      <c r="K128" s="109"/>
      <c r="L128" s="109"/>
      <c r="M128" s="109"/>
      <c r="N128" s="109"/>
      <c r="O128" s="27"/>
      <c r="P128" s="23"/>
      <c r="Q128" s="23"/>
      <c r="R128" s="23"/>
      <c r="S128" s="23"/>
      <c r="T128" s="193"/>
    </row>
    <row r="129" spans="1:20" ht="15" customHeight="1">
      <c r="A129" s="171"/>
      <c r="B129" s="31"/>
      <c r="C129" s="20"/>
      <c r="D129" s="20"/>
      <c r="E129" s="20"/>
      <c r="F129" s="20"/>
      <c r="G129" s="20"/>
      <c r="H129" s="20"/>
      <c r="I129" s="20"/>
      <c r="J129" s="20"/>
      <c r="K129" s="20"/>
      <c r="L129" s="20"/>
      <c r="M129" s="20"/>
      <c r="N129" s="20"/>
      <c r="O129" s="20"/>
      <c r="P129" s="23"/>
      <c r="Q129" s="23"/>
      <c r="R129" s="23"/>
      <c r="S129" s="23"/>
      <c r="T129" s="193"/>
    </row>
    <row r="130" spans="1:20" ht="15" customHeight="1">
      <c r="A130" s="171"/>
      <c r="B130" s="31"/>
      <c r="C130" s="20"/>
      <c r="D130" s="20"/>
      <c r="E130" s="20"/>
      <c r="F130" s="20"/>
      <c r="G130" s="20"/>
      <c r="H130" s="20"/>
      <c r="I130" s="20"/>
      <c r="J130" s="20"/>
      <c r="K130" s="20"/>
      <c r="L130" s="20"/>
      <c r="M130" s="20"/>
      <c r="N130" s="20"/>
      <c r="O130" s="20"/>
      <c r="P130" s="23"/>
      <c r="Q130" s="23"/>
      <c r="R130" s="23"/>
      <c r="S130" s="23"/>
      <c r="T130" s="193"/>
    </row>
    <row r="131" spans="1:20" ht="15" customHeight="1">
      <c r="A131" s="184" t="s">
        <v>276</v>
      </c>
      <c r="B131" s="85"/>
      <c r="C131" s="91"/>
      <c r="D131" s="20"/>
      <c r="E131" s="20"/>
      <c r="F131" s="20"/>
      <c r="G131" s="20"/>
      <c r="H131" s="20"/>
      <c r="I131" s="20"/>
      <c r="J131" s="20"/>
      <c r="K131" s="20"/>
      <c r="L131" s="20"/>
      <c r="M131" s="20"/>
      <c r="N131" s="20"/>
      <c r="O131" s="20"/>
      <c r="P131" s="23"/>
      <c r="Q131" s="23"/>
      <c r="R131" s="23"/>
      <c r="S131" s="23"/>
      <c r="T131" s="193"/>
    </row>
    <row r="132" spans="1:20" ht="15" customHeight="1">
      <c r="A132" s="211"/>
      <c r="B132" s="85"/>
      <c r="C132" s="91"/>
      <c r="D132" s="20"/>
      <c r="E132" s="20"/>
      <c r="F132" s="20"/>
      <c r="G132" s="20"/>
      <c r="H132" s="20"/>
      <c r="I132" s="20"/>
      <c r="J132" s="20"/>
      <c r="K132" s="20"/>
      <c r="L132" s="20"/>
      <c r="M132" s="20"/>
      <c r="N132" s="20"/>
      <c r="O132" s="20"/>
      <c r="P132" s="23"/>
      <c r="Q132" s="23"/>
      <c r="R132" s="23"/>
      <c r="S132" s="23"/>
      <c r="T132" s="193"/>
    </row>
    <row r="133" spans="1:20" ht="15" customHeight="1">
      <c r="A133" s="185" t="s">
        <v>235</v>
      </c>
      <c r="B133" s="151"/>
      <c r="C133" s="465"/>
      <c r="D133" s="20"/>
      <c r="E133" s="20"/>
      <c r="F133" s="20"/>
      <c r="G133" s="20"/>
      <c r="H133" s="20"/>
      <c r="I133" s="20"/>
      <c r="J133" s="20"/>
      <c r="K133" s="20"/>
      <c r="L133" s="20"/>
      <c r="M133" s="20"/>
      <c r="N133" s="20"/>
      <c r="O133" s="20"/>
      <c r="P133" s="23"/>
      <c r="Q133" s="23"/>
      <c r="R133" s="23"/>
      <c r="S133" s="23"/>
      <c r="T133" s="193"/>
    </row>
    <row r="134" spans="1:20" ht="15" customHeight="1">
      <c r="A134" s="212"/>
      <c r="B134" s="85"/>
      <c r="C134" s="91"/>
      <c r="D134" s="20"/>
      <c r="E134" s="20"/>
      <c r="F134" s="20"/>
      <c r="G134" s="20"/>
      <c r="H134" s="20"/>
      <c r="I134" s="20"/>
      <c r="J134" s="20"/>
      <c r="K134" s="20"/>
      <c r="L134" s="20"/>
      <c r="M134" s="20"/>
      <c r="N134" s="20"/>
      <c r="O134" s="20"/>
      <c r="P134" s="23"/>
      <c r="Q134" s="23"/>
      <c r="R134" s="23"/>
      <c r="S134" s="23"/>
      <c r="T134" s="193"/>
    </row>
    <row r="135" spans="1:20" ht="15" customHeight="1">
      <c r="A135" s="212"/>
      <c r="B135" s="85"/>
      <c r="C135" s="91"/>
      <c r="D135" s="20"/>
      <c r="E135" s="20"/>
      <c r="F135" s="20"/>
      <c r="G135" s="78">
        <v>2014</v>
      </c>
      <c r="H135" s="79">
        <v>2015</v>
      </c>
      <c r="I135" s="78">
        <v>2016</v>
      </c>
      <c r="J135" s="78">
        <v>2017</v>
      </c>
      <c r="K135" s="78">
        <v>2018</v>
      </c>
      <c r="L135" s="78">
        <v>2019</v>
      </c>
      <c r="M135" s="78">
        <v>2020</v>
      </c>
      <c r="N135" s="78">
        <v>2021</v>
      </c>
      <c r="O135" s="27"/>
      <c r="P135" s="23"/>
      <c r="Q135" s="23"/>
      <c r="R135" s="23"/>
      <c r="S135" s="23"/>
      <c r="T135" s="193"/>
    </row>
    <row r="136" spans="1:20" ht="15" customHeight="1">
      <c r="A136" s="212"/>
      <c r="B136" s="85"/>
      <c r="C136" s="91"/>
      <c r="D136" s="20"/>
      <c r="E136" s="20"/>
      <c r="F136" s="20"/>
      <c r="G136" s="186"/>
      <c r="H136" s="186"/>
      <c r="I136" s="186"/>
      <c r="J136" s="186"/>
      <c r="K136" s="186"/>
      <c r="L136" s="186"/>
      <c r="M136" s="186"/>
      <c r="N136" s="186"/>
      <c r="O136" s="27"/>
      <c r="P136" s="23"/>
      <c r="Q136" s="23"/>
      <c r="R136" s="23"/>
      <c r="S136" s="23"/>
      <c r="T136" s="193"/>
    </row>
    <row r="137" spans="1:20" ht="15" customHeight="1">
      <c r="A137" s="187" t="s">
        <v>236</v>
      </c>
      <c r="B137" s="85"/>
      <c r="C137" s="91"/>
      <c r="D137" s="20"/>
      <c r="E137" s="20"/>
      <c r="F137" s="20"/>
      <c r="G137" s="213"/>
      <c r="H137" s="213"/>
      <c r="I137" s="213"/>
      <c r="J137" s="213"/>
      <c r="K137" s="213"/>
      <c r="L137" s="213"/>
      <c r="M137" s="213"/>
      <c r="N137" s="213"/>
      <c r="O137" s="27"/>
      <c r="P137" s="23"/>
      <c r="Q137" s="23"/>
      <c r="R137" s="23"/>
      <c r="S137" s="23"/>
      <c r="T137" s="193"/>
    </row>
    <row r="138" spans="1:20" ht="15" customHeight="1">
      <c r="A138" s="188" t="s">
        <v>275</v>
      </c>
      <c r="B138" s="31"/>
      <c r="C138" s="91" t="s">
        <v>0</v>
      </c>
      <c r="D138" s="20"/>
      <c r="E138" s="20"/>
      <c r="F138" s="20"/>
      <c r="G138" s="109"/>
      <c r="H138" s="109"/>
      <c r="I138" s="109"/>
      <c r="J138" s="109"/>
      <c r="K138" s="109"/>
      <c r="L138" s="109"/>
      <c r="M138" s="109"/>
      <c r="N138" s="109"/>
      <c r="O138" s="27"/>
      <c r="P138" s="23"/>
      <c r="Q138" s="23"/>
      <c r="R138" s="23"/>
      <c r="S138" s="23"/>
      <c r="T138" s="193"/>
    </row>
    <row r="139" spans="1:20" ht="15" customHeight="1">
      <c r="A139" s="188" t="s">
        <v>277</v>
      </c>
      <c r="B139" s="31"/>
      <c r="C139" s="91" t="s">
        <v>0</v>
      </c>
      <c r="D139" s="20"/>
      <c r="E139" s="20"/>
      <c r="F139" s="20"/>
      <c r="G139" s="109"/>
      <c r="H139" s="109"/>
      <c r="I139" s="109"/>
      <c r="J139" s="109"/>
      <c r="K139" s="109"/>
      <c r="L139" s="109"/>
      <c r="M139" s="109"/>
      <c r="N139" s="109"/>
      <c r="O139" s="27"/>
      <c r="P139" s="23"/>
      <c r="Q139" s="23"/>
      <c r="R139" s="23"/>
      <c r="S139" s="23"/>
      <c r="T139" s="193"/>
    </row>
    <row r="140" spans="1:20" ht="15" customHeight="1">
      <c r="A140" s="188" t="s">
        <v>278</v>
      </c>
      <c r="B140" s="31"/>
      <c r="C140" s="91" t="s">
        <v>0</v>
      </c>
      <c r="D140" s="20"/>
      <c r="E140" s="20"/>
      <c r="F140" s="20"/>
      <c r="G140" s="109"/>
      <c r="H140" s="109"/>
      <c r="I140" s="109"/>
      <c r="J140" s="109"/>
      <c r="K140" s="109"/>
      <c r="L140" s="109"/>
      <c r="M140" s="109"/>
      <c r="N140" s="109"/>
      <c r="O140" s="27"/>
      <c r="P140" s="23"/>
      <c r="Q140" s="23"/>
      <c r="R140" s="23"/>
      <c r="S140" s="23"/>
      <c r="T140" s="193"/>
    </row>
    <row r="141" spans="1:20" ht="15" customHeight="1">
      <c r="A141" s="188" t="s">
        <v>279</v>
      </c>
      <c r="B141" s="31"/>
      <c r="C141" s="91" t="s">
        <v>0</v>
      </c>
      <c r="D141" s="20"/>
      <c r="E141" s="20"/>
      <c r="F141" s="20"/>
      <c r="G141" s="109"/>
      <c r="H141" s="109"/>
      <c r="I141" s="109"/>
      <c r="J141" s="109"/>
      <c r="K141" s="109"/>
      <c r="L141" s="109"/>
      <c r="M141" s="109"/>
      <c r="N141" s="109"/>
      <c r="O141" s="27"/>
      <c r="P141" s="23"/>
      <c r="Q141" s="23"/>
      <c r="R141" s="23"/>
      <c r="S141" s="23"/>
      <c r="T141" s="193"/>
    </row>
    <row r="142" spans="1:20" ht="15" customHeight="1">
      <c r="A142" s="188" t="s">
        <v>280</v>
      </c>
      <c r="B142" s="31"/>
      <c r="C142" s="91" t="s">
        <v>0</v>
      </c>
      <c r="D142" s="20"/>
      <c r="E142" s="20"/>
      <c r="F142" s="20"/>
      <c r="G142" s="109"/>
      <c r="H142" s="109"/>
      <c r="I142" s="109"/>
      <c r="J142" s="109"/>
      <c r="K142" s="109"/>
      <c r="L142" s="109"/>
      <c r="M142" s="109"/>
      <c r="N142" s="109"/>
      <c r="O142" s="27"/>
      <c r="P142" s="23"/>
      <c r="Q142" s="23"/>
      <c r="R142" s="23"/>
      <c r="S142" s="23"/>
      <c r="T142" s="193"/>
    </row>
    <row r="143" spans="1:20" ht="15" customHeight="1">
      <c r="A143" s="188" t="s">
        <v>281</v>
      </c>
      <c r="B143" s="31"/>
      <c r="C143" s="91" t="s">
        <v>0</v>
      </c>
      <c r="D143" s="20"/>
      <c r="E143" s="20"/>
      <c r="F143" s="20"/>
      <c r="G143" s="109"/>
      <c r="H143" s="109"/>
      <c r="I143" s="109"/>
      <c r="J143" s="109"/>
      <c r="K143" s="109"/>
      <c r="L143" s="109"/>
      <c r="M143" s="109"/>
      <c r="N143" s="109"/>
      <c r="O143" s="27"/>
      <c r="P143" s="23"/>
      <c r="Q143" s="23"/>
      <c r="R143" s="23"/>
      <c r="S143" s="23"/>
      <c r="T143" s="193"/>
    </row>
    <row r="144" spans="1:20" ht="15" customHeight="1">
      <c r="A144" s="188" t="s">
        <v>282</v>
      </c>
      <c r="B144" s="31"/>
      <c r="C144" s="91" t="s">
        <v>0</v>
      </c>
      <c r="D144" s="20"/>
      <c r="E144" s="20"/>
      <c r="F144" s="20"/>
      <c r="G144" s="109"/>
      <c r="H144" s="109"/>
      <c r="I144" s="109"/>
      <c r="J144" s="109"/>
      <c r="K144" s="109"/>
      <c r="L144" s="109"/>
      <c r="M144" s="109"/>
      <c r="N144" s="109"/>
      <c r="O144" s="27"/>
      <c r="P144" s="23"/>
      <c r="Q144" s="23"/>
      <c r="R144" s="23"/>
      <c r="S144" s="23"/>
      <c r="T144" s="193"/>
    </row>
    <row r="145" spans="1:20" ht="15" customHeight="1">
      <c r="A145" s="188" t="s">
        <v>283</v>
      </c>
      <c r="B145" s="31"/>
      <c r="C145" s="91" t="s">
        <v>0</v>
      </c>
      <c r="D145" s="20"/>
      <c r="E145" s="20"/>
      <c r="F145" s="20"/>
      <c r="G145" s="109"/>
      <c r="H145" s="109"/>
      <c r="I145" s="109"/>
      <c r="J145" s="109"/>
      <c r="K145" s="109"/>
      <c r="L145" s="109"/>
      <c r="M145" s="109"/>
      <c r="N145" s="109"/>
      <c r="O145" s="27"/>
      <c r="P145" s="23"/>
      <c r="Q145" s="23"/>
      <c r="R145" s="23"/>
      <c r="S145" s="23"/>
      <c r="T145" s="193"/>
    </row>
    <row r="146" spans="1:20" ht="15" customHeight="1">
      <c r="A146" s="189" t="s">
        <v>286</v>
      </c>
      <c r="B146" s="31"/>
      <c r="C146" s="91"/>
      <c r="D146" s="20"/>
      <c r="E146" s="20"/>
      <c r="F146" s="20"/>
      <c r="G146" s="214">
        <f t="shared" ref="G146:N146" si="0">SUM(G138:G145)</f>
        <v>0</v>
      </c>
      <c r="H146" s="214">
        <f t="shared" si="0"/>
        <v>0</v>
      </c>
      <c r="I146" s="214">
        <f t="shared" si="0"/>
        <v>0</v>
      </c>
      <c r="J146" s="214">
        <f t="shared" si="0"/>
        <v>0</v>
      </c>
      <c r="K146" s="214">
        <f t="shared" si="0"/>
        <v>0</v>
      </c>
      <c r="L146" s="214">
        <f t="shared" si="0"/>
        <v>0</v>
      </c>
      <c r="M146" s="214">
        <f t="shared" si="0"/>
        <v>0</v>
      </c>
      <c r="N146" s="214">
        <f t="shared" si="0"/>
        <v>0</v>
      </c>
      <c r="O146" s="27"/>
      <c r="P146" s="23"/>
      <c r="Q146" s="23"/>
      <c r="R146" s="23"/>
      <c r="S146" s="23"/>
      <c r="T146" s="193"/>
    </row>
    <row r="147" spans="1:20" ht="15" customHeight="1">
      <c r="A147" s="191"/>
      <c r="B147" s="91"/>
      <c r="C147" s="91"/>
      <c r="D147" s="20"/>
      <c r="E147" s="20"/>
      <c r="F147" s="20"/>
      <c r="G147" s="20"/>
      <c r="H147" s="20"/>
      <c r="I147" s="20"/>
      <c r="J147" s="20"/>
      <c r="K147" s="20"/>
      <c r="L147" s="20"/>
      <c r="M147" s="20"/>
      <c r="N147" s="20"/>
      <c r="O147" s="20"/>
      <c r="P147" s="20"/>
      <c r="Q147" s="23"/>
      <c r="R147" s="23"/>
      <c r="S147" s="23"/>
      <c r="T147" s="193"/>
    </row>
    <row r="148" spans="1:20" ht="15" customHeight="1">
      <c r="A148" s="185" t="s">
        <v>235</v>
      </c>
      <c r="B148" s="151"/>
      <c r="C148" s="465"/>
      <c r="D148" s="20"/>
      <c r="E148" s="20"/>
      <c r="F148" s="20"/>
      <c r="G148" s="20"/>
      <c r="H148" s="20"/>
      <c r="I148" s="20"/>
      <c r="J148" s="20"/>
      <c r="K148" s="20"/>
      <c r="L148" s="20"/>
      <c r="M148" s="20"/>
      <c r="N148" s="20"/>
      <c r="O148" s="20"/>
      <c r="P148" s="20"/>
      <c r="Q148" s="23"/>
      <c r="R148" s="23"/>
      <c r="S148" s="23"/>
      <c r="T148" s="193"/>
    </row>
    <row r="149" spans="1:20" ht="15" customHeight="1">
      <c r="A149" s="212"/>
      <c r="B149" s="85"/>
      <c r="C149" s="91"/>
      <c r="D149" s="20"/>
      <c r="E149" s="20"/>
      <c r="F149" s="20"/>
      <c r="G149" s="20"/>
      <c r="H149" s="20"/>
      <c r="I149" s="20"/>
      <c r="J149" s="20"/>
      <c r="K149" s="20"/>
      <c r="L149" s="20"/>
      <c r="M149" s="20"/>
      <c r="N149" s="20"/>
      <c r="O149" s="20"/>
      <c r="P149" s="20"/>
      <c r="Q149" s="23"/>
      <c r="R149" s="23"/>
      <c r="S149" s="23"/>
      <c r="T149" s="193"/>
    </row>
    <row r="150" spans="1:20" ht="15" customHeight="1">
      <c r="A150" s="212"/>
      <c r="B150" s="85"/>
      <c r="C150" s="91"/>
      <c r="D150" s="20"/>
      <c r="E150" s="20"/>
      <c r="F150" s="20"/>
      <c r="G150" s="20"/>
      <c r="H150" s="20"/>
      <c r="I150" s="20"/>
      <c r="J150" s="20"/>
      <c r="K150" s="20"/>
      <c r="L150" s="20"/>
      <c r="M150" s="20"/>
      <c r="N150" s="20"/>
      <c r="O150" s="20"/>
      <c r="P150" s="20"/>
      <c r="Q150" s="23"/>
      <c r="R150" s="23"/>
      <c r="S150" s="23"/>
      <c r="T150" s="193"/>
    </row>
    <row r="151" spans="1:20" ht="15" customHeight="1">
      <c r="A151" s="187" t="s">
        <v>236</v>
      </c>
      <c r="B151" s="85"/>
      <c r="C151" s="91"/>
      <c r="D151" s="20"/>
      <c r="E151" s="20"/>
      <c r="F151" s="20"/>
      <c r="G151" s="20"/>
      <c r="H151" s="20"/>
      <c r="I151" s="20"/>
      <c r="J151" s="20"/>
      <c r="K151" s="20"/>
      <c r="L151" s="20"/>
      <c r="M151" s="20"/>
      <c r="N151" s="20"/>
      <c r="O151" s="20"/>
      <c r="P151" s="20"/>
      <c r="Q151" s="23"/>
      <c r="R151" s="23"/>
      <c r="S151" s="23"/>
      <c r="T151" s="193"/>
    </row>
    <row r="152" spans="1:20" ht="15" customHeight="1">
      <c r="A152" s="190" t="s">
        <v>270</v>
      </c>
      <c r="B152" s="31"/>
      <c r="C152" s="91" t="s">
        <v>0</v>
      </c>
      <c r="D152" s="20"/>
      <c r="E152" s="20"/>
      <c r="F152" s="20"/>
      <c r="G152" s="109"/>
      <c r="H152" s="109"/>
      <c r="I152" s="109"/>
      <c r="J152" s="109"/>
      <c r="K152" s="109"/>
      <c r="L152" s="109"/>
      <c r="M152" s="109"/>
      <c r="N152" s="109"/>
      <c r="O152" s="27"/>
      <c r="P152" s="23"/>
      <c r="Q152" s="23"/>
      <c r="R152" s="23"/>
      <c r="S152" s="23"/>
      <c r="T152" s="193"/>
    </row>
    <row r="153" spans="1:20" ht="15" customHeight="1">
      <c r="A153" s="190" t="s">
        <v>271</v>
      </c>
      <c r="B153" s="31"/>
      <c r="C153" s="91" t="s">
        <v>0</v>
      </c>
      <c r="D153" s="20"/>
      <c r="E153" s="20"/>
      <c r="F153" s="20"/>
      <c r="G153" s="109"/>
      <c r="H153" s="109"/>
      <c r="I153" s="109"/>
      <c r="J153" s="109"/>
      <c r="K153" s="109"/>
      <c r="L153" s="109"/>
      <c r="M153" s="109"/>
      <c r="N153" s="109"/>
      <c r="O153" s="27"/>
      <c r="P153" s="23"/>
      <c r="Q153" s="23"/>
      <c r="R153" s="23"/>
      <c r="S153" s="23"/>
      <c r="T153" s="193"/>
    </row>
    <row r="154" spans="1:20" ht="15" customHeight="1">
      <c r="A154" s="190" t="s">
        <v>272</v>
      </c>
      <c r="B154" s="31"/>
      <c r="C154" s="91" t="s">
        <v>0</v>
      </c>
      <c r="D154" s="20"/>
      <c r="E154" s="20"/>
      <c r="F154" s="20"/>
      <c r="G154" s="109"/>
      <c r="H154" s="109"/>
      <c r="I154" s="109"/>
      <c r="J154" s="109"/>
      <c r="K154" s="109"/>
      <c r="L154" s="109"/>
      <c r="M154" s="109"/>
      <c r="N154" s="109"/>
      <c r="O154" s="27"/>
      <c r="P154" s="23"/>
      <c r="Q154" s="23"/>
      <c r="R154" s="23"/>
      <c r="S154" s="23"/>
      <c r="T154" s="193"/>
    </row>
    <row r="155" spans="1:20" ht="15" customHeight="1">
      <c r="A155" s="190" t="s">
        <v>290</v>
      </c>
      <c r="B155" s="47"/>
      <c r="C155" s="91" t="s">
        <v>0</v>
      </c>
      <c r="D155" s="20"/>
      <c r="E155" s="20"/>
      <c r="F155" s="20"/>
      <c r="G155" s="109"/>
      <c r="H155" s="109"/>
      <c r="I155" s="109"/>
      <c r="J155" s="109"/>
      <c r="K155" s="109"/>
      <c r="L155" s="109"/>
      <c r="M155" s="109"/>
      <c r="N155" s="109"/>
      <c r="O155" s="27"/>
      <c r="P155" s="23"/>
      <c r="Q155" s="23"/>
      <c r="R155" s="23"/>
      <c r="S155" s="23"/>
      <c r="T155" s="193"/>
    </row>
    <row r="156" spans="1:20" ht="15" customHeight="1">
      <c r="A156" s="190" t="s">
        <v>273</v>
      </c>
      <c r="B156" s="31"/>
      <c r="C156" s="91" t="s">
        <v>0</v>
      </c>
      <c r="D156" s="20"/>
      <c r="E156" s="20"/>
      <c r="F156" s="20"/>
      <c r="G156" s="109"/>
      <c r="H156" s="109"/>
      <c r="I156" s="109"/>
      <c r="J156" s="109"/>
      <c r="K156" s="109"/>
      <c r="L156" s="109"/>
      <c r="M156" s="109"/>
      <c r="N156" s="109"/>
      <c r="O156" s="27"/>
      <c r="P156" s="23"/>
      <c r="Q156" s="23"/>
      <c r="R156" s="23"/>
      <c r="S156" s="23"/>
      <c r="T156" s="193"/>
    </row>
    <row r="157" spans="1:20" ht="15" customHeight="1">
      <c r="A157" s="188" t="s">
        <v>274</v>
      </c>
      <c r="B157" s="31"/>
      <c r="C157" s="91" t="s">
        <v>0</v>
      </c>
      <c r="D157" s="20"/>
      <c r="E157" s="20"/>
      <c r="F157" s="20"/>
      <c r="G157" s="109"/>
      <c r="H157" s="109"/>
      <c r="I157" s="109"/>
      <c r="J157" s="109"/>
      <c r="K157" s="109"/>
      <c r="L157" s="109"/>
      <c r="M157" s="109"/>
      <c r="N157" s="109"/>
      <c r="O157" s="27"/>
      <c r="P157" s="23"/>
      <c r="Q157" s="23"/>
      <c r="R157" s="23"/>
      <c r="S157" s="23"/>
      <c r="T157" s="193"/>
    </row>
    <row r="158" spans="1:20" ht="15" customHeight="1">
      <c r="A158" s="189" t="s">
        <v>237</v>
      </c>
      <c r="B158" s="31"/>
      <c r="C158" s="91"/>
      <c r="D158" s="20"/>
      <c r="E158" s="20"/>
      <c r="F158" s="20"/>
      <c r="G158" s="214">
        <f t="shared" ref="G158:N158" si="1">G152+G153+G154+G155+G156+SUM(G157:G157)</f>
        <v>0</v>
      </c>
      <c r="H158" s="214">
        <f t="shared" si="1"/>
        <v>0</v>
      </c>
      <c r="I158" s="214">
        <f t="shared" si="1"/>
        <v>0</v>
      </c>
      <c r="J158" s="214">
        <f t="shared" si="1"/>
        <v>0</v>
      </c>
      <c r="K158" s="214">
        <f t="shared" si="1"/>
        <v>0</v>
      </c>
      <c r="L158" s="214">
        <f t="shared" si="1"/>
        <v>0</v>
      </c>
      <c r="M158" s="214">
        <f t="shared" si="1"/>
        <v>0</v>
      </c>
      <c r="N158" s="214">
        <f t="shared" si="1"/>
        <v>0</v>
      </c>
      <c r="O158" s="27"/>
      <c r="P158" s="23"/>
      <c r="Q158" s="23"/>
      <c r="R158" s="23"/>
      <c r="S158" s="23"/>
      <c r="T158" s="193"/>
    </row>
    <row r="159" spans="1:20" ht="15" customHeight="1">
      <c r="A159" s="191"/>
      <c r="B159" s="47"/>
      <c r="C159" s="91"/>
      <c r="D159" s="20"/>
      <c r="E159" s="20"/>
      <c r="F159" s="20"/>
      <c r="G159" s="20"/>
      <c r="H159" s="20"/>
      <c r="I159" s="20"/>
      <c r="J159" s="20"/>
      <c r="K159" s="20"/>
      <c r="L159" s="20"/>
      <c r="M159" s="20"/>
      <c r="N159" s="20"/>
      <c r="O159" s="20"/>
      <c r="P159" s="23"/>
      <c r="Q159" s="23"/>
      <c r="R159" s="23"/>
      <c r="S159" s="23"/>
      <c r="T159" s="193"/>
    </row>
    <row r="160" spans="1:20" ht="15" customHeight="1">
      <c r="A160" s="192" t="s">
        <v>238</v>
      </c>
      <c r="B160" s="85"/>
      <c r="C160" s="91"/>
      <c r="D160" s="20"/>
      <c r="E160" s="20"/>
      <c r="F160" s="20"/>
      <c r="G160" s="20"/>
      <c r="H160" s="20"/>
      <c r="I160" s="20"/>
      <c r="J160" s="20"/>
      <c r="K160" s="20"/>
      <c r="L160" s="20"/>
      <c r="M160" s="20"/>
      <c r="N160" s="20"/>
      <c r="O160" s="20"/>
      <c r="P160" s="23"/>
      <c r="Q160" s="23"/>
      <c r="R160" s="23"/>
      <c r="S160" s="23"/>
      <c r="T160" s="193"/>
    </row>
    <row r="161" spans="1:20" ht="15" customHeight="1">
      <c r="A161" s="185" t="s">
        <v>239</v>
      </c>
      <c r="B161" s="151"/>
      <c r="C161" s="465"/>
      <c r="D161" s="20"/>
      <c r="E161" s="20"/>
      <c r="F161" s="20"/>
      <c r="G161" s="20"/>
      <c r="H161" s="20"/>
      <c r="I161" s="20"/>
      <c r="J161" s="20"/>
      <c r="K161" s="20"/>
      <c r="L161" s="20"/>
      <c r="M161" s="20"/>
      <c r="N161" s="20"/>
      <c r="O161" s="20"/>
      <c r="P161" s="23"/>
      <c r="Q161" s="23"/>
      <c r="R161" s="23"/>
      <c r="S161" s="23"/>
      <c r="T161" s="193"/>
    </row>
    <row r="162" spans="1:20" ht="15" customHeight="1">
      <c r="A162" s="187" t="s">
        <v>236</v>
      </c>
      <c r="B162" s="85"/>
      <c r="C162" s="91"/>
      <c r="D162" s="20"/>
      <c r="E162" s="20"/>
      <c r="F162" s="20"/>
      <c r="G162" s="20"/>
      <c r="H162" s="20"/>
      <c r="I162" s="20"/>
      <c r="J162" s="20"/>
      <c r="K162" s="20"/>
      <c r="L162" s="20"/>
      <c r="M162" s="20"/>
      <c r="N162" s="20"/>
      <c r="O162" s="20"/>
      <c r="P162" s="23"/>
      <c r="Q162" s="23"/>
      <c r="R162" s="23"/>
      <c r="S162" s="23"/>
      <c r="T162" s="193"/>
    </row>
    <row r="163" spans="1:20" ht="15" customHeight="1">
      <c r="A163" s="190" t="s">
        <v>240</v>
      </c>
      <c r="B163" s="31"/>
      <c r="C163" s="91" t="s">
        <v>0</v>
      </c>
      <c r="D163" s="20"/>
      <c r="E163" s="20"/>
      <c r="F163" s="20"/>
      <c r="G163" s="109"/>
      <c r="H163" s="109"/>
      <c r="I163" s="109"/>
      <c r="J163" s="109"/>
      <c r="K163" s="109"/>
      <c r="L163" s="109"/>
      <c r="M163" s="109"/>
      <c r="N163" s="109"/>
      <c r="O163" s="27"/>
      <c r="P163" s="23"/>
      <c r="Q163" s="23"/>
      <c r="R163" s="23"/>
      <c r="S163" s="23"/>
      <c r="T163" s="193"/>
    </row>
    <row r="164" spans="1:20" ht="15" customHeight="1">
      <c r="A164" s="190" t="s">
        <v>336</v>
      </c>
      <c r="B164" s="31"/>
      <c r="C164" s="91" t="s">
        <v>0</v>
      </c>
      <c r="D164" s="20"/>
      <c r="E164" s="20"/>
      <c r="F164" s="20"/>
      <c r="G164" s="109"/>
      <c r="H164" s="109"/>
      <c r="I164" s="109"/>
      <c r="J164" s="109"/>
      <c r="K164" s="109"/>
      <c r="L164" s="109"/>
      <c r="M164" s="109"/>
      <c r="N164" s="109"/>
      <c r="O164" s="27"/>
      <c r="P164" s="23"/>
      <c r="Q164" s="23"/>
      <c r="R164" s="23"/>
      <c r="S164" s="23"/>
      <c r="T164" s="193"/>
    </row>
    <row r="165" spans="1:20" ht="15" customHeight="1">
      <c r="A165" s="189" t="s">
        <v>287</v>
      </c>
      <c r="B165" s="85"/>
      <c r="C165" s="91"/>
      <c r="D165" s="20"/>
      <c r="E165" s="20"/>
      <c r="F165" s="20"/>
      <c r="G165" s="214">
        <f t="shared" ref="G165:N165" si="2">SUM(G163:G164)</f>
        <v>0</v>
      </c>
      <c r="H165" s="214">
        <f t="shared" si="2"/>
        <v>0</v>
      </c>
      <c r="I165" s="214">
        <f t="shared" si="2"/>
        <v>0</v>
      </c>
      <c r="J165" s="214">
        <f t="shared" si="2"/>
        <v>0</v>
      </c>
      <c r="K165" s="214">
        <f t="shared" si="2"/>
        <v>0</v>
      </c>
      <c r="L165" s="214">
        <f t="shared" si="2"/>
        <v>0</v>
      </c>
      <c r="M165" s="214">
        <f t="shared" si="2"/>
        <v>0</v>
      </c>
      <c r="N165" s="214">
        <f t="shared" si="2"/>
        <v>0</v>
      </c>
      <c r="O165" s="27"/>
      <c r="P165" s="23"/>
      <c r="Q165" s="23"/>
      <c r="R165" s="23"/>
      <c r="S165" s="23"/>
      <c r="T165" s="193"/>
    </row>
    <row r="166" spans="1:20" ht="15" customHeight="1">
      <c r="A166" s="171"/>
      <c r="B166" s="31"/>
      <c r="C166" s="20"/>
      <c r="D166" s="20"/>
      <c r="E166" s="20"/>
      <c r="F166" s="20"/>
      <c r="G166" s="20"/>
      <c r="H166" s="20"/>
      <c r="I166" s="20"/>
      <c r="J166" s="20"/>
      <c r="K166" s="20"/>
      <c r="L166" s="20"/>
      <c r="M166" s="20"/>
      <c r="N166" s="20"/>
      <c r="O166" s="20"/>
      <c r="P166" s="23"/>
      <c r="Q166" s="23"/>
      <c r="R166" s="23"/>
      <c r="S166" s="23"/>
      <c r="T166" s="193"/>
    </row>
    <row r="167" spans="1:20" ht="15" customHeight="1">
      <c r="A167" s="171"/>
      <c r="B167" s="31"/>
      <c r="C167" s="20"/>
      <c r="D167" s="20"/>
      <c r="E167" s="20"/>
      <c r="F167" s="20"/>
      <c r="G167" s="20"/>
      <c r="H167" s="20"/>
      <c r="I167" s="20"/>
      <c r="J167" s="20"/>
      <c r="K167" s="20"/>
      <c r="L167" s="20"/>
      <c r="M167" s="20"/>
      <c r="N167" s="20"/>
      <c r="O167" s="20"/>
      <c r="P167" s="23"/>
      <c r="Q167" s="23"/>
      <c r="R167" s="23"/>
      <c r="S167" s="23"/>
      <c r="T167" s="193"/>
    </row>
    <row r="168" spans="1:20" ht="28.5" customHeight="1">
      <c r="A168" s="188" t="s">
        <v>344</v>
      </c>
      <c r="B168" s="55"/>
      <c r="C168" s="322"/>
      <c r="D168" s="20"/>
      <c r="E168" s="20"/>
      <c r="F168" s="20"/>
      <c r="G168" s="109"/>
      <c r="H168" s="109"/>
      <c r="I168" s="109"/>
      <c r="J168" s="109"/>
      <c r="K168" s="109"/>
      <c r="L168" s="109"/>
      <c r="M168" s="109"/>
      <c r="N168" s="109"/>
      <c r="O168" s="27"/>
      <c r="P168" s="23"/>
      <c r="Q168" s="23"/>
      <c r="R168" s="23"/>
      <c r="S168" s="23"/>
      <c r="T168" s="193"/>
    </row>
    <row r="169" spans="1:20" ht="15" customHeight="1">
      <c r="A169" s="171"/>
      <c r="B169" s="31"/>
      <c r="C169" s="20"/>
      <c r="D169" s="20"/>
      <c r="E169" s="20"/>
      <c r="F169" s="20"/>
      <c r="G169" s="31"/>
      <c r="H169" s="31"/>
      <c r="I169" s="31"/>
      <c r="J169" s="31"/>
      <c r="K169" s="31"/>
      <c r="L169" s="31"/>
      <c r="M169" s="31"/>
      <c r="N169" s="31"/>
      <c r="O169" s="27"/>
      <c r="P169" s="23"/>
      <c r="Q169" s="23"/>
      <c r="R169" s="23"/>
      <c r="S169" s="23"/>
      <c r="T169" s="193"/>
    </row>
    <row r="170" spans="1:20" ht="15" customHeight="1">
      <c r="A170" s="171"/>
      <c r="B170" s="31"/>
      <c r="C170" s="20"/>
      <c r="D170" s="20"/>
      <c r="E170" s="20"/>
      <c r="F170" s="20"/>
      <c r="G170" s="31"/>
      <c r="H170" s="31"/>
      <c r="I170" s="31"/>
      <c r="J170" s="31"/>
      <c r="K170" s="31"/>
      <c r="L170" s="31"/>
      <c r="M170" s="31"/>
      <c r="N170" s="31"/>
      <c r="O170" s="27"/>
      <c r="P170" s="23"/>
      <c r="Q170" s="23"/>
      <c r="R170" s="23"/>
      <c r="S170" s="23"/>
      <c r="T170" s="193"/>
    </row>
    <row r="171" spans="1:20" ht="15" customHeight="1">
      <c r="A171" s="171"/>
      <c r="B171" s="31"/>
      <c r="C171" s="20"/>
      <c r="D171" s="20"/>
      <c r="E171" s="20"/>
      <c r="F171" s="20"/>
      <c r="G171" s="31"/>
      <c r="H171" s="31"/>
      <c r="I171" s="31"/>
      <c r="J171" s="31"/>
      <c r="K171" s="31"/>
      <c r="L171" s="31"/>
      <c r="M171" s="31"/>
      <c r="N171" s="31"/>
      <c r="O171" s="27"/>
      <c r="P171" s="23"/>
      <c r="Q171" s="23"/>
      <c r="R171" s="23"/>
      <c r="S171" s="23"/>
      <c r="T171" s="193"/>
    </row>
    <row r="172" spans="1:20" ht="15" customHeight="1">
      <c r="A172" s="171"/>
      <c r="B172" s="31"/>
      <c r="C172" s="20"/>
      <c r="D172" s="20"/>
      <c r="E172" s="20"/>
      <c r="F172" s="20"/>
      <c r="G172" s="31"/>
      <c r="H172" s="31"/>
      <c r="I172" s="31"/>
      <c r="J172" s="31"/>
      <c r="K172" s="31"/>
      <c r="L172" s="31"/>
      <c r="M172" s="31"/>
      <c r="N172" s="31"/>
      <c r="O172" s="27"/>
      <c r="P172" s="23"/>
      <c r="Q172" s="23"/>
      <c r="R172" s="23"/>
      <c r="S172" s="23"/>
      <c r="T172" s="193"/>
    </row>
    <row r="173" spans="1:20" ht="15" customHeight="1">
      <c r="A173" s="171"/>
      <c r="B173" s="31"/>
      <c r="C173" s="20"/>
      <c r="D173" s="20"/>
      <c r="E173" s="20"/>
      <c r="F173" s="31"/>
      <c r="G173" s="31"/>
      <c r="H173" s="31"/>
      <c r="I173" s="31"/>
      <c r="J173" s="31"/>
      <c r="K173" s="31"/>
      <c r="L173" s="31"/>
      <c r="M173" s="31"/>
      <c r="N173" s="31"/>
      <c r="O173" s="27"/>
      <c r="P173" s="23"/>
      <c r="Q173" s="23"/>
      <c r="R173" s="23"/>
      <c r="S173" s="23"/>
      <c r="T173" s="193"/>
    </row>
    <row r="174" spans="1:20" ht="15" customHeight="1">
      <c r="A174" s="171"/>
      <c r="B174" s="31"/>
      <c r="C174" s="20"/>
      <c r="D174" s="20"/>
      <c r="E174" s="20"/>
      <c r="F174" s="31"/>
      <c r="G174" s="31"/>
      <c r="H174" s="31"/>
      <c r="I174" s="31"/>
      <c r="J174" s="31"/>
      <c r="K174" s="31"/>
      <c r="L174" s="31"/>
      <c r="M174" s="31"/>
      <c r="N174" s="31"/>
      <c r="O174" s="27"/>
      <c r="P174" s="23"/>
      <c r="Q174" s="23"/>
      <c r="R174" s="23"/>
      <c r="S174" s="23"/>
      <c r="T174" s="193"/>
    </row>
    <row r="175" spans="1:20" ht="15" customHeight="1" thickBot="1">
      <c r="A175" s="174" t="s">
        <v>296</v>
      </c>
      <c r="B175" s="37"/>
      <c r="C175" s="130"/>
      <c r="D175" s="37"/>
      <c r="E175" s="37"/>
      <c r="F175" s="37"/>
      <c r="G175" s="37"/>
      <c r="H175" s="37"/>
      <c r="I175" s="37"/>
      <c r="J175" s="37"/>
      <c r="K175" s="31"/>
      <c r="L175" s="31"/>
      <c r="M175" s="31"/>
      <c r="N175" s="31"/>
      <c r="O175" s="27"/>
      <c r="P175" s="23"/>
      <c r="Q175" s="23"/>
      <c r="R175" s="23"/>
      <c r="S175" s="23"/>
      <c r="T175" s="193"/>
    </row>
    <row r="176" spans="1:20" ht="15" customHeight="1">
      <c r="A176" s="215"/>
      <c r="B176" s="632"/>
      <c r="C176" s="633"/>
      <c r="D176" s="633"/>
      <c r="E176" s="633"/>
      <c r="F176" s="633"/>
      <c r="G176" s="633"/>
      <c r="H176" s="633"/>
      <c r="I176" s="633"/>
      <c r="J176" s="634"/>
      <c r="K176" s="31"/>
      <c r="L176" s="31"/>
      <c r="M176" s="31"/>
      <c r="N176" s="31"/>
      <c r="O176" s="27"/>
      <c r="P176" s="23"/>
      <c r="Q176" s="23"/>
      <c r="R176" s="23"/>
      <c r="S176" s="23"/>
      <c r="T176" s="193"/>
    </row>
    <row r="177" spans="1:20" ht="15" customHeight="1">
      <c r="A177" s="215"/>
      <c r="B177" s="153"/>
      <c r="C177" s="466"/>
      <c r="D177" s="216"/>
      <c r="E177" s="216"/>
      <c r="F177" s="216"/>
      <c r="G177" s="216"/>
      <c r="H177" s="216"/>
      <c r="I177" s="216"/>
      <c r="J177" s="217"/>
      <c r="K177" s="31"/>
      <c r="L177" s="31"/>
      <c r="M177" s="31"/>
      <c r="N177" s="31"/>
      <c r="O177" s="27"/>
      <c r="P177" s="23"/>
      <c r="Q177" s="23"/>
      <c r="R177" s="23"/>
      <c r="S177" s="23"/>
      <c r="T177" s="193"/>
    </row>
    <row r="178" spans="1:20" ht="15" customHeight="1">
      <c r="A178" s="215"/>
      <c r="B178" s="153"/>
      <c r="C178" s="466"/>
      <c r="D178" s="216"/>
      <c r="E178" s="216"/>
      <c r="F178" s="216"/>
      <c r="G178" s="216"/>
      <c r="H178" s="216"/>
      <c r="I178" s="216"/>
      <c r="J178" s="217"/>
      <c r="K178" s="31"/>
      <c r="L178" s="31"/>
      <c r="M178" s="31"/>
      <c r="N178" s="31"/>
      <c r="O178" s="27"/>
      <c r="P178" s="23"/>
      <c r="Q178" s="23"/>
      <c r="R178" s="23"/>
      <c r="S178" s="23"/>
      <c r="T178" s="193"/>
    </row>
    <row r="179" spans="1:20" ht="15" customHeight="1">
      <c r="A179" s="215"/>
      <c r="B179" s="153"/>
      <c r="C179" s="466"/>
      <c r="D179" s="216"/>
      <c r="E179" s="216"/>
      <c r="F179" s="216"/>
      <c r="G179" s="216"/>
      <c r="H179" s="216"/>
      <c r="I179" s="216"/>
      <c r="J179" s="217"/>
      <c r="K179" s="31"/>
      <c r="L179" s="31"/>
      <c r="M179" s="31"/>
      <c r="N179" s="31"/>
      <c r="O179" s="27"/>
      <c r="P179" s="23"/>
      <c r="Q179" s="23"/>
      <c r="R179" s="23"/>
      <c r="S179" s="23"/>
      <c r="T179" s="193"/>
    </row>
    <row r="180" spans="1:20" ht="15" customHeight="1">
      <c r="A180" s="215"/>
      <c r="B180" s="153"/>
      <c r="C180" s="466"/>
      <c r="D180" s="216"/>
      <c r="E180" s="216"/>
      <c r="F180" s="216"/>
      <c r="G180" s="216"/>
      <c r="H180" s="216"/>
      <c r="I180" s="216"/>
      <c r="J180" s="217"/>
      <c r="K180" s="31"/>
      <c r="L180" s="31"/>
      <c r="M180" s="31"/>
      <c r="N180" s="31"/>
      <c r="O180" s="27"/>
      <c r="P180" s="23"/>
      <c r="Q180" s="23"/>
      <c r="R180" s="23"/>
      <c r="S180" s="23"/>
      <c r="T180" s="193"/>
    </row>
    <row r="181" spans="1:20" ht="15" customHeight="1">
      <c r="A181" s="215"/>
      <c r="B181" s="153"/>
      <c r="C181" s="466"/>
      <c r="D181" s="216"/>
      <c r="E181" s="216"/>
      <c r="F181" s="216"/>
      <c r="G181" s="216"/>
      <c r="H181" s="216"/>
      <c r="I181" s="216"/>
      <c r="J181" s="217"/>
      <c r="K181" s="31"/>
      <c r="L181" s="31"/>
      <c r="M181" s="31"/>
      <c r="N181" s="31"/>
      <c r="O181" s="27"/>
      <c r="P181" s="23"/>
      <c r="Q181" s="23"/>
      <c r="R181" s="23"/>
      <c r="S181" s="23"/>
      <c r="T181" s="193"/>
    </row>
    <row r="182" spans="1:20" ht="15" customHeight="1">
      <c r="A182" s="215"/>
      <c r="B182" s="153"/>
      <c r="C182" s="466"/>
      <c r="D182" s="216"/>
      <c r="E182" s="216"/>
      <c r="F182" s="216"/>
      <c r="G182" s="216"/>
      <c r="H182" s="216"/>
      <c r="I182" s="216"/>
      <c r="J182" s="217"/>
      <c r="K182" s="31"/>
      <c r="L182" s="31"/>
      <c r="M182" s="31"/>
      <c r="N182" s="31"/>
      <c r="O182" s="27"/>
      <c r="P182" s="23"/>
      <c r="Q182" s="23"/>
      <c r="R182" s="23"/>
      <c r="S182" s="23"/>
      <c r="T182" s="193"/>
    </row>
    <row r="183" spans="1:20" ht="15" customHeight="1">
      <c r="A183" s="215"/>
      <c r="B183" s="153"/>
      <c r="C183" s="466"/>
      <c r="D183" s="216"/>
      <c r="E183" s="216"/>
      <c r="F183" s="216"/>
      <c r="G183" s="216"/>
      <c r="H183" s="216"/>
      <c r="I183" s="216"/>
      <c r="J183" s="217"/>
      <c r="K183" s="31"/>
      <c r="L183" s="31"/>
      <c r="M183" s="31"/>
      <c r="N183" s="31"/>
      <c r="O183" s="27"/>
      <c r="P183" s="23"/>
      <c r="Q183" s="23"/>
      <c r="R183" s="23"/>
      <c r="S183" s="23"/>
      <c r="T183" s="193"/>
    </row>
    <row r="184" spans="1:20" ht="15" customHeight="1">
      <c r="A184" s="215"/>
      <c r="B184" s="153"/>
      <c r="C184" s="466"/>
      <c r="D184" s="216"/>
      <c r="E184" s="216"/>
      <c r="F184" s="216"/>
      <c r="G184" s="216"/>
      <c r="H184" s="216"/>
      <c r="I184" s="216"/>
      <c r="J184" s="217"/>
      <c r="K184" s="31"/>
      <c r="L184" s="31"/>
      <c r="M184" s="31"/>
      <c r="N184" s="31"/>
      <c r="O184" s="27"/>
      <c r="P184" s="23"/>
      <c r="Q184" s="23"/>
      <c r="R184" s="23"/>
      <c r="S184" s="23"/>
      <c r="T184" s="193"/>
    </row>
    <row r="185" spans="1:20" ht="15" customHeight="1">
      <c r="A185" s="215"/>
      <c r="B185" s="153"/>
      <c r="C185" s="466"/>
      <c r="D185" s="216"/>
      <c r="E185" s="216"/>
      <c r="F185" s="216"/>
      <c r="G185" s="216"/>
      <c r="H185" s="216"/>
      <c r="I185" s="216"/>
      <c r="J185" s="217"/>
      <c r="K185" s="31"/>
      <c r="L185" s="31"/>
      <c r="M185" s="31"/>
      <c r="N185" s="31"/>
      <c r="O185" s="27"/>
      <c r="P185" s="23"/>
      <c r="Q185" s="23"/>
      <c r="R185" s="23"/>
      <c r="S185" s="23"/>
      <c r="T185" s="193"/>
    </row>
    <row r="186" spans="1:20" ht="15" customHeight="1" thickBot="1">
      <c r="A186" s="215"/>
      <c r="B186" s="154"/>
      <c r="C186" s="467"/>
      <c r="D186" s="218"/>
      <c r="E186" s="218"/>
      <c r="F186" s="218"/>
      <c r="G186" s="218"/>
      <c r="H186" s="218"/>
      <c r="I186" s="218"/>
      <c r="J186" s="219"/>
      <c r="K186" s="31"/>
      <c r="L186" s="31"/>
      <c r="M186" s="31"/>
      <c r="N186" s="31"/>
      <c r="O186" s="27"/>
      <c r="P186" s="23"/>
      <c r="Q186" s="23"/>
      <c r="R186" s="23"/>
      <c r="S186" s="23"/>
      <c r="T186" s="193"/>
    </row>
    <row r="187" spans="1:20" ht="15" customHeight="1">
      <c r="A187" s="174"/>
      <c r="B187" s="37"/>
      <c r="C187" s="130"/>
      <c r="D187" s="37"/>
      <c r="E187" s="37"/>
      <c r="F187" s="130"/>
      <c r="G187" s="37"/>
      <c r="H187" s="37"/>
      <c r="I187" s="37"/>
      <c r="J187" s="37"/>
      <c r="K187" s="31"/>
      <c r="L187" s="31"/>
      <c r="M187" s="31"/>
      <c r="N187" s="31"/>
      <c r="O187" s="27"/>
      <c r="P187" s="23"/>
      <c r="Q187" s="23"/>
      <c r="R187" s="23"/>
      <c r="S187" s="23"/>
      <c r="T187" s="193"/>
    </row>
    <row r="188" spans="1:20" ht="15" customHeight="1">
      <c r="A188" s="169" t="s">
        <v>297</v>
      </c>
      <c r="B188" s="152"/>
      <c r="C188" s="220"/>
      <c r="D188" s="152"/>
      <c r="E188" s="220"/>
      <c r="F188" s="207"/>
      <c r="G188" s="207"/>
      <c r="H188" s="207"/>
      <c r="I188" s="207"/>
      <c r="J188" s="207"/>
      <c r="K188" s="31"/>
      <c r="L188" s="31"/>
      <c r="M188" s="31"/>
      <c r="N188" s="31"/>
      <c r="O188" s="27"/>
      <c r="P188" s="23"/>
      <c r="Q188" s="23"/>
      <c r="R188" s="23"/>
      <c r="S188" s="23"/>
      <c r="T188" s="193"/>
    </row>
    <row r="189" spans="1:20" ht="15" customHeight="1">
      <c r="A189" s="169"/>
      <c r="B189" s="27"/>
      <c r="C189" s="464"/>
      <c r="D189" s="27"/>
      <c r="E189" s="27"/>
      <c r="F189" s="27"/>
      <c r="G189" s="27"/>
      <c r="H189" s="27"/>
      <c r="I189" s="27"/>
      <c r="J189" s="27"/>
      <c r="K189" s="31"/>
      <c r="L189" s="31"/>
      <c r="M189" s="31"/>
      <c r="N189" s="31"/>
      <c r="O189" s="27"/>
      <c r="P189" s="23"/>
      <c r="Q189" s="23"/>
      <c r="R189" s="23"/>
      <c r="S189" s="23"/>
      <c r="T189" s="193"/>
    </row>
    <row r="190" spans="1:20" ht="15" customHeight="1">
      <c r="A190" s="169" t="s">
        <v>12</v>
      </c>
      <c r="B190" s="152"/>
      <c r="C190" s="220"/>
      <c r="D190" s="27"/>
      <c r="E190" s="27"/>
      <c r="F190" s="27"/>
      <c r="G190" s="27"/>
      <c r="H190" s="27"/>
      <c r="I190" s="27"/>
      <c r="J190" s="27"/>
      <c r="K190" s="31"/>
      <c r="L190" s="31"/>
      <c r="M190" s="31"/>
      <c r="N190" s="31"/>
      <c r="O190" s="27"/>
      <c r="P190" s="23"/>
      <c r="Q190" s="23"/>
      <c r="R190" s="23"/>
      <c r="S190" s="23"/>
      <c r="T190" s="193"/>
    </row>
    <row r="191" spans="1:20" ht="15" customHeight="1">
      <c r="A191" s="169"/>
      <c r="B191" s="27"/>
      <c r="C191" s="464"/>
      <c r="D191" s="27"/>
      <c r="E191" s="27"/>
      <c r="F191" s="27"/>
      <c r="G191" s="27"/>
      <c r="H191" s="27"/>
      <c r="I191" s="27"/>
      <c r="J191" s="27"/>
      <c r="K191" s="31"/>
      <c r="L191" s="31"/>
      <c r="M191" s="31"/>
      <c r="N191" s="31"/>
      <c r="O191" s="27"/>
      <c r="P191" s="23"/>
      <c r="Q191" s="23"/>
      <c r="R191" s="23"/>
      <c r="S191" s="23"/>
      <c r="T191" s="193"/>
    </row>
    <row r="192" spans="1:20">
      <c r="A192" s="169"/>
      <c r="B192" s="27"/>
      <c r="C192" s="464"/>
      <c r="D192" s="27"/>
      <c r="E192" s="27"/>
      <c r="F192" s="27"/>
      <c r="G192" s="27"/>
      <c r="H192" s="27"/>
      <c r="I192" s="27"/>
      <c r="J192" s="27"/>
      <c r="K192" s="31"/>
      <c r="L192" s="31"/>
      <c r="M192" s="31"/>
      <c r="N192" s="31"/>
      <c r="O192" s="27"/>
      <c r="P192" s="23"/>
      <c r="Q192" s="23"/>
      <c r="R192" s="23"/>
      <c r="S192" s="23"/>
      <c r="T192" s="193"/>
    </row>
    <row r="193" spans="1:20">
      <c r="A193" s="171"/>
      <c r="B193" s="31"/>
      <c r="C193" s="20"/>
      <c r="D193" s="20"/>
      <c r="E193" s="20"/>
      <c r="F193" s="31"/>
      <c r="G193" s="31"/>
      <c r="H193" s="31"/>
      <c r="I193" s="31"/>
      <c r="J193" s="31"/>
      <c r="K193" s="31"/>
      <c r="L193" s="31"/>
      <c r="M193" s="31"/>
      <c r="N193" s="31"/>
      <c r="O193" s="27"/>
      <c r="P193" s="23"/>
      <c r="Q193" s="23"/>
      <c r="R193" s="23"/>
      <c r="S193" s="23"/>
      <c r="T193" s="193"/>
    </row>
    <row r="194" spans="1:20">
      <c r="A194" s="171"/>
      <c r="B194" s="31"/>
      <c r="C194" s="20"/>
      <c r="D194" s="20"/>
      <c r="E194" s="20"/>
      <c r="F194" s="31"/>
      <c r="G194" s="31"/>
      <c r="H194" s="31"/>
      <c r="I194" s="31"/>
      <c r="J194" s="31"/>
      <c r="K194" s="31"/>
      <c r="L194" s="31"/>
      <c r="M194" s="31"/>
      <c r="N194" s="31"/>
      <c r="O194" s="27"/>
      <c r="P194" s="23"/>
      <c r="Q194" s="23"/>
      <c r="R194" s="23"/>
      <c r="S194" s="23"/>
      <c r="T194" s="193"/>
    </row>
    <row r="195" spans="1:20">
      <c r="A195" s="171"/>
      <c r="B195" s="31"/>
      <c r="C195" s="20"/>
      <c r="D195" s="20"/>
      <c r="E195" s="20"/>
      <c r="F195" s="31"/>
      <c r="G195" s="31"/>
      <c r="H195" s="31"/>
      <c r="I195" s="31"/>
      <c r="J195" s="31"/>
      <c r="K195" s="31"/>
      <c r="L195" s="31"/>
      <c r="M195" s="31"/>
      <c r="N195" s="31"/>
      <c r="O195" s="27"/>
      <c r="P195" s="23"/>
      <c r="Q195" s="23"/>
      <c r="R195" s="23"/>
      <c r="S195" s="23"/>
      <c r="T195" s="193"/>
    </row>
    <row r="196" spans="1:20">
      <c r="A196" s="169"/>
      <c r="B196" s="27"/>
      <c r="C196" s="464"/>
      <c r="D196" s="27"/>
      <c r="E196" s="27"/>
      <c r="F196" s="27"/>
      <c r="G196" s="27"/>
      <c r="H196" s="27"/>
      <c r="I196" s="27"/>
      <c r="J196" s="27"/>
      <c r="K196" s="27"/>
      <c r="L196" s="27"/>
      <c r="M196" s="27"/>
      <c r="N196" s="27"/>
      <c r="O196" s="27"/>
      <c r="P196" s="23"/>
      <c r="Q196" s="23"/>
      <c r="R196" s="23"/>
      <c r="S196" s="23"/>
      <c r="T196" s="193"/>
    </row>
    <row r="197" spans="1:20">
      <c r="A197" s="169"/>
      <c r="B197" s="27"/>
      <c r="C197" s="464"/>
      <c r="D197" s="27"/>
      <c r="E197" s="27"/>
      <c r="F197" s="27"/>
      <c r="G197" s="27"/>
      <c r="H197" s="27"/>
      <c r="I197" s="27"/>
      <c r="J197" s="27"/>
      <c r="K197" s="27"/>
      <c r="L197" s="27"/>
      <c r="M197" s="27"/>
      <c r="N197" s="27"/>
      <c r="O197" s="27"/>
      <c r="P197" s="23"/>
      <c r="Q197" s="23"/>
      <c r="R197" s="23"/>
      <c r="S197" s="23"/>
      <c r="T197" s="193"/>
    </row>
    <row r="198" spans="1:20">
      <c r="A198" s="169"/>
      <c r="B198" s="27"/>
      <c r="C198" s="464"/>
      <c r="D198" s="27"/>
      <c r="E198" s="27"/>
      <c r="F198" s="27"/>
      <c r="G198" s="27"/>
      <c r="H198" s="27"/>
      <c r="I198" s="27"/>
      <c r="J198" s="27"/>
      <c r="K198" s="27"/>
      <c r="L198" s="27"/>
      <c r="M198" s="27"/>
      <c r="N198" s="27"/>
      <c r="O198" s="27"/>
      <c r="P198" s="23"/>
      <c r="Q198" s="23"/>
      <c r="R198" s="23"/>
      <c r="S198" s="23"/>
      <c r="T198" s="193"/>
    </row>
    <row r="199" spans="1:20">
      <c r="A199" s="169"/>
      <c r="B199" s="27"/>
      <c r="C199" s="464"/>
      <c r="D199" s="27"/>
      <c r="E199" s="27"/>
      <c r="F199" s="27"/>
      <c r="G199" s="27"/>
      <c r="H199" s="27"/>
      <c r="I199" s="27"/>
      <c r="J199" s="27"/>
      <c r="K199" s="27"/>
      <c r="L199" s="27"/>
      <c r="M199" s="27"/>
      <c r="N199" s="27"/>
      <c r="O199" s="27"/>
      <c r="P199" s="23"/>
      <c r="Q199" s="23"/>
      <c r="R199" s="23"/>
      <c r="S199" s="23"/>
      <c r="T199" s="193"/>
    </row>
    <row r="200" spans="1:20">
      <c r="A200" s="169"/>
      <c r="B200" s="27"/>
      <c r="C200" s="464"/>
      <c r="D200" s="27"/>
      <c r="E200" s="27"/>
      <c r="F200" s="27"/>
      <c r="G200" s="27"/>
      <c r="H200" s="27"/>
      <c r="I200" s="27"/>
      <c r="J200" s="27"/>
      <c r="K200" s="27"/>
      <c r="L200" s="27"/>
      <c r="M200" s="27"/>
      <c r="N200" s="27"/>
      <c r="O200" s="27"/>
      <c r="P200" s="23"/>
      <c r="Q200" s="23"/>
      <c r="R200" s="23"/>
      <c r="S200" s="23"/>
      <c r="T200" s="193"/>
    </row>
    <row r="201" spans="1:20">
      <c r="A201" s="169"/>
      <c r="B201" s="27"/>
      <c r="C201" s="464"/>
      <c r="D201" s="27"/>
      <c r="E201" s="27"/>
      <c r="F201" s="27"/>
      <c r="G201" s="27"/>
      <c r="H201" s="27"/>
      <c r="I201" s="27"/>
      <c r="J201" s="27"/>
      <c r="K201" s="27"/>
      <c r="L201" s="27"/>
      <c r="M201" s="27"/>
      <c r="N201" s="27"/>
      <c r="O201" s="27"/>
      <c r="P201" s="23"/>
      <c r="Q201" s="23"/>
      <c r="R201" s="23"/>
      <c r="S201" s="23"/>
      <c r="T201" s="193"/>
    </row>
    <row r="202" spans="1:20" ht="12.75" thickBot="1">
      <c r="A202" s="208"/>
      <c r="B202" s="209"/>
      <c r="C202" s="468"/>
      <c r="D202" s="209"/>
      <c r="E202" s="209"/>
      <c r="F202" s="209"/>
      <c r="G202" s="209"/>
      <c r="H202" s="209"/>
      <c r="I202" s="209"/>
      <c r="J202" s="209"/>
      <c r="K202" s="209"/>
      <c r="L202" s="209"/>
      <c r="M202" s="209"/>
      <c r="N202" s="209"/>
      <c r="O202" s="209"/>
      <c r="P202" s="147"/>
      <c r="Q202" s="147"/>
      <c r="R202" s="147"/>
      <c r="S202" s="147"/>
      <c r="T202" s="194"/>
    </row>
    <row r="203" spans="1:20">
      <c r="A203" s="2"/>
      <c r="B203" s="2"/>
      <c r="C203" s="3"/>
      <c r="D203" s="2"/>
      <c r="E203" s="2"/>
      <c r="F203" s="2"/>
      <c r="G203" s="2"/>
      <c r="H203" s="2"/>
      <c r="I203" s="2"/>
      <c r="J203" s="2"/>
      <c r="K203" s="2"/>
      <c r="L203" s="2"/>
      <c r="M203" s="2"/>
      <c r="N203" s="2"/>
      <c r="O203" s="2"/>
    </row>
    <row r="245" spans="1:1">
      <c r="A245" t="s">
        <v>298</v>
      </c>
    </row>
    <row r="246" spans="1:1">
      <c r="A246" t="s">
        <v>318</v>
      </c>
    </row>
    <row r="247" spans="1:1">
      <c r="A247" t="s">
        <v>505</v>
      </c>
    </row>
  </sheetData>
  <protectedRanges>
    <protectedRange sqref="B176:J191" name="DetailedComments"/>
  </protectedRanges>
  <dataValidations count="1">
    <dataValidation type="list" allowBlank="1" showInputMessage="1" showErrorMessage="1" sqref="G56:N56">
      <formula1>"yes,no"</formula1>
    </dataValidation>
  </dataValidations>
  <pageMargins left="0.51181102362204722" right="0.51181102362204722" top="0.55118110236220474" bottom="0.55118110236220474" header="0.11811023622047245" footer="0.11811023622047245"/>
  <pageSetup paperSize="8" scale="98" fitToHeight="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7"/>
  <sheetViews>
    <sheetView showGridLines="0" zoomScale="90" zoomScaleNormal="90" workbookViewId="0">
      <pane xSplit="2" ySplit="5" topLeftCell="D39" activePane="bottomRight" state="frozen"/>
      <selection pane="topRight" activeCell="C1" sqref="C1"/>
      <selection pane="bottomLeft" activeCell="A6" sqref="A6"/>
      <selection pane="bottomRight" activeCell="A50" sqref="A50:XFD50"/>
    </sheetView>
  </sheetViews>
  <sheetFormatPr defaultColWidth="9" defaultRowHeight="12.4"/>
  <cols>
    <col min="1" max="1" width="42.64453125" style="474" customWidth="1"/>
    <col min="2" max="2" width="9" style="499"/>
    <col min="3" max="3" width="13.64453125" style="499" customWidth="1"/>
    <col min="4" max="6" width="8.64453125" style="499" customWidth="1"/>
    <col min="7" max="14" width="9" style="499"/>
    <col min="15" max="15" width="1.64453125" style="499" customWidth="1"/>
    <col min="16" max="16384" width="9" style="499"/>
  </cols>
  <sheetData>
    <row r="1" spans="1:17" ht="13.5">
      <c r="A1" s="535" t="str">
        <f>CompName</f>
        <v>GDN Name</v>
      </c>
      <c r="B1" s="496"/>
      <c r="C1" s="500" t="s">
        <v>643</v>
      </c>
      <c r="D1" s="496"/>
      <c r="E1" s="496"/>
      <c r="F1" s="496"/>
      <c r="G1" s="496"/>
      <c r="H1" s="496"/>
      <c r="I1" s="496"/>
      <c r="J1" s="496"/>
      <c r="K1" s="496"/>
      <c r="L1" s="496"/>
      <c r="M1" s="496"/>
      <c r="N1" s="496"/>
      <c r="O1" s="497"/>
      <c r="P1" s="497"/>
      <c r="Q1" s="498"/>
    </row>
    <row r="2" spans="1:17" ht="13.5">
      <c r="A2" s="536">
        <f>RegYr</f>
        <v>2020</v>
      </c>
      <c r="B2" s="500"/>
      <c r="C2" s="500"/>
      <c r="D2" s="501"/>
      <c r="E2" s="502"/>
      <c r="F2" s="502" t="s">
        <v>359</v>
      </c>
      <c r="G2" s="502" t="s">
        <v>59</v>
      </c>
      <c r="H2" s="502" t="s">
        <v>60</v>
      </c>
      <c r="I2" s="502" t="s">
        <v>61</v>
      </c>
      <c r="J2" s="502" t="s">
        <v>62</v>
      </c>
      <c r="K2" s="502" t="s">
        <v>63</v>
      </c>
      <c r="L2" s="502" t="s">
        <v>64</v>
      </c>
      <c r="M2" s="502" t="s">
        <v>65</v>
      </c>
      <c r="N2" s="502" t="s">
        <v>66</v>
      </c>
      <c r="O2" s="503"/>
      <c r="P2" s="503"/>
      <c r="Q2" s="504"/>
    </row>
    <row r="3" spans="1:17" ht="13.5">
      <c r="A3" s="537" t="s">
        <v>357</v>
      </c>
      <c r="B3" s="500"/>
      <c r="C3" s="500"/>
      <c r="D3" s="505"/>
      <c r="E3" s="505"/>
      <c r="F3" s="505" t="s">
        <v>729</v>
      </c>
      <c r="G3" s="505" t="s">
        <v>300</v>
      </c>
      <c r="H3" s="505" t="s">
        <v>244</v>
      </c>
      <c r="I3" s="505" t="s">
        <v>243</v>
      </c>
      <c r="J3" s="505" t="s">
        <v>291</v>
      </c>
      <c r="K3" s="505" t="s">
        <v>320</v>
      </c>
      <c r="L3" s="505" t="s">
        <v>292</v>
      </c>
      <c r="M3" s="505" t="s">
        <v>293</v>
      </c>
      <c r="N3" s="505" t="s">
        <v>294</v>
      </c>
      <c r="O3" s="503"/>
      <c r="P3" s="503"/>
      <c r="Q3" s="504"/>
    </row>
    <row r="4" spans="1:17" ht="13.5">
      <c r="A4" s="538" t="s">
        <v>38</v>
      </c>
      <c r="B4" s="487"/>
      <c r="C4" s="589" t="s">
        <v>319</v>
      </c>
      <c r="D4" s="487"/>
      <c r="E4" s="487"/>
      <c r="F4" s="487"/>
      <c r="G4" s="487"/>
      <c r="H4" s="487"/>
      <c r="I4" s="487"/>
      <c r="J4" s="487"/>
      <c r="K4" s="487"/>
      <c r="L4" s="487"/>
      <c r="M4" s="487"/>
      <c r="N4" s="487"/>
      <c r="O4" s="503"/>
      <c r="P4" s="503"/>
      <c r="Q4" s="504"/>
    </row>
    <row r="5" spans="1:17" ht="9" customHeight="1">
      <c r="A5" s="432"/>
      <c r="B5" s="506"/>
      <c r="C5" s="507"/>
      <c r="D5" s="507"/>
      <c r="E5" s="507"/>
      <c r="F5" s="507"/>
      <c r="G5" s="635"/>
      <c r="H5" s="636"/>
      <c r="I5" s="636"/>
      <c r="J5" s="636"/>
      <c r="K5" s="636"/>
      <c r="L5" s="507"/>
      <c r="M5" s="507"/>
      <c r="N5" s="508"/>
      <c r="O5" s="503"/>
      <c r="P5" s="503"/>
      <c r="Q5" s="504"/>
    </row>
    <row r="6" spans="1:17" ht="15" customHeight="1">
      <c r="A6" s="433" t="s">
        <v>321</v>
      </c>
      <c r="B6" s="509"/>
      <c r="C6" s="510"/>
      <c r="D6" s="590" t="s">
        <v>750</v>
      </c>
      <c r="E6" s="590" t="s">
        <v>751</v>
      </c>
      <c r="F6" s="590" t="s">
        <v>752</v>
      </c>
      <c r="G6" s="76"/>
      <c r="H6" s="76"/>
      <c r="I6" s="76"/>
      <c r="J6" s="76"/>
      <c r="K6" s="76"/>
      <c r="L6" s="76"/>
      <c r="M6" s="76"/>
      <c r="N6" s="76"/>
      <c r="O6" s="503"/>
      <c r="P6" s="503"/>
      <c r="Q6" s="504"/>
    </row>
    <row r="7" spans="1:17" ht="15" customHeight="1">
      <c r="A7" s="591" t="s">
        <v>753</v>
      </c>
      <c r="B7" s="506" t="s">
        <v>754</v>
      </c>
      <c r="C7" s="592" t="s">
        <v>755</v>
      </c>
      <c r="D7" s="148"/>
      <c r="E7" s="148"/>
      <c r="F7" s="523"/>
      <c r="G7" s="7"/>
      <c r="H7" s="7"/>
      <c r="I7" s="7"/>
      <c r="J7" s="7"/>
      <c r="K7" s="7"/>
      <c r="L7" s="7"/>
      <c r="M7" s="7"/>
      <c r="N7" s="7"/>
      <c r="O7" s="503"/>
      <c r="P7" s="503"/>
      <c r="Q7" s="504"/>
    </row>
    <row r="8" spans="1:17" ht="15" customHeight="1">
      <c r="A8" s="165" t="s">
        <v>756</v>
      </c>
      <c r="B8" s="1"/>
      <c r="C8" s="511" t="s">
        <v>757</v>
      </c>
      <c r="D8" s="593">
        <v>193.10833333333332</v>
      </c>
      <c r="E8" s="1"/>
      <c r="F8" s="1"/>
      <c r="G8" s="7"/>
      <c r="H8" s="7"/>
      <c r="I8" s="7"/>
      <c r="J8" s="7"/>
      <c r="K8" s="7"/>
      <c r="L8" s="7"/>
      <c r="M8" s="7"/>
      <c r="N8" s="7"/>
      <c r="O8" s="503"/>
      <c r="P8" s="503"/>
      <c r="Q8" s="504"/>
    </row>
    <row r="9" spans="1:17" ht="15" customHeight="1">
      <c r="A9" s="165" t="s">
        <v>756</v>
      </c>
      <c r="B9" s="1"/>
      <c r="C9" s="511" t="s">
        <v>758</v>
      </c>
      <c r="D9" s="506"/>
      <c r="E9" s="594">
        <v>215.76666666666668</v>
      </c>
      <c r="F9" s="508"/>
      <c r="G9" s="1"/>
      <c r="H9" s="1"/>
      <c r="I9" s="1"/>
      <c r="J9" s="1"/>
      <c r="K9" s="1"/>
      <c r="L9" s="1"/>
      <c r="M9" s="1"/>
      <c r="N9" s="1"/>
      <c r="O9" s="503"/>
      <c r="P9" s="503"/>
      <c r="Q9" s="504"/>
    </row>
    <row r="10" spans="1:17" ht="15" customHeight="1">
      <c r="A10" s="595" t="s">
        <v>759</v>
      </c>
      <c r="B10" s="492"/>
      <c r="C10" s="492"/>
      <c r="D10" s="492"/>
      <c r="E10" s="492"/>
      <c r="F10" s="596">
        <f>E9/D8</f>
        <v>1.1173348293272345</v>
      </c>
      <c r="G10" s="508"/>
      <c r="H10" s="508"/>
      <c r="I10" s="508"/>
      <c r="J10" s="508"/>
      <c r="K10" s="508"/>
      <c r="L10" s="508"/>
      <c r="M10" s="508"/>
      <c r="N10" s="508"/>
      <c r="O10" s="503"/>
      <c r="P10" s="503"/>
      <c r="Q10" s="504"/>
    </row>
    <row r="11" spans="1:17" ht="15" customHeight="1">
      <c r="A11" s="433" t="s">
        <v>16</v>
      </c>
      <c r="B11" s="506"/>
      <c r="C11" s="511"/>
      <c r="D11" s="512"/>
      <c r="E11" s="512"/>
      <c r="F11" s="512"/>
      <c r="G11" s="506"/>
      <c r="H11" s="506"/>
      <c r="I11" s="513"/>
      <c r="J11" s="507"/>
      <c r="K11" s="507"/>
      <c r="L11" s="507"/>
      <c r="M11" s="507"/>
      <c r="N11" s="507"/>
      <c r="O11" s="503"/>
      <c r="P11" s="503"/>
      <c r="Q11" s="504"/>
    </row>
    <row r="12" spans="1:17" ht="15" customHeight="1">
      <c r="A12" s="438" t="s">
        <v>155</v>
      </c>
      <c r="B12" s="506" t="s">
        <v>695</v>
      </c>
      <c r="C12" s="512" t="s">
        <v>0</v>
      </c>
      <c r="D12" s="512"/>
      <c r="E12" s="512"/>
      <c r="F12" s="514">
        <f>ROUND(F7*F10,1)</f>
        <v>0</v>
      </c>
      <c r="G12" s="514"/>
      <c r="H12" s="514"/>
      <c r="I12" s="514"/>
      <c r="J12" s="514"/>
      <c r="K12" s="514"/>
      <c r="L12" s="514"/>
      <c r="M12" s="514"/>
      <c r="N12" s="514"/>
      <c r="O12" s="503"/>
      <c r="P12" s="503"/>
      <c r="Q12" s="504"/>
    </row>
    <row r="13" spans="1:17" ht="15" customHeight="1">
      <c r="A13" s="434"/>
      <c r="B13" s="506"/>
      <c r="C13" s="512"/>
      <c r="D13" s="512"/>
      <c r="E13" s="512"/>
      <c r="F13" s="512"/>
      <c r="G13" s="506"/>
      <c r="H13" s="506"/>
      <c r="I13" s="506"/>
      <c r="J13" s="506"/>
      <c r="K13" s="506"/>
      <c r="L13" s="506"/>
      <c r="M13" s="506"/>
      <c r="N13" s="506"/>
      <c r="O13" s="503"/>
      <c r="P13" s="503"/>
      <c r="Q13" s="504"/>
    </row>
    <row r="14" spans="1:17" ht="15" customHeight="1">
      <c r="A14" s="433" t="s">
        <v>17</v>
      </c>
      <c r="B14" s="506"/>
      <c r="C14" s="511"/>
      <c r="D14" s="512"/>
      <c r="E14" s="512"/>
      <c r="F14" s="511"/>
      <c r="G14" s="506"/>
      <c r="H14" s="506"/>
      <c r="I14" s="506"/>
      <c r="J14" s="506"/>
      <c r="K14" s="506"/>
      <c r="L14" s="506"/>
      <c r="M14" s="506"/>
      <c r="N14" s="506"/>
      <c r="O14" s="503"/>
      <c r="P14" s="503"/>
      <c r="Q14" s="504"/>
    </row>
    <row r="15" spans="1:17" ht="15" customHeight="1">
      <c r="A15" s="434" t="s">
        <v>9</v>
      </c>
      <c r="B15" s="506" t="s">
        <v>696</v>
      </c>
      <c r="C15" s="511" t="s">
        <v>0</v>
      </c>
      <c r="D15" s="512"/>
      <c r="E15" s="512"/>
      <c r="F15" s="513"/>
      <c r="G15" s="515"/>
      <c r="H15" s="515"/>
      <c r="I15" s="515"/>
      <c r="J15" s="515"/>
      <c r="K15" s="515"/>
      <c r="L15" s="515"/>
      <c r="M15" s="515"/>
      <c r="N15" s="515"/>
      <c r="O15" s="503"/>
      <c r="P15" s="503"/>
      <c r="Q15" s="504"/>
    </row>
    <row r="16" spans="1:17" ht="15" customHeight="1">
      <c r="A16" s="434" t="s">
        <v>18</v>
      </c>
      <c r="B16" s="506" t="s">
        <v>697</v>
      </c>
      <c r="C16" s="511" t="s">
        <v>0</v>
      </c>
      <c r="D16" s="512"/>
      <c r="E16" s="512"/>
      <c r="F16" s="513"/>
      <c r="G16" s="515"/>
      <c r="H16" s="515"/>
      <c r="I16" s="515"/>
      <c r="J16" s="515"/>
      <c r="K16" s="515"/>
      <c r="L16" s="515"/>
      <c r="M16" s="515"/>
      <c r="N16" s="515"/>
      <c r="O16" s="503"/>
      <c r="P16" s="503"/>
      <c r="Q16" s="504"/>
    </row>
    <row r="17" spans="1:17" ht="15" customHeight="1">
      <c r="A17" s="539" t="s">
        <v>383</v>
      </c>
      <c r="B17" s="506" t="s">
        <v>698</v>
      </c>
      <c r="C17" s="512" t="s">
        <v>0</v>
      </c>
      <c r="D17" s="512"/>
      <c r="E17" s="512"/>
      <c r="F17" s="513"/>
      <c r="G17" s="515"/>
      <c r="H17" s="515"/>
      <c r="I17" s="515"/>
      <c r="J17" s="515"/>
      <c r="K17" s="515"/>
      <c r="L17" s="515"/>
      <c r="M17" s="515"/>
      <c r="N17" s="515"/>
      <c r="O17" s="503"/>
      <c r="P17" s="503"/>
      <c r="Q17" s="504"/>
    </row>
    <row r="18" spans="1:17" ht="15" customHeight="1">
      <c r="A18" s="432"/>
      <c r="B18" s="513"/>
      <c r="C18" s="512"/>
      <c r="D18" s="512"/>
      <c r="E18" s="512"/>
      <c r="F18" s="513"/>
      <c r="G18" s="513"/>
      <c r="H18" s="513"/>
      <c r="I18" s="513"/>
      <c r="J18" s="513"/>
      <c r="K18" s="513"/>
      <c r="L18" s="513"/>
      <c r="M18" s="513"/>
      <c r="N18" s="513"/>
      <c r="O18" s="503"/>
      <c r="P18" s="503"/>
      <c r="Q18" s="504"/>
    </row>
    <row r="19" spans="1:17" ht="15" customHeight="1">
      <c r="A19" s="434"/>
      <c r="B19" s="506"/>
      <c r="C19" s="512"/>
      <c r="D19" s="512"/>
      <c r="E19" s="512"/>
      <c r="F19" s="512"/>
      <c r="G19" s="506"/>
      <c r="H19" s="506"/>
      <c r="I19" s="506"/>
      <c r="J19" s="506"/>
      <c r="K19" s="506"/>
      <c r="L19" s="506"/>
      <c r="M19" s="506"/>
      <c r="N19" s="506"/>
      <c r="O19" s="503"/>
      <c r="P19" s="503"/>
      <c r="Q19" s="504"/>
    </row>
    <row r="20" spans="1:17" ht="15" customHeight="1">
      <c r="A20" s="435"/>
      <c r="B20" s="513"/>
      <c r="C20" s="512"/>
      <c r="D20" s="512"/>
      <c r="E20" s="512"/>
      <c r="F20" s="512"/>
      <c r="G20" s="513"/>
      <c r="H20" s="513"/>
      <c r="I20" s="513"/>
      <c r="J20" s="513"/>
      <c r="K20" s="513"/>
      <c r="L20" s="513"/>
      <c r="M20" s="513"/>
      <c r="N20" s="513"/>
      <c r="O20" s="503"/>
      <c r="P20" s="503"/>
      <c r="Q20" s="504"/>
    </row>
    <row r="21" spans="1:17" ht="15" customHeight="1">
      <c r="A21" s="436" t="s">
        <v>156</v>
      </c>
      <c r="B21" s="513"/>
      <c r="C21" s="512"/>
      <c r="D21" s="512"/>
      <c r="E21" s="512"/>
      <c r="F21" s="512"/>
      <c r="G21" s="513"/>
      <c r="H21" s="513"/>
      <c r="I21" s="513"/>
      <c r="J21" s="513"/>
      <c r="K21" s="513"/>
      <c r="L21" s="513"/>
      <c r="M21" s="513"/>
      <c r="N21" s="513"/>
      <c r="O21" s="503"/>
      <c r="P21" s="503"/>
      <c r="Q21" s="504"/>
    </row>
    <row r="22" spans="1:17" ht="15" customHeight="1">
      <c r="A22" s="438" t="s">
        <v>57</v>
      </c>
      <c r="B22" s="516" t="s">
        <v>699</v>
      </c>
      <c r="C22" s="512" t="s">
        <v>0</v>
      </c>
      <c r="D22" s="512"/>
      <c r="E22" s="513"/>
      <c r="F22" s="513"/>
      <c r="G22" s="514"/>
      <c r="H22" s="514"/>
      <c r="I22" s="514"/>
      <c r="J22" s="514"/>
      <c r="K22" s="514"/>
      <c r="L22" s="514"/>
      <c r="M22" s="514"/>
      <c r="N22" s="514"/>
      <c r="O22" s="503"/>
      <c r="P22" s="503"/>
      <c r="Q22" s="504"/>
    </row>
    <row r="23" spans="1:17" ht="15" customHeight="1">
      <c r="A23" s="438"/>
      <c r="B23" s="516"/>
      <c r="C23" s="517"/>
      <c r="D23" s="518"/>
      <c r="E23" s="513"/>
      <c r="F23" s="513"/>
      <c r="G23" s="519"/>
      <c r="H23" s="519"/>
      <c r="I23" s="519"/>
      <c r="J23" s="519"/>
      <c r="K23" s="519"/>
      <c r="L23" s="519"/>
      <c r="M23" s="519"/>
      <c r="N23" s="519"/>
      <c r="O23" s="503"/>
      <c r="P23" s="503"/>
      <c r="Q23" s="504"/>
    </row>
    <row r="24" spans="1:17" ht="70.150000000000006" customHeight="1">
      <c r="A24" s="438" t="s">
        <v>306</v>
      </c>
      <c r="B24" s="516" t="s">
        <v>249</v>
      </c>
      <c r="C24" s="512" t="s">
        <v>378</v>
      </c>
      <c r="D24" s="512"/>
      <c r="E24" s="513"/>
      <c r="F24" s="513"/>
      <c r="G24" s="513"/>
      <c r="H24" s="513"/>
      <c r="I24" s="513"/>
      <c r="J24" s="513"/>
      <c r="K24" s="513"/>
      <c r="L24" s="513"/>
      <c r="M24" s="513"/>
      <c r="N24" s="513"/>
      <c r="O24" s="503"/>
      <c r="P24" s="503"/>
      <c r="Q24" s="504"/>
    </row>
    <row r="25" spans="1:17" ht="15" customHeight="1">
      <c r="A25" s="540" t="s">
        <v>324</v>
      </c>
      <c r="B25" s="520" t="s">
        <v>379</v>
      </c>
      <c r="C25" s="512"/>
      <c r="D25" s="512"/>
      <c r="E25" s="512"/>
      <c r="F25" s="512"/>
      <c r="G25" s="512"/>
      <c r="H25" s="512"/>
      <c r="I25" s="512"/>
      <c r="J25" s="512"/>
      <c r="K25" s="512"/>
      <c r="L25" s="512"/>
      <c r="M25" s="512"/>
      <c r="N25" s="512"/>
      <c r="O25" s="503"/>
      <c r="P25" s="503"/>
      <c r="Q25" s="504"/>
    </row>
    <row r="26" spans="1:17" ht="15" customHeight="1">
      <c r="A26" s="541" t="str">
        <f>CompName</f>
        <v>GDN Name</v>
      </c>
      <c r="B26" s="513"/>
      <c r="C26" s="513"/>
      <c r="D26" s="513"/>
      <c r="E26" s="513"/>
      <c r="F26" s="513"/>
      <c r="G26" s="513"/>
      <c r="H26" s="513"/>
      <c r="I26" s="513"/>
      <c r="J26" s="513"/>
      <c r="K26" s="513"/>
      <c r="L26" s="513"/>
      <c r="M26" s="513"/>
      <c r="N26" s="513"/>
      <c r="O26" s="503"/>
      <c r="P26" s="503"/>
      <c r="Q26" s="504"/>
    </row>
    <row r="27" spans="1:17" ht="15" customHeight="1">
      <c r="A27" s="621" t="str">
        <f>Input!A69</f>
        <v>Area</v>
      </c>
      <c r="B27" s="621" t="str">
        <f>Input!B69</f>
        <v>Area</v>
      </c>
      <c r="C27" s="512"/>
      <c r="D27" s="512"/>
      <c r="E27" s="519"/>
      <c r="F27" s="519"/>
      <c r="G27" s="514"/>
      <c r="H27" s="514"/>
      <c r="I27" s="514"/>
      <c r="J27" s="514"/>
      <c r="K27" s="514"/>
      <c r="L27" s="514"/>
      <c r="M27" s="514"/>
      <c r="N27" s="514"/>
      <c r="O27" s="503"/>
      <c r="P27" s="503"/>
      <c r="Q27" s="504"/>
    </row>
    <row r="28" spans="1:17" ht="15" customHeight="1">
      <c r="A28" s="621" t="str">
        <f>Input!A70</f>
        <v>Area</v>
      </c>
      <c r="B28" s="621" t="str">
        <f>Input!B70</f>
        <v>Area</v>
      </c>
      <c r="C28" s="512"/>
      <c r="D28" s="512"/>
      <c r="E28" s="519"/>
      <c r="F28" s="519"/>
      <c r="G28" s="514"/>
      <c r="H28" s="514"/>
      <c r="I28" s="514"/>
      <c r="J28" s="514"/>
      <c r="K28" s="514"/>
      <c r="L28" s="514"/>
      <c r="M28" s="514"/>
      <c r="N28" s="514"/>
      <c r="O28" s="503"/>
      <c r="P28" s="503"/>
      <c r="Q28" s="504"/>
    </row>
    <row r="29" spans="1:17" ht="15" customHeight="1">
      <c r="A29" s="621" t="str">
        <f>Input!A71</f>
        <v>Area</v>
      </c>
      <c r="B29" s="621" t="str">
        <f>Input!B71</f>
        <v>Area</v>
      </c>
      <c r="C29" s="512"/>
      <c r="D29" s="512"/>
      <c r="E29" s="519"/>
      <c r="F29" s="519"/>
      <c r="G29" s="514"/>
      <c r="H29" s="514"/>
      <c r="I29" s="514"/>
      <c r="J29" s="514"/>
      <c r="K29" s="514"/>
      <c r="L29" s="514"/>
      <c r="M29" s="514"/>
      <c r="N29" s="514"/>
      <c r="O29" s="503"/>
      <c r="P29" s="503"/>
      <c r="Q29" s="504"/>
    </row>
    <row r="30" spans="1:17" ht="15" customHeight="1">
      <c r="A30" s="621" t="str">
        <f>Input!A72</f>
        <v>Area</v>
      </c>
      <c r="B30" s="621" t="str">
        <f>Input!B72</f>
        <v>Area</v>
      </c>
      <c r="C30" s="512"/>
      <c r="D30" s="512"/>
      <c r="E30" s="519"/>
      <c r="F30" s="519"/>
      <c r="G30" s="514"/>
      <c r="H30" s="514"/>
      <c r="I30" s="514"/>
      <c r="J30" s="514"/>
      <c r="K30" s="514"/>
      <c r="L30" s="514"/>
      <c r="M30" s="514"/>
      <c r="N30" s="514"/>
      <c r="O30" s="503"/>
      <c r="P30" s="503"/>
      <c r="Q30" s="504"/>
    </row>
    <row r="31" spans="1:17" ht="15" customHeight="1">
      <c r="A31" s="621" t="str">
        <f>Input!A73</f>
        <v>Area</v>
      </c>
      <c r="B31" s="621" t="str">
        <f>Input!B73</f>
        <v>Area</v>
      </c>
      <c r="C31" s="512"/>
      <c r="D31" s="512"/>
      <c r="E31" s="519"/>
      <c r="F31" s="519"/>
      <c r="G31" s="514"/>
      <c r="H31" s="514"/>
      <c r="I31" s="514"/>
      <c r="J31" s="514"/>
      <c r="K31" s="514"/>
      <c r="L31" s="514"/>
      <c r="M31" s="514"/>
      <c r="N31" s="514"/>
      <c r="O31" s="503"/>
      <c r="P31" s="503"/>
      <c r="Q31" s="504"/>
    </row>
    <row r="32" spans="1:17" ht="15" customHeight="1">
      <c r="A32" s="621" t="str">
        <f>Input!A74</f>
        <v>Area</v>
      </c>
      <c r="B32" s="621" t="str">
        <f>Input!B74</f>
        <v>Area</v>
      </c>
      <c r="C32" s="512"/>
      <c r="D32" s="512"/>
      <c r="E32" s="519"/>
      <c r="F32" s="519"/>
      <c r="G32" s="514"/>
      <c r="H32" s="514"/>
      <c r="I32" s="514"/>
      <c r="J32" s="514"/>
      <c r="K32" s="514"/>
      <c r="L32" s="514"/>
      <c r="M32" s="514"/>
      <c r="N32" s="514"/>
      <c r="O32" s="503"/>
      <c r="P32" s="503"/>
      <c r="Q32" s="504"/>
    </row>
    <row r="33" spans="1:17" ht="15" customHeight="1">
      <c r="A33" s="621" t="str">
        <f>Input!A75</f>
        <v>Area</v>
      </c>
      <c r="B33" s="621" t="str">
        <f>Input!B75</f>
        <v>Area</v>
      </c>
      <c r="C33" s="512"/>
      <c r="D33" s="512"/>
      <c r="E33" s="519"/>
      <c r="F33" s="519"/>
      <c r="G33" s="514"/>
      <c r="H33" s="514"/>
      <c r="I33" s="514"/>
      <c r="J33" s="514"/>
      <c r="K33" s="514"/>
      <c r="L33" s="514"/>
      <c r="M33" s="514"/>
      <c r="N33" s="514"/>
      <c r="O33" s="503"/>
      <c r="P33" s="503"/>
      <c r="Q33" s="504"/>
    </row>
    <row r="34" spans="1:17" ht="15" customHeight="1">
      <c r="A34" s="621" t="str">
        <f>Input!A76</f>
        <v>Area</v>
      </c>
      <c r="B34" s="621" t="str">
        <f>Input!B76</f>
        <v>Area</v>
      </c>
      <c r="C34" s="512"/>
      <c r="D34" s="512"/>
      <c r="E34" s="519"/>
      <c r="F34" s="519"/>
      <c r="G34" s="514"/>
      <c r="H34" s="514"/>
      <c r="I34" s="514"/>
      <c r="J34" s="514"/>
      <c r="K34" s="514"/>
      <c r="L34" s="514"/>
      <c r="M34" s="514"/>
      <c r="N34" s="514"/>
      <c r="O34" s="503"/>
      <c r="P34" s="503"/>
      <c r="Q34" s="504"/>
    </row>
    <row r="35" spans="1:17" ht="15" customHeight="1">
      <c r="A35" s="621" t="str">
        <f>Input!A77</f>
        <v>Area</v>
      </c>
      <c r="B35" s="621" t="str">
        <f>Input!B77</f>
        <v>Area</v>
      </c>
      <c r="C35" s="512"/>
      <c r="D35" s="512"/>
      <c r="E35" s="519"/>
      <c r="F35" s="519"/>
      <c r="G35" s="514"/>
      <c r="H35" s="514"/>
      <c r="I35" s="514"/>
      <c r="J35" s="514"/>
      <c r="K35" s="514"/>
      <c r="L35" s="514"/>
      <c r="M35" s="514"/>
      <c r="N35" s="514"/>
      <c r="O35" s="503"/>
      <c r="P35" s="503"/>
      <c r="Q35" s="504"/>
    </row>
    <row r="36" spans="1:17" ht="15" customHeight="1">
      <c r="A36" s="621" t="str">
        <f>Input!A78</f>
        <v>Area</v>
      </c>
      <c r="B36" s="621" t="str">
        <f>Input!B78</f>
        <v>Area</v>
      </c>
      <c r="C36" s="512"/>
      <c r="D36" s="512"/>
      <c r="E36" s="519"/>
      <c r="F36" s="519"/>
      <c r="G36" s="514"/>
      <c r="H36" s="514"/>
      <c r="I36" s="514"/>
      <c r="J36" s="514"/>
      <c r="K36" s="514"/>
      <c r="L36" s="514"/>
      <c r="M36" s="514"/>
      <c r="N36" s="514"/>
      <c r="O36" s="503"/>
      <c r="P36" s="503"/>
      <c r="Q36" s="504"/>
    </row>
    <row r="37" spans="1:17" ht="15" customHeight="1">
      <c r="A37" s="621" t="str">
        <f>Input!A79</f>
        <v>Area</v>
      </c>
      <c r="B37" s="621" t="str">
        <f>Input!B79</f>
        <v>Area</v>
      </c>
      <c r="C37" s="512"/>
      <c r="D37" s="512"/>
      <c r="E37" s="519"/>
      <c r="F37" s="519"/>
      <c r="G37" s="514"/>
      <c r="H37" s="514"/>
      <c r="I37" s="514"/>
      <c r="J37" s="514"/>
      <c r="K37" s="514"/>
      <c r="L37" s="514"/>
      <c r="M37" s="514"/>
      <c r="N37" s="514"/>
      <c r="O37" s="503"/>
      <c r="P37" s="503"/>
      <c r="Q37" s="504"/>
    </row>
    <row r="38" spans="1:17" ht="15" customHeight="1">
      <c r="A38" s="621" t="str">
        <f>Input!A80</f>
        <v>Area</v>
      </c>
      <c r="B38" s="621" t="str">
        <f>Input!B80</f>
        <v>Area</v>
      </c>
      <c r="C38" s="512"/>
      <c r="D38" s="512"/>
      <c r="E38" s="519"/>
      <c r="F38" s="519"/>
      <c r="G38" s="514"/>
      <c r="H38" s="514"/>
      <c r="I38" s="514"/>
      <c r="J38" s="514"/>
      <c r="K38" s="514"/>
      <c r="L38" s="514"/>
      <c r="M38" s="514"/>
      <c r="N38" s="514"/>
      <c r="O38" s="503"/>
      <c r="P38" s="503"/>
      <c r="Q38" s="504"/>
    </row>
    <row r="39" spans="1:17" ht="15" customHeight="1">
      <c r="A39" s="621" t="str">
        <f>Input!A81</f>
        <v>Area</v>
      </c>
      <c r="B39" s="621" t="str">
        <f>Input!B81</f>
        <v>Area</v>
      </c>
      <c r="C39" s="512"/>
      <c r="D39" s="512"/>
      <c r="E39" s="519"/>
      <c r="F39" s="519"/>
      <c r="G39" s="514"/>
      <c r="H39" s="514"/>
      <c r="I39" s="514"/>
      <c r="J39" s="514"/>
      <c r="K39" s="514"/>
      <c r="L39" s="514"/>
      <c r="M39" s="514"/>
      <c r="N39" s="514"/>
      <c r="O39" s="503"/>
      <c r="P39" s="503"/>
      <c r="Q39" s="504"/>
    </row>
    <row r="40" spans="1:17" ht="15" customHeight="1">
      <c r="A40" s="621" t="str">
        <f>Input!A82</f>
        <v>Area</v>
      </c>
      <c r="B40" s="621" t="str">
        <f>Input!B82</f>
        <v>Area</v>
      </c>
      <c r="C40" s="512"/>
      <c r="D40" s="512"/>
      <c r="E40" s="519"/>
      <c r="F40" s="519"/>
      <c r="G40" s="514"/>
      <c r="H40" s="514"/>
      <c r="I40" s="514"/>
      <c r="J40" s="514"/>
      <c r="K40" s="514"/>
      <c r="L40" s="514"/>
      <c r="M40" s="514"/>
      <c r="N40" s="514"/>
      <c r="O40" s="503"/>
      <c r="P40" s="503"/>
      <c r="Q40" s="504"/>
    </row>
    <row r="41" spans="1:17" ht="15" customHeight="1">
      <c r="A41" s="621" t="str">
        <f>Input!A83</f>
        <v>Area</v>
      </c>
      <c r="B41" s="621" t="str">
        <f>Input!B83</f>
        <v>Area</v>
      </c>
      <c r="C41" s="512"/>
      <c r="D41" s="512"/>
      <c r="E41" s="519"/>
      <c r="F41" s="519"/>
      <c r="G41" s="514"/>
      <c r="H41" s="514"/>
      <c r="I41" s="514"/>
      <c r="J41" s="514"/>
      <c r="K41" s="514"/>
      <c r="L41" s="514"/>
      <c r="M41" s="514"/>
      <c r="N41" s="514"/>
      <c r="O41" s="503"/>
      <c r="P41" s="503"/>
      <c r="Q41" s="504"/>
    </row>
    <row r="42" spans="1:17" ht="15" customHeight="1">
      <c r="A42" s="621" t="str">
        <f>Input!A84</f>
        <v>Area</v>
      </c>
      <c r="B42" s="621" t="str">
        <f>Input!B84</f>
        <v>Area</v>
      </c>
      <c r="C42" s="512"/>
      <c r="D42" s="512"/>
      <c r="E42" s="519"/>
      <c r="F42" s="519"/>
      <c r="G42" s="514"/>
      <c r="H42" s="514"/>
      <c r="I42" s="514"/>
      <c r="J42" s="514"/>
      <c r="K42" s="514"/>
      <c r="L42" s="514"/>
      <c r="M42" s="514"/>
      <c r="N42" s="514"/>
      <c r="O42" s="503"/>
      <c r="P42" s="503"/>
      <c r="Q42" s="504"/>
    </row>
    <row r="43" spans="1:17" ht="15" customHeight="1">
      <c r="A43" s="621" t="str">
        <f>Input!A85</f>
        <v>Area</v>
      </c>
      <c r="B43" s="621" t="str">
        <f>Input!B85</f>
        <v>Area</v>
      </c>
      <c r="C43" s="512"/>
      <c r="D43" s="512"/>
      <c r="E43" s="519"/>
      <c r="F43" s="519"/>
      <c r="G43" s="514"/>
      <c r="H43" s="514"/>
      <c r="I43" s="514"/>
      <c r="J43" s="514"/>
      <c r="K43" s="514"/>
      <c r="L43" s="514"/>
      <c r="M43" s="514"/>
      <c r="N43" s="514"/>
      <c r="O43" s="503"/>
      <c r="P43" s="503"/>
      <c r="Q43" s="504"/>
    </row>
    <row r="44" spans="1:17" ht="15" customHeight="1">
      <c r="A44" s="621" t="str">
        <f>Input!A86</f>
        <v>Area</v>
      </c>
      <c r="B44" s="621" t="str">
        <f>Input!B86</f>
        <v>Area</v>
      </c>
      <c r="C44" s="512"/>
      <c r="D44" s="512"/>
      <c r="E44" s="519"/>
      <c r="F44" s="519"/>
      <c r="G44" s="514"/>
      <c r="H44" s="514"/>
      <c r="I44" s="514"/>
      <c r="J44" s="514"/>
      <c r="K44" s="514"/>
      <c r="L44" s="514"/>
      <c r="M44" s="514"/>
      <c r="N44" s="514"/>
      <c r="O44" s="503"/>
      <c r="P44" s="503"/>
      <c r="Q44" s="504"/>
    </row>
    <row r="45" spans="1:17" ht="15" customHeight="1">
      <c r="A45" s="621" t="str">
        <f>Input!A87</f>
        <v>Area</v>
      </c>
      <c r="B45" s="621" t="str">
        <f>Input!B87</f>
        <v>Area</v>
      </c>
      <c r="C45" s="512"/>
      <c r="D45" s="512"/>
      <c r="E45" s="519"/>
      <c r="F45" s="519"/>
      <c r="G45" s="514"/>
      <c r="H45" s="514"/>
      <c r="I45" s="514"/>
      <c r="J45" s="514"/>
      <c r="K45" s="514"/>
      <c r="L45" s="514"/>
      <c r="M45" s="514"/>
      <c r="N45" s="514"/>
      <c r="O45" s="503"/>
      <c r="P45" s="503"/>
      <c r="Q45" s="504"/>
    </row>
    <row r="46" spans="1:17" ht="15" customHeight="1">
      <c r="A46" s="621" t="str">
        <f>Input!A88</f>
        <v>Area</v>
      </c>
      <c r="B46" s="621" t="str">
        <f>Input!B88</f>
        <v>Area</v>
      </c>
      <c r="C46" s="512"/>
      <c r="D46" s="512"/>
      <c r="E46" s="519"/>
      <c r="F46" s="519"/>
      <c r="G46" s="514"/>
      <c r="H46" s="514"/>
      <c r="I46" s="514"/>
      <c r="J46" s="514"/>
      <c r="K46" s="514"/>
      <c r="L46" s="514"/>
      <c r="M46" s="514"/>
      <c r="N46" s="514"/>
      <c r="O46" s="503"/>
      <c r="P46" s="503"/>
      <c r="Q46" s="504"/>
    </row>
    <row r="47" spans="1:17" ht="15" customHeight="1">
      <c r="A47" s="621" t="str">
        <f>Input!A89</f>
        <v>Area</v>
      </c>
      <c r="B47" s="621" t="str">
        <f>Input!B89</f>
        <v>Area</v>
      </c>
      <c r="C47" s="512"/>
      <c r="D47" s="512"/>
      <c r="E47" s="519"/>
      <c r="F47" s="519"/>
      <c r="G47" s="514"/>
      <c r="H47" s="514"/>
      <c r="I47" s="514"/>
      <c r="J47" s="514"/>
      <c r="K47" s="514"/>
      <c r="L47" s="514"/>
      <c r="M47" s="514"/>
      <c r="N47" s="514"/>
      <c r="O47" s="503"/>
      <c r="P47" s="503"/>
      <c r="Q47" s="504"/>
    </row>
    <row r="48" spans="1:17" ht="15" customHeight="1">
      <c r="A48" s="621" t="str">
        <f>Input!A90</f>
        <v>Area</v>
      </c>
      <c r="B48" s="621" t="str">
        <f>Input!B90</f>
        <v>Area</v>
      </c>
      <c r="C48" s="512"/>
      <c r="D48" s="512"/>
      <c r="E48" s="519"/>
      <c r="F48" s="519"/>
      <c r="G48" s="514"/>
      <c r="H48" s="514"/>
      <c r="I48" s="514"/>
      <c r="J48" s="514"/>
      <c r="K48" s="514"/>
      <c r="L48" s="514"/>
      <c r="M48" s="514"/>
      <c r="N48" s="514"/>
      <c r="O48" s="503"/>
      <c r="P48" s="503"/>
      <c r="Q48" s="504"/>
    </row>
    <row r="49" spans="1:17" ht="15" customHeight="1">
      <c r="A49" s="621" t="str">
        <f>Input!A91</f>
        <v>Area</v>
      </c>
      <c r="B49" s="621" t="str">
        <f>Input!B91</f>
        <v>Area</v>
      </c>
      <c r="C49" s="517"/>
      <c r="D49" s="512"/>
      <c r="E49" s="519"/>
      <c r="F49" s="519"/>
      <c r="G49" s="514"/>
      <c r="H49" s="514"/>
      <c r="I49" s="514"/>
      <c r="J49" s="514"/>
      <c r="K49" s="514"/>
      <c r="L49" s="514"/>
      <c r="M49" s="514"/>
      <c r="N49" s="514"/>
      <c r="O49" s="503"/>
      <c r="P49" s="503"/>
      <c r="Q49" s="504"/>
    </row>
    <row r="50" spans="1:17" ht="15" customHeight="1">
      <c r="A50" s="621" t="str">
        <f>Input!A92</f>
        <v>Area</v>
      </c>
      <c r="B50" s="621" t="str">
        <f>Input!B92</f>
        <v>Area</v>
      </c>
      <c r="C50" s="517"/>
      <c r="D50" s="512"/>
      <c r="E50" s="519"/>
      <c r="F50" s="519"/>
      <c r="G50" s="514"/>
      <c r="H50" s="514"/>
      <c r="I50" s="514"/>
      <c r="J50" s="514"/>
      <c r="K50" s="514"/>
      <c r="L50" s="514"/>
      <c r="M50" s="514"/>
      <c r="N50" s="514"/>
      <c r="O50" s="503"/>
      <c r="P50" s="503"/>
      <c r="Q50" s="504"/>
    </row>
    <row r="51" spans="1:17" ht="15" customHeight="1">
      <c r="A51" s="438"/>
      <c r="B51" s="516"/>
      <c r="C51" s="517"/>
      <c r="D51" s="512"/>
      <c r="E51" s="519"/>
      <c r="F51" s="519"/>
      <c r="G51" s="519"/>
      <c r="H51" s="519"/>
      <c r="I51" s="519"/>
      <c r="J51" s="519"/>
      <c r="K51" s="519"/>
      <c r="L51" s="519"/>
      <c r="M51" s="519"/>
      <c r="N51" s="519"/>
      <c r="O51" s="503"/>
      <c r="P51" s="503"/>
      <c r="Q51" s="504"/>
    </row>
    <row r="52" spans="1:17" ht="15" customHeight="1">
      <c r="A52" s="435"/>
      <c r="B52" s="513"/>
      <c r="C52" s="512"/>
      <c r="D52" s="512"/>
      <c r="E52" s="512"/>
      <c r="F52" s="512"/>
      <c r="G52" s="513"/>
      <c r="H52" s="513"/>
      <c r="I52" s="513"/>
      <c r="J52" s="513"/>
      <c r="K52" s="513"/>
      <c r="L52" s="513"/>
      <c r="M52" s="513"/>
      <c r="N52" s="513"/>
      <c r="O52" s="503"/>
      <c r="P52" s="503"/>
      <c r="Q52" s="504"/>
    </row>
    <row r="53" spans="1:17" ht="15" customHeight="1">
      <c r="A53" s="542" t="s">
        <v>355</v>
      </c>
      <c r="B53" s="513"/>
      <c r="C53" s="512"/>
      <c r="D53" s="512"/>
      <c r="E53" s="512"/>
      <c r="F53" s="512"/>
      <c r="G53" s="513"/>
      <c r="H53" s="513"/>
      <c r="I53" s="513"/>
      <c r="J53" s="513"/>
      <c r="K53" s="513"/>
      <c r="L53" s="513"/>
      <c r="M53" s="513"/>
      <c r="N53" s="513"/>
      <c r="O53" s="503"/>
      <c r="P53" s="503"/>
      <c r="Q53" s="504"/>
    </row>
    <row r="54" spans="1:17" ht="24.75">
      <c r="A54" s="543" t="s">
        <v>687</v>
      </c>
      <c r="B54" s="521" t="s">
        <v>700</v>
      </c>
      <c r="C54" s="522" t="s">
        <v>516</v>
      </c>
      <c r="D54" s="518"/>
      <c r="E54" s="512"/>
      <c r="F54" s="512"/>
      <c r="G54" s="523"/>
      <c r="H54" s="523"/>
      <c r="I54" s="523"/>
      <c r="J54" s="523"/>
      <c r="K54" s="523"/>
      <c r="L54" s="523"/>
      <c r="M54" s="523"/>
      <c r="N54" s="523"/>
      <c r="O54" s="503"/>
      <c r="P54" s="503"/>
      <c r="Q54" s="504"/>
    </row>
    <row r="55" spans="1:17" ht="15" customHeight="1">
      <c r="A55" s="543" t="s">
        <v>513</v>
      </c>
      <c r="B55" s="524" t="s">
        <v>19</v>
      </c>
      <c r="C55" s="518"/>
      <c r="D55" s="518"/>
      <c r="E55" s="525"/>
      <c r="F55" s="512"/>
      <c r="G55" s="514"/>
      <c r="H55" s="514"/>
      <c r="I55" s="514"/>
      <c r="J55" s="514"/>
      <c r="K55" s="514"/>
      <c r="L55" s="514"/>
      <c r="M55" s="514"/>
      <c r="N55" s="514"/>
      <c r="O55" s="503"/>
      <c r="P55" s="503"/>
      <c r="Q55" s="504"/>
    </row>
    <row r="56" spans="1:17" ht="15" customHeight="1">
      <c r="A56" s="438"/>
      <c r="B56" s="526"/>
      <c r="C56" s="518"/>
      <c r="D56" s="518"/>
      <c r="E56" s="525"/>
      <c r="F56" s="512"/>
      <c r="G56" s="525"/>
      <c r="H56" s="525"/>
      <c r="I56" s="525"/>
      <c r="J56" s="525"/>
      <c r="K56" s="525"/>
      <c r="L56" s="525"/>
      <c r="M56" s="525"/>
      <c r="N56" s="525"/>
      <c r="O56" s="503"/>
      <c r="P56" s="503"/>
      <c r="Q56" s="504"/>
    </row>
    <row r="57" spans="1:17" ht="15" customHeight="1">
      <c r="A57" s="436" t="s">
        <v>392</v>
      </c>
      <c r="B57" s="516"/>
      <c r="C57" s="518"/>
      <c r="D57" s="518"/>
      <c r="E57" s="512"/>
      <c r="F57" s="512"/>
      <c r="G57" s="512"/>
      <c r="H57" s="512"/>
      <c r="I57" s="512"/>
      <c r="J57" s="512"/>
      <c r="K57" s="512"/>
      <c r="L57" s="512"/>
      <c r="M57" s="512"/>
      <c r="N57" s="512"/>
      <c r="O57" s="503"/>
      <c r="P57" s="503"/>
      <c r="Q57" s="504"/>
    </row>
    <row r="58" spans="1:17" ht="15" customHeight="1">
      <c r="A58" s="438" t="s">
        <v>370</v>
      </c>
      <c r="B58" s="516" t="s">
        <v>701</v>
      </c>
      <c r="C58" s="527" t="s">
        <v>218</v>
      </c>
      <c r="D58" s="518"/>
      <c r="E58" s="512"/>
      <c r="F58" s="512"/>
      <c r="G58" s="514"/>
      <c r="H58" s="514"/>
      <c r="I58" s="514"/>
      <c r="J58" s="514"/>
      <c r="K58" s="514"/>
      <c r="L58" s="514"/>
      <c r="M58" s="514"/>
      <c r="N58" s="514"/>
      <c r="O58" s="503"/>
      <c r="P58" s="503"/>
      <c r="Q58" s="504"/>
    </row>
    <row r="59" spans="1:17" ht="15" customHeight="1">
      <c r="A59" s="435"/>
      <c r="B59" s="526"/>
      <c r="C59" s="518"/>
      <c r="D59" s="518"/>
      <c r="E59" s="512"/>
      <c r="F59" s="513"/>
      <c r="G59" s="513"/>
      <c r="H59" s="513"/>
      <c r="I59" s="513"/>
      <c r="J59" s="513"/>
      <c r="K59" s="513"/>
      <c r="L59" s="513"/>
      <c r="M59" s="513"/>
      <c r="N59" s="513"/>
      <c r="O59" s="503"/>
      <c r="P59" s="503"/>
      <c r="Q59" s="504"/>
    </row>
    <row r="60" spans="1:17" ht="15" customHeight="1">
      <c r="A60" s="438" t="s">
        <v>374</v>
      </c>
      <c r="B60" s="526" t="s">
        <v>71</v>
      </c>
      <c r="C60" s="518" t="s">
        <v>15</v>
      </c>
      <c r="D60" s="518"/>
      <c r="E60" s="512"/>
      <c r="F60" s="513"/>
      <c r="G60" s="528"/>
      <c r="H60" s="528"/>
      <c r="I60" s="528"/>
      <c r="J60" s="528"/>
      <c r="K60" s="528"/>
      <c r="L60" s="528"/>
      <c r="M60" s="528"/>
      <c r="N60" s="528"/>
      <c r="O60" s="503"/>
      <c r="P60" s="503"/>
      <c r="Q60" s="504"/>
    </row>
    <row r="61" spans="1:17" ht="15" customHeight="1">
      <c r="A61" s="432"/>
      <c r="B61" s="513"/>
      <c r="C61" s="512"/>
      <c r="D61" s="512"/>
      <c r="E61" s="512"/>
      <c r="F61" s="513"/>
      <c r="G61" s="513"/>
      <c r="H61" s="513"/>
      <c r="I61" s="513"/>
      <c r="J61" s="513"/>
      <c r="K61" s="513"/>
      <c r="L61" s="513"/>
      <c r="M61" s="513"/>
      <c r="N61" s="513"/>
      <c r="O61" s="503"/>
      <c r="P61" s="503"/>
      <c r="Q61" s="504"/>
    </row>
    <row r="62" spans="1:17" ht="15" customHeight="1">
      <c r="A62" s="432"/>
      <c r="B62" s="513"/>
      <c r="C62" s="512"/>
      <c r="D62" s="512"/>
      <c r="E62" s="512"/>
      <c r="F62" s="513"/>
      <c r="G62" s="513"/>
      <c r="H62" s="513"/>
      <c r="I62" s="513"/>
      <c r="J62" s="513"/>
      <c r="K62" s="513"/>
      <c r="L62" s="513"/>
      <c r="M62" s="513"/>
      <c r="N62" s="513"/>
      <c r="O62" s="503"/>
      <c r="P62" s="503"/>
      <c r="Q62" s="504"/>
    </row>
    <row r="63" spans="1:17" ht="15" customHeight="1">
      <c r="A63" s="432"/>
      <c r="B63" s="513"/>
      <c r="C63" s="512"/>
      <c r="D63" s="512"/>
      <c r="E63" s="512"/>
      <c r="F63" s="513"/>
      <c r="G63" s="513"/>
      <c r="H63" s="513"/>
      <c r="I63" s="513"/>
      <c r="J63" s="513"/>
      <c r="K63" s="513"/>
      <c r="L63" s="513"/>
      <c r="M63" s="513"/>
      <c r="N63" s="513"/>
      <c r="O63" s="503"/>
      <c r="P63" s="503"/>
      <c r="Q63" s="504"/>
    </row>
    <row r="64" spans="1:17" ht="15" customHeight="1">
      <c r="A64" s="597" t="s">
        <v>53</v>
      </c>
      <c r="B64" s="513"/>
      <c r="C64" s="512"/>
      <c r="D64" s="512"/>
      <c r="E64" s="512"/>
      <c r="F64" s="513"/>
      <c r="G64" s="513"/>
      <c r="H64" s="513"/>
      <c r="I64" s="513"/>
      <c r="J64" s="513"/>
      <c r="K64" s="513"/>
      <c r="L64" s="513"/>
      <c r="M64" s="513"/>
      <c r="N64" s="513"/>
      <c r="O64" s="503"/>
      <c r="P64" s="503"/>
      <c r="Q64" s="504"/>
    </row>
    <row r="65" spans="1:17" ht="15" customHeight="1">
      <c r="A65" s="438" t="s">
        <v>339</v>
      </c>
      <c r="B65" s="516" t="s">
        <v>87</v>
      </c>
      <c r="C65" s="512"/>
      <c r="D65" s="512"/>
      <c r="E65" s="512"/>
      <c r="F65" s="513"/>
      <c r="G65" s="529"/>
      <c r="H65" s="529"/>
      <c r="I65" s="529"/>
      <c r="J65" s="529"/>
      <c r="K65" s="529"/>
      <c r="L65" s="529"/>
      <c r="M65" s="529"/>
      <c r="N65" s="529"/>
      <c r="O65" s="503"/>
      <c r="P65" s="503"/>
      <c r="Q65" s="504"/>
    </row>
    <row r="66" spans="1:17" ht="15" customHeight="1">
      <c r="A66" s="438" t="s">
        <v>178</v>
      </c>
      <c r="B66" s="516" t="s">
        <v>92</v>
      </c>
      <c r="C66" s="512"/>
      <c r="D66" s="512"/>
      <c r="E66" s="512"/>
      <c r="F66" s="513"/>
      <c r="G66" s="529"/>
      <c r="H66" s="529"/>
      <c r="I66" s="529"/>
      <c r="J66" s="529"/>
      <c r="K66" s="529"/>
      <c r="L66" s="529"/>
      <c r="M66" s="529"/>
      <c r="N66" s="529"/>
      <c r="O66" s="503"/>
      <c r="P66" s="503"/>
      <c r="Q66" s="504"/>
    </row>
    <row r="67" spans="1:17" ht="15" customHeight="1">
      <c r="A67" s="438" t="s">
        <v>182</v>
      </c>
      <c r="B67" s="516" t="s">
        <v>694</v>
      </c>
      <c r="C67" s="512"/>
      <c r="D67" s="512"/>
      <c r="E67" s="512"/>
      <c r="F67" s="513"/>
      <c r="G67" s="529"/>
      <c r="H67" s="529"/>
      <c r="I67" s="529"/>
      <c r="J67" s="529"/>
      <c r="K67" s="529"/>
      <c r="L67" s="529"/>
      <c r="M67" s="529"/>
      <c r="N67" s="529"/>
      <c r="O67" s="503"/>
      <c r="P67" s="503"/>
      <c r="Q67" s="504"/>
    </row>
    <row r="68" spans="1:17" ht="15" customHeight="1">
      <c r="A68" s="438" t="s">
        <v>184</v>
      </c>
      <c r="B68" s="516" t="s">
        <v>101</v>
      </c>
      <c r="C68" s="512"/>
      <c r="D68" s="512"/>
      <c r="E68" s="512"/>
      <c r="F68" s="513"/>
      <c r="G68" s="529"/>
      <c r="H68" s="529"/>
      <c r="I68" s="529"/>
      <c r="J68" s="529"/>
      <c r="K68" s="529"/>
      <c r="L68" s="529"/>
      <c r="M68" s="529"/>
      <c r="N68" s="529"/>
      <c r="O68" s="503"/>
      <c r="P68" s="503"/>
      <c r="Q68" s="504"/>
    </row>
    <row r="69" spans="1:17" ht="15" customHeight="1">
      <c r="A69" s="438" t="s">
        <v>104</v>
      </c>
      <c r="B69" s="516" t="s">
        <v>102</v>
      </c>
      <c r="C69" s="512"/>
      <c r="D69" s="512"/>
      <c r="E69" s="512"/>
      <c r="F69" s="513"/>
      <c r="G69" s="529"/>
      <c r="H69" s="529"/>
      <c r="I69" s="529"/>
      <c r="J69" s="529"/>
      <c r="K69" s="529"/>
      <c r="L69" s="529"/>
      <c r="M69" s="529"/>
      <c r="N69" s="529"/>
      <c r="O69" s="503"/>
      <c r="P69" s="503"/>
      <c r="Q69" s="504"/>
    </row>
    <row r="70" spans="1:17" ht="15" customHeight="1">
      <c r="A70" s="438" t="s">
        <v>185</v>
      </c>
      <c r="B70" s="516" t="s">
        <v>106</v>
      </c>
      <c r="C70" s="512"/>
      <c r="D70" s="512"/>
      <c r="E70" s="512"/>
      <c r="F70" s="513"/>
      <c r="G70" s="529"/>
      <c r="H70" s="529"/>
      <c r="I70" s="529"/>
      <c r="J70" s="529"/>
      <c r="K70" s="529"/>
      <c r="L70" s="529"/>
      <c r="M70" s="529"/>
      <c r="N70" s="529"/>
      <c r="O70" s="503"/>
      <c r="P70" s="503"/>
      <c r="Q70" s="504"/>
    </row>
    <row r="71" spans="1:17" ht="15" customHeight="1">
      <c r="A71" s="438" t="s">
        <v>187</v>
      </c>
      <c r="B71" s="516" t="s">
        <v>111</v>
      </c>
      <c r="C71" s="512"/>
      <c r="D71" s="512"/>
      <c r="E71" s="512"/>
      <c r="F71" s="513"/>
      <c r="G71" s="529"/>
      <c r="H71" s="529"/>
      <c r="I71" s="529"/>
      <c r="J71" s="529"/>
      <c r="K71" s="529"/>
      <c r="L71" s="529"/>
      <c r="M71" s="529"/>
      <c r="N71" s="529"/>
      <c r="O71" s="503"/>
      <c r="P71" s="503"/>
      <c r="Q71" s="504"/>
    </row>
    <row r="72" spans="1:17" ht="15" customHeight="1">
      <c r="A72" s="438" t="s">
        <v>186</v>
      </c>
      <c r="B72" s="516" t="s">
        <v>114</v>
      </c>
      <c r="C72" s="512"/>
      <c r="D72" s="512"/>
      <c r="E72" s="512"/>
      <c r="F72" s="513"/>
      <c r="G72" s="529"/>
      <c r="H72" s="529"/>
      <c r="I72" s="529"/>
      <c r="J72" s="529"/>
      <c r="K72" s="529"/>
      <c r="L72" s="529"/>
      <c r="M72" s="529"/>
      <c r="N72" s="529"/>
      <c r="O72" s="503"/>
      <c r="P72" s="503"/>
      <c r="Q72" s="504"/>
    </row>
    <row r="73" spans="1:17" ht="15" customHeight="1">
      <c r="A73" s="438" t="s">
        <v>188</v>
      </c>
      <c r="B73" s="516" t="s">
        <v>115</v>
      </c>
      <c r="C73" s="512"/>
      <c r="D73" s="512"/>
      <c r="E73" s="512"/>
      <c r="F73" s="513"/>
      <c r="G73" s="529"/>
      <c r="H73" s="529"/>
      <c r="I73" s="529"/>
      <c r="J73" s="529"/>
      <c r="K73" s="529"/>
      <c r="L73" s="529"/>
      <c r="M73" s="529"/>
      <c r="N73" s="529"/>
      <c r="O73" s="503"/>
      <c r="P73" s="503"/>
      <c r="Q73" s="504"/>
    </row>
    <row r="74" spans="1:17" ht="15" customHeight="1">
      <c r="A74" s="438" t="s">
        <v>191</v>
      </c>
      <c r="B74" s="516" t="s">
        <v>120</v>
      </c>
      <c r="C74" s="512"/>
      <c r="D74" s="512"/>
      <c r="E74" s="512"/>
      <c r="F74" s="513"/>
      <c r="G74" s="529"/>
      <c r="H74" s="529"/>
      <c r="I74" s="529"/>
      <c r="J74" s="529"/>
      <c r="K74" s="529"/>
      <c r="L74" s="529"/>
      <c r="M74" s="529"/>
      <c r="N74" s="529"/>
      <c r="O74" s="503"/>
      <c r="P74" s="503"/>
      <c r="Q74" s="504"/>
    </row>
    <row r="75" spans="1:17" ht="15" customHeight="1">
      <c r="A75" s="539" t="s">
        <v>200</v>
      </c>
      <c r="B75" s="530" t="s">
        <v>122</v>
      </c>
      <c r="C75" s="512"/>
      <c r="D75" s="512"/>
      <c r="E75" s="512"/>
      <c r="F75" s="513"/>
      <c r="G75" s="529"/>
      <c r="H75" s="529"/>
      <c r="I75" s="529"/>
      <c r="J75" s="529"/>
      <c r="K75" s="529"/>
      <c r="L75" s="529"/>
      <c r="M75" s="529"/>
      <c r="N75" s="529"/>
      <c r="O75" s="503"/>
      <c r="P75" s="503"/>
      <c r="Q75" s="504"/>
    </row>
    <row r="76" spans="1:17" ht="24.75">
      <c r="A76" s="539" t="s">
        <v>777</v>
      </c>
      <c r="B76" s="521" t="s">
        <v>778</v>
      </c>
      <c r="C76" s="512"/>
      <c r="D76" s="512"/>
      <c r="E76" s="512"/>
      <c r="F76" s="513"/>
      <c r="G76" s="529"/>
      <c r="H76" s="529"/>
      <c r="I76" s="529"/>
      <c r="J76" s="529"/>
      <c r="K76" s="529"/>
      <c r="L76" s="529"/>
      <c r="M76" s="529"/>
      <c r="N76" s="529"/>
      <c r="O76" s="503"/>
      <c r="P76" s="503"/>
      <c r="Q76" s="504"/>
    </row>
    <row r="77" spans="1:17" ht="15" customHeight="1">
      <c r="A77" s="432"/>
      <c r="B77" s="513"/>
      <c r="C77" s="512"/>
      <c r="D77" s="512"/>
      <c r="E77" s="512"/>
      <c r="F77" s="513"/>
      <c r="G77" s="513"/>
      <c r="H77" s="513"/>
      <c r="I77" s="513"/>
      <c r="J77" s="513"/>
      <c r="K77" s="513"/>
      <c r="L77" s="513"/>
      <c r="M77" s="513"/>
      <c r="N77" s="513"/>
      <c r="O77" s="503"/>
      <c r="P77" s="503"/>
      <c r="Q77" s="504"/>
    </row>
    <row r="78" spans="1:17" ht="15" customHeight="1">
      <c r="A78" s="542" t="s">
        <v>132</v>
      </c>
      <c r="B78" s="513"/>
      <c r="C78" s="512"/>
      <c r="D78" s="512"/>
      <c r="E78" s="512"/>
      <c r="F78" s="513"/>
      <c r="G78" s="513"/>
      <c r="H78" s="513"/>
      <c r="I78" s="513"/>
      <c r="J78" s="513"/>
      <c r="K78" s="513"/>
      <c r="L78" s="513"/>
      <c r="M78" s="513"/>
      <c r="N78" s="513"/>
      <c r="O78" s="503"/>
      <c r="P78" s="503"/>
      <c r="Q78" s="504"/>
    </row>
    <row r="79" spans="1:17" ht="24.75">
      <c r="A79" s="539" t="s">
        <v>372</v>
      </c>
      <c r="B79" s="516" t="s">
        <v>135</v>
      </c>
      <c r="C79" s="531" t="s">
        <v>526</v>
      </c>
      <c r="D79" s="512"/>
      <c r="E79" s="512"/>
      <c r="F79" s="513"/>
      <c r="G79" s="523"/>
      <c r="H79" s="523"/>
      <c r="I79" s="523"/>
      <c r="J79" s="523"/>
      <c r="K79" s="523"/>
      <c r="L79" s="523"/>
      <c r="M79" s="523"/>
      <c r="N79" s="523"/>
      <c r="O79" s="503"/>
      <c r="P79" s="503"/>
      <c r="Q79" s="504"/>
    </row>
    <row r="80" spans="1:17" ht="15" customHeight="1">
      <c r="A80" s="439" t="s">
        <v>394</v>
      </c>
      <c r="B80" s="513"/>
      <c r="C80" s="512"/>
      <c r="D80" s="518"/>
      <c r="E80" s="512"/>
      <c r="F80" s="513"/>
      <c r="G80" s="525"/>
      <c r="H80" s="525"/>
      <c r="I80" s="525"/>
      <c r="J80" s="525"/>
      <c r="K80" s="525"/>
      <c r="L80" s="525"/>
      <c r="M80" s="525"/>
      <c r="N80" s="525"/>
      <c r="O80" s="503"/>
      <c r="P80" s="503"/>
      <c r="Q80" s="504"/>
    </row>
    <row r="81" spans="1:17" ht="15" customHeight="1">
      <c r="A81" s="539" t="s">
        <v>371</v>
      </c>
      <c r="B81" s="506" t="s">
        <v>702</v>
      </c>
      <c r="C81" s="512" t="s">
        <v>218</v>
      </c>
      <c r="D81" s="512"/>
      <c r="E81" s="512"/>
      <c r="F81" s="513"/>
      <c r="G81" s="514"/>
      <c r="H81" s="514"/>
      <c r="I81" s="514"/>
      <c r="J81" s="514"/>
      <c r="K81" s="514"/>
      <c r="L81" s="514"/>
      <c r="M81" s="514"/>
      <c r="N81" s="514"/>
      <c r="O81" s="503"/>
      <c r="P81" s="503"/>
      <c r="Q81" s="504"/>
    </row>
    <row r="82" spans="1:17" ht="15" customHeight="1">
      <c r="A82" s="432"/>
      <c r="B82" s="513"/>
      <c r="C82" s="512"/>
      <c r="D82" s="512"/>
      <c r="E82" s="512"/>
      <c r="F82" s="513"/>
      <c r="G82" s="513"/>
      <c r="H82" s="513"/>
      <c r="I82" s="513"/>
      <c r="J82" s="513"/>
      <c r="K82" s="513"/>
      <c r="L82" s="513"/>
      <c r="M82" s="513"/>
      <c r="N82" s="513"/>
      <c r="O82" s="503"/>
      <c r="P82" s="503"/>
      <c r="Q82" s="504"/>
    </row>
    <row r="83" spans="1:17" ht="15" customHeight="1">
      <c r="A83" s="439" t="s">
        <v>3</v>
      </c>
      <c r="B83" s="513"/>
      <c r="C83" s="512"/>
      <c r="D83" s="512"/>
      <c r="E83" s="512"/>
      <c r="F83" s="513"/>
      <c r="G83" s="513"/>
      <c r="H83" s="513"/>
      <c r="I83" s="513"/>
      <c r="J83" s="513"/>
      <c r="K83" s="513"/>
      <c r="L83" s="513"/>
      <c r="M83" s="513"/>
      <c r="N83" s="513"/>
      <c r="O83" s="503"/>
      <c r="P83" s="503"/>
      <c r="Q83" s="504"/>
    </row>
    <row r="84" spans="1:17" ht="15" customHeight="1">
      <c r="A84" s="539" t="s">
        <v>227</v>
      </c>
      <c r="B84" s="516" t="s">
        <v>5</v>
      </c>
      <c r="C84" s="518" t="s">
        <v>15</v>
      </c>
      <c r="D84" s="512"/>
      <c r="E84" s="525"/>
      <c r="F84" s="525"/>
      <c r="G84" s="532"/>
      <c r="H84" s="532"/>
      <c r="I84" s="532"/>
      <c r="J84" s="532"/>
      <c r="K84" s="532"/>
      <c r="L84" s="532"/>
      <c r="M84" s="532"/>
      <c r="N84" s="532"/>
      <c r="O84" s="503"/>
      <c r="P84" s="503"/>
      <c r="Q84" s="504"/>
    </row>
    <row r="85" spans="1:17" ht="15" customHeight="1">
      <c r="A85" s="438" t="s">
        <v>148</v>
      </c>
      <c r="B85" s="530" t="s">
        <v>4</v>
      </c>
      <c r="C85" s="518" t="s">
        <v>410</v>
      </c>
      <c r="D85" s="512"/>
      <c r="E85" s="512"/>
      <c r="F85" s="513"/>
      <c r="G85" s="529"/>
      <c r="H85" s="529"/>
      <c r="I85" s="529"/>
      <c r="J85" s="529"/>
      <c r="K85" s="529"/>
      <c r="L85" s="529"/>
      <c r="M85" s="529"/>
      <c r="N85" s="529"/>
      <c r="O85" s="503"/>
      <c r="P85" s="503"/>
      <c r="Q85" s="504"/>
    </row>
    <row r="86" spans="1:17" ht="15" customHeight="1">
      <c r="A86" s="438" t="s">
        <v>230</v>
      </c>
      <c r="B86" s="516" t="s">
        <v>229</v>
      </c>
      <c r="C86" s="518" t="s">
        <v>410</v>
      </c>
      <c r="D86" s="512"/>
      <c r="E86" s="512"/>
      <c r="F86" s="513"/>
      <c r="G86" s="529"/>
      <c r="H86" s="529"/>
      <c r="I86" s="529"/>
      <c r="J86" s="529"/>
      <c r="K86" s="529"/>
      <c r="L86" s="529"/>
      <c r="M86" s="529"/>
      <c r="N86" s="529"/>
      <c r="O86" s="503"/>
      <c r="P86" s="503"/>
      <c r="Q86" s="504"/>
    </row>
    <row r="87" spans="1:17" ht="15" customHeight="1">
      <c r="A87" s="438"/>
      <c r="B87" s="516"/>
      <c r="C87" s="516"/>
      <c r="D87" s="516"/>
      <c r="E87" s="516"/>
      <c r="F87" s="516"/>
      <c r="G87" s="516"/>
      <c r="H87" s="516"/>
      <c r="I87" s="516"/>
      <c r="J87" s="516"/>
      <c r="K87" s="516"/>
      <c r="L87" s="516"/>
      <c r="M87" s="516"/>
      <c r="N87" s="516"/>
      <c r="O87" s="503"/>
      <c r="P87" s="503"/>
      <c r="Q87" s="504"/>
    </row>
    <row r="88" spans="1:17" ht="15" customHeight="1">
      <c r="A88" s="438"/>
      <c r="B88" s="516"/>
      <c r="C88" s="516"/>
      <c r="D88" s="516"/>
      <c r="E88" s="516"/>
      <c r="F88" s="516"/>
      <c r="G88" s="516"/>
      <c r="H88" s="516"/>
      <c r="I88" s="516"/>
      <c r="J88" s="516"/>
      <c r="K88" s="516"/>
      <c r="L88" s="516"/>
      <c r="M88" s="516"/>
      <c r="N88" s="516"/>
      <c r="O88" s="503"/>
      <c r="P88" s="503"/>
      <c r="Q88" s="504"/>
    </row>
    <row r="89" spans="1:17">
      <c r="A89" s="438"/>
      <c r="B89" s="516"/>
      <c r="C89" s="516"/>
      <c r="D89" s="516"/>
      <c r="E89" s="516"/>
      <c r="F89" s="516"/>
      <c r="G89" s="516"/>
      <c r="H89" s="516"/>
      <c r="I89" s="516"/>
      <c r="J89" s="516"/>
      <c r="K89" s="516"/>
      <c r="L89" s="516"/>
      <c r="M89" s="516"/>
      <c r="N89" s="516"/>
      <c r="O89" s="503"/>
      <c r="P89" s="503"/>
      <c r="Q89" s="504"/>
    </row>
    <row r="90" spans="1:17">
      <c r="A90" s="543"/>
      <c r="B90" s="503"/>
      <c r="C90" s="503"/>
      <c r="D90" s="503"/>
      <c r="E90" s="503"/>
      <c r="F90" s="503"/>
      <c r="G90" s="503"/>
      <c r="H90" s="503"/>
      <c r="I90" s="503"/>
      <c r="J90" s="503"/>
      <c r="K90" s="503"/>
      <c r="L90" s="503"/>
      <c r="M90" s="503"/>
      <c r="N90" s="503"/>
      <c r="O90" s="503"/>
      <c r="P90" s="503"/>
      <c r="Q90" s="504"/>
    </row>
    <row r="91" spans="1:17">
      <c r="A91" s="543"/>
      <c r="B91" s="503"/>
      <c r="C91" s="503"/>
      <c r="D91" s="503"/>
      <c r="E91" s="503"/>
      <c r="F91" s="503"/>
      <c r="G91" s="503"/>
      <c r="H91" s="503"/>
      <c r="I91" s="503"/>
      <c r="J91" s="503"/>
      <c r="K91" s="503"/>
      <c r="L91" s="503"/>
      <c r="M91" s="503"/>
      <c r="N91" s="503"/>
      <c r="O91" s="503"/>
      <c r="P91" s="503"/>
      <c r="Q91" s="504"/>
    </row>
    <row r="92" spans="1:17">
      <c r="A92" s="543"/>
      <c r="B92" s="503"/>
      <c r="C92" s="503"/>
      <c r="D92" s="503"/>
      <c r="E92" s="503"/>
      <c r="F92" s="503"/>
      <c r="G92" s="503"/>
      <c r="H92" s="503"/>
      <c r="I92" s="503"/>
      <c r="J92" s="503"/>
      <c r="K92" s="503"/>
      <c r="L92" s="503"/>
      <c r="M92" s="503"/>
      <c r="N92" s="503"/>
      <c r="O92" s="503"/>
      <c r="P92" s="503"/>
      <c r="Q92" s="504"/>
    </row>
    <row r="93" spans="1:17">
      <c r="A93" s="543"/>
      <c r="B93" s="503"/>
      <c r="C93" s="503"/>
      <c r="D93" s="503"/>
      <c r="E93" s="503"/>
      <c r="F93" s="503"/>
      <c r="G93" s="503"/>
      <c r="H93" s="503"/>
      <c r="I93" s="503"/>
      <c r="J93" s="503"/>
      <c r="K93" s="503"/>
      <c r="L93" s="503"/>
      <c r="M93" s="503"/>
      <c r="N93" s="503"/>
      <c r="O93" s="503"/>
      <c r="P93" s="503"/>
      <c r="Q93" s="504"/>
    </row>
    <row r="94" spans="1:17">
      <c r="A94" s="543"/>
      <c r="B94" s="503"/>
      <c r="C94" s="503"/>
      <c r="D94" s="503"/>
      <c r="E94" s="503"/>
      <c r="F94" s="503"/>
      <c r="G94" s="503"/>
      <c r="H94" s="503"/>
      <c r="I94" s="503"/>
      <c r="J94" s="503"/>
      <c r="K94" s="503"/>
      <c r="L94" s="503"/>
      <c r="M94" s="503"/>
      <c r="N94" s="503"/>
      <c r="O94" s="503"/>
      <c r="P94" s="503"/>
      <c r="Q94" s="504"/>
    </row>
    <row r="95" spans="1:17">
      <c r="A95" s="543"/>
      <c r="B95" s="503"/>
      <c r="C95" s="503"/>
      <c r="D95" s="503"/>
      <c r="E95" s="503"/>
      <c r="F95" s="503"/>
      <c r="G95" s="503"/>
      <c r="H95" s="503"/>
      <c r="I95" s="503"/>
      <c r="J95" s="503"/>
      <c r="K95" s="503"/>
      <c r="L95" s="503"/>
      <c r="M95" s="503"/>
      <c r="N95" s="503"/>
      <c r="O95" s="503"/>
      <c r="P95" s="503"/>
      <c r="Q95" s="504"/>
    </row>
    <row r="96" spans="1:17">
      <c r="A96" s="543"/>
      <c r="B96" s="503"/>
      <c r="C96" s="503"/>
      <c r="D96" s="503"/>
      <c r="E96" s="503"/>
      <c r="F96" s="503"/>
      <c r="G96" s="503"/>
      <c r="H96" s="503"/>
      <c r="I96" s="503"/>
      <c r="J96" s="503"/>
      <c r="K96" s="503"/>
      <c r="L96" s="503"/>
      <c r="M96" s="503"/>
      <c r="N96" s="503"/>
      <c r="O96" s="503"/>
      <c r="P96" s="503"/>
      <c r="Q96" s="504"/>
    </row>
    <row r="97" spans="1:17" ht="12.75" thickBot="1">
      <c r="A97" s="544"/>
      <c r="B97" s="533"/>
      <c r="C97" s="533"/>
      <c r="D97" s="533"/>
      <c r="E97" s="533"/>
      <c r="F97" s="533"/>
      <c r="G97" s="533"/>
      <c r="H97" s="533"/>
      <c r="I97" s="533"/>
      <c r="J97" s="533"/>
      <c r="K97" s="533"/>
      <c r="L97" s="533"/>
      <c r="M97" s="533"/>
      <c r="N97" s="533"/>
      <c r="O97" s="533"/>
      <c r="P97" s="533"/>
      <c r="Q97" s="534"/>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9"/>
  <sheetViews>
    <sheetView showGridLines="0" zoomScale="90" zoomScaleNormal="90" workbookViewId="0">
      <pane xSplit="2" ySplit="12" topLeftCell="C13" activePane="bottomRight" state="frozen"/>
      <selection pane="topRight" activeCell="C1" sqref="C1"/>
      <selection pane="bottomLeft" activeCell="A13" sqref="A13"/>
      <selection pane="bottomRight" activeCell="C13" sqref="C13"/>
    </sheetView>
  </sheetViews>
  <sheetFormatPr defaultColWidth="9" defaultRowHeight="12.4"/>
  <cols>
    <col min="1" max="1" width="22.64453125" style="499" customWidth="1"/>
    <col min="2" max="2" width="11.64453125" style="574" customWidth="1"/>
    <col min="3" max="6" width="2.64453125" style="499" customWidth="1"/>
    <col min="7" max="14" width="11.1171875" style="574" bestFit="1" customWidth="1"/>
    <col min="15" max="15" width="9" style="499"/>
    <col min="16" max="16" width="2.64453125" style="499" customWidth="1"/>
    <col min="17" max="16384" width="9" style="499"/>
  </cols>
  <sheetData>
    <row r="1" spans="1:15" ht="13.5">
      <c r="A1" s="545"/>
      <c r="B1" s="546" t="str">
        <f>CompName</f>
        <v>GDN Name</v>
      </c>
      <c r="C1" s="547"/>
      <c r="D1" s="547"/>
      <c r="E1" s="547"/>
      <c r="F1" s="547"/>
      <c r="G1" s="575"/>
      <c r="H1" s="575"/>
      <c r="I1" s="575"/>
      <c r="J1" s="575"/>
      <c r="K1" s="575"/>
      <c r="L1" s="575"/>
      <c r="M1" s="575"/>
      <c r="N1" s="575"/>
      <c r="O1" s="547"/>
    </row>
    <row r="2" spans="1:15" ht="13.5">
      <c r="A2" s="548"/>
      <c r="B2" s="549">
        <f>RegYr</f>
        <v>2020</v>
      </c>
      <c r="C2" s="549"/>
      <c r="D2" s="549"/>
      <c r="E2" s="549"/>
      <c r="F2" s="500"/>
      <c r="G2" s="505"/>
      <c r="H2" s="505"/>
      <c r="I2" s="505"/>
      <c r="J2" s="505"/>
      <c r="K2" s="505"/>
      <c r="L2" s="505"/>
      <c r="M2" s="505"/>
      <c r="N2" s="505"/>
      <c r="O2" s="500"/>
    </row>
    <row r="3" spans="1:15" ht="5.25" customHeight="1">
      <c r="A3" s="548"/>
      <c r="B3" s="550"/>
      <c r="C3" s="500"/>
      <c r="D3" s="500"/>
      <c r="E3" s="500"/>
      <c r="F3" s="500"/>
      <c r="G3" s="505"/>
      <c r="H3" s="576"/>
      <c r="I3" s="505"/>
      <c r="J3" s="505"/>
      <c r="K3" s="505"/>
      <c r="L3" s="505"/>
      <c r="M3" s="505"/>
      <c r="N3" s="505"/>
      <c r="O3" s="500"/>
    </row>
    <row r="4" spans="1:15" ht="13.5">
      <c r="A4" s="551"/>
      <c r="B4" s="552" t="s">
        <v>215</v>
      </c>
      <c r="C4" s="486"/>
      <c r="D4" s="486"/>
      <c r="E4" s="486"/>
      <c r="F4" s="486"/>
      <c r="G4" s="577"/>
      <c r="H4" s="577"/>
      <c r="I4" s="577"/>
      <c r="J4" s="577"/>
      <c r="K4" s="577"/>
      <c r="L4" s="577"/>
      <c r="M4" s="577"/>
      <c r="N4" s="577"/>
      <c r="O4" s="487"/>
    </row>
    <row r="5" spans="1:15" ht="5.25" customHeight="1">
      <c r="A5" s="503"/>
      <c r="B5" s="553"/>
      <c r="C5" s="503"/>
      <c r="D5" s="503"/>
      <c r="E5" s="503"/>
      <c r="F5" s="503"/>
      <c r="G5" s="578"/>
      <c r="H5" s="578"/>
      <c r="I5" s="578"/>
      <c r="J5" s="578"/>
      <c r="K5" s="578"/>
      <c r="L5" s="578"/>
      <c r="M5" s="578"/>
      <c r="N5" s="578"/>
      <c r="O5" s="503"/>
    </row>
    <row r="6" spans="1:15" ht="5.25" customHeight="1">
      <c r="A6" s="503"/>
      <c r="B6" s="553"/>
      <c r="C6" s="503"/>
      <c r="D6" s="503"/>
      <c r="E6" s="503"/>
      <c r="F6" s="503"/>
      <c r="G6" s="578"/>
      <c r="H6" s="578"/>
      <c r="I6" s="578"/>
      <c r="J6" s="578"/>
      <c r="K6" s="578"/>
      <c r="L6" s="578"/>
      <c r="M6" s="578"/>
      <c r="N6" s="578"/>
      <c r="O6" s="503"/>
    </row>
    <row r="7" spans="1:15">
      <c r="A7" s="503"/>
      <c r="B7" s="554" t="s">
        <v>211</v>
      </c>
      <c r="C7" s="554"/>
      <c r="D7" s="554"/>
      <c r="E7" s="554"/>
      <c r="F7" s="554"/>
      <c r="G7" s="637"/>
      <c r="H7" s="638"/>
      <c r="I7" s="638"/>
      <c r="J7" s="638"/>
      <c r="K7" s="638"/>
      <c r="L7" s="638"/>
      <c r="M7" s="638"/>
      <c r="N7" s="639"/>
      <c r="O7" s="639"/>
    </row>
    <row r="8" spans="1:15" ht="5.25" customHeight="1">
      <c r="A8" s="503"/>
      <c r="B8" s="555"/>
      <c r="C8" s="556"/>
      <c r="D8" s="556"/>
      <c r="E8" s="556"/>
      <c r="F8" s="556"/>
      <c r="G8" s="579"/>
      <c r="H8" s="580"/>
      <c r="I8" s="580"/>
      <c r="J8" s="580"/>
      <c r="K8" s="580"/>
      <c r="L8" s="581"/>
      <c r="M8" s="578"/>
      <c r="N8" s="578"/>
      <c r="O8" s="503"/>
    </row>
    <row r="9" spans="1:15" ht="5.25" customHeight="1">
      <c r="A9" s="503"/>
      <c r="B9" s="555"/>
      <c r="C9" s="556"/>
      <c r="D9" s="556"/>
      <c r="E9" s="556"/>
      <c r="F9" s="556"/>
      <c r="G9" s="557"/>
      <c r="H9" s="557"/>
      <c r="I9" s="557"/>
      <c r="J9" s="557"/>
      <c r="K9" s="557"/>
      <c r="L9" s="557"/>
      <c r="M9" s="578"/>
      <c r="N9" s="578"/>
      <c r="O9" s="503"/>
    </row>
    <row r="10" spans="1:15" ht="13.5">
      <c r="A10" s="558"/>
      <c r="B10" s="559"/>
      <c r="C10" s="560"/>
      <c r="D10" s="560"/>
      <c r="E10" s="560"/>
      <c r="F10" s="560"/>
      <c r="G10" s="561" t="s">
        <v>59</v>
      </c>
      <c r="H10" s="562" t="s">
        <v>60</v>
      </c>
      <c r="I10" s="562" t="s">
        <v>61</v>
      </c>
      <c r="J10" s="562" t="s">
        <v>62</v>
      </c>
      <c r="K10" s="562" t="s">
        <v>63</v>
      </c>
      <c r="L10" s="582" t="s">
        <v>64</v>
      </c>
      <c r="M10" s="562" t="s">
        <v>65</v>
      </c>
      <c r="N10" s="562" t="s">
        <v>66</v>
      </c>
      <c r="O10" s="503"/>
    </row>
    <row r="11" spans="1:15" ht="24.75">
      <c r="A11" s="471" t="s">
        <v>214</v>
      </c>
      <c r="B11" s="563" t="s">
        <v>212</v>
      </c>
      <c r="C11" s="564"/>
      <c r="D11" s="564"/>
      <c r="E11" s="564"/>
      <c r="F11" s="564"/>
      <c r="G11" s="583">
        <f>COUNT(G14:G378)</f>
        <v>0</v>
      </c>
      <c r="H11" s="583">
        <f>COUNT(H14:H378)</f>
        <v>0</v>
      </c>
      <c r="I11" s="583">
        <f>COUNT(I14:I379)</f>
        <v>0</v>
      </c>
      <c r="J11" s="583">
        <f>COUNT(J14:J378)</f>
        <v>0</v>
      </c>
      <c r="K11" s="583">
        <f>COUNT(K14:K378)</f>
        <v>0</v>
      </c>
      <c r="L11" s="583">
        <f>COUNT(L14:L378)</f>
        <v>0</v>
      </c>
      <c r="M11" s="583">
        <f>COUNT(M14:M379)</f>
        <v>0</v>
      </c>
      <c r="N11" s="583">
        <f>COUNT(N14:N378)</f>
        <v>0</v>
      </c>
      <c r="O11" s="503"/>
    </row>
    <row r="12" spans="1:15" ht="37.15">
      <c r="A12" s="472" t="s">
        <v>209</v>
      </c>
      <c r="B12" s="565" t="s">
        <v>213</v>
      </c>
      <c r="C12" s="566"/>
      <c r="D12" s="566"/>
      <c r="E12" s="566"/>
      <c r="F12" s="566"/>
      <c r="G12" s="584">
        <f>SUM(G14:G379)</f>
        <v>0</v>
      </c>
      <c r="H12" s="584">
        <f>SUM(H14:H379)</f>
        <v>0</v>
      </c>
      <c r="I12" s="584">
        <f t="shared" ref="I12:N12" si="0">SUM(I14:I379)</f>
        <v>0</v>
      </c>
      <c r="J12" s="584">
        <f t="shared" si="0"/>
        <v>0</v>
      </c>
      <c r="K12" s="584">
        <f t="shared" si="0"/>
        <v>0</v>
      </c>
      <c r="L12" s="584">
        <f t="shared" si="0"/>
        <v>0</v>
      </c>
      <c r="M12" s="584">
        <f t="shared" si="0"/>
        <v>0</v>
      </c>
      <c r="N12" s="584">
        <f t="shared" si="0"/>
        <v>0</v>
      </c>
      <c r="O12" s="503"/>
    </row>
    <row r="13" spans="1:15" ht="13.5">
      <c r="A13" s="503"/>
      <c r="B13" s="567" t="s">
        <v>210</v>
      </c>
      <c r="C13" s="557"/>
      <c r="D13" s="557"/>
      <c r="E13" s="557"/>
      <c r="F13" s="557"/>
      <c r="G13" s="585"/>
      <c r="H13" s="585"/>
      <c r="I13" s="585"/>
      <c r="J13" s="585"/>
      <c r="K13" s="585"/>
      <c r="L13" s="586"/>
      <c r="M13" s="587"/>
      <c r="N13" s="587"/>
      <c r="O13" s="568"/>
    </row>
    <row r="14" spans="1:15">
      <c r="A14" s="503"/>
      <c r="B14" s="569">
        <v>1</v>
      </c>
      <c r="C14" s="570"/>
      <c r="D14" s="570"/>
      <c r="E14" s="570"/>
      <c r="F14" s="570"/>
      <c r="G14" s="571"/>
      <c r="H14" s="571"/>
      <c r="I14" s="571"/>
      <c r="J14" s="571"/>
      <c r="K14" s="571"/>
      <c r="L14" s="571"/>
      <c r="M14" s="571"/>
      <c r="N14" s="571"/>
      <c r="O14" s="572" t="s">
        <v>405</v>
      </c>
    </row>
    <row r="15" spans="1:15">
      <c r="A15" s="503"/>
      <c r="B15" s="563">
        <v>2</v>
      </c>
      <c r="C15" s="573"/>
      <c r="D15" s="573"/>
      <c r="E15" s="573"/>
      <c r="F15" s="573"/>
      <c r="G15" s="571"/>
      <c r="H15" s="571"/>
      <c r="I15" s="571"/>
      <c r="J15" s="571"/>
      <c r="K15" s="571"/>
      <c r="L15" s="571"/>
      <c r="M15" s="571"/>
      <c r="N15" s="571"/>
      <c r="O15" s="572" t="s">
        <v>405</v>
      </c>
    </row>
    <row r="16" spans="1:15">
      <c r="A16" s="503"/>
      <c r="B16" s="569">
        <v>3</v>
      </c>
      <c r="C16" s="570"/>
      <c r="D16" s="570"/>
      <c r="E16" s="570"/>
      <c r="F16" s="570"/>
      <c r="G16" s="571"/>
      <c r="H16" s="571"/>
      <c r="I16" s="571"/>
      <c r="J16" s="571"/>
      <c r="K16" s="571"/>
      <c r="L16" s="571"/>
      <c r="M16" s="571"/>
      <c r="N16" s="571"/>
      <c r="O16" s="572" t="s">
        <v>405</v>
      </c>
    </row>
    <row r="17" spans="1:15">
      <c r="A17" s="503"/>
      <c r="B17" s="563">
        <v>4</v>
      </c>
      <c r="C17" s="573"/>
      <c r="D17" s="573"/>
      <c r="E17" s="573"/>
      <c r="F17" s="573"/>
      <c r="G17" s="571"/>
      <c r="H17" s="571"/>
      <c r="I17" s="571"/>
      <c r="J17" s="571"/>
      <c r="K17" s="571"/>
      <c r="L17" s="571"/>
      <c r="M17" s="571"/>
      <c r="N17" s="571"/>
      <c r="O17" s="572" t="s">
        <v>405</v>
      </c>
    </row>
    <row r="18" spans="1:15">
      <c r="A18" s="503"/>
      <c r="B18" s="563">
        <v>5</v>
      </c>
      <c r="C18" s="573"/>
      <c r="D18" s="573"/>
      <c r="E18" s="573"/>
      <c r="F18" s="573"/>
      <c r="G18" s="571"/>
      <c r="H18" s="571"/>
      <c r="I18" s="571"/>
      <c r="J18" s="571"/>
      <c r="K18" s="571"/>
      <c r="L18" s="571"/>
      <c r="M18" s="571"/>
      <c r="N18" s="571"/>
      <c r="O18" s="572" t="s">
        <v>405</v>
      </c>
    </row>
    <row r="19" spans="1:15">
      <c r="A19" s="503"/>
      <c r="B19" s="563">
        <v>6</v>
      </c>
      <c r="C19" s="573"/>
      <c r="D19" s="573"/>
      <c r="E19" s="573"/>
      <c r="F19" s="573"/>
      <c r="G19" s="571"/>
      <c r="H19" s="571"/>
      <c r="I19" s="571"/>
      <c r="J19" s="571"/>
      <c r="K19" s="571"/>
      <c r="L19" s="571"/>
      <c r="M19" s="571"/>
      <c r="N19" s="571"/>
      <c r="O19" s="572" t="s">
        <v>405</v>
      </c>
    </row>
    <row r="20" spans="1:15">
      <c r="A20" s="503"/>
      <c r="B20" s="563">
        <v>7</v>
      </c>
      <c r="C20" s="573"/>
      <c r="D20" s="573"/>
      <c r="E20" s="573"/>
      <c r="F20" s="573"/>
      <c r="G20" s="571"/>
      <c r="H20" s="571"/>
      <c r="I20" s="571"/>
      <c r="J20" s="571"/>
      <c r="K20" s="571"/>
      <c r="L20" s="571"/>
      <c r="M20" s="571"/>
      <c r="N20" s="571"/>
      <c r="O20" s="572" t="s">
        <v>405</v>
      </c>
    </row>
    <row r="21" spans="1:15">
      <c r="A21" s="503"/>
      <c r="B21" s="563">
        <v>8</v>
      </c>
      <c r="C21" s="573"/>
      <c r="D21" s="573"/>
      <c r="E21" s="573"/>
      <c r="F21" s="573"/>
      <c r="G21" s="571"/>
      <c r="H21" s="571"/>
      <c r="I21" s="571"/>
      <c r="J21" s="571"/>
      <c r="K21" s="571"/>
      <c r="L21" s="571"/>
      <c r="M21" s="571"/>
      <c r="N21" s="571"/>
      <c r="O21" s="572" t="s">
        <v>405</v>
      </c>
    </row>
    <row r="22" spans="1:15">
      <c r="A22" s="503"/>
      <c r="B22" s="569">
        <v>9</v>
      </c>
      <c r="C22" s="570"/>
      <c r="D22" s="570"/>
      <c r="E22" s="570"/>
      <c r="F22" s="570"/>
      <c r="G22" s="571"/>
      <c r="H22" s="571"/>
      <c r="I22" s="571"/>
      <c r="J22" s="571"/>
      <c r="K22" s="571"/>
      <c r="L22" s="571"/>
      <c r="M22" s="571"/>
      <c r="N22" s="571"/>
      <c r="O22" s="572" t="s">
        <v>405</v>
      </c>
    </row>
    <row r="23" spans="1:15">
      <c r="A23" s="503"/>
      <c r="B23" s="563">
        <v>10</v>
      </c>
      <c r="C23" s="573"/>
      <c r="D23" s="573"/>
      <c r="E23" s="573"/>
      <c r="F23" s="573"/>
      <c r="G23" s="571"/>
      <c r="H23" s="571"/>
      <c r="I23" s="571"/>
      <c r="J23" s="571"/>
      <c r="K23" s="571"/>
      <c r="L23" s="571"/>
      <c r="M23" s="571"/>
      <c r="N23" s="571"/>
      <c r="O23" s="572" t="s">
        <v>405</v>
      </c>
    </row>
    <row r="24" spans="1:15">
      <c r="A24" s="503"/>
      <c r="B24" s="569">
        <v>11</v>
      </c>
      <c r="C24" s="570"/>
      <c r="D24" s="570"/>
      <c r="E24" s="570"/>
      <c r="F24" s="570"/>
      <c r="G24" s="571"/>
      <c r="H24" s="571"/>
      <c r="I24" s="571"/>
      <c r="J24" s="571"/>
      <c r="K24" s="571"/>
      <c r="L24" s="571"/>
      <c r="M24" s="571"/>
      <c r="N24" s="571"/>
      <c r="O24" s="572" t="s">
        <v>405</v>
      </c>
    </row>
    <row r="25" spans="1:15">
      <c r="A25" s="503"/>
      <c r="B25" s="563">
        <v>12</v>
      </c>
      <c r="C25" s="573"/>
      <c r="D25" s="573"/>
      <c r="E25" s="573"/>
      <c r="F25" s="573"/>
      <c r="G25" s="571"/>
      <c r="H25" s="571"/>
      <c r="I25" s="571"/>
      <c r="J25" s="571"/>
      <c r="K25" s="571"/>
      <c r="L25" s="571"/>
      <c r="M25" s="571"/>
      <c r="N25" s="571"/>
      <c r="O25" s="572" t="s">
        <v>405</v>
      </c>
    </row>
    <row r="26" spans="1:15">
      <c r="A26" s="503"/>
      <c r="B26" s="563">
        <v>13</v>
      </c>
      <c r="C26" s="573"/>
      <c r="D26" s="573"/>
      <c r="E26" s="573"/>
      <c r="F26" s="573"/>
      <c r="G26" s="571"/>
      <c r="H26" s="571"/>
      <c r="I26" s="571"/>
      <c r="J26" s="571"/>
      <c r="K26" s="571"/>
      <c r="L26" s="571"/>
      <c r="M26" s="571"/>
      <c r="N26" s="571"/>
      <c r="O26" s="572" t="s">
        <v>405</v>
      </c>
    </row>
    <row r="27" spans="1:15">
      <c r="A27" s="503"/>
      <c r="B27" s="563">
        <v>14</v>
      </c>
      <c r="C27" s="573"/>
      <c r="D27" s="573"/>
      <c r="E27" s="573"/>
      <c r="F27" s="573"/>
      <c r="G27" s="571"/>
      <c r="H27" s="571"/>
      <c r="I27" s="571"/>
      <c r="J27" s="571"/>
      <c r="K27" s="571"/>
      <c r="L27" s="571"/>
      <c r="M27" s="571"/>
      <c r="N27" s="571"/>
      <c r="O27" s="572" t="s">
        <v>405</v>
      </c>
    </row>
    <row r="28" spans="1:15">
      <c r="A28" s="503"/>
      <c r="B28" s="563">
        <v>15</v>
      </c>
      <c r="C28" s="573"/>
      <c r="D28" s="573"/>
      <c r="E28" s="573"/>
      <c r="F28" s="573"/>
      <c r="G28" s="571"/>
      <c r="H28" s="571"/>
      <c r="I28" s="571"/>
      <c r="J28" s="571"/>
      <c r="K28" s="571"/>
      <c r="L28" s="571"/>
      <c r="M28" s="571"/>
      <c r="N28" s="571"/>
      <c r="O28" s="572" t="s">
        <v>405</v>
      </c>
    </row>
    <row r="29" spans="1:15">
      <c r="A29" s="503"/>
      <c r="B29" s="563">
        <v>16</v>
      </c>
      <c r="C29" s="573"/>
      <c r="D29" s="573"/>
      <c r="E29" s="573"/>
      <c r="F29" s="573"/>
      <c r="G29" s="571"/>
      <c r="H29" s="571"/>
      <c r="I29" s="571"/>
      <c r="J29" s="571"/>
      <c r="K29" s="571"/>
      <c r="L29" s="571"/>
      <c r="M29" s="571"/>
      <c r="N29" s="571"/>
      <c r="O29" s="572" t="s">
        <v>405</v>
      </c>
    </row>
    <row r="30" spans="1:15">
      <c r="A30" s="503"/>
      <c r="B30" s="569">
        <v>17</v>
      </c>
      <c r="C30" s="570"/>
      <c r="D30" s="570"/>
      <c r="E30" s="570"/>
      <c r="F30" s="570"/>
      <c r="G30" s="571"/>
      <c r="H30" s="571"/>
      <c r="I30" s="571"/>
      <c r="J30" s="571"/>
      <c r="K30" s="571"/>
      <c r="L30" s="571"/>
      <c r="M30" s="571"/>
      <c r="N30" s="571"/>
      <c r="O30" s="572" t="s">
        <v>405</v>
      </c>
    </row>
    <row r="31" spans="1:15">
      <c r="A31" s="503"/>
      <c r="B31" s="563">
        <v>18</v>
      </c>
      <c r="C31" s="573"/>
      <c r="D31" s="573"/>
      <c r="E31" s="573"/>
      <c r="F31" s="573"/>
      <c r="G31" s="571"/>
      <c r="H31" s="571"/>
      <c r="I31" s="571"/>
      <c r="J31" s="571"/>
      <c r="K31" s="571"/>
      <c r="L31" s="571"/>
      <c r="M31" s="571"/>
      <c r="N31" s="571"/>
      <c r="O31" s="572" t="s">
        <v>405</v>
      </c>
    </row>
    <row r="32" spans="1:15">
      <c r="A32" s="503"/>
      <c r="B32" s="569">
        <v>19</v>
      </c>
      <c r="C32" s="570"/>
      <c r="D32" s="570"/>
      <c r="E32" s="570"/>
      <c r="F32" s="570"/>
      <c r="G32" s="571"/>
      <c r="H32" s="571"/>
      <c r="I32" s="571"/>
      <c r="J32" s="571"/>
      <c r="K32" s="571"/>
      <c r="L32" s="571"/>
      <c r="M32" s="571"/>
      <c r="N32" s="571"/>
      <c r="O32" s="572" t="s">
        <v>405</v>
      </c>
    </row>
    <row r="33" spans="1:15">
      <c r="A33" s="503"/>
      <c r="B33" s="563">
        <v>20</v>
      </c>
      <c r="C33" s="573"/>
      <c r="D33" s="573"/>
      <c r="E33" s="573"/>
      <c r="F33" s="573"/>
      <c r="G33" s="571"/>
      <c r="H33" s="571"/>
      <c r="I33" s="571"/>
      <c r="J33" s="571"/>
      <c r="K33" s="571"/>
      <c r="L33" s="571"/>
      <c r="M33" s="571"/>
      <c r="N33" s="571"/>
      <c r="O33" s="572" t="s">
        <v>405</v>
      </c>
    </row>
    <row r="34" spans="1:15">
      <c r="A34" s="503"/>
      <c r="B34" s="563">
        <v>21</v>
      </c>
      <c r="C34" s="573"/>
      <c r="D34" s="573"/>
      <c r="E34" s="573"/>
      <c r="F34" s="573"/>
      <c r="G34" s="571"/>
      <c r="H34" s="571"/>
      <c r="I34" s="571"/>
      <c r="J34" s="571"/>
      <c r="K34" s="571"/>
      <c r="L34" s="571"/>
      <c r="M34" s="571"/>
      <c r="N34" s="571"/>
      <c r="O34" s="572" t="s">
        <v>405</v>
      </c>
    </row>
    <row r="35" spans="1:15">
      <c r="A35" s="503"/>
      <c r="B35" s="563">
        <v>22</v>
      </c>
      <c r="C35" s="573"/>
      <c r="D35" s="573"/>
      <c r="E35" s="573"/>
      <c r="F35" s="573"/>
      <c r="G35" s="571"/>
      <c r="H35" s="571"/>
      <c r="I35" s="571"/>
      <c r="J35" s="571"/>
      <c r="K35" s="571"/>
      <c r="L35" s="571"/>
      <c r="M35" s="571"/>
      <c r="N35" s="571"/>
      <c r="O35" s="572" t="s">
        <v>405</v>
      </c>
    </row>
    <row r="36" spans="1:15">
      <c r="A36" s="503"/>
      <c r="B36" s="563">
        <v>23</v>
      </c>
      <c r="C36" s="573"/>
      <c r="D36" s="573"/>
      <c r="E36" s="573"/>
      <c r="F36" s="573"/>
      <c r="G36" s="571"/>
      <c r="H36" s="571"/>
      <c r="I36" s="571"/>
      <c r="J36" s="571"/>
      <c r="K36" s="571"/>
      <c r="L36" s="571"/>
      <c r="M36" s="571"/>
      <c r="N36" s="571"/>
      <c r="O36" s="572" t="s">
        <v>405</v>
      </c>
    </row>
    <row r="37" spans="1:15">
      <c r="A37" s="503"/>
      <c r="B37" s="563">
        <v>24</v>
      </c>
      <c r="C37" s="573"/>
      <c r="D37" s="573"/>
      <c r="E37" s="573"/>
      <c r="F37" s="573"/>
      <c r="G37" s="571"/>
      <c r="H37" s="571"/>
      <c r="I37" s="571"/>
      <c r="J37" s="571"/>
      <c r="K37" s="571"/>
      <c r="L37" s="571"/>
      <c r="M37" s="571"/>
      <c r="N37" s="571"/>
      <c r="O37" s="572" t="s">
        <v>405</v>
      </c>
    </row>
    <row r="38" spans="1:15">
      <c r="A38" s="503"/>
      <c r="B38" s="569">
        <v>25</v>
      </c>
      <c r="C38" s="570"/>
      <c r="D38" s="570"/>
      <c r="E38" s="570"/>
      <c r="F38" s="570"/>
      <c r="G38" s="571"/>
      <c r="H38" s="571"/>
      <c r="I38" s="571"/>
      <c r="J38" s="571"/>
      <c r="K38" s="571"/>
      <c r="L38" s="571"/>
      <c r="M38" s="571"/>
      <c r="N38" s="571"/>
      <c r="O38" s="572" t="s">
        <v>405</v>
      </c>
    </row>
    <row r="39" spans="1:15">
      <c r="A39" s="503"/>
      <c r="B39" s="563">
        <v>26</v>
      </c>
      <c r="C39" s="573"/>
      <c r="D39" s="573"/>
      <c r="E39" s="573"/>
      <c r="F39" s="573"/>
      <c r="G39" s="571"/>
      <c r="H39" s="571"/>
      <c r="I39" s="571"/>
      <c r="J39" s="571"/>
      <c r="K39" s="571"/>
      <c r="L39" s="571"/>
      <c r="M39" s="571"/>
      <c r="N39" s="571"/>
      <c r="O39" s="572" t="s">
        <v>405</v>
      </c>
    </row>
    <row r="40" spans="1:15">
      <c r="A40" s="503"/>
      <c r="B40" s="569">
        <v>27</v>
      </c>
      <c r="C40" s="570"/>
      <c r="D40" s="570"/>
      <c r="E40" s="570"/>
      <c r="F40" s="570"/>
      <c r="G40" s="571"/>
      <c r="H40" s="571"/>
      <c r="I40" s="571"/>
      <c r="J40" s="571"/>
      <c r="K40" s="571"/>
      <c r="L40" s="571"/>
      <c r="M40" s="571"/>
      <c r="N40" s="571"/>
      <c r="O40" s="572" t="s">
        <v>405</v>
      </c>
    </row>
    <row r="41" spans="1:15">
      <c r="A41" s="503"/>
      <c r="B41" s="563">
        <v>28</v>
      </c>
      <c r="C41" s="573"/>
      <c r="D41" s="573"/>
      <c r="E41" s="573"/>
      <c r="F41" s="573"/>
      <c r="G41" s="571"/>
      <c r="H41" s="571"/>
      <c r="I41" s="571"/>
      <c r="J41" s="571"/>
      <c r="K41" s="571"/>
      <c r="L41" s="571"/>
      <c r="M41" s="571"/>
      <c r="N41" s="571"/>
      <c r="O41" s="572" t="s">
        <v>405</v>
      </c>
    </row>
    <row r="42" spans="1:15">
      <c r="A42" s="503"/>
      <c r="B42" s="563">
        <v>29</v>
      </c>
      <c r="C42" s="573"/>
      <c r="D42" s="573"/>
      <c r="E42" s="573"/>
      <c r="F42" s="573"/>
      <c r="G42" s="571"/>
      <c r="H42" s="571"/>
      <c r="I42" s="571"/>
      <c r="J42" s="571"/>
      <c r="K42" s="571"/>
      <c r="L42" s="571"/>
      <c r="M42" s="571"/>
      <c r="N42" s="571"/>
      <c r="O42" s="572" t="s">
        <v>405</v>
      </c>
    </row>
    <row r="43" spans="1:15">
      <c r="A43" s="503"/>
      <c r="B43" s="563">
        <v>30</v>
      </c>
      <c r="C43" s="573"/>
      <c r="D43" s="573"/>
      <c r="E43" s="573"/>
      <c r="F43" s="573"/>
      <c r="G43" s="571"/>
      <c r="H43" s="571"/>
      <c r="I43" s="571"/>
      <c r="J43" s="571"/>
      <c r="K43" s="571"/>
      <c r="L43" s="571"/>
      <c r="M43" s="571"/>
      <c r="N43" s="571"/>
      <c r="O43" s="572" t="s">
        <v>405</v>
      </c>
    </row>
    <row r="44" spans="1:15">
      <c r="A44" s="503"/>
      <c r="B44" s="563">
        <v>31</v>
      </c>
      <c r="C44" s="573"/>
      <c r="D44" s="573"/>
      <c r="E44" s="573"/>
      <c r="F44" s="573"/>
      <c r="G44" s="571"/>
      <c r="H44" s="571"/>
      <c r="I44" s="571"/>
      <c r="J44" s="571"/>
      <c r="K44" s="571"/>
      <c r="L44" s="571"/>
      <c r="M44" s="571"/>
      <c r="N44" s="571"/>
      <c r="O44" s="572" t="s">
        <v>405</v>
      </c>
    </row>
    <row r="45" spans="1:15">
      <c r="A45" s="503"/>
      <c r="B45" s="563">
        <v>32</v>
      </c>
      <c r="C45" s="573"/>
      <c r="D45" s="573"/>
      <c r="E45" s="573"/>
      <c r="F45" s="573"/>
      <c r="G45" s="571"/>
      <c r="H45" s="571"/>
      <c r="I45" s="571"/>
      <c r="J45" s="571"/>
      <c r="K45" s="571"/>
      <c r="L45" s="571"/>
      <c r="M45" s="571"/>
      <c r="N45" s="571"/>
      <c r="O45" s="572" t="s">
        <v>405</v>
      </c>
    </row>
    <row r="46" spans="1:15">
      <c r="A46" s="503"/>
      <c r="B46" s="563">
        <v>33</v>
      </c>
      <c r="C46" s="573"/>
      <c r="D46" s="573"/>
      <c r="E46" s="573"/>
      <c r="F46" s="573"/>
      <c r="G46" s="571"/>
      <c r="H46" s="571"/>
      <c r="I46" s="571"/>
      <c r="J46" s="571"/>
      <c r="K46" s="571"/>
      <c r="L46" s="571"/>
      <c r="M46" s="571"/>
      <c r="N46" s="571"/>
      <c r="O46" s="572" t="s">
        <v>405</v>
      </c>
    </row>
    <row r="47" spans="1:15">
      <c r="A47" s="503"/>
      <c r="B47" s="563">
        <v>34</v>
      </c>
      <c r="C47" s="573"/>
      <c r="D47" s="573"/>
      <c r="E47" s="573"/>
      <c r="F47" s="573"/>
      <c r="G47" s="571"/>
      <c r="H47" s="571"/>
      <c r="I47" s="571"/>
      <c r="J47" s="571"/>
      <c r="K47" s="571"/>
      <c r="L47" s="571"/>
      <c r="M47" s="571"/>
      <c r="N47" s="571"/>
      <c r="O47" s="572" t="s">
        <v>405</v>
      </c>
    </row>
    <row r="48" spans="1:15">
      <c r="A48" s="503"/>
      <c r="B48" s="563">
        <v>35</v>
      </c>
      <c r="C48" s="573"/>
      <c r="D48" s="573"/>
      <c r="E48" s="573"/>
      <c r="F48" s="573"/>
      <c r="G48" s="571"/>
      <c r="H48" s="571"/>
      <c r="I48" s="571"/>
      <c r="J48" s="571"/>
      <c r="K48" s="571"/>
      <c r="L48" s="571"/>
      <c r="M48" s="571"/>
      <c r="N48" s="571"/>
      <c r="O48" s="572" t="s">
        <v>405</v>
      </c>
    </row>
    <row r="49" spans="1:15">
      <c r="A49" s="503"/>
      <c r="B49" s="563">
        <v>36</v>
      </c>
      <c r="C49" s="573"/>
      <c r="D49" s="573"/>
      <c r="E49" s="573"/>
      <c r="F49" s="573"/>
      <c r="G49" s="571"/>
      <c r="H49" s="571"/>
      <c r="I49" s="571"/>
      <c r="J49" s="571"/>
      <c r="K49" s="571"/>
      <c r="L49" s="571"/>
      <c r="M49" s="571"/>
      <c r="N49" s="571"/>
      <c r="O49" s="572" t="s">
        <v>405</v>
      </c>
    </row>
    <row r="50" spans="1:15">
      <c r="A50" s="503"/>
      <c r="B50" s="563">
        <v>37</v>
      </c>
      <c r="C50" s="573"/>
      <c r="D50" s="573"/>
      <c r="E50" s="573"/>
      <c r="F50" s="573"/>
      <c r="G50" s="571"/>
      <c r="H50" s="571"/>
      <c r="I50" s="571"/>
      <c r="J50" s="571"/>
      <c r="K50" s="571"/>
      <c r="L50" s="571"/>
      <c r="M50" s="571"/>
      <c r="N50" s="571"/>
      <c r="O50" s="572" t="s">
        <v>405</v>
      </c>
    </row>
    <row r="51" spans="1:15">
      <c r="A51" s="503"/>
      <c r="B51" s="563">
        <v>38</v>
      </c>
      <c r="C51" s="573"/>
      <c r="D51" s="573"/>
      <c r="E51" s="573"/>
      <c r="F51" s="573"/>
      <c r="G51" s="571"/>
      <c r="H51" s="571"/>
      <c r="I51" s="571"/>
      <c r="J51" s="571"/>
      <c r="K51" s="571"/>
      <c r="L51" s="571"/>
      <c r="M51" s="571"/>
      <c r="N51" s="571"/>
      <c r="O51" s="572" t="s">
        <v>405</v>
      </c>
    </row>
    <row r="52" spans="1:15">
      <c r="A52" s="503"/>
      <c r="B52" s="563">
        <v>39</v>
      </c>
      <c r="C52" s="573"/>
      <c r="D52" s="573"/>
      <c r="E52" s="573"/>
      <c r="F52" s="573"/>
      <c r="G52" s="571"/>
      <c r="H52" s="571"/>
      <c r="I52" s="571"/>
      <c r="J52" s="571"/>
      <c r="K52" s="571"/>
      <c r="L52" s="571"/>
      <c r="M52" s="571"/>
      <c r="N52" s="571"/>
      <c r="O52" s="572" t="s">
        <v>405</v>
      </c>
    </row>
    <row r="53" spans="1:15">
      <c r="A53" s="503"/>
      <c r="B53" s="563">
        <v>40</v>
      </c>
      <c r="C53" s="573"/>
      <c r="D53" s="573"/>
      <c r="E53" s="573"/>
      <c r="F53" s="573"/>
      <c r="G53" s="571"/>
      <c r="H53" s="571"/>
      <c r="I53" s="571"/>
      <c r="J53" s="571"/>
      <c r="K53" s="571"/>
      <c r="L53" s="571"/>
      <c r="M53" s="571"/>
      <c r="N53" s="571"/>
      <c r="O53" s="572" t="s">
        <v>405</v>
      </c>
    </row>
    <row r="54" spans="1:15">
      <c r="A54" s="503"/>
      <c r="B54" s="563">
        <v>41</v>
      </c>
      <c r="C54" s="573"/>
      <c r="D54" s="573"/>
      <c r="E54" s="573"/>
      <c r="F54" s="573"/>
      <c r="G54" s="571"/>
      <c r="H54" s="571"/>
      <c r="I54" s="571"/>
      <c r="J54" s="571"/>
      <c r="K54" s="571"/>
      <c r="L54" s="571"/>
      <c r="M54" s="571"/>
      <c r="N54" s="571"/>
      <c r="O54" s="572" t="s">
        <v>405</v>
      </c>
    </row>
    <row r="55" spans="1:15">
      <c r="A55" s="503"/>
      <c r="B55" s="563">
        <v>42</v>
      </c>
      <c r="C55" s="573"/>
      <c r="D55" s="573"/>
      <c r="E55" s="573"/>
      <c r="F55" s="573"/>
      <c r="G55" s="571"/>
      <c r="H55" s="571"/>
      <c r="I55" s="571"/>
      <c r="J55" s="571"/>
      <c r="K55" s="571"/>
      <c r="L55" s="571"/>
      <c r="M55" s="571"/>
      <c r="N55" s="571"/>
      <c r="O55" s="572" t="s">
        <v>405</v>
      </c>
    </row>
    <row r="56" spans="1:15">
      <c r="A56" s="503"/>
      <c r="B56" s="563">
        <v>43</v>
      </c>
      <c r="C56" s="573"/>
      <c r="D56" s="573"/>
      <c r="E56" s="573"/>
      <c r="F56" s="573"/>
      <c r="G56" s="571"/>
      <c r="H56" s="571"/>
      <c r="I56" s="571"/>
      <c r="J56" s="571"/>
      <c r="K56" s="571"/>
      <c r="L56" s="571"/>
      <c r="M56" s="571"/>
      <c r="N56" s="571"/>
      <c r="O56" s="572" t="s">
        <v>405</v>
      </c>
    </row>
    <row r="57" spans="1:15">
      <c r="A57" s="503"/>
      <c r="B57" s="563">
        <v>44</v>
      </c>
      <c r="C57" s="573"/>
      <c r="D57" s="573"/>
      <c r="E57" s="573"/>
      <c r="F57" s="573"/>
      <c r="G57" s="571"/>
      <c r="H57" s="571"/>
      <c r="I57" s="571"/>
      <c r="J57" s="571"/>
      <c r="K57" s="571"/>
      <c r="L57" s="571"/>
      <c r="M57" s="571"/>
      <c r="N57" s="571"/>
      <c r="O57" s="572" t="s">
        <v>405</v>
      </c>
    </row>
    <row r="58" spans="1:15">
      <c r="A58" s="503"/>
      <c r="B58" s="563">
        <v>45</v>
      </c>
      <c r="C58" s="573"/>
      <c r="D58" s="573"/>
      <c r="E58" s="573"/>
      <c r="F58" s="573"/>
      <c r="G58" s="571"/>
      <c r="H58" s="571"/>
      <c r="I58" s="571"/>
      <c r="J58" s="571"/>
      <c r="K58" s="571"/>
      <c r="L58" s="571"/>
      <c r="M58" s="571"/>
      <c r="N58" s="571"/>
      <c r="O58" s="572" t="s">
        <v>405</v>
      </c>
    </row>
    <row r="59" spans="1:15">
      <c r="A59" s="503"/>
      <c r="B59" s="563">
        <v>46</v>
      </c>
      <c r="C59" s="573"/>
      <c r="D59" s="573"/>
      <c r="E59" s="573"/>
      <c r="F59" s="573"/>
      <c r="G59" s="571"/>
      <c r="H59" s="571"/>
      <c r="I59" s="571"/>
      <c r="J59" s="571"/>
      <c r="K59" s="571"/>
      <c r="L59" s="571"/>
      <c r="M59" s="571"/>
      <c r="N59" s="571"/>
      <c r="O59" s="572" t="s">
        <v>405</v>
      </c>
    </row>
    <row r="60" spans="1:15">
      <c r="A60" s="503"/>
      <c r="B60" s="563">
        <v>47</v>
      </c>
      <c r="C60" s="573"/>
      <c r="D60" s="573"/>
      <c r="E60" s="573"/>
      <c r="F60" s="573"/>
      <c r="G60" s="571"/>
      <c r="H60" s="571"/>
      <c r="I60" s="571"/>
      <c r="J60" s="571"/>
      <c r="K60" s="571"/>
      <c r="L60" s="571"/>
      <c r="M60" s="571"/>
      <c r="N60" s="571"/>
      <c r="O60" s="572" t="s">
        <v>405</v>
      </c>
    </row>
    <row r="61" spans="1:15">
      <c r="A61" s="503"/>
      <c r="B61" s="563">
        <v>48</v>
      </c>
      <c r="C61" s="573"/>
      <c r="D61" s="573"/>
      <c r="E61" s="573"/>
      <c r="F61" s="573"/>
      <c r="G61" s="571"/>
      <c r="H61" s="571"/>
      <c r="I61" s="571"/>
      <c r="J61" s="571"/>
      <c r="K61" s="571"/>
      <c r="L61" s="571"/>
      <c r="M61" s="571"/>
      <c r="N61" s="571"/>
      <c r="O61" s="572" t="s">
        <v>405</v>
      </c>
    </row>
    <row r="62" spans="1:15">
      <c r="A62" s="503"/>
      <c r="B62" s="563">
        <v>49</v>
      </c>
      <c r="C62" s="573"/>
      <c r="D62" s="573"/>
      <c r="E62" s="573"/>
      <c r="F62" s="573"/>
      <c r="G62" s="571"/>
      <c r="H62" s="571"/>
      <c r="I62" s="571"/>
      <c r="J62" s="571"/>
      <c r="K62" s="571"/>
      <c r="L62" s="571"/>
      <c r="M62" s="571"/>
      <c r="N62" s="571"/>
      <c r="O62" s="572" t="s">
        <v>405</v>
      </c>
    </row>
    <row r="63" spans="1:15">
      <c r="A63" s="503"/>
      <c r="B63" s="563">
        <v>50</v>
      </c>
      <c r="C63" s="573"/>
      <c r="D63" s="573"/>
      <c r="E63" s="573"/>
      <c r="F63" s="573"/>
      <c r="G63" s="571"/>
      <c r="H63" s="571"/>
      <c r="I63" s="571"/>
      <c r="J63" s="571"/>
      <c r="K63" s="571"/>
      <c r="L63" s="571"/>
      <c r="M63" s="571"/>
      <c r="N63" s="571"/>
      <c r="O63" s="572" t="s">
        <v>405</v>
      </c>
    </row>
    <row r="64" spans="1:15">
      <c r="A64" s="503"/>
      <c r="B64" s="563">
        <v>51</v>
      </c>
      <c r="C64" s="573"/>
      <c r="D64" s="573"/>
      <c r="E64" s="573"/>
      <c r="F64" s="573"/>
      <c r="G64" s="571"/>
      <c r="H64" s="571"/>
      <c r="I64" s="571"/>
      <c r="J64" s="571"/>
      <c r="K64" s="571"/>
      <c r="L64" s="571"/>
      <c r="M64" s="571"/>
      <c r="N64" s="571"/>
      <c r="O64" s="572" t="s">
        <v>405</v>
      </c>
    </row>
    <row r="65" spans="1:15">
      <c r="A65" s="503"/>
      <c r="B65" s="563">
        <v>52</v>
      </c>
      <c r="C65" s="573"/>
      <c r="D65" s="573"/>
      <c r="E65" s="573"/>
      <c r="F65" s="573"/>
      <c r="G65" s="571"/>
      <c r="H65" s="571"/>
      <c r="I65" s="571"/>
      <c r="J65" s="571"/>
      <c r="K65" s="571"/>
      <c r="L65" s="571"/>
      <c r="M65" s="571"/>
      <c r="N65" s="571"/>
      <c r="O65" s="572" t="s">
        <v>405</v>
      </c>
    </row>
    <row r="66" spans="1:15">
      <c r="A66" s="503"/>
      <c r="B66" s="563">
        <v>53</v>
      </c>
      <c r="C66" s="573"/>
      <c r="D66" s="573"/>
      <c r="E66" s="573"/>
      <c r="F66" s="573"/>
      <c r="G66" s="571"/>
      <c r="H66" s="571"/>
      <c r="I66" s="571"/>
      <c r="J66" s="571"/>
      <c r="K66" s="571"/>
      <c r="L66" s="571"/>
      <c r="M66" s="571"/>
      <c r="N66" s="571"/>
      <c r="O66" s="572" t="s">
        <v>405</v>
      </c>
    </row>
    <row r="67" spans="1:15">
      <c r="A67" s="503"/>
      <c r="B67" s="563">
        <v>54</v>
      </c>
      <c r="C67" s="573"/>
      <c r="D67" s="573"/>
      <c r="E67" s="573"/>
      <c r="F67" s="573"/>
      <c r="G67" s="571"/>
      <c r="H67" s="571"/>
      <c r="I67" s="571"/>
      <c r="J67" s="571"/>
      <c r="K67" s="571"/>
      <c r="L67" s="571"/>
      <c r="M67" s="571"/>
      <c r="N67" s="571"/>
      <c r="O67" s="572" t="s">
        <v>405</v>
      </c>
    </row>
    <row r="68" spans="1:15">
      <c r="A68" s="503"/>
      <c r="B68" s="563">
        <v>55</v>
      </c>
      <c r="C68" s="573"/>
      <c r="D68" s="573"/>
      <c r="E68" s="573"/>
      <c r="F68" s="573"/>
      <c r="G68" s="571"/>
      <c r="H68" s="571"/>
      <c r="I68" s="571"/>
      <c r="J68" s="571"/>
      <c r="K68" s="571"/>
      <c r="L68" s="571"/>
      <c r="M68" s="571"/>
      <c r="N68" s="571"/>
      <c r="O68" s="572" t="s">
        <v>405</v>
      </c>
    </row>
    <row r="69" spans="1:15">
      <c r="A69" s="503"/>
      <c r="B69" s="563">
        <v>56</v>
      </c>
      <c r="C69" s="573"/>
      <c r="D69" s="573"/>
      <c r="E69" s="573"/>
      <c r="F69" s="573"/>
      <c r="G69" s="571"/>
      <c r="H69" s="571"/>
      <c r="I69" s="571"/>
      <c r="J69" s="571"/>
      <c r="K69" s="571"/>
      <c r="L69" s="571"/>
      <c r="M69" s="571"/>
      <c r="N69" s="571"/>
      <c r="O69" s="572" t="s">
        <v>405</v>
      </c>
    </row>
    <row r="70" spans="1:15">
      <c r="A70" s="503"/>
      <c r="B70" s="563">
        <v>57</v>
      </c>
      <c r="C70" s="573"/>
      <c r="D70" s="573"/>
      <c r="E70" s="573"/>
      <c r="F70" s="573"/>
      <c r="G70" s="571"/>
      <c r="H70" s="571"/>
      <c r="I70" s="571"/>
      <c r="J70" s="571"/>
      <c r="K70" s="571"/>
      <c r="L70" s="571"/>
      <c r="M70" s="571"/>
      <c r="N70" s="571"/>
      <c r="O70" s="572" t="s">
        <v>405</v>
      </c>
    </row>
    <row r="71" spans="1:15">
      <c r="A71" s="503"/>
      <c r="B71" s="563">
        <v>58</v>
      </c>
      <c r="C71" s="573"/>
      <c r="D71" s="573"/>
      <c r="E71" s="573"/>
      <c r="F71" s="573"/>
      <c r="G71" s="571"/>
      <c r="H71" s="571"/>
      <c r="I71" s="571"/>
      <c r="J71" s="571"/>
      <c r="K71" s="571"/>
      <c r="L71" s="571"/>
      <c r="M71" s="571"/>
      <c r="N71" s="571"/>
      <c r="O71" s="572" t="s">
        <v>405</v>
      </c>
    </row>
    <row r="72" spans="1:15">
      <c r="A72" s="503"/>
      <c r="B72" s="563">
        <v>59</v>
      </c>
      <c r="C72" s="573"/>
      <c r="D72" s="573"/>
      <c r="E72" s="573"/>
      <c r="F72" s="573"/>
      <c r="G72" s="571"/>
      <c r="H72" s="571"/>
      <c r="I72" s="571"/>
      <c r="J72" s="571"/>
      <c r="K72" s="571"/>
      <c r="L72" s="571"/>
      <c r="M72" s="571"/>
      <c r="N72" s="571"/>
      <c r="O72" s="572" t="s">
        <v>405</v>
      </c>
    </row>
    <row r="73" spans="1:15">
      <c r="A73" s="503"/>
      <c r="B73" s="563">
        <v>60</v>
      </c>
      <c r="C73" s="573"/>
      <c r="D73" s="573"/>
      <c r="E73" s="573"/>
      <c r="F73" s="573"/>
      <c r="G73" s="571"/>
      <c r="H73" s="571"/>
      <c r="I73" s="571"/>
      <c r="J73" s="571"/>
      <c r="K73" s="571"/>
      <c r="L73" s="571"/>
      <c r="M73" s="571"/>
      <c r="N73" s="571"/>
      <c r="O73" s="572" t="s">
        <v>405</v>
      </c>
    </row>
    <row r="74" spans="1:15">
      <c r="A74" s="503"/>
      <c r="B74" s="563">
        <v>61</v>
      </c>
      <c r="C74" s="573"/>
      <c r="D74" s="573"/>
      <c r="E74" s="573"/>
      <c r="F74" s="573"/>
      <c r="G74" s="571"/>
      <c r="H74" s="571"/>
      <c r="I74" s="571"/>
      <c r="J74" s="571"/>
      <c r="K74" s="571"/>
      <c r="L74" s="571"/>
      <c r="M74" s="571"/>
      <c r="N74" s="571"/>
      <c r="O74" s="572" t="s">
        <v>405</v>
      </c>
    </row>
    <row r="75" spans="1:15">
      <c r="A75" s="503"/>
      <c r="B75" s="563">
        <v>62</v>
      </c>
      <c r="C75" s="573"/>
      <c r="D75" s="573"/>
      <c r="E75" s="573"/>
      <c r="F75" s="573"/>
      <c r="G75" s="571"/>
      <c r="H75" s="571"/>
      <c r="I75" s="571"/>
      <c r="J75" s="571"/>
      <c r="K75" s="571"/>
      <c r="L75" s="571"/>
      <c r="M75" s="571"/>
      <c r="N75" s="571"/>
      <c r="O75" s="572" t="s">
        <v>405</v>
      </c>
    </row>
    <row r="76" spans="1:15">
      <c r="A76" s="503"/>
      <c r="B76" s="563">
        <v>63</v>
      </c>
      <c r="C76" s="573"/>
      <c r="D76" s="573"/>
      <c r="E76" s="573"/>
      <c r="F76" s="573"/>
      <c r="G76" s="571"/>
      <c r="H76" s="571"/>
      <c r="I76" s="571"/>
      <c r="J76" s="571"/>
      <c r="K76" s="571"/>
      <c r="L76" s="571"/>
      <c r="M76" s="571"/>
      <c r="N76" s="571"/>
      <c r="O76" s="572" t="s">
        <v>405</v>
      </c>
    </row>
    <row r="77" spans="1:15">
      <c r="A77" s="503"/>
      <c r="B77" s="563">
        <v>64</v>
      </c>
      <c r="C77" s="573"/>
      <c r="D77" s="573"/>
      <c r="E77" s="573"/>
      <c r="F77" s="573"/>
      <c r="G77" s="571"/>
      <c r="H77" s="571"/>
      <c r="I77" s="571"/>
      <c r="J77" s="571"/>
      <c r="K77" s="571"/>
      <c r="L77" s="571"/>
      <c r="M77" s="571"/>
      <c r="N77" s="571"/>
      <c r="O77" s="572" t="s">
        <v>405</v>
      </c>
    </row>
    <row r="78" spans="1:15">
      <c r="A78" s="503"/>
      <c r="B78" s="563">
        <v>65</v>
      </c>
      <c r="C78" s="573"/>
      <c r="D78" s="573"/>
      <c r="E78" s="573"/>
      <c r="F78" s="573"/>
      <c r="G78" s="571"/>
      <c r="H78" s="571"/>
      <c r="I78" s="571"/>
      <c r="J78" s="571"/>
      <c r="K78" s="571"/>
      <c r="L78" s="571"/>
      <c r="M78" s="571"/>
      <c r="N78" s="571"/>
      <c r="O78" s="572" t="s">
        <v>405</v>
      </c>
    </row>
    <row r="79" spans="1:15">
      <c r="A79" s="503"/>
      <c r="B79" s="563">
        <v>66</v>
      </c>
      <c r="C79" s="573"/>
      <c r="D79" s="573"/>
      <c r="E79" s="573"/>
      <c r="F79" s="573"/>
      <c r="G79" s="571"/>
      <c r="H79" s="571"/>
      <c r="I79" s="571"/>
      <c r="J79" s="571"/>
      <c r="K79" s="571"/>
      <c r="L79" s="571"/>
      <c r="M79" s="571"/>
      <c r="N79" s="571"/>
      <c r="O79" s="572" t="s">
        <v>405</v>
      </c>
    </row>
    <row r="80" spans="1:15">
      <c r="A80" s="503"/>
      <c r="B80" s="563">
        <v>67</v>
      </c>
      <c r="C80" s="573"/>
      <c r="D80" s="573"/>
      <c r="E80" s="573"/>
      <c r="F80" s="573"/>
      <c r="G80" s="571"/>
      <c r="H80" s="571"/>
      <c r="I80" s="571"/>
      <c r="J80" s="571"/>
      <c r="K80" s="571"/>
      <c r="L80" s="571"/>
      <c r="M80" s="571"/>
      <c r="N80" s="571"/>
      <c r="O80" s="572" t="s">
        <v>405</v>
      </c>
    </row>
    <row r="81" spans="1:15">
      <c r="A81" s="503"/>
      <c r="B81" s="563">
        <v>68</v>
      </c>
      <c r="C81" s="573"/>
      <c r="D81" s="573"/>
      <c r="E81" s="573"/>
      <c r="F81" s="573"/>
      <c r="G81" s="571"/>
      <c r="H81" s="571"/>
      <c r="I81" s="571"/>
      <c r="J81" s="571"/>
      <c r="K81" s="571"/>
      <c r="L81" s="571"/>
      <c r="M81" s="571"/>
      <c r="N81" s="571"/>
      <c r="O81" s="572" t="s">
        <v>405</v>
      </c>
    </row>
    <row r="82" spans="1:15">
      <c r="A82" s="503"/>
      <c r="B82" s="563">
        <v>69</v>
      </c>
      <c r="C82" s="573"/>
      <c r="D82" s="573"/>
      <c r="E82" s="573"/>
      <c r="F82" s="573"/>
      <c r="G82" s="571"/>
      <c r="H82" s="571"/>
      <c r="I82" s="571"/>
      <c r="J82" s="571"/>
      <c r="K82" s="571"/>
      <c r="L82" s="571"/>
      <c r="M82" s="571"/>
      <c r="N82" s="571"/>
      <c r="O82" s="572" t="s">
        <v>405</v>
      </c>
    </row>
    <row r="83" spans="1:15">
      <c r="A83" s="503"/>
      <c r="B83" s="563">
        <v>70</v>
      </c>
      <c r="C83" s="573"/>
      <c r="D83" s="573"/>
      <c r="E83" s="573"/>
      <c r="F83" s="573"/>
      <c r="G83" s="571"/>
      <c r="H83" s="571"/>
      <c r="I83" s="571"/>
      <c r="J83" s="571"/>
      <c r="K83" s="571"/>
      <c r="L83" s="571"/>
      <c r="M83" s="571"/>
      <c r="N83" s="571"/>
      <c r="O83" s="572" t="s">
        <v>405</v>
      </c>
    </row>
    <row r="84" spans="1:15">
      <c r="A84" s="503"/>
      <c r="B84" s="563">
        <v>71</v>
      </c>
      <c r="C84" s="573"/>
      <c r="D84" s="573"/>
      <c r="E84" s="573"/>
      <c r="F84" s="573"/>
      <c r="G84" s="571"/>
      <c r="H84" s="571"/>
      <c r="I84" s="571"/>
      <c r="J84" s="571"/>
      <c r="K84" s="571"/>
      <c r="L84" s="571"/>
      <c r="M84" s="571"/>
      <c r="N84" s="571"/>
      <c r="O84" s="572" t="s">
        <v>405</v>
      </c>
    </row>
    <row r="85" spans="1:15">
      <c r="A85" s="503"/>
      <c r="B85" s="563">
        <v>72</v>
      </c>
      <c r="C85" s="573"/>
      <c r="D85" s="573"/>
      <c r="E85" s="573"/>
      <c r="F85" s="573"/>
      <c r="G85" s="571"/>
      <c r="H85" s="571"/>
      <c r="I85" s="571"/>
      <c r="J85" s="571"/>
      <c r="K85" s="571"/>
      <c r="L85" s="571"/>
      <c r="M85" s="571"/>
      <c r="N85" s="571"/>
      <c r="O85" s="572" t="s">
        <v>405</v>
      </c>
    </row>
    <row r="86" spans="1:15">
      <c r="A86" s="503"/>
      <c r="B86" s="563">
        <v>73</v>
      </c>
      <c r="C86" s="573"/>
      <c r="D86" s="573"/>
      <c r="E86" s="573"/>
      <c r="F86" s="573"/>
      <c r="G86" s="571"/>
      <c r="H86" s="571"/>
      <c r="I86" s="571"/>
      <c r="J86" s="571"/>
      <c r="K86" s="571"/>
      <c r="L86" s="571"/>
      <c r="M86" s="571"/>
      <c r="N86" s="571"/>
      <c r="O86" s="572" t="s">
        <v>405</v>
      </c>
    </row>
    <row r="87" spans="1:15">
      <c r="A87" s="503"/>
      <c r="B87" s="563">
        <v>74</v>
      </c>
      <c r="C87" s="573"/>
      <c r="D87" s="573"/>
      <c r="E87" s="573"/>
      <c r="F87" s="573"/>
      <c r="G87" s="571"/>
      <c r="H87" s="571"/>
      <c r="I87" s="571"/>
      <c r="J87" s="571"/>
      <c r="K87" s="571"/>
      <c r="L87" s="571"/>
      <c r="M87" s="571"/>
      <c r="N87" s="571"/>
      <c r="O87" s="572" t="s">
        <v>405</v>
      </c>
    </row>
    <row r="88" spans="1:15">
      <c r="A88" s="503"/>
      <c r="B88" s="563">
        <v>75</v>
      </c>
      <c r="C88" s="573"/>
      <c r="D88" s="573"/>
      <c r="E88" s="573"/>
      <c r="F88" s="573"/>
      <c r="G88" s="571"/>
      <c r="H88" s="571"/>
      <c r="I88" s="571"/>
      <c r="J88" s="571"/>
      <c r="K88" s="571"/>
      <c r="L88" s="571"/>
      <c r="M88" s="571"/>
      <c r="N88" s="571"/>
      <c r="O88" s="572" t="s">
        <v>405</v>
      </c>
    </row>
    <row r="89" spans="1:15">
      <c r="A89" s="503"/>
      <c r="B89" s="563">
        <v>76</v>
      </c>
      <c r="C89" s="573"/>
      <c r="D89" s="573"/>
      <c r="E89" s="573"/>
      <c r="F89" s="573"/>
      <c r="G89" s="571"/>
      <c r="H89" s="571"/>
      <c r="I89" s="571"/>
      <c r="J89" s="571"/>
      <c r="K89" s="571"/>
      <c r="L89" s="571"/>
      <c r="M89" s="571"/>
      <c r="N89" s="571"/>
      <c r="O89" s="572" t="s">
        <v>405</v>
      </c>
    </row>
    <row r="90" spans="1:15">
      <c r="A90" s="503"/>
      <c r="B90" s="563">
        <v>77</v>
      </c>
      <c r="C90" s="573"/>
      <c r="D90" s="573"/>
      <c r="E90" s="573"/>
      <c r="F90" s="573"/>
      <c r="G90" s="571"/>
      <c r="H90" s="571"/>
      <c r="I90" s="571"/>
      <c r="J90" s="571"/>
      <c r="K90" s="571"/>
      <c r="L90" s="571"/>
      <c r="M90" s="571"/>
      <c r="N90" s="571"/>
      <c r="O90" s="572" t="s">
        <v>405</v>
      </c>
    </row>
    <row r="91" spans="1:15">
      <c r="A91" s="503"/>
      <c r="B91" s="563">
        <v>78</v>
      </c>
      <c r="C91" s="573"/>
      <c r="D91" s="573"/>
      <c r="E91" s="573"/>
      <c r="F91" s="573"/>
      <c r="G91" s="571"/>
      <c r="H91" s="571"/>
      <c r="I91" s="571"/>
      <c r="J91" s="571"/>
      <c r="K91" s="571"/>
      <c r="L91" s="571"/>
      <c r="M91" s="571"/>
      <c r="N91" s="571"/>
      <c r="O91" s="572" t="s">
        <v>405</v>
      </c>
    </row>
    <row r="92" spans="1:15">
      <c r="A92" s="503"/>
      <c r="B92" s="563">
        <v>79</v>
      </c>
      <c r="C92" s="573"/>
      <c r="D92" s="573"/>
      <c r="E92" s="573"/>
      <c r="F92" s="573"/>
      <c r="G92" s="571"/>
      <c r="H92" s="571"/>
      <c r="I92" s="571"/>
      <c r="J92" s="571"/>
      <c r="K92" s="571"/>
      <c r="L92" s="571"/>
      <c r="M92" s="571"/>
      <c r="N92" s="571"/>
      <c r="O92" s="572" t="s">
        <v>405</v>
      </c>
    </row>
    <row r="93" spans="1:15">
      <c r="A93" s="503"/>
      <c r="B93" s="563">
        <v>80</v>
      </c>
      <c r="C93" s="573"/>
      <c r="D93" s="573"/>
      <c r="E93" s="573"/>
      <c r="F93" s="573"/>
      <c r="G93" s="571"/>
      <c r="H93" s="571"/>
      <c r="I93" s="571"/>
      <c r="J93" s="571"/>
      <c r="K93" s="571"/>
      <c r="L93" s="571"/>
      <c r="M93" s="571"/>
      <c r="N93" s="571"/>
      <c r="O93" s="572" t="s">
        <v>405</v>
      </c>
    </row>
    <row r="94" spans="1:15">
      <c r="A94" s="503"/>
      <c r="B94" s="563">
        <v>81</v>
      </c>
      <c r="C94" s="573"/>
      <c r="D94" s="573"/>
      <c r="E94" s="573"/>
      <c r="F94" s="573"/>
      <c r="G94" s="571"/>
      <c r="H94" s="571"/>
      <c r="I94" s="571"/>
      <c r="J94" s="571"/>
      <c r="K94" s="571"/>
      <c r="L94" s="571"/>
      <c r="M94" s="571"/>
      <c r="N94" s="571"/>
      <c r="O94" s="572" t="s">
        <v>405</v>
      </c>
    </row>
    <row r="95" spans="1:15">
      <c r="A95" s="503"/>
      <c r="B95" s="563">
        <v>82</v>
      </c>
      <c r="C95" s="573"/>
      <c r="D95" s="573"/>
      <c r="E95" s="573"/>
      <c r="F95" s="573"/>
      <c r="G95" s="571"/>
      <c r="H95" s="571"/>
      <c r="I95" s="571"/>
      <c r="J95" s="571"/>
      <c r="K95" s="571"/>
      <c r="L95" s="571"/>
      <c r="M95" s="571"/>
      <c r="N95" s="571"/>
      <c r="O95" s="572" t="s">
        <v>405</v>
      </c>
    </row>
    <row r="96" spans="1:15">
      <c r="A96" s="503"/>
      <c r="B96" s="563">
        <v>83</v>
      </c>
      <c r="C96" s="573"/>
      <c r="D96" s="573"/>
      <c r="E96" s="573"/>
      <c r="F96" s="573"/>
      <c r="G96" s="571"/>
      <c r="H96" s="571"/>
      <c r="I96" s="571"/>
      <c r="J96" s="571"/>
      <c r="K96" s="571"/>
      <c r="L96" s="571"/>
      <c r="M96" s="571"/>
      <c r="N96" s="571"/>
      <c r="O96" s="572" t="s">
        <v>405</v>
      </c>
    </row>
    <row r="97" spans="1:15">
      <c r="A97" s="503"/>
      <c r="B97" s="563">
        <v>84</v>
      </c>
      <c r="C97" s="573"/>
      <c r="D97" s="573"/>
      <c r="E97" s="573"/>
      <c r="F97" s="573"/>
      <c r="G97" s="571"/>
      <c r="H97" s="571"/>
      <c r="I97" s="571"/>
      <c r="J97" s="571"/>
      <c r="K97" s="571"/>
      <c r="L97" s="571"/>
      <c r="M97" s="571"/>
      <c r="N97" s="571"/>
      <c r="O97" s="572" t="s">
        <v>405</v>
      </c>
    </row>
    <row r="98" spans="1:15">
      <c r="A98" s="503"/>
      <c r="B98" s="563">
        <v>85</v>
      </c>
      <c r="C98" s="573"/>
      <c r="D98" s="573"/>
      <c r="E98" s="573"/>
      <c r="F98" s="573"/>
      <c r="G98" s="571"/>
      <c r="H98" s="571"/>
      <c r="I98" s="571"/>
      <c r="J98" s="571"/>
      <c r="K98" s="571"/>
      <c r="L98" s="571"/>
      <c r="M98" s="571"/>
      <c r="N98" s="571"/>
      <c r="O98" s="572" t="s">
        <v>405</v>
      </c>
    </row>
    <row r="99" spans="1:15">
      <c r="A99" s="503"/>
      <c r="B99" s="563">
        <v>86</v>
      </c>
      <c r="C99" s="573"/>
      <c r="D99" s="573"/>
      <c r="E99" s="573"/>
      <c r="F99" s="573"/>
      <c r="G99" s="571"/>
      <c r="H99" s="571"/>
      <c r="I99" s="571"/>
      <c r="J99" s="571"/>
      <c r="K99" s="571"/>
      <c r="L99" s="571"/>
      <c r="M99" s="571"/>
      <c r="N99" s="571"/>
      <c r="O99" s="572" t="s">
        <v>405</v>
      </c>
    </row>
    <row r="100" spans="1:15">
      <c r="A100" s="503"/>
      <c r="B100" s="563">
        <v>87</v>
      </c>
      <c r="C100" s="573"/>
      <c r="D100" s="573"/>
      <c r="E100" s="573"/>
      <c r="F100" s="573"/>
      <c r="G100" s="571"/>
      <c r="H100" s="571"/>
      <c r="I100" s="571"/>
      <c r="J100" s="571"/>
      <c r="K100" s="571"/>
      <c r="L100" s="571"/>
      <c r="M100" s="571"/>
      <c r="N100" s="571"/>
      <c r="O100" s="572" t="s">
        <v>405</v>
      </c>
    </row>
    <row r="101" spans="1:15">
      <c r="A101" s="503"/>
      <c r="B101" s="563">
        <v>88</v>
      </c>
      <c r="C101" s="573"/>
      <c r="D101" s="573"/>
      <c r="E101" s="573"/>
      <c r="F101" s="573"/>
      <c r="G101" s="571"/>
      <c r="H101" s="571"/>
      <c r="I101" s="571"/>
      <c r="J101" s="571"/>
      <c r="K101" s="571"/>
      <c r="L101" s="571"/>
      <c r="M101" s="571"/>
      <c r="N101" s="571"/>
      <c r="O101" s="572" t="s">
        <v>405</v>
      </c>
    </row>
    <row r="102" spans="1:15">
      <c r="A102" s="503"/>
      <c r="B102" s="563">
        <v>89</v>
      </c>
      <c r="C102" s="573"/>
      <c r="D102" s="573"/>
      <c r="E102" s="573"/>
      <c r="F102" s="573"/>
      <c r="G102" s="571"/>
      <c r="H102" s="571"/>
      <c r="I102" s="571"/>
      <c r="J102" s="571"/>
      <c r="K102" s="571"/>
      <c r="L102" s="571"/>
      <c r="M102" s="571"/>
      <c r="N102" s="571"/>
      <c r="O102" s="572" t="s">
        <v>405</v>
      </c>
    </row>
    <row r="103" spans="1:15">
      <c r="A103" s="503"/>
      <c r="B103" s="563">
        <v>90</v>
      </c>
      <c r="C103" s="573"/>
      <c r="D103" s="573"/>
      <c r="E103" s="573"/>
      <c r="F103" s="573"/>
      <c r="G103" s="571"/>
      <c r="H103" s="571"/>
      <c r="I103" s="571"/>
      <c r="J103" s="571"/>
      <c r="K103" s="571"/>
      <c r="L103" s="571"/>
      <c r="M103" s="571"/>
      <c r="N103" s="571"/>
      <c r="O103" s="572" t="s">
        <v>405</v>
      </c>
    </row>
    <row r="104" spans="1:15">
      <c r="A104" s="503"/>
      <c r="B104" s="563">
        <v>91</v>
      </c>
      <c r="C104" s="573"/>
      <c r="D104" s="573"/>
      <c r="E104" s="573"/>
      <c r="F104" s="573"/>
      <c r="G104" s="571"/>
      <c r="H104" s="571"/>
      <c r="I104" s="571"/>
      <c r="J104" s="571"/>
      <c r="K104" s="571"/>
      <c r="L104" s="571"/>
      <c r="M104" s="571"/>
      <c r="N104" s="571"/>
      <c r="O104" s="572" t="s">
        <v>405</v>
      </c>
    </row>
    <row r="105" spans="1:15">
      <c r="A105" s="503"/>
      <c r="B105" s="563">
        <v>92</v>
      </c>
      <c r="C105" s="573"/>
      <c r="D105" s="573"/>
      <c r="E105" s="573"/>
      <c r="F105" s="573"/>
      <c r="G105" s="571"/>
      <c r="H105" s="571"/>
      <c r="I105" s="571"/>
      <c r="J105" s="571"/>
      <c r="K105" s="571"/>
      <c r="L105" s="571"/>
      <c r="M105" s="571"/>
      <c r="N105" s="571"/>
      <c r="O105" s="572" t="s">
        <v>405</v>
      </c>
    </row>
    <row r="106" spans="1:15">
      <c r="A106" s="503"/>
      <c r="B106" s="563">
        <v>93</v>
      </c>
      <c r="C106" s="573"/>
      <c r="D106" s="573"/>
      <c r="E106" s="573"/>
      <c r="F106" s="573"/>
      <c r="G106" s="571"/>
      <c r="H106" s="571"/>
      <c r="I106" s="571"/>
      <c r="J106" s="571"/>
      <c r="K106" s="571"/>
      <c r="L106" s="571"/>
      <c r="M106" s="571"/>
      <c r="N106" s="571"/>
      <c r="O106" s="572" t="s">
        <v>405</v>
      </c>
    </row>
    <row r="107" spans="1:15">
      <c r="A107" s="503"/>
      <c r="B107" s="563">
        <v>94</v>
      </c>
      <c r="C107" s="573"/>
      <c r="D107" s="573"/>
      <c r="E107" s="573"/>
      <c r="F107" s="573"/>
      <c r="G107" s="571"/>
      <c r="H107" s="571"/>
      <c r="I107" s="571"/>
      <c r="J107" s="571"/>
      <c r="K107" s="571"/>
      <c r="L107" s="571"/>
      <c r="M107" s="571"/>
      <c r="N107" s="571"/>
      <c r="O107" s="572" t="s">
        <v>405</v>
      </c>
    </row>
    <row r="108" spans="1:15">
      <c r="A108" s="503"/>
      <c r="B108" s="563">
        <v>95</v>
      </c>
      <c r="C108" s="573"/>
      <c r="D108" s="573"/>
      <c r="E108" s="573"/>
      <c r="F108" s="573"/>
      <c r="G108" s="571"/>
      <c r="H108" s="571"/>
      <c r="I108" s="571"/>
      <c r="J108" s="571"/>
      <c r="K108" s="571"/>
      <c r="L108" s="571"/>
      <c r="M108" s="571"/>
      <c r="N108" s="571"/>
      <c r="O108" s="572" t="s">
        <v>405</v>
      </c>
    </row>
    <row r="109" spans="1:15">
      <c r="A109" s="503"/>
      <c r="B109" s="563">
        <v>96</v>
      </c>
      <c r="C109" s="573"/>
      <c r="D109" s="573"/>
      <c r="E109" s="573"/>
      <c r="F109" s="573"/>
      <c r="G109" s="571"/>
      <c r="H109" s="571"/>
      <c r="I109" s="571"/>
      <c r="J109" s="571"/>
      <c r="K109" s="571"/>
      <c r="L109" s="571"/>
      <c r="M109" s="571"/>
      <c r="N109" s="571"/>
      <c r="O109" s="572" t="s">
        <v>405</v>
      </c>
    </row>
    <row r="110" spans="1:15">
      <c r="A110" s="503"/>
      <c r="B110" s="563">
        <v>97</v>
      </c>
      <c r="C110" s="573"/>
      <c r="D110" s="573"/>
      <c r="E110" s="573"/>
      <c r="F110" s="573"/>
      <c r="G110" s="571"/>
      <c r="H110" s="571"/>
      <c r="I110" s="571"/>
      <c r="J110" s="571"/>
      <c r="K110" s="571"/>
      <c r="L110" s="571"/>
      <c r="M110" s="571"/>
      <c r="N110" s="571"/>
      <c r="O110" s="572" t="s">
        <v>405</v>
      </c>
    </row>
    <row r="111" spans="1:15">
      <c r="A111" s="503"/>
      <c r="B111" s="563">
        <v>98</v>
      </c>
      <c r="C111" s="573"/>
      <c r="D111" s="573"/>
      <c r="E111" s="573"/>
      <c r="F111" s="573"/>
      <c r="G111" s="571"/>
      <c r="H111" s="571"/>
      <c r="I111" s="571"/>
      <c r="J111" s="571"/>
      <c r="K111" s="571"/>
      <c r="L111" s="571"/>
      <c r="M111" s="571"/>
      <c r="N111" s="571"/>
      <c r="O111" s="572" t="s">
        <v>405</v>
      </c>
    </row>
    <row r="112" spans="1:15">
      <c r="A112" s="503"/>
      <c r="B112" s="563">
        <v>99</v>
      </c>
      <c r="C112" s="573"/>
      <c r="D112" s="573"/>
      <c r="E112" s="573"/>
      <c r="F112" s="573"/>
      <c r="G112" s="571"/>
      <c r="H112" s="571"/>
      <c r="I112" s="571"/>
      <c r="J112" s="571"/>
      <c r="K112" s="571"/>
      <c r="L112" s="571"/>
      <c r="M112" s="571"/>
      <c r="N112" s="571"/>
      <c r="O112" s="572" t="s">
        <v>405</v>
      </c>
    </row>
    <row r="113" spans="1:15">
      <c r="A113" s="503"/>
      <c r="B113" s="563">
        <v>100</v>
      </c>
      <c r="C113" s="573"/>
      <c r="D113" s="573"/>
      <c r="E113" s="573"/>
      <c r="F113" s="573"/>
      <c r="G113" s="571"/>
      <c r="H113" s="571"/>
      <c r="I113" s="571"/>
      <c r="J113" s="571"/>
      <c r="K113" s="571"/>
      <c r="L113" s="571"/>
      <c r="M113" s="571"/>
      <c r="N113" s="571"/>
      <c r="O113" s="572" t="s">
        <v>405</v>
      </c>
    </row>
    <row r="114" spans="1:15">
      <c r="A114" s="503"/>
      <c r="B114" s="563">
        <v>101</v>
      </c>
      <c r="C114" s="573"/>
      <c r="D114" s="573"/>
      <c r="E114" s="573"/>
      <c r="F114" s="573"/>
      <c r="G114" s="571"/>
      <c r="H114" s="571"/>
      <c r="I114" s="571"/>
      <c r="J114" s="571"/>
      <c r="K114" s="571"/>
      <c r="L114" s="571"/>
      <c r="M114" s="571"/>
      <c r="N114" s="571"/>
      <c r="O114" s="572" t="s">
        <v>405</v>
      </c>
    </row>
    <row r="115" spans="1:15">
      <c r="A115" s="503"/>
      <c r="B115" s="563">
        <v>102</v>
      </c>
      <c r="C115" s="573"/>
      <c r="D115" s="573"/>
      <c r="E115" s="573"/>
      <c r="F115" s="573"/>
      <c r="G115" s="571"/>
      <c r="H115" s="571"/>
      <c r="I115" s="571"/>
      <c r="J115" s="571"/>
      <c r="K115" s="571"/>
      <c r="L115" s="571"/>
      <c r="M115" s="571"/>
      <c r="N115" s="571"/>
      <c r="O115" s="572" t="s">
        <v>405</v>
      </c>
    </row>
    <row r="116" spans="1:15">
      <c r="A116" s="503"/>
      <c r="B116" s="563">
        <v>103</v>
      </c>
      <c r="C116" s="573"/>
      <c r="D116" s="573"/>
      <c r="E116" s="573"/>
      <c r="F116" s="573"/>
      <c r="G116" s="571"/>
      <c r="H116" s="571"/>
      <c r="I116" s="571"/>
      <c r="J116" s="571"/>
      <c r="K116" s="571"/>
      <c r="L116" s="571"/>
      <c r="M116" s="571"/>
      <c r="N116" s="571"/>
      <c r="O116" s="572" t="s">
        <v>405</v>
      </c>
    </row>
    <row r="117" spans="1:15">
      <c r="A117" s="503"/>
      <c r="B117" s="563">
        <v>104</v>
      </c>
      <c r="C117" s="573"/>
      <c r="D117" s="573"/>
      <c r="E117" s="573"/>
      <c r="F117" s="573"/>
      <c r="G117" s="571"/>
      <c r="H117" s="571"/>
      <c r="I117" s="571"/>
      <c r="J117" s="571"/>
      <c r="K117" s="571"/>
      <c r="L117" s="571"/>
      <c r="M117" s="571"/>
      <c r="N117" s="571"/>
      <c r="O117" s="572" t="s">
        <v>405</v>
      </c>
    </row>
    <row r="118" spans="1:15">
      <c r="A118" s="503"/>
      <c r="B118" s="563">
        <v>105</v>
      </c>
      <c r="C118" s="573"/>
      <c r="D118" s="573"/>
      <c r="E118" s="573"/>
      <c r="F118" s="573"/>
      <c r="G118" s="571"/>
      <c r="H118" s="571"/>
      <c r="I118" s="571"/>
      <c r="J118" s="571"/>
      <c r="K118" s="571"/>
      <c r="L118" s="571"/>
      <c r="M118" s="571"/>
      <c r="N118" s="571"/>
      <c r="O118" s="572" t="s">
        <v>405</v>
      </c>
    </row>
    <row r="119" spans="1:15">
      <c r="A119" s="503"/>
      <c r="B119" s="563">
        <v>106</v>
      </c>
      <c r="C119" s="573"/>
      <c r="D119" s="573"/>
      <c r="E119" s="573"/>
      <c r="F119" s="573"/>
      <c r="G119" s="571"/>
      <c r="H119" s="571"/>
      <c r="I119" s="571"/>
      <c r="J119" s="571"/>
      <c r="K119" s="571"/>
      <c r="L119" s="571"/>
      <c r="M119" s="571"/>
      <c r="N119" s="571"/>
      <c r="O119" s="572" t="s">
        <v>405</v>
      </c>
    </row>
    <row r="120" spans="1:15">
      <c r="A120" s="503"/>
      <c r="B120" s="563">
        <v>107</v>
      </c>
      <c r="C120" s="573"/>
      <c r="D120" s="573"/>
      <c r="E120" s="573"/>
      <c r="F120" s="573"/>
      <c r="G120" s="571"/>
      <c r="H120" s="571"/>
      <c r="I120" s="571"/>
      <c r="J120" s="571"/>
      <c r="K120" s="571"/>
      <c r="L120" s="571"/>
      <c r="M120" s="571"/>
      <c r="N120" s="571"/>
      <c r="O120" s="572" t="s">
        <v>405</v>
      </c>
    </row>
    <row r="121" spans="1:15">
      <c r="A121" s="503"/>
      <c r="B121" s="563">
        <v>108</v>
      </c>
      <c r="C121" s="573"/>
      <c r="D121" s="573"/>
      <c r="E121" s="573"/>
      <c r="F121" s="573"/>
      <c r="G121" s="571"/>
      <c r="H121" s="571"/>
      <c r="I121" s="571"/>
      <c r="J121" s="571"/>
      <c r="K121" s="571"/>
      <c r="L121" s="571"/>
      <c r="M121" s="571"/>
      <c r="N121" s="571"/>
      <c r="O121" s="572" t="s">
        <v>405</v>
      </c>
    </row>
    <row r="122" spans="1:15">
      <c r="A122" s="503"/>
      <c r="B122" s="563">
        <v>109</v>
      </c>
      <c r="C122" s="573"/>
      <c r="D122" s="573"/>
      <c r="E122" s="573"/>
      <c r="F122" s="573"/>
      <c r="G122" s="571"/>
      <c r="H122" s="571"/>
      <c r="I122" s="571"/>
      <c r="J122" s="571"/>
      <c r="K122" s="571"/>
      <c r="L122" s="571"/>
      <c r="M122" s="571"/>
      <c r="N122" s="571"/>
      <c r="O122" s="572" t="s">
        <v>405</v>
      </c>
    </row>
    <row r="123" spans="1:15">
      <c r="A123" s="503"/>
      <c r="B123" s="563">
        <v>110</v>
      </c>
      <c r="C123" s="573"/>
      <c r="D123" s="573"/>
      <c r="E123" s="573"/>
      <c r="F123" s="573"/>
      <c r="G123" s="571"/>
      <c r="H123" s="571"/>
      <c r="I123" s="571"/>
      <c r="J123" s="571"/>
      <c r="K123" s="571"/>
      <c r="L123" s="571"/>
      <c r="M123" s="571"/>
      <c r="N123" s="571"/>
      <c r="O123" s="572" t="s">
        <v>405</v>
      </c>
    </row>
    <row r="124" spans="1:15">
      <c r="A124" s="503"/>
      <c r="B124" s="563">
        <v>111</v>
      </c>
      <c r="C124" s="573"/>
      <c r="D124" s="573"/>
      <c r="E124" s="573"/>
      <c r="F124" s="573"/>
      <c r="G124" s="571"/>
      <c r="H124" s="571"/>
      <c r="I124" s="571"/>
      <c r="J124" s="571"/>
      <c r="K124" s="571"/>
      <c r="L124" s="571"/>
      <c r="M124" s="571"/>
      <c r="N124" s="571"/>
      <c r="O124" s="572" t="s">
        <v>405</v>
      </c>
    </row>
    <row r="125" spans="1:15">
      <c r="A125" s="503"/>
      <c r="B125" s="563">
        <v>112</v>
      </c>
      <c r="C125" s="573"/>
      <c r="D125" s="573"/>
      <c r="E125" s="573"/>
      <c r="F125" s="573"/>
      <c r="G125" s="571"/>
      <c r="H125" s="571"/>
      <c r="I125" s="571"/>
      <c r="J125" s="571"/>
      <c r="K125" s="571"/>
      <c r="L125" s="571"/>
      <c r="M125" s="571"/>
      <c r="N125" s="571"/>
      <c r="O125" s="572" t="s">
        <v>405</v>
      </c>
    </row>
    <row r="126" spans="1:15">
      <c r="A126" s="503"/>
      <c r="B126" s="563">
        <v>113</v>
      </c>
      <c r="C126" s="573"/>
      <c r="D126" s="573"/>
      <c r="E126" s="573"/>
      <c r="F126" s="573"/>
      <c r="G126" s="571"/>
      <c r="H126" s="571"/>
      <c r="I126" s="571"/>
      <c r="J126" s="571"/>
      <c r="K126" s="571"/>
      <c r="L126" s="571"/>
      <c r="M126" s="571"/>
      <c r="N126" s="571"/>
      <c r="O126" s="572" t="s">
        <v>405</v>
      </c>
    </row>
    <row r="127" spans="1:15">
      <c r="A127" s="503"/>
      <c r="B127" s="563">
        <v>114</v>
      </c>
      <c r="C127" s="573"/>
      <c r="D127" s="573"/>
      <c r="E127" s="573"/>
      <c r="F127" s="573"/>
      <c r="G127" s="571"/>
      <c r="H127" s="571"/>
      <c r="I127" s="571"/>
      <c r="J127" s="571"/>
      <c r="K127" s="571"/>
      <c r="L127" s="571"/>
      <c r="M127" s="571"/>
      <c r="N127" s="571"/>
      <c r="O127" s="572" t="s">
        <v>405</v>
      </c>
    </row>
    <row r="128" spans="1:15">
      <c r="A128" s="503"/>
      <c r="B128" s="563">
        <v>115</v>
      </c>
      <c r="C128" s="573"/>
      <c r="D128" s="573"/>
      <c r="E128" s="573"/>
      <c r="F128" s="573"/>
      <c r="G128" s="571"/>
      <c r="H128" s="571"/>
      <c r="I128" s="571"/>
      <c r="J128" s="571"/>
      <c r="K128" s="571"/>
      <c r="L128" s="571"/>
      <c r="M128" s="571"/>
      <c r="N128" s="571"/>
      <c r="O128" s="572" t="s">
        <v>405</v>
      </c>
    </row>
    <row r="129" spans="1:15">
      <c r="A129" s="503"/>
      <c r="B129" s="563">
        <v>116</v>
      </c>
      <c r="C129" s="573"/>
      <c r="D129" s="573"/>
      <c r="E129" s="573"/>
      <c r="F129" s="573"/>
      <c r="G129" s="571"/>
      <c r="H129" s="571"/>
      <c r="I129" s="571"/>
      <c r="J129" s="571"/>
      <c r="K129" s="571"/>
      <c r="L129" s="571"/>
      <c r="M129" s="571"/>
      <c r="N129" s="571"/>
      <c r="O129" s="572" t="s">
        <v>405</v>
      </c>
    </row>
    <row r="130" spans="1:15">
      <c r="A130" s="503"/>
      <c r="B130" s="563">
        <v>117</v>
      </c>
      <c r="C130" s="573"/>
      <c r="D130" s="573"/>
      <c r="E130" s="573"/>
      <c r="F130" s="573"/>
      <c r="G130" s="571"/>
      <c r="H130" s="571"/>
      <c r="I130" s="571"/>
      <c r="J130" s="571"/>
      <c r="K130" s="571"/>
      <c r="L130" s="571"/>
      <c r="M130" s="571"/>
      <c r="N130" s="571"/>
      <c r="O130" s="572" t="s">
        <v>405</v>
      </c>
    </row>
    <row r="131" spans="1:15">
      <c r="A131" s="503"/>
      <c r="B131" s="563">
        <v>118</v>
      </c>
      <c r="C131" s="573"/>
      <c r="D131" s="573"/>
      <c r="E131" s="573"/>
      <c r="F131" s="573"/>
      <c r="G131" s="571"/>
      <c r="H131" s="571"/>
      <c r="I131" s="571"/>
      <c r="J131" s="571"/>
      <c r="K131" s="571"/>
      <c r="L131" s="571"/>
      <c r="M131" s="571"/>
      <c r="N131" s="571"/>
      <c r="O131" s="572" t="s">
        <v>405</v>
      </c>
    </row>
    <row r="132" spans="1:15">
      <c r="A132" s="503"/>
      <c r="B132" s="563">
        <v>119</v>
      </c>
      <c r="C132" s="573"/>
      <c r="D132" s="573"/>
      <c r="E132" s="573"/>
      <c r="F132" s="573"/>
      <c r="G132" s="571"/>
      <c r="H132" s="571"/>
      <c r="I132" s="571"/>
      <c r="J132" s="571"/>
      <c r="K132" s="571"/>
      <c r="L132" s="571"/>
      <c r="M132" s="571"/>
      <c r="N132" s="571"/>
      <c r="O132" s="572" t="s">
        <v>405</v>
      </c>
    </row>
    <row r="133" spans="1:15">
      <c r="A133" s="503"/>
      <c r="B133" s="563">
        <v>120</v>
      </c>
      <c r="C133" s="573"/>
      <c r="D133" s="573"/>
      <c r="E133" s="573"/>
      <c r="F133" s="573"/>
      <c r="G133" s="571"/>
      <c r="H133" s="571"/>
      <c r="I133" s="571"/>
      <c r="J133" s="571"/>
      <c r="K133" s="571"/>
      <c r="L133" s="571"/>
      <c r="M133" s="571"/>
      <c r="N133" s="571"/>
      <c r="O133" s="572" t="s">
        <v>405</v>
      </c>
    </row>
    <row r="134" spans="1:15">
      <c r="A134" s="503"/>
      <c r="B134" s="563">
        <v>121</v>
      </c>
      <c r="C134" s="573"/>
      <c r="D134" s="573"/>
      <c r="E134" s="573"/>
      <c r="F134" s="573"/>
      <c r="G134" s="571"/>
      <c r="H134" s="571"/>
      <c r="I134" s="571"/>
      <c r="J134" s="571"/>
      <c r="K134" s="571"/>
      <c r="L134" s="571"/>
      <c r="M134" s="571"/>
      <c r="N134" s="571"/>
      <c r="O134" s="572" t="s">
        <v>405</v>
      </c>
    </row>
    <row r="135" spans="1:15">
      <c r="A135" s="503"/>
      <c r="B135" s="563">
        <v>122</v>
      </c>
      <c r="C135" s="573"/>
      <c r="D135" s="573"/>
      <c r="E135" s="573"/>
      <c r="F135" s="573"/>
      <c r="G135" s="571"/>
      <c r="H135" s="571"/>
      <c r="I135" s="571"/>
      <c r="J135" s="571"/>
      <c r="K135" s="571"/>
      <c r="L135" s="571"/>
      <c r="M135" s="571"/>
      <c r="N135" s="571"/>
      <c r="O135" s="572" t="s">
        <v>405</v>
      </c>
    </row>
    <row r="136" spans="1:15">
      <c r="A136" s="503"/>
      <c r="B136" s="563">
        <v>123</v>
      </c>
      <c r="C136" s="573"/>
      <c r="D136" s="573"/>
      <c r="E136" s="573"/>
      <c r="F136" s="573"/>
      <c r="G136" s="571"/>
      <c r="H136" s="571"/>
      <c r="I136" s="571"/>
      <c r="J136" s="571"/>
      <c r="K136" s="571"/>
      <c r="L136" s="571"/>
      <c r="M136" s="571"/>
      <c r="N136" s="571"/>
      <c r="O136" s="572" t="s">
        <v>405</v>
      </c>
    </row>
    <row r="137" spans="1:15">
      <c r="A137" s="503"/>
      <c r="B137" s="563">
        <v>124</v>
      </c>
      <c r="C137" s="573"/>
      <c r="D137" s="573"/>
      <c r="E137" s="573"/>
      <c r="F137" s="573"/>
      <c r="G137" s="571"/>
      <c r="H137" s="571"/>
      <c r="I137" s="571"/>
      <c r="J137" s="571"/>
      <c r="K137" s="571"/>
      <c r="L137" s="571"/>
      <c r="M137" s="571"/>
      <c r="N137" s="571"/>
      <c r="O137" s="572" t="s">
        <v>405</v>
      </c>
    </row>
    <row r="138" spans="1:15">
      <c r="A138" s="503"/>
      <c r="B138" s="563">
        <v>125</v>
      </c>
      <c r="C138" s="573"/>
      <c r="D138" s="573"/>
      <c r="E138" s="573"/>
      <c r="F138" s="573"/>
      <c r="G138" s="571"/>
      <c r="H138" s="571"/>
      <c r="I138" s="571"/>
      <c r="J138" s="571"/>
      <c r="K138" s="571"/>
      <c r="L138" s="571"/>
      <c r="M138" s="571"/>
      <c r="N138" s="571"/>
      <c r="O138" s="572" t="s">
        <v>405</v>
      </c>
    </row>
    <row r="139" spans="1:15">
      <c r="A139" s="503"/>
      <c r="B139" s="563">
        <v>126</v>
      </c>
      <c r="C139" s="573"/>
      <c r="D139" s="573"/>
      <c r="E139" s="573"/>
      <c r="F139" s="573"/>
      <c r="G139" s="571"/>
      <c r="H139" s="571"/>
      <c r="I139" s="571"/>
      <c r="J139" s="571"/>
      <c r="K139" s="571"/>
      <c r="L139" s="571"/>
      <c r="M139" s="571"/>
      <c r="N139" s="571"/>
      <c r="O139" s="572" t="s">
        <v>405</v>
      </c>
    </row>
    <row r="140" spans="1:15">
      <c r="A140" s="503"/>
      <c r="B140" s="563">
        <v>127</v>
      </c>
      <c r="C140" s="573"/>
      <c r="D140" s="573"/>
      <c r="E140" s="573"/>
      <c r="F140" s="573"/>
      <c r="G140" s="571"/>
      <c r="H140" s="571"/>
      <c r="I140" s="571"/>
      <c r="J140" s="571"/>
      <c r="K140" s="571"/>
      <c r="L140" s="571"/>
      <c r="M140" s="571"/>
      <c r="N140" s="571"/>
      <c r="O140" s="572" t="s">
        <v>405</v>
      </c>
    </row>
    <row r="141" spans="1:15">
      <c r="A141" s="503"/>
      <c r="B141" s="563">
        <v>128</v>
      </c>
      <c r="C141" s="573"/>
      <c r="D141" s="573"/>
      <c r="E141" s="573"/>
      <c r="F141" s="573"/>
      <c r="G141" s="571"/>
      <c r="H141" s="571"/>
      <c r="I141" s="571"/>
      <c r="J141" s="571"/>
      <c r="K141" s="571"/>
      <c r="L141" s="571"/>
      <c r="M141" s="571"/>
      <c r="N141" s="571"/>
      <c r="O141" s="572" t="s">
        <v>405</v>
      </c>
    </row>
    <row r="142" spans="1:15">
      <c r="A142" s="503"/>
      <c r="B142" s="563">
        <v>129</v>
      </c>
      <c r="C142" s="573"/>
      <c r="D142" s="573"/>
      <c r="E142" s="573"/>
      <c r="F142" s="573"/>
      <c r="G142" s="571"/>
      <c r="H142" s="571"/>
      <c r="I142" s="571"/>
      <c r="J142" s="571"/>
      <c r="K142" s="571"/>
      <c r="L142" s="571"/>
      <c r="M142" s="571"/>
      <c r="N142" s="571"/>
      <c r="O142" s="572" t="s">
        <v>405</v>
      </c>
    </row>
    <row r="143" spans="1:15">
      <c r="A143" s="503"/>
      <c r="B143" s="563">
        <v>130</v>
      </c>
      <c r="C143" s="573"/>
      <c r="D143" s="573"/>
      <c r="E143" s="573"/>
      <c r="F143" s="573"/>
      <c r="G143" s="571"/>
      <c r="H143" s="571"/>
      <c r="I143" s="571"/>
      <c r="J143" s="571"/>
      <c r="K143" s="571"/>
      <c r="L143" s="571"/>
      <c r="M143" s="571"/>
      <c r="N143" s="571"/>
      <c r="O143" s="572" t="s">
        <v>405</v>
      </c>
    </row>
    <row r="144" spans="1:15">
      <c r="A144" s="503"/>
      <c r="B144" s="563">
        <v>131</v>
      </c>
      <c r="C144" s="573"/>
      <c r="D144" s="573"/>
      <c r="E144" s="573"/>
      <c r="F144" s="573"/>
      <c r="G144" s="571"/>
      <c r="H144" s="571"/>
      <c r="I144" s="571"/>
      <c r="J144" s="571"/>
      <c r="K144" s="571"/>
      <c r="L144" s="571"/>
      <c r="M144" s="571"/>
      <c r="N144" s="571"/>
      <c r="O144" s="572" t="s">
        <v>405</v>
      </c>
    </row>
    <row r="145" spans="1:15">
      <c r="A145" s="503"/>
      <c r="B145" s="563">
        <v>132</v>
      </c>
      <c r="C145" s="573"/>
      <c r="D145" s="573"/>
      <c r="E145" s="573"/>
      <c r="F145" s="573"/>
      <c r="G145" s="571"/>
      <c r="H145" s="571"/>
      <c r="I145" s="571"/>
      <c r="J145" s="571"/>
      <c r="K145" s="571"/>
      <c r="L145" s="571"/>
      <c r="M145" s="571"/>
      <c r="N145" s="571"/>
      <c r="O145" s="572" t="s">
        <v>405</v>
      </c>
    </row>
    <row r="146" spans="1:15">
      <c r="A146" s="503"/>
      <c r="B146" s="563">
        <v>133</v>
      </c>
      <c r="C146" s="573"/>
      <c r="D146" s="573"/>
      <c r="E146" s="573"/>
      <c r="F146" s="573"/>
      <c r="G146" s="571"/>
      <c r="H146" s="571"/>
      <c r="I146" s="571"/>
      <c r="J146" s="571"/>
      <c r="K146" s="571"/>
      <c r="L146" s="571"/>
      <c r="M146" s="571"/>
      <c r="N146" s="571"/>
      <c r="O146" s="572" t="s">
        <v>405</v>
      </c>
    </row>
    <row r="147" spans="1:15">
      <c r="A147" s="503"/>
      <c r="B147" s="563">
        <v>134</v>
      </c>
      <c r="C147" s="573"/>
      <c r="D147" s="573"/>
      <c r="E147" s="573"/>
      <c r="F147" s="573"/>
      <c r="G147" s="571"/>
      <c r="H147" s="571"/>
      <c r="I147" s="571"/>
      <c r="J147" s="571"/>
      <c r="K147" s="571"/>
      <c r="L147" s="571"/>
      <c r="M147" s="571"/>
      <c r="N147" s="571"/>
      <c r="O147" s="572" t="s">
        <v>405</v>
      </c>
    </row>
    <row r="148" spans="1:15">
      <c r="A148" s="503"/>
      <c r="B148" s="563">
        <v>135</v>
      </c>
      <c r="C148" s="573"/>
      <c r="D148" s="573"/>
      <c r="E148" s="573"/>
      <c r="F148" s="573"/>
      <c r="G148" s="571"/>
      <c r="H148" s="571"/>
      <c r="I148" s="571"/>
      <c r="J148" s="571"/>
      <c r="K148" s="571"/>
      <c r="L148" s="571"/>
      <c r="M148" s="571"/>
      <c r="N148" s="571"/>
      <c r="O148" s="572" t="s">
        <v>405</v>
      </c>
    </row>
    <row r="149" spans="1:15">
      <c r="A149" s="503"/>
      <c r="B149" s="563">
        <v>136</v>
      </c>
      <c r="C149" s="573"/>
      <c r="D149" s="573"/>
      <c r="E149" s="573"/>
      <c r="F149" s="573"/>
      <c r="G149" s="571"/>
      <c r="H149" s="571"/>
      <c r="I149" s="571"/>
      <c r="J149" s="571"/>
      <c r="K149" s="571"/>
      <c r="L149" s="571"/>
      <c r="M149" s="571"/>
      <c r="N149" s="571"/>
      <c r="O149" s="572" t="s">
        <v>405</v>
      </c>
    </row>
    <row r="150" spans="1:15">
      <c r="A150" s="503"/>
      <c r="B150" s="563">
        <v>137</v>
      </c>
      <c r="C150" s="573"/>
      <c r="D150" s="573"/>
      <c r="E150" s="573"/>
      <c r="F150" s="573"/>
      <c r="G150" s="571"/>
      <c r="H150" s="571"/>
      <c r="I150" s="571"/>
      <c r="J150" s="571"/>
      <c r="K150" s="571"/>
      <c r="L150" s="571"/>
      <c r="M150" s="571"/>
      <c r="N150" s="571"/>
      <c r="O150" s="572" t="s">
        <v>405</v>
      </c>
    </row>
    <row r="151" spans="1:15">
      <c r="A151" s="503"/>
      <c r="B151" s="563">
        <v>138</v>
      </c>
      <c r="C151" s="573"/>
      <c r="D151" s="573"/>
      <c r="E151" s="573"/>
      <c r="F151" s="573"/>
      <c r="G151" s="571"/>
      <c r="H151" s="571"/>
      <c r="I151" s="571"/>
      <c r="J151" s="571"/>
      <c r="K151" s="571"/>
      <c r="L151" s="571"/>
      <c r="M151" s="571"/>
      <c r="N151" s="571"/>
      <c r="O151" s="572" t="s">
        <v>405</v>
      </c>
    </row>
    <row r="152" spans="1:15">
      <c r="A152" s="503"/>
      <c r="B152" s="563">
        <v>139</v>
      </c>
      <c r="C152" s="573"/>
      <c r="D152" s="573"/>
      <c r="E152" s="573"/>
      <c r="F152" s="573"/>
      <c r="G152" s="571"/>
      <c r="H152" s="571"/>
      <c r="I152" s="571"/>
      <c r="J152" s="571"/>
      <c r="K152" s="571"/>
      <c r="L152" s="571"/>
      <c r="M152" s="571"/>
      <c r="N152" s="571"/>
      <c r="O152" s="572" t="s">
        <v>405</v>
      </c>
    </row>
    <row r="153" spans="1:15">
      <c r="A153" s="503"/>
      <c r="B153" s="563">
        <v>140</v>
      </c>
      <c r="C153" s="573"/>
      <c r="D153" s="573"/>
      <c r="E153" s="573"/>
      <c r="F153" s="573"/>
      <c r="G153" s="571"/>
      <c r="H153" s="571"/>
      <c r="I153" s="571"/>
      <c r="J153" s="571"/>
      <c r="K153" s="571"/>
      <c r="L153" s="571"/>
      <c r="M153" s="571"/>
      <c r="N153" s="571"/>
      <c r="O153" s="572" t="s">
        <v>405</v>
      </c>
    </row>
    <row r="154" spans="1:15">
      <c r="A154" s="503"/>
      <c r="B154" s="563">
        <v>141</v>
      </c>
      <c r="C154" s="573"/>
      <c r="D154" s="573"/>
      <c r="E154" s="573"/>
      <c r="F154" s="573"/>
      <c r="G154" s="571"/>
      <c r="H154" s="571"/>
      <c r="I154" s="571"/>
      <c r="J154" s="571"/>
      <c r="K154" s="571"/>
      <c r="L154" s="571"/>
      <c r="M154" s="571"/>
      <c r="N154" s="571"/>
      <c r="O154" s="572" t="s">
        <v>405</v>
      </c>
    </row>
    <row r="155" spans="1:15">
      <c r="A155" s="503"/>
      <c r="B155" s="563">
        <v>142</v>
      </c>
      <c r="C155" s="573"/>
      <c r="D155" s="573"/>
      <c r="E155" s="573"/>
      <c r="F155" s="573"/>
      <c r="G155" s="571"/>
      <c r="H155" s="571"/>
      <c r="I155" s="571"/>
      <c r="J155" s="571"/>
      <c r="K155" s="571"/>
      <c r="L155" s="571"/>
      <c r="M155" s="571"/>
      <c r="N155" s="571"/>
      <c r="O155" s="572" t="s">
        <v>405</v>
      </c>
    </row>
    <row r="156" spans="1:15">
      <c r="A156" s="503"/>
      <c r="B156" s="563">
        <v>143</v>
      </c>
      <c r="C156" s="573"/>
      <c r="D156" s="573"/>
      <c r="E156" s="573"/>
      <c r="F156" s="573"/>
      <c r="G156" s="571"/>
      <c r="H156" s="571"/>
      <c r="I156" s="571"/>
      <c r="J156" s="571"/>
      <c r="K156" s="571"/>
      <c r="L156" s="571"/>
      <c r="M156" s="571"/>
      <c r="N156" s="571"/>
      <c r="O156" s="572" t="s">
        <v>405</v>
      </c>
    </row>
    <row r="157" spans="1:15">
      <c r="A157" s="503"/>
      <c r="B157" s="563">
        <v>144</v>
      </c>
      <c r="C157" s="573"/>
      <c r="D157" s="573"/>
      <c r="E157" s="573"/>
      <c r="F157" s="573"/>
      <c r="G157" s="571"/>
      <c r="H157" s="571"/>
      <c r="I157" s="571"/>
      <c r="J157" s="571"/>
      <c r="K157" s="571"/>
      <c r="L157" s="571"/>
      <c r="M157" s="571"/>
      <c r="N157" s="571"/>
      <c r="O157" s="572" t="s">
        <v>405</v>
      </c>
    </row>
    <row r="158" spans="1:15">
      <c r="A158" s="503"/>
      <c r="B158" s="563">
        <v>145</v>
      </c>
      <c r="C158" s="573"/>
      <c r="D158" s="573"/>
      <c r="E158" s="573"/>
      <c r="F158" s="573"/>
      <c r="G158" s="571"/>
      <c r="H158" s="571"/>
      <c r="I158" s="571"/>
      <c r="J158" s="571"/>
      <c r="K158" s="571"/>
      <c r="L158" s="571"/>
      <c r="M158" s="571"/>
      <c r="N158" s="571"/>
      <c r="O158" s="572" t="s">
        <v>405</v>
      </c>
    </row>
    <row r="159" spans="1:15">
      <c r="A159" s="503"/>
      <c r="B159" s="563">
        <v>146</v>
      </c>
      <c r="C159" s="573"/>
      <c r="D159" s="573"/>
      <c r="E159" s="573"/>
      <c r="F159" s="573"/>
      <c r="G159" s="571"/>
      <c r="H159" s="571"/>
      <c r="I159" s="571"/>
      <c r="J159" s="571"/>
      <c r="K159" s="571"/>
      <c r="L159" s="571"/>
      <c r="M159" s="571"/>
      <c r="N159" s="571"/>
      <c r="O159" s="572" t="s">
        <v>405</v>
      </c>
    </row>
    <row r="160" spans="1:15">
      <c r="A160" s="503"/>
      <c r="B160" s="563">
        <v>147</v>
      </c>
      <c r="C160" s="573"/>
      <c r="D160" s="573"/>
      <c r="E160" s="573"/>
      <c r="F160" s="573"/>
      <c r="G160" s="571"/>
      <c r="H160" s="571"/>
      <c r="I160" s="571"/>
      <c r="J160" s="571"/>
      <c r="K160" s="571"/>
      <c r="L160" s="571"/>
      <c r="M160" s="571"/>
      <c r="N160" s="571"/>
      <c r="O160" s="572" t="s">
        <v>405</v>
      </c>
    </row>
    <row r="161" spans="1:15">
      <c r="A161" s="503"/>
      <c r="B161" s="563">
        <v>148</v>
      </c>
      <c r="C161" s="573"/>
      <c r="D161" s="573"/>
      <c r="E161" s="573"/>
      <c r="F161" s="573"/>
      <c r="G161" s="571"/>
      <c r="H161" s="571"/>
      <c r="I161" s="571"/>
      <c r="J161" s="571"/>
      <c r="K161" s="571"/>
      <c r="L161" s="571"/>
      <c r="M161" s="571"/>
      <c r="N161" s="571"/>
      <c r="O161" s="572" t="s">
        <v>405</v>
      </c>
    </row>
    <row r="162" spans="1:15">
      <c r="A162" s="503"/>
      <c r="B162" s="563">
        <v>149</v>
      </c>
      <c r="C162" s="573"/>
      <c r="D162" s="573"/>
      <c r="E162" s="573"/>
      <c r="F162" s="573"/>
      <c r="G162" s="571"/>
      <c r="H162" s="571"/>
      <c r="I162" s="571"/>
      <c r="J162" s="571"/>
      <c r="K162" s="571"/>
      <c r="L162" s="571"/>
      <c r="M162" s="571"/>
      <c r="N162" s="571"/>
      <c r="O162" s="572" t="s">
        <v>405</v>
      </c>
    </row>
    <row r="163" spans="1:15">
      <c r="A163" s="503"/>
      <c r="B163" s="563">
        <v>150</v>
      </c>
      <c r="C163" s="573"/>
      <c r="D163" s="573"/>
      <c r="E163" s="573"/>
      <c r="F163" s="573"/>
      <c r="G163" s="571"/>
      <c r="H163" s="571"/>
      <c r="I163" s="571"/>
      <c r="J163" s="571"/>
      <c r="K163" s="571"/>
      <c r="L163" s="571"/>
      <c r="M163" s="571"/>
      <c r="N163" s="571"/>
      <c r="O163" s="572" t="s">
        <v>405</v>
      </c>
    </row>
    <row r="164" spans="1:15">
      <c r="A164" s="503"/>
      <c r="B164" s="563">
        <v>151</v>
      </c>
      <c r="C164" s="573"/>
      <c r="D164" s="573"/>
      <c r="E164" s="573"/>
      <c r="F164" s="573"/>
      <c r="G164" s="571"/>
      <c r="H164" s="571"/>
      <c r="I164" s="571"/>
      <c r="J164" s="571"/>
      <c r="K164" s="571"/>
      <c r="L164" s="571"/>
      <c r="M164" s="571"/>
      <c r="N164" s="571"/>
      <c r="O164" s="572" t="s">
        <v>405</v>
      </c>
    </row>
    <row r="165" spans="1:15">
      <c r="A165" s="503"/>
      <c r="B165" s="563">
        <v>152</v>
      </c>
      <c r="C165" s="573"/>
      <c r="D165" s="573"/>
      <c r="E165" s="573"/>
      <c r="F165" s="573"/>
      <c r="G165" s="571"/>
      <c r="H165" s="571"/>
      <c r="I165" s="571"/>
      <c r="J165" s="571"/>
      <c r="K165" s="571"/>
      <c r="L165" s="571"/>
      <c r="M165" s="571"/>
      <c r="N165" s="571"/>
      <c r="O165" s="572" t="s">
        <v>405</v>
      </c>
    </row>
    <row r="166" spans="1:15">
      <c r="A166" s="503"/>
      <c r="B166" s="563">
        <v>153</v>
      </c>
      <c r="C166" s="573"/>
      <c r="D166" s="573"/>
      <c r="E166" s="573"/>
      <c r="F166" s="573"/>
      <c r="G166" s="571"/>
      <c r="H166" s="571"/>
      <c r="I166" s="571"/>
      <c r="J166" s="571"/>
      <c r="K166" s="571"/>
      <c r="L166" s="571"/>
      <c r="M166" s="571"/>
      <c r="N166" s="571"/>
      <c r="O166" s="572" t="s">
        <v>405</v>
      </c>
    </row>
    <row r="167" spans="1:15">
      <c r="A167" s="503"/>
      <c r="B167" s="563">
        <v>154</v>
      </c>
      <c r="C167" s="573"/>
      <c r="D167" s="573"/>
      <c r="E167" s="573"/>
      <c r="F167" s="573"/>
      <c r="G167" s="571"/>
      <c r="H167" s="571"/>
      <c r="I167" s="571"/>
      <c r="J167" s="571"/>
      <c r="K167" s="571"/>
      <c r="L167" s="571"/>
      <c r="M167" s="571"/>
      <c r="N167" s="571"/>
      <c r="O167" s="572" t="s">
        <v>405</v>
      </c>
    </row>
    <row r="168" spans="1:15">
      <c r="A168" s="503"/>
      <c r="B168" s="563">
        <v>155</v>
      </c>
      <c r="C168" s="573"/>
      <c r="D168" s="573"/>
      <c r="E168" s="573"/>
      <c r="F168" s="573"/>
      <c r="G168" s="571"/>
      <c r="H168" s="571"/>
      <c r="I168" s="571"/>
      <c r="J168" s="571"/>
      <c r="K168" s="571"/>
      <c r="L168" s="571"/>
      <c r="M168" s="571"/>
      <c r="N168" s="571"/>
      <c r="O168" s="572" t="s">
        <v>405</v>
      </c>
    </row>
    <row r="169" spans="1:15">
      <c r="A169" s="503"/>
      <c r="B169" s="563">
        <v>156</v>
      </c>
      <c r="C169" s="573"/>
      <c r="D169" s="573"/>
      <c r="E169" s="573"/>
      <c r="F169" s="573"/>
      <c r="G169" s="571"/>
      <c r="H169" s="571"/>
      <c r="I169" s="571"/>
      <c r="J169" s="571"/>
      <c r="K169" s="571"/>
      <c r="L169" s="571"/>
      <c r="M169" s="571"/>
      <c r="N169" s="571"/>
      <c r="O169" s="572" t="s">
        <v>405</v>
      </c>
    </row>
    <row r="170" spans="1:15">
      <c r="A170" s="503"/>
      <c r="B170" s="563">
        <v>157</v>
      </c>
      <c r="C170" s="573"/>
      <c r="D170" s="573"/>
      <c r="E170" s="573"/>
      <c r="F170" s="573"/>
      <c r="G170" s="571"/>
      <c r="H170" s="571"/>
      <c r="I170" s="571"/>
      <c r="J170" s="571"/>
      <c r="K170" s="571"/>
      <c r="L170" s="571"/>
      <c r="M170" s="571"/>
      <c r="N170" s="571"/>
      <c r="O170" s="572" t="s">
        <v>405</v>
      </c>
    </row>
    <row r="171" spans="1:15">
      <c r="A171" s="503"/>
      <c r="B171" s="563">
        <v>158</v>
      </c>
      <c r="C171" s="573"/>
      <c r="D171" s="573"/>
      <c r="E171" s="573"/>
      <c r="F171" s="573"/>
      <c r="G171" s="571"/>
      <c r="H171" s="571"/>
      <c r="I171" s="571"/>
      <c r="J171" s="571"/>
      <c r="K171" s="571"/>
      <c r="L171" s="571"/>
      <c r="M171" s="571"/>
      <c r="N171" s="571"/>
      <c r="O171" s="572" t="s">
        <v>405</v>
      </c>
    </row>
    <row r="172" spans="1:15">
      <c r="A172" s="503"/>
      <c r="B172" s="563">
        <v>159</v>
      </c>
      <c r="C172" s="573"/>
      <c r="D172" s="573"/>
      <c r="E172" s="573"/>
      <c r="F172" s="573"/>
      <c r="G172" s="571"/>
      <c r="H172" s="571"/>
      <c r="I172" s="571"/>
      <c r="J172" s="571"/>
      <c r="K172" s="571"/>
      <c r="L172" s="571"/>
      <c r="M172" s="571"/>
      <c r="N172" s="571"/>
      <c r="O172" s="572" t="s">
        <v>405</v>
      </c>
    </row>
    <row r="173" spans="1:15">
      <c r="A173" s="503"/>
      <c r="B173" s="563">
        <v>160</v>
      </c>
      <c r="C173" s="573"/>
      <c r="D173" s="573"/>
      <c r="E173" s="573"/>
      <c r="F173" s="573"/>
      <c r="G173" s="571"/>
      <c r="H173" s="571"/>
      <c r="I173" s="571"/>
      <c r="J173" s="571"/>
      <c r="K173" s="571"/>
      <c r="L173" s="571"/>
      <c r="M173" s="571"/>
      <c r="N173" s="571"/>
      <c r="O173" s="572" t="s">
        <v>405</v>
      </c>
    </row>
    <row r="174" spans="1:15">
      <c r="A174" s="503"/>
      <c r="B174" s="563">
        <v>161</v>
      </c>
      <c r="C174" s="573"/>
      <c r="D174" s="573"/>
      <c r="E174" s="573"/>
      <c r="F174" s="573"/>
      <c r="G174" s="571"/>
      <c r="H174" s="571"/>
      <c r="I174" s="571"/>
      <c r="J174" s="571"/>
      <c r="K174" s="571"/>
      <c r="L174" s="571"/>
      <c r="M174" s="571"/>
      <c r="N174" s="571"/>
      <c r="O174" s="572" t="s">
        <v>405</v>
      </c>
    </row>
    <row r="175" spans="1:15">
      <c r="A175" s="503"/>
      <c r="B175" s="563">
        <v>162</v>
      </c>
      <c r="C175" s="573"/>
      <c r="D175" s="573"/>
      <c r="E175" s="573"/>
      <c r="F175" s="573"/>
      <c r="G175" s="571"/>
      <c r="H175" s="571"/>
      <c r="I175" s="571"/>
      <c r="J175" s="571"/>
      <c r="K175" s="571"/>
      <c r="L175" s="571"/>
      <c r="M175" s="571"/>
      <c r="N175" s="571"/>
      <c r="O175" s="572" t="s">
        <v>405</v>
      </c>
    </row>
    <row r="176" spans="1:15">
      <c r="A176" s="503"/>
      <c r="B176" s="563">
        <v>163</v>
      </c>
      <c r="C176" s="573"/>
      <c r="D176" s="573"/>
      <c r="E176" s="573"/>
      <c r="F176" s="573"/>
      <c r="G176" s="571"/>
      <c r="H176" s="571"/>
      <c r="I176" s="571"/>
      <c r="J176" s="571"/>
      <c r="K176" s="571"/>
      <c r="L176" s="571"/>
      <c r="M176" s="571"/>
      <c r="N176" s="571"/>
      <c r="O176" s="572" t="s">
        <v>405</v>
      </c>
    </row>
    <row r="177" spans="1:15">
      <c r="A177" s="503"/>
      <c r="B177" s="563">
        <v>164</v>
      </c>
      <c r="C177" s="573"/>
      <c r="D177" s="573"/>
      <c r="E177" s="573"/>
      <c r="F177" s="573"/>
      <c r="G177" s="571"/>
      <c r="H177" s="571"/>
      <c r="I177" s="571"/>
      <c r="J177" s="571"/>
      <c r="K177" s="571"/>
      <c r="L177" s="571"/>
      <c r="M177" s="571"/>
      <c r="N177" s="571"/>
      <c r="O177" s="572" t="s">
        <v>405</v>
      </c>
    </row>
    <row r="178" spans="1:15">
      <c r="A178" s="503"/>
      <c r="B178" s="563">
        <v>165</v>
      </c>
      <c r="C178" s="573"/>
      <c r="D178" s="573"/>
      <c r="E178" s="573"/>
      <c r="F178" s="573"/>
      <c r="G178" s="571"/>
      <c r="H178" s="571"/>
      <c r="I178" s="571"/>
      <c r="J178" s="571"/>
      <c r="K178" s="571"/>
      <c r="L178" s="571"/>
      <c r="M178" s="571"/>
      <c r="N178" s="571"/>
      <c r="O178" s="572" t="s">
        <v>405</v>
      </c>
    </row>
    <row r="179" spans="1:15">
      <c r="A179" s="503"/>
      <c r="B179" s="563">
        <v>166</v>
      </c>
      <c r="C179" s="573"/>
      <c r="D179" s="573"/>
      <c r="E179" s="573"/>
      <c r="F179" s="573"/>
      <c r="G179" s="571"/>
      <c r="H179" s="571"/>
      <c r="I179" s="571"/>
      <c r="J179" s="571"/>
      <c r="K179" s="571"/>
      <c r="L179" s="571"/>
      <c r="M179" s="571"/>
      <c r="N179" s="571"/>
      <c r="O179" s="572" t="s">
        <v>405</v>
      </c>
    </row>
    <row r="180" spans="1:15">
      <c r="A180" s="503"/>
      <c r="B180" s="563">
        <v>167</v>
      </c>
      <c r="C180" s="573"/>
      <c r="D180" s="573"/>
      <c r="E180" s="573"/>
      <c r="F180" s="573"/>
      <c r="G180" s="571"/>
      <c r="H180" s="571"/>
      <c r="I180" s="571"/>
      <c r="J180" s="571"/>
      <c r="K180" s="571"/>
      <c r="L180" s="571"/>
      <c r="M180" s="571"/>
      <c r="N180" s="571"/>
      <c r="O180" s="572" t="s">
        <v>405</v>
      </c>
    </row>
    <row r="181" spans="1:15">
      <c r="A181" s="503"/>
      <c r="B181" s="563">
        <v>168</v>
      </c>
      <c r="C181" s="573"/>
      <c r="D181" s="573"/>
      <c r="E181" s="573"/>
      <c r="F181" s="573"/>
      <c r="G181" s="571"/>
      <c r="H181" s="571"/>
      <c r="I181" s="571"/>
      <c r="J181" s="571"/>
      <c r="K181" s="571"/>
      <c r="L181" s="571"/>
      <c r="M181" s="571"/>
      <c r="N181" s="571"/>
      <c r="O181" s="572" t="s">
        <v>405</v>
      </c>
    </row>
    <row r="182" spans="1:15">
      <c r="A182" s="503"/>
      <c r="B182" s="563">
        <v>169</v>
      </c>
      <c r="C182" s="573"/>
      <c r="D182" s="573"/>
      <c r="E182" s="573"/>
      <c r="F182" s="573"/>
      <c r="G182" s="571"/>
      <c r="H182" s="571"/>
      <c r="I182" s="571"/>
      <c r="J182" s="571"/>
      <c r="K182" s="571"/>
      <c r="L182" s="571"/>
      <c r="M182" s="571"/>
      <c r="N182" s="571"/>
      <c r="O182" s="572" t="s">
        <v>405</v>
      </c>
    </row>
    <row r="183" spans="1:15">
      <c r="A183" s="503"/>
      <c r="B183" s="563">
        <v>170</v>
      </c>
      <c r="C183" s="573"/>
      <c r="D183" s="573"/>
      <c r="E183" s="573"/>
      <c r="F183" s="573"/>
      <c r="G183" s="571"/>
      <c r="H183" s="571"/>
      <c r="I183" s="571"/>
      <c r="J183" s="571"/>
      <c r="K183" s="571"/>
      <c r="L183" s="571"/>
      <c r="M183" s="571"/>
      <c r="N183" s="571"/>
      <c r="O183" s="572" t="s">
        <v>405</v>
      </c>
    </row>
    <row r="184" spans="1:15">
      <c r="A184" s="503"/>
      <c r="B184" s="563">
        <v>171</v>
      </c>
      <c r="C184" s="573"/>
      <c r="D184" s="573"/>
      <c r="E184" s="573"/>
      <c r="F184" s="573"/>
      <c r="G184" s="571"/>
      <c r="H184" s="571"/>
      <c r="I184" s="571"/>
      <c r="J184" s="571"/>
      <c r="K184" s="571"/>
      <c r="L184" s="571"/>
      <c r="M184" s="571"/>
      <c r="N184" s="571"/>
      <c r="O184" s="572" t="s">
        <v>405</v>
      </c>
    </row>
    <row r="185" spans="1:15">
      <c r="A185" s="503"/>
      <c r="B185" s="563">
        <v>172</v>
      </c>
      <c r="C185" s="573"/>
      <c r="D185" s="573"/>
      <c r="E185" s="573"/>
      <c r="F185" s="573"/>
      <c r="G185" s="571"/>
      <c r="H185" s="571"/>
      <c r="I185" s="571"/>
      <c r="J185" s="571"/>
      <c r="K185" s="571"/>
      <c r="L185" s="571"/>
      <c r="M185" s="571"/>
      <c r="N185" s="571"/>
      <c r="O185" s="572" t="s">
        <v>405</v>
      </c>
    </row>
    <row r="186" spans="1:15">
      <c r="A186" s="503"/>
      <c r="B186" s="563">
        <v>173</v>
      </c>
      <c r="C186" s="573"/>
      <c r="D186" s="573"/>
      <c r="E186" s="573"/>
      <c r="F186" s="573"/>
      <c r="G186" s="571"/>
      <c r="H186" s="571"/>
      <c r="I186" s="571"/>
      <c r="J186" s="571"/>
      <c r="K186" s="571"/>
      <c r="L186" s="571"/>
      <c r="M186" s="571"/>
      <c r="N186" s="571"/>
      <c r="O186" s="572" t="s">
        <v>405</v>
      </c>
    </row>
    <row r="187" spans="1:15">
      <c r="A187" s="503"/>
      <c r="B187" s="563">
        <v>174</v>
      </c>
      <c r="C187" s="573"/>
      <c r="D187" s="573"/>
      <c r="E187" s="573"/>
      <c r="F187" s="573"/>
      <c r="G187" s="571"/>
      <c r="H187" s="571"/>
      <c r="I187" s="571"/>
      <c r="J187" s="571"/>
      <c r="K187" s="571"/>
      <c r="L187" s="571"/>
      <c r="M187" s="571"/>
      <c r="N187" s="571"/>
      <c r="O187" s="572" t="s">
        <v>405</v>
      </c>
    </row>
    <row r="188" spans="1:15">
      <c r="A188" s="503"/>
      <c r="B188" s="563">
        <v>175</v>
      </c>
      <c r="C188" s="573"/>
      <c r="D188" s="573"/>
      <c r="E188" s="573"/>
      <c r="F188" s="573"/>
      <c r="G188" s="571"/>
      <c r="H188" s="571"/>
      <c r="I188" s="571"/>
      <c r="J188" s="571"/>
      <c r="K188" s="571"/>
      <c r="L188" s="571"/>
      <c r="M188" s="571"/>
      <c r="N188" s="571"/>
      <c r="O188" s="572" t="s">
        <v>405</v>
      </c>
    </row>
    <row r="189" spans="1:15">
      <c r="A189" s="503"/>
      <c r="B189" s="563">
        <v>176</v>
      </c>
      <c r="C189" s="573"/>
      <c r="D189" s="573"/>
      <c r="E189" s="573"/>
      <c r="F189" s="573"/>
      <c r="G189" s="571"/>
      <c r="H189" s="571"/>
      <c r="I189" s="571"/>
      <c r="J189" s="571"/>
      <c r="K189" s="571"/>
      <c r="L189" s="571"/>
      <c r="M189" s="571"/>
      <c r="N189" s="571"/>
      <c r="O189" s="572" t="s">
        <v>405</v>
      </c>
    </row>
    <row r="190" spans="1:15">
      <c r="A190" s="503"/>
      <c r="B190" s="563">
        <v>177</v>
      </c>
      <c r="C190" s="573"/>
      <c r="D190" s="573"/>
      <c r="E190" s="573"/>
      <c r="F190" s="573"/>
      <c r="G190" s="571"/>
      <c r="H190" s="571"/>
      <c r="I190" s="571"/>
      <c r="J190" s="571"/>
      <c r="K190" s="571"/>
      <c r="L190" s="571"/>
      <c r="M190" s="571"/>
      <c r="N190" s="571"/>
      <c r="O190" s="572" t="s">
        <v>405</v>
      </c>
    </row>
    <row r="191" spans="1:15">
      <c r="A191" s="503"/>
      <c r="B191" s="563">
        <v>178</v>
      </c>
      <c r="C191" s="573"/>
      <c r="D191" s="573"/>
      <c r="E191" s="573"/>
      <c r="F191" s="573"/>
      <c r="G191" s="571"/>
      <c r="H191" s="571"/>
      <c r="I191" s="571"/>
      <c r="J191" s="571"/>
      <c r="K191" s="571"/>
      <c r="L191" s="571"/>
      <c r="M191" s="571"/>
      <c r="N191" s="571"/>
      <c r="O191" s="572" t="s">
        <v>405</v>
      </c>
    </row>
    <row r="192" spans="1:15">
      <c r="A192" s="503"/>
      <c r="B192" s="563">
        <v>179</v>
      </c>
      <c r="C192" s="573"/>
      <c r="D192" s="573"/>
      <c r="E192" s="573"/>
      <c r="F192" s="573"/>
      <c r="G192" s="571"/>
      <c r="H192" s="571"/>
      <c r="I192" s="571"/>
      <c r="J192" s="571"/>
      <c r="K192" s="571"/>
      <c r="L192" s="571"/>
      <c r="M192" s="571"/>
      <c r="N192" s="571"/>
      <c r="O192" s="572" t="s">
        <v>405</v>
      </c>
    </row>
    <row r="193" spans="1:15">
      <c r="A193" s="503"/>
      <c r="B193" s="563">
        <v>180</v>
      </c>
      <c r="C193" s="573"/>
      <c r="D193" s="573"/>
      <c r="E193" s="573"/>
      <c r="F193" s="573"/>
      <c r="G193" s="571"/>
      <c r="H193" s="571"/>
      <c r="I193" s="571"/>
      <c r="J193" s="571"/>
      <c r="K193" s="571"/>
      <c r="L193" s="571"/>
      <c r="M193" s="571"/>
      <c r="N193" s="571"/>
      <c r="O193" s="572" t="s">
        <v>405</v>
      </c>
    </row>
    <row r="194" spans="1:15">
      <c r="A194" s="503"/>
      <c r="B194" s="563">
        <v>181</v>
      </c>
      <c r="C194" s="573"/>
      <c r="D194" s="573"/>
      <c r="E194" s="573"/>
      <c r="F194" s="573"/>
      <c r="G194" s="571"/>
      <c r="H194" s="571"/>
      <c r="I194" s="571"/>
      <c r="J194" s="571"/>
      <c r="K194" s="571"/>
      <c r="L194" s="571"/>
      <c r="M194" s="571"/>
      <c r="N194" s="571"/>
      <c r="O194" s="572" t="s">
        <v>405</v>
      </c>
    </row>
    <row r="195" spans="1:15">
      <c r="A195" s="503"/>
      <c r="B195" s="563">
        <v>182</v>
      </c>
      <c r="C195" s="573"/>
      <c r="D195" s="573"/>
      <c r="E195" s="573"/>
      <c r="F195" s="573"/>
      <c r="G195" s="571"/>
      <c r="H195" s="571"/>
      <c r="I195" s="571"/>
      <c r="J195" s="571"/>
      <c r="K195" s="571"/>
      <c r="L195" s="571"/>
      <c r="M195" s="571"/>
      <c r="N195" s="571"/>
      <c r="O195" s="572" t="s">
        <v>405</v>
      </c>
    </row>
    <row r="196" spans="1:15">
      <c r="A196" s="503"/>
      <c r="B196" s="563">
        <v>183</v>
      </c>
      <c r="C196" s="573"/>
      <c r="D196" s="573"/>
      <c r="E196" s="573"/>
      <c r="F196" s="573"/>
      <c r="G196" s="571"/>
      <c r="H196" s="571"/>
      <c r="I196" s="571"/>
      <c r="J196" s="571"/>
      <c r="K196" s="571"/>
      <c r="L196" s="571"/>
      <c r="M196" s="571"/>
      <c r="N196" s="571"/>
      <c r="O196" s="572" t="s">
        <v>405</v>
      </c>
    </row>
    <row r="197" spans="1:15">
      <c r="A197" s="503"/>
      <c r="B197" s="563">
        <v>184</v>
      </c>
      <c r="C197" s="573"/>
      <c r="D197" s="573"/>
      <c r="E197" s="573"/>
      <c r="F197" s="573"/>
      <c r="G197" s="571"/>
      <c r="H197" s="571"/>
      <c r="I197" s="571"/>
      <c r="J197" s="571"/>
      <c r="K197" s="571"/>
      <c r="L197" s="571"/>
      <c r="M197" s="571"/>
      <c r="N197" s="571"/>
      <c r="O197" s="572" t="s">
        <v>405</v>
      </c>
    </row>
    <row r="198" spans="1:15">
      <c r="A198" s="503"/>
      <c r="B198" s="563">
        <v>185</v>
      </c>
      <c r="C198" s="573"/>
      <c r="D198" s="573"/>
      <c r="E198" s="573"/>
      <c r="F198" s="573"/>
      <c r="G198" s="571"/>
      <c r="H198" s="571"/>
      <c r="I198" s="571"/>
      <c r="J198" s="571"/>
      <c r="K198" s="571"/>
      <c r="L198" s="571"/>
      <c r="M198" s="571"/>
      <c r="N198" s="571"/>
      <c r="O198" s="572" t="s">
        <v>405</v>
      </c>
    </row>
    <row r="199" spans="1:15">
      <c r="A199" s="503"/>
      <c r="B199" s="563">
        <v>186</v>
      </c>
      <c r="C199" s="573"/>
      <c r="D199" s="573"/>
      <c r="E199" s="573"/>
      <c r="F199" s="573"/>
      <c r="G199" s="571"/>
      <c r="H199" s="571"/>
      <c r="I199" s="571"/>
      <c r="J199" s="571"/>
      <c r="K199" s="571"/>
      <c r="L199" s="571"/>
      <c r="M199" s="571"/>
      <c r="N199" s="571"/>
      <c r="O199" s="572" t="s">
        <v>405</v>
      </c>
    </row>
    <row r="200" spans="1:15">
      <c r="A200" s="503"/>
      <c r="B200" s="563">
        <v>187</v>
      </c>
      <c r="C200" s="573"/>
      <c r="D200" s="573"/>
      <c r="E200" s="573"/>
      <c r="F200" s="573"/>
      <c r="G200" s="571"/>
      <c r="H200" s="571"/>
      <c r="I200" s="571"/>
      <c r="J200" s="571"/>
      <c r="K200" s="571"/>
      <c r="L200" s="571"/>
      <c r="M200" s="571"/>
      <c r="N200" s="571"/>
      <c r="O200" s="572" t="s">
        <v>405</v>
      </c>
    </row>
    <row r="201" spans="1:15">
      <c r="A201" s="503"/>
      <c r="B201" s="563">
        <v>188</v>
      </c>
      <c r="C201" s="573"/>
      <c r="D201" s="573"/>
      <c r="E201" s="573"/>
      <c r="F201" s="573"/>
      <c r="G201" s="571"/>
      <c r="H201" s="571"/>
      <c r="I201" s="571"/>
      <c r="J201" s="571"/>
      <c r="K201" s="571"/>
      <c r="L201" s="571"/>
      <c r="M201" s="571"/>
      <c r="N201" s="571"/>
      <c r="O201" s="572" t="s">
        <v>405</v>
      </c>
    </row>
    <row r="202" spans="1:15">
      <c r="A202" s="503"/>
      <c r="B202" s="563">
        <v>189</v>
      </c>
      <c r="C202" s="573"/>
      <c r="D202" s="573"/>
      <c r="E202" s="573"/>
      <c r="F202" s="573"/>
      <c r="G202" s="571"/>
      <c r="H202" s="571"/>
      <c r="I202" s="571"/>
      <c r="J202" s="571"/>
      <c r="K202" s="571"/>
      <c r="L202" s="571"/>
      <c r="M202" s="571"/>
      <c r="N202" s="571"/>
      <c r="O202" s="572" t="s">
        <v>405</v>
      </c>
    </row>
    <row r="203" spans="1:15">
      <c r="A203" s="503"/>
      <c r="B203" s="563">
        <v>190</v>
      </c>
      <c r="C203" s="573"/>
      <c r="D203" s="573"/>
      <c r="E203" s="573"/>
      <c r="F203" s="573"/>
      <c r="G203" s="571"/>
      <c r="H203" s="571"/>
      <c r="I203" s="571"/>
      <c r="J203" s="571"/>
      <c r="K203" s="571"/>
      <c r="L203" s="571"/>
      <c r="M203" s="571"/>
      <c r="N203" s="571"/>
      <c r="O203" s="572" t="s">
        <v>405</v>
      </c>
    </row>
    <row r="204" spans="1:15">
      <c r="A204" s="503"/>
      <c r="B204" s="563">
        <v>191</v>
      </c>
      <c r="C204" s="573"/>
      <c r="D204" s="573"/>
      <c r="E204" s="573"/>
      <c r="F204" s="573"/>
      <c r="G204" s="571"/>
      <c r="H204" s="571"/>
      <c r="I204" s="571"/>
      <c r="J204" s="571"/>
      <c r="K204" s="571"/>
      <c r="L204" s="571"/>
      <c r="M204" s="571"/>
      <c r="N204" s="571"/>
      <c r="O204" s="572" t="s">
        <v>405</v>
      </c>
    </row>
    <row r="205" spans="1:15">
      <c r="A205" s="503"/>
      <c r="B205" s="563">
        <v>192</v>
      </c>
      <c r="C205" s="573"/>
      <c r="D205" s="573"/>
      <c r="E205" s="573"/>
      <c r="F205" s="573"/>
      <c r="G205" s="571"/>
      <c r="H205" s="571"/>
      <c r="I205" s="571"/>
      <c r="J205" s="571"/>
      <c r="K205" s="571"/>
      <c r="L205" s="571"/>
      <c r="M205" s="571"/>
      <c r="N205" s="571"/>
      <c r="O205" s="572" t="s">
        <v>405</v>
      </c>
    </row>
    <row r="206" spans="1:15">
      <c r="A206" s="503"/>
      <c r="B206" s="563">
        <v>193</v>
      </c>
      <c r="C206" s="573"/>
      <c r="D206" s="573"/>
      <c r="E206" s="573"/>
      <c r="F206" s="573"/>
      <c r="G206" s="571"/>
      <c r="H206" s="571"/>
      <c r="I206" s="571"/>
      <c r="J206" s="571"/>
      <c r="K206" s="571"/>
      <c r="L206" s="571"/>
      <c r="M206" s="571"/>
      <c r="N206" s="571"/>
      <c r="O206" s="572" t="s">
        <v>405</v>
      </c>
    </row>
    <row r="207" spans="1:15">
      <c r="A207" s="503"/>
      <c r="B207" s="563">
        <v>194</v>
      </c>
      <c r="C207" s="573"/>
      <c r="D207" s="573"/>
      <c r="E207" s="573"/>
      <c r="F207" s="573"/>
      <c r="G207" s="571"/>
      <c r="H207" s="571"/>
      <c r="I207" s="571"/>
      <c r="J207" s="571"/>
      <c r="K207" s="571"/>
      <c r="L207" s="571"/>
      <c r="M207" s="571"/>
      <c r="N207" s="571"/>
      <c r="O207" s="572" t="s">
        <v>405</v>
      </c>
    </row>
    <row r="208" spans="1:15">
      <c r="A208" s="503"/>
      <c r="B208" s="563">
        <v>195</v>
      </c>
      <c r="C208" s="573"/>
      <c r="D208" s="573"/>
      <c r="E208" s="573"/>
      <c r="F208" s="573"/>
      <c r="G208" s="571"/>
      <c r="H208" s="571"/>
      <c r="I208" s="571"/>
      <c r="J208" s="571"/>
      <c r="K208" s="571"/>
      <c r="L208" s="571"/>
      <c r="M208" s="571"/>
      <c r="N208" s="571"/>
      <c r="O208" s="572" t="s">
        <v>405</v>
      </c>
    </row>
    <row r="209" spans="1:15">
      <c r="A209" s="503"/>
      <c r="B209" s="563">
        <v>196</v>
      </c>
      <c r="C209" s="573"/>
      <c r="D209" s="573"/>
      <c r="E209" s="573"/>
      <c r="F209" s="573"/>
      <c r="G209" s="571"/>
      <c r="H209" s="571"/>
      <c r="I209" s="571"/>
      <c r="J209" s="571"/>
      <c r="K209" s="571"/>
      <c r="L209" s="571"/>
      <c r="M209" s="571"/>
      <c r="N209" s="571"/>
      <c r="O209" s="572" t="s">
        <v>405</v>
      </c>
    </row>
    <row r="210" spans="1:15">
      <c r="A210" s="503"/>
      <c r="B210" s="563">
        <v>197</v>
      </c>
      <c r="C210" s="573"/>
      <c r="D210" s="573"/>
      <c r="E210" s="573"/>
      <c r="F210" s="573"/>
      <c r="G210" s="571"/>
      <c r="H210" s="571"/>
      <c r="I210" s="571"/>
      <c r="J210" s="571"/>
      <c r="K210" s="571"/>
      <c r="L210" s="571"/>
      <c r="M210" s="571"/>
      <c r="N210" s="571"/>
      <c r="O210" s="572" t="s">
        <v>405</v>
      </c>
    </row>
    <row r="211" spans="1:15">
      <c r="A211" s="503"/>
      <c r="B211" s="563">
        <v>198</v>
      </c>
      <c r="C211" s="573"/>
      <c r="D211" s="573"/>
      <c r="E211" s="573"/>
      <c r="F211" s="573"/>
      <c r="G211" s="571"/>
      <c r="H211" s="571"/>
      <c r="I211" s="571"/>
      <c r="J211" s="571"/>
      <c r="K211" s="571"/>
      <c r="L211" s="571"/>
      <c r="M211" s="571"/>
      <c r="N211" s="571"/>
      <c r="O211" s="572" t="s">
        <v>405</v>
      </c>
    </row>
    <row r="212" spans="1:15">
      <c r="A212" s="503"/>
      <c r="B212" s="563">
        <v>199</v>
      </c>
      <c r="C212" s="573"/>
      <c r="D212" s="573"/>
      <c r="E212" s="573"/>
      <c r="F212" s="572"/>
      <c r="G212" s="571"/>
      <c r="H212" s="571"/>
      <c r="I212" s="571"/>
      <c r="J212" s="571"/>
      <c r="K212" s="571"/>
      <c r="L212" s="571"/>
      <c r="M212" s="571"/>
      <c r="N212" s="571"/>
      <c r="O212" s="572" t="s">
        <v>405</v>
      </c>
    </row>
    <row r="213" spans="1:15">
      <c r="A213" s="503"/>
      <c r="B213" s="563">
        <v>200</v>
      </c>
      <c r="C213" s="573"/>
      <c r="D213" s="573"/>
      <c r="E213" s="573"/>
      <c r="F213" s="572"/>
      <c r="G213" s="571"/>
      <c r="H213" s="571"/>
      <c r="I213" s="571"/>
      <c r="J213" s="571"/>
      <c r="K213" s="571"/>
      <c r="L213" s="571"/>
      <c r="M213" s="571"/>
      <c r="N213" s="571"/>
      <c r="O213" s="572" t="s">
        <v>405</v>
      </c>
    </row>
    <row r="214" spans="1:15">
      <c r="A214" s="503"/>
      <c r="B214" s="563">
        <v>201</v>
      </c>
      <c r="C214" s="573"/>
      <c r="D214" s="573"/>
      <c r="E214" s="573"/>
      <c r="F214" s="572"/>
      <c r="G214" s="571"/>
      <c r="H214" s="571"/>
      <c r="I214" s="571"/>
      <c r="J214" s="571"/>
      <c r="K214" s="571"/>
      <c r="L214" s="571"/>
      <c r="M214" s="571"/>
      <c r="N214" s="571"/>
      <c r="O214" s="572" t="s">
        <v>405</v>
      </c>
    </row>
    <row r="215" spans="1:15">
      <c r="A215" s="503"/>
      <c r="B215" s="563">
        <v>202</v>
      </c>
      <c r="C215" s="573"/>
      <c r="D215" s="573"/>
      <c r="E215" s="573"/>
      <c r="F215" s="572"/>
      <c r="G215" s="571"/>
      <c r="H215" s="571"/>
      <c r="I215" s="571"/>
      <c r="J215" s="571"/>
      <c r="K215" s="571"/>
      <c r="L215" s="571"/>
      <c r="M215" s="571"/>
      <c r="N215" s="571"/>
      <c r="O215" s="572" t="s">
        <v>405</v>
      </c>
    </row>
    <row r="216" spans="1:15">
      <c r="A216" s="503"/>
      <c r="B216" s="563">
        <v>203</v>
      </c>
      <c r="C216" s="573"/>
      <c r="D216" s="573"/>
      <c r="E216" s="573"/>
      <c r="F216" s="572"/>
      <c r="G216" s="571"/>
      <c r="H216" s="571"/>
      <c r="I216" s="571"/>
      <c r="J216" s="571"/>
      <c r="K216" s="571"/>
      <c r="L216" s="571"/>
      <c r="M216" s="571"/>
      <c r="N216" s="571"/>
      <c r="O216" s="572" t="s">
        <v>405</v>
      </c>
    </row>
    <row r="217" spans="1:15">
      <c r="A217" s="503"/>
      <c r="B217" s="563">
        <v>204</v>
      </c>
      <c r="C217" s="573"/>
      <c r="D217" s="573"/>
      <c r="E217" s="573"/>
      <c r="F217" s="572"/>
      <c r="G217" s="571"/>
      <c r="H217" s="571"/>
      <c r="I217" s="571"/>
      <c r="J217" s="571"/>
      <c r="K217" s="571"/>
      <c r="L217" s="571"/>
      <c r="M217" s="571"/>
      <c r="N217" s="571"/>
      <c r="O217" s="572" t="s">
        <v>405</v>
      </c>
    </row>
    <row r="218" spans="1:15">
      <c r="A218" s="503"/>
      <c r="B218" s="563">
        <v>205</v>
      </c>
      <c r="C218" s="573"/>
      <c r="D218" s="573"/>
      <c r="E218" s="573"/>
      <c r="F218" s="572"/>
      <c r="G218" s="571"/>
      <c r="H218" s="571"/>
      <c r="I218" s="571"/>
      <c r="J218" s="571"/>
      <c r="K218" s="571"/>
      <c r="L218" s="571"/>
      <c r="M218" s="571"/>
      <c r="N218" s="571"/>
      <c r="O218" s="572" t="s">
        <v>405</v>
      </c>
    </row>
    <row r="219" spans="1:15">
      <c r="A219" s="503"/>
      <c r="B219" s="563">
        <v>206</v>
      </c>
      <c r="C219" s="573"/>
      <c r="D219" s="573"/>
      <c r="E219" s="573"/>
      <c r="F219" s="572"/>
      <c r="G219" s="571"/>
      <c r="H219" s="571"/>
      <c r="I219" s="571"/>
      <c r="J219" s="571"/>
      <c r="K219" s="571"/>
      <c r="L219" s="571"/>
      <c r="M219" s="571"/>
      <c r="N219" s="571"/>
      <c r="O219" s="572" t="s">
        <v>405</v>
      </c>
    </row>
    <row r="220" spans="1:15">
      <c r="A220" s="503"/>
      <c r="B220" s="563">
        <v>207</v>
      </c>
      <c r="C220" s="573"/>
      <c r="D220" s="573"/>
      <c r="E220" s="573"/>
      <c r="F220" s="572"/>
      <c r="G220" s="571"/>
      <c r="H220" s="571"/>
      <c r="I220" s="571"/>
      <c r="J220" s="571"/>
      <c r="K220" s="571"/>
      <c r="L220" s="571"/>
      <c r="M220" s="571"/>
      <c r="N220" s="571"/>
      <c r="O220" s="572" t="s">
        <v>405</v>
      </c>
    </row>
    <row r="221" spans="1:15">
      <c r="A221" s="503"/>
      <c r="B221" s="563">
        <v>208</v>
      </c>
      <c r="C221" s="573"/>
      <c r="D221" s="573"/>
      <c r="E221" s="573"/>
      <c r="F221" s="572"/>
      <c r="G221" s="571"/>
      <c r="H221" s="571"/>
      <c r="I221" s="571"/>
      <c r="J221" s="571"/>
      <c r="K221" s="571"/>
      <c r="L221" s="571"/>
      <c r="M221" s="571"/>
      <c r="N221" s="571"/>
      <c r="O221" s="572" t="s">
        <v>405</v>
      </c>
    </row>
    <row r="222" spans="1:15">
      <c r="A222" s="503"/>
      <c r="B222" s="563">
        <v>209</v>
      </c>
      <c r="C222" s="573"/>
      <c r="D222" s="573"/>
      <c r="E222" s="573"/>
      <c r="F222" s="572"/>
      <c r="G222" s="571"/>
      <c r="H222" s="571"/>
      <c r="I222" s="571"/>
      <c r="J222" s="571"/>
      <c r="K222" s="571"/>
      <c r="L222" s="571"/>
      <c r="M222" s="571"/>
      <c r="N222" s="571"/>
      <c r="O222" s="572" t="s">
        <v>405</v>
      </c>
    </row>
    <row r="223" spans="1:15">
      <c r="A223" s="503"/>
      <c r="B223" s="563">
        <v>210</v>
      </c>
      <c r="C223" s="573"/>
      <c r="D223" s="573"/>
      <c r="E223" s="573"/>
      <c r="F223" s="572"/>
      <c r="G223" s="571"/>
      <c r="H223" s="571"/>
      <c r="I223" s="571"/>
      <c r="J223" s="571"/>
      <c r="K223" s="571"/>
      <c r="L223" s="571"/>
      <c r="M223" s="571"/>
      <c r="N223" s="571"/>
      <c r="O223" s="572" t="s">
        <v>405</v>
      </c>
    </row>
    <row r="224" spans="1:15">
      <c r="A224" s="503"/>
      <c r="B224" s="563">
        <v>211</v>
      </c>
      <c r="C224" s="573"/>
      <c r="D224" s="573"/>
      <c r="E224" s="573"/>
      <c r="F224" s="572"/>
      <c r="G224" s="571"/>
      <c r="H224" s="571"/>
      <c r="I224" s="571"/>
      <c r="J224" s="571"/>
      <c r="K224" s="571"/>
      <c r="L224" s="571"/>
      <c r="M224" s="571"/>
      <c r="N224" s="571"/>
      <c r="O224" s="572" t="s">
        <v>405</v>
      </c>
    </row>
    <row r="225" spans="1:15">
      <c r="A225" s="503"/>
      <c r="B225" s="563">
        <v>212</v>
      </c>
      <c r="C225" s="573"/>
      <c r="D225" s="573"/>
      <c r="E225" s="573"/>
      <c r="F225" s="572"/>
      <c r="G225" s="571"/>
      <c r="H225" s="571"/>
      <c r="I225" s="571"/>
      <c r="J225" s="571"/>
      <c r="K225" s="571"/>
      <c r="L225" s="571"/>
      <c r="M225" s="571"/>
      <c r="N225" s="571"/>
      <c r="O225" s="572" t="s">
        <v>405</v>
      </c>
    </row>
    <row r="226" spans="1:15">
      <c r="A226" s="503"/>
      <c r="B226" s="563">
        <v>213</v>
      </c>
      <c r="C226" s="573"/>
      <c r="D226" s="573"/>
      <c r="E226" s="573"/>
      <c r="F226" s="572"/>
      <c r="G226" s="571"/>
      <c r="H226" s="571"/>
      <c r="I226" s="571"/>
      <c r="J226" s="571"/>
      <c r="K226" s="571"/>
      <c r="L226" s="571"/>
      <c r="M226" s="571"/>
      <c r="N226" s="571"/>
      <c r="O226" s="572" t="s">
        <v>405</v>
      </c>
    </row>
    <row r="227" spans="1:15">
      <c r="A227" s="503"/>
      <c r="B227" s="563">
        <v>214</v>
      </c>
      <c r="C227" s="573"/>
      <c r="D227" s="573"/>
      <c r="E227" s="573"/>
      <c r="F227" s="572"/>
      <c r="G227" s="571"/>
      <c r="H227" s="571"/>
      <c r="I227" s="571"/>
      <c r="J227" s="571"/>
      <c r="K227" s="571"/>
      <c r="L227" s="571"/>
      <c r="M227" s="571"/>
      <c r="N227" s="571"/>
      <c r="O227" s="572" t="s">
        <v>405</v>
      </c>
    </row>
    <row r="228" spans="1:15">
      <c r="A228" s="503"/>
      <c r="B228" s="563">
        <v>215</v>
      </c>
      <c r="C228" s="573"/>
      <c r="D228" s="573"/>
      <c r="E228" s="573"/>
      <c r="F228" s="572"/>
      <c r="G228" s="571"/>
      <c r="H228" s="571"/>
      <c r="I228" s="571"/>
      <c r="J228" s="571"/>
      <c r="K228" s="571"/>
      <c r="L228" s="571"/>
      <c r="M228" s="571"/>
      <c r="N228" s="571"/>
      <c r="O228" s="572" t="s">
        <v>405</v>
      </c>
    </row>
    <row r="229" spans="1:15">
      <c r="A229" s="503"/>
      <c r="B229" s="563">
        <v>216</v>
      </c>
      <c r="C229" s="573"/>
      <c r="D229" s="573"/>
      <c r="E229" s="573"/>
      <c r="F229" s="572"/>
      <c r="G229" s="571"/>
      <c r="H229" s="571"/>
      <c r="I229" s="571"/>
      <c r="J229" s="571"/>
      <c r="K229" s="571"/>
      <c r="L229" s="571"/>
      <c r="M229" s="571"/>
      <c r="N229" s="571"/>
      <c r="O229" s="572" t="s">
        <v>405</v>
      </c>
    </row>
    <row r="230" spans="1:15">
      <c r="A230" s="503"/>
      <c r="B230" s="563">
        <v>217</v>
      </c>
      <c r="C230" s="573"/>
      <c r="D230" s="573"/>
      <c r="E230" s="573"/>
      <c r="F230" s="572"/>
      <c r="G230" s="571"/>
      <c r="H230" s="571"/>
      <c r="I230" s="571"/>
      <c r="J230" s="571"/>
      <c r="K230" s="571"/>
      <c r="L230" s="571"/>
      <c r="M230" s="571"/>
      <c r="N230" s="571"/>
      <c r="O230" s="572" t="s">
        <v>405</v>
      </c>
    </row>
    <row r="231" spans="1:15">
      <c r="A231" s="503"/>
      <c r="B231" s="563">
        <v>218</v>
      </c>
      <c r="C231" s="573"/>
      <c r="D231" s="573"/>
      <c r="E231" s="573"/>
      <c r="F231" s="572"/>
      <c r="G231" s="571"/>
      <c r="H231" s="571"/>
      <c r="I231" s="571"/>
      <c r="J231" s="571"/>
      <c r="K231" s="571"/>
      <c r="L231" s="571"/>
      <c r="M231" s="571"/>
      <c r="N231" s="571"/>
      <c r="O231" s="572" t="s">
        <v>405</v>
      </c>
    </row>
    <row r="232" spans="1:15">
      <c r="A232" s="503"/>
      <c r="B232" s="563">
        <v>219</v>
      </c>
      <c r="C232" s="573"/>
      <c r="D232" s="573"/>
      <c r="E232" s="573"/>
      <c r="F232" s="572"/>
      <c r="G232" s="571"/>
      <c r="H232" s="571"/>
      <c r="I232" s="571"/>
      <c r="J232" s="571"/>
      <c r="K232" s="571"/>
      <c r="L232" s="571"/>
      <c r="M232" s="571"/>
      <c r="N232" s="571"/>
      <c r="O232" s="572" t="s">
        <v>405</v>
      </c>
    </row>
    <row r="233" spans="1:15">
      <c r="A233" s="503"/>
      <c r="B233" s="563">
        <v>220</v>
      </c>
      <c r="C233" s="573"/>
      <c r="D233" s="573"/>
      <c r="E233" s="573"/>
      <c r="F233" s="572"/>
      <c r="G233" s="571"/>
      <c r="H233" s="571"/>
      <c r="I233" s="571"/>
      <c r="J233" s="571"/>
      <c r="K233" s="571"/>
      <c r="L233" s="571"/>
      <c r="M233" s="571"/>
      <c r="N233" s="571"/>
      <c r="O233" s="572" t="s">
        <v>405</v>
      </c>
    </row>
    <row r="234" spans="1:15">
      <c r="A234" s="503"/>
      <c r="B234" s="563">
        <v>221</v>
      </c>
      <c r="C234" s="573"/>
      <c r="D234" s="573"/>
      <c r="E234" s="573"/>
      <c r="F234" s="572"/>
      <c r="G234" s="571"/>
      <c r="H234" s="571"/>
      <c r="I234" s="571"/>
      <c r="J234" s="571"/>
      <c r="K234" s="571"/>
      <c r="L234" s="571"/>
      <c r="M234" s="571"/>
      <c r="N234" s="571"/>
      <c r="O234" s="572" t="s">
        <v>405</v>
      </c>
    </row>
    <row r="235" spans="1:15">
      <c r="A235" s="503"/>
      <c r="B235" s="563">
        <v>222</v>
      </c>
      <c r="C235" s="573"/>
      <c r="D235" s="573"/>
      <c r="E235" s="573"/>
      <c r="F235" s="572"/>
      <c r="G235" s="571"/>
      <c r="H235" s="571"/>
      <c r="I235" s="571"/>
      <c r="J235" s="571"/>
      <c r="K235" s="571"/>
      <c r="L235" s="571"/>
      <c r="M235" s="571"/>
      <c r="N235" s="571"/>
      <c r="O235" s="572" t="s">
        <v>405</v>
      </c>
    </row>
    <row r="236" spans="1:15">
      <c r="A236" s="503"/>
      <c r="B236" s="563">
        <v>223</v>
      </c>
      <c r="C236" s="573"/>
      <c r="D236" s="573"/>
      <c r="E236" s="573"/>
      <c r="F236" s="572"/>
      <c r="G236" s="571"/>
      <c r="H236" s="571"/>
      <c r="I236" s="571"/>
      <c r="J236" s="571"/>
      <c r="K236" s="571"/>
      <c r="L236" s="571"/>
      <c r="M236" s="571"/>
      <c r="N236" s="571"/>
      <c r="O236" s="572" t="s">
        <v>405</v>
      </c>
    </row>
    <row r="237" spans="1:15">
      <c r="A237" s="503"/>
      <c r="B237" s="563">
        <v>224</v>
      </c>
      <c r="C237" s="573"/>
      <c r="D237" s="573"/>
      <c r="E237" s="573"/>
      <c r="F237" s="572"/>
      <c r="G237" s="571"/>
      <c r="H237" s="571"/>
      <c r="I237" s="571"/>
      <c r="J237" s="571"/>
      <c r="K237" s="571"/>
      <c r="L237" s="571"/>
      <c r="M237" s="571"/>
      <c r="N237" s="571"/>
      <c r="O237" s="572" t="s">
        <v>405</v>
      </c>
    </row>
    <row r="238" spans="1:15">
      <c r="A238" s="503"/>
      <c r="B238" s="563">
        <v>225</v>
      </c>
      <c r="C238" s="573"/>
      <c r="D238" s="573"/>
      <c r="E238" s="573"/>
      <c r="F238" s="572"/>
      <c r="G238" s="571"/>
      <c r="H238" s="571"/>
      <c r="I238" s="571"/>
      <c r="J238" s="571"/>
      <c r="K238" s="571"/>
      <c r="L238" s="571"/>
      <c r="M238" s="571"/>
      <c r="N238" s="571"/>
      <c r="O238" s="572" t="s">
        <v>405</v>
      </c>
    </row>
    <row r="239" spans="1:15">
      <c r="A239" s="503"/>
      <c r="B239" s="563">
        <v>226</v>
      </c>
      <c r="C239" s="573"/>
      <c r="D239" s="573"/>
      <c r="E239" s="573"/>
      <c r="F239" s="572"/>
      <c r="G239" s="571"/>
      <c r="H239" s="571"/>
      <c r="I239" s="571"/>
      <c r="J239" s="571"/>
      <c r="K239" s="571"/>
      <c r="L239" s="571"/>
      <c r="M239" s="571"/>
      <c r="N239" s="571"/>
      <c r="O239" s="572" t="s">
        <v>405</v>
      </c>
    </row>
    <row r="240" spans="1:15">
      <c r="A240" s="503"/>
      <c r="B240" s="563">
        <v>227</v>
      </c>
      <c r="C240" s="573"/>
      <c r="D240" s="573"/>
      <c r="E240" s="573"/>
      <c r="F240" s="572"/>
      <c r="G240" s="571"/>
      <c r="H240" s="571"/>
      <c r="I240" s="571"/>
      <c r="J240" s="571"/>
      <c r="K240" s="571"/>
      <c r="L240" s="571"/>
      <c r="M240" s="571"/>
      <c r="N240" s="571"/>
      <c r="O240" s="572" t="s">
        <v>405</v>
      </c>
    </row>
    <row r="241" spans="1:15">
      <c r="A241" s="503"/>
      <c r="B241" s="563">
        <v>228</v>
      </c>
      <c r="C241" s="573"/>
      <c r="D241" s="573"/>
      <c r="E241" s="573"/>
      <c r="F241" s="572"/>
      <c r="G241" s="571"/>
      <c r="H241" s="571"/>
      <c r="I241" s="571"/>
      <c r="J241" s="571"/>
      <c r="K241" s="571"/>
      <c r="L241" s="571"/>
      <c r="M241" s="571"/>
      <c r="N241" s="571"/>
      <c r="O241" s="572" t="s">
        <v>405</v>
      </c>
    </row>
    <row r="242" spans="1:15">
      <c r="A242" s="503"/>
      <c r="B242" s="563">
        <v>229</v>
      </c>
      <c r="C242" s="573"/>
      <c r="D242" s="573"/>
      <c r="E242" s="573"/>
      <c r="F242" s="572"/>
      <c r="G242" s="571"/>
      <c r="H242" s="571"/>
      <c r="I242" s="571"/>
      <c r="J242" s="571"/>
      <c r="K242" s="571"/>
      <c r="L242" s="571"/>
      <c r="M242" s="571"/>
      <c r="N242" s="571"/>
      <c r="O242" s="572" t="s">
        <v>405</v>
      </c>
    </row>
    <row r="243" spans="1:15">
      <c r="A243" s="503"/>
      <c r="B243" s="563">
        <v>230</v>
      </c>
      <c r="C243" s="573"/>
      <c r="D243" s="573"/>
      <c r="E243" s="573"/>
      <c r="F243" s="572"/>
      <c r="G243" s="571"/>
      <c r="H243" s="571"/>
      <c r="I243" s="571"/>
      <c r="J243" s="571"/>
      <c r="K243" s="571"/>
      <c r="L243" s="571"/>
      <c r="M243" s="571"/>
      <c r="N243" s="571"/>
      <c r="O243" s="572" t="s">
        <v>405</v>
      </c>
    </row>
    <row r="244" spans="1:15">
      <c r="A244" s="503"/>
      <c r="B244" s="563">
        <v>231</v>
      </c>
      <c r="C244" s="573"/>
      <c r="D244" s="573"/>
      <c r="E244" s="573"/>
      <c r="F244" s="572"/>
      <c r="G244" s="571"/>
      <c r="H244" s="571"/>
      <c r="I244" s="571"/>
      <c r="J244" s="571"/>
      <c r="K244" s="571"/>
      <c r="L244" s="571"/>
      <c r="M244" s="571"/>
      <c r="N244" s="571"/>
      <c r="O244" s="572" t="s">
        <v>405</v>
      </c>
    </row>
    <row r="245" spans="1:15">
      <c r="A245" s="503"/>
      <c r="B245" s="563">
        <v>232</v>
      </c>
      <c r="C245" s="573"/>
      <c r="D245" s="573"/>
      <c r="E245" s="573"/>
      <c r="F245" s="572"/>
      <c r="G245" s="571"/>
      <c r="H245" s="571"/>
      <c r="I245" s="571"/>
      <c r="J245" s="571"/>
      <c r="K245" s="571"/>
      <c r="L245" s="571"/>
      <c r="M245" s="571"/>
      <c r="N245" s="571"/>
      <c r="O245" s="572" t="s">
        <v>405</v>
      </c>
    </row>
    <row r="246" spans="1:15">
      <c r="A246" s="503"/>
      <c r="B246" s="563">
        <v>233</v>
      </c>
      <c r="C246" s="573"/>
      <c r="D246" s="573"/>
      <c r="E246" s="573"/>
      <c r="F246" s="572"/>
      <c r="G246" s="571"/>
      <c r="H246" s="571"/>
      <c r="I246" s="571"/>
      <c r="J246" s="571"/>
      <c r="K246" s="571"/>
      <c r="L246" s="571"/>
      <c r="M246" s="571"/>
      <c r="N246" s="571"/>
      <c r="O246" s="572" t="s">
        <v>405</v>
      </c>
    </row>
    <row r="247" spans="1:15">
      <c r="A247" s="503"/>
      <c r="B247" s="563">
        <v>234</v>
      </c>
      <c r="C247" s="573"/>
      <c r="D247" s="573"/>
      <c r="E247" s="573"/>
      <c r="F247" s="572"/>
      <c r="G247" s="571"/>
      <c r="H247" s="571"/>
      <c r="I247" s="571"/>
      <c r="J247" s="571"/>
      <c r="K247" s="571"/>
      <c r="L247" s="571"/>
      <c r="M247" s="571"/>
      <c r="N247" s="571"/>
      <c r="O247" s="572" t="s">
        <v>405</v>
      </c>
    </row>
    <row r="248" spans="1:15">
      <c r="A248" s="503"/>
      <c r="B248" s="563">
        <v>235</v>
      </c>
      <c r="C248" s="573"/>
      <c r="D248" s="573"/>
      <c r="E248" s="573"/>
      <c r="F248" s="572"/>
      <c r="G248" s="571"/>
      <c r="H248" s="571"/>
      <c r="I248" s="571"/>
      <c r="J248" s="571"/>
      <c r="K248" s="571"/>
      <c r="L248" s="571"/>
      <c r="M248" s="571"/>
      <c r="N248" s="571"/>
      <c r="O248" s="572" t="s">
        <v>405</v>
      </c>
    </row>
    <row r="249" spans="1:15">
      <c r="A249" s="503"/>
      <c r="B249" s="563">
        <v>236</v>
      </c>
      <c r="C249" s="573"/>
      <c r="D249" s="573"/>
      <c r="E249" s="573"/>
      <c r="F249" s="572"/>
      <c r="G249" s="571"/>
      <c r="H249" s="571"/>
      <c r="I249" s="571"/>
      <c r="J249" s="571"/>
      <c r="K249" s="571"/>
      <c r="L249" s="571"/>
      <c r="M249" s="571"/>
      <c r="N249" s="571"/>
      <c r="O249" s="572" t="s">
        <v>405</v>
      </c>
    </row>
    <row r="250" spans="1:15">
      <c r="A250" s="503"/>
      <c r="B250" s="563">
        <v>237</v>
      </c>
      <c r="C250" s="573"/>
      <c r="D250" s="573"/>
      <c r="E250" s="573"/>
      <c r="F250" s="572"/>
      <c r="G250" s="571"/>
      <c r="H250" s="571"/>
      <c r="I250" s="571"/>
      <c r="J250" s="571"/>
      <c r="K250" s="571"/>
      <c r="L250" s="571"/>
      <c r="M250" s="571"/>
      <c r="N250" s="571"/>
      <c r="O250" s="572" t="s">
        <v>405</v>
      </c>
    </row>
    <row r="251" spans="1:15">
      <c r="A251" s="503"/>
      <c r="B251" s="563">
        <v>238</v>
      </c>
      <c r="C251" s="573"/>
      <c r="D251" s="573"/>
      <c r="E251" s="573"/>
      <c r="F251" s="572"/>
      <c r="G251" s="571"/>
      <c r="H251" s="571"/>
      <c r="I251" s="571"/>
      <c r="J251" s="571"/>
      <c r="K251" s="571"/>
      <c r="L251" s="571"/>
      <c r="M251" s="571"/>
      <c r="N251" s="571"/>
      <c r="O251" s="572" t="s">
        <v>405</v>
      </c>
    </row>
    <row r="252" spans="1:15">
      <c r="A252" s="503"/>
      <c r="B252" s="563">
        <v>239</v>
      </c>
      <c r="C252" s="573"/>
      <c r="D252" s="573"/>
      <c r="E252" s="573"/>
      <c r="F252" s="572"/>
      <c r="G252" s="571"/>
      <c r="H252" s="571"/>
      <c r="I252" s="571"/>
      <c r="J252" s="571"/>
      <c r="K252" s="571"/>
      <c r="L252" s="571"/>
      <c r="M252" s="571"/>
      <c r="N252" s="571"/>
      <c r="O252" s="572" t="s">
        <v>405</v>
      </c>
    </row>
    <row r="253" spans="1:15">
      <c r="A253" s="503"/>
      <c r="B253" s="563">
        <v>240</v>
      </c>
      <c r="C253" s="573"/>
      <c r="D253" s="573"/>
      <c r="E253" s="573"/>
      <c r="F253" s="572"/>
      <c r="G253" s="571"/>
      <c r="H253" s="571"/>
      <c r="I253" s="571"/>
      <c r="J253" s="571"/>
      <c r="K253" s="571"/>
      <c r="L253" s="571"/>
      <c r="M253" s="571"/>
      <c r="N253" s="571"/>
      <c r="O253" s="572" t="s">
        <v>405</v>
      </c>
    </row>
    <row r="254" spans="1:15">
      <c r="A254" s="503"/>
      <c r="B254" s="563">
        <v>241</v>
      </c>
      <c r="C254" s="573"/>
      <c r="D254" s="573"/>
      <c r="E254" s="573"/>
      <c r="F254" s="572"/>
      <c r="G254" s="571"/>
      <c r="H254" s="571"/>
      <c r="I254" s="571"/>
      <c r="J254" s="571"/>
      <c r="K254" s="571"/>
      <c r="L254" s="571"/>
      <c r="M254" s="571"/>
      <c r="N254" s="571"/>
      <c r="O254" s="572" t="s">
        <v>405</v>
      </c>
    </row>
    <row r="255" spans="1:15">
      <c r="A255" s="503"/>
      <c r="B255" s="563">
        <v>242</v>
      </c>
      <c r="C255" s="573"/>
      <c r="D255" s="573"/>
      <c r="E255" s="573"/>
      <c r="F255" s="572"/>
      <c r="G255" s="571"/>
      <c r="H255" s="571"/>
      <c r="I255" s="571"/>
      <c r="J255" s="571"/>
      <c r="K255" s="571"/>
      <c r="L255" s="571"/>
      <c r="M255" s="571"/>
      <c r="N255" s="571"/>
      <c r="O255" s="572" t="s">
        <v>405</v>
      </c>
    </row>
    <row r="256" spans="1:15">
      <c r="A256" s="503"/>
      <c r="B256" s="563">
        <v>243</v>
      </c>
      <c r="C256" s="573"/>
      <c r="D256" s="573"/>
      <c r="E256" s="573"/>
      <c r="F256" s="572"/>
      <c r="G256" s="571"/>
      <c r="H256" s="571"/>
      <c r="I256" s="571"/>
      <c r="J256" s="571"/>
      <c r="K256" s="571"/>
      <c r="L256" s="571"/>
      <c r="M256" s="571"/>
      <c r="N256" s="571"/>
      <c r="O256" s="572" t="s">
        <v>405</v>
      </c>
    </row>
    <row r="257" spans="1:15">
      <c r="A257" s="503"/>
      <c r="B257" s="563">
        <v>244</v>
      </c>
      <c r="C257" s="573"/>
      <c r="D257" s="573"/>
      <c r="E257" s="573"/>
      <c r="F257" s="572"/>
      <c r="G257" s="571"/>
      <c r="H257" s="571"/>
      <c r="I257" s="571"/>
      <c r="J257" s="571"/>
      <c r="K257" s="571"/>
      <c r="L257" s="571"/>
      <c r="M257" s="571"/>
      <c r="N257" s="571"/>
      <c r="O257" s="572" t="s">
        <v>405</v>
      </c>
    </row>
    <row r="258" spans="1:15">
      <c r="A258" s="503"/>
      <c r="B258" s="563">
        <v>245</v>
      </c>
      <c r="C258" s="573"/>
      <c r="D258" s="573"/>
      <c r="E258" s="573"/>
      <c r="F258" s="572"/>
      <c r="G258" s="571"/>
      <c r="H258" s="571"/>
      <c r="I258" s="571"/>
      <c r="J258" s="571"/>
      <c r="K258" s="571"/>
      <c r="L258" s="571"/>
      <c r="M258" s="571"/>
      <c r="N258" s="571"/>
      <c r="O258" s="572" t="s">
        <v>405</v>
      </c>
    </row>
    <row r="259" spans="1:15">
      <c r="A259" s="503"/>
      <c r="B259" s="563">
        <v>246</v>
      </c>
      <c r="C259" s="573"/>
      <c r="D259" s="573"/>
      <c r="E259" s="573"/>
      <c r="F259" s="572"/>
      <c r="G259" s="571"/>
      <c r="H259" s="571"/>
      <c r="I259" s="571"/>
      <c r="J259" s="571"/>
      <c r="K259" s="571"/>
      <c r="L259" s="571"/>
      <c r="M259" s="571"/>
      <c r="N259" s="571"/>
      <c r="O259" s="572" t="s">
        <v>405</v>
      </c>
    </row>
    <row r="260" spans="1:15">
      <c r="A260" s="503"/>
      <c r="B260" s="563">
        <v>247</v>
      </c>
      <c r="C260" s="573"/>
      <c r="D260" s="573"/>
      <c r="E260" s="573"/>
      <c r="F260" s="572"/>
      <c r="G260" s="571"/>
      <c r="H260" s="571"/>
      <c r="I260" s="571"/>
      <c r="J260" s="571"/>
      <c r="K260" s="571"/>
      <c r="L260" s="571"/>
      <c r="M260" s="571"/>
      <c r="N260" s="571"/>
      <c r="O260" s="572" t="s">
        <v>405</v>
      </c>
    </row>
    <row r="261" spans="1:15">
      <c r="A261" s="503"/>
      <c r="B261" s="563">
        <v>248</v>
      </c>
      <c r="C261" s="573"/>
      <c r="D261" s="573"/>
      <c r="E261" s="573"/>
      <c r="F261" s="572"/>
      <c r="G261" s="571"/>
      <c r="H261" s="571"/>
      <c r="I261" s="571"/>
      <c r="J261" s="571"/>
      <c r="K261" s="571"/>
      <c r="L261" s="571"/>
      <c r="M261" s="571"/>
      <c r="N261" s="571"/>
      <c r="O261" s="572" t="s">
        <v>405</v>
      </c>
    </row>
    <row r="262" spans="1:15">
      <c r="A262" s="503"/>
      <c r="B262" s="563">
        <v>249</v>
      </c>
      <c r="C262" s="573"/>
      <c r="D262" s="573"/>
      <c r="E262" s="573"/>
      <c r="F262" s="572"/>
      <c r="G262" s="571"/>
      <c r="H262" s="571"/>
      <c r="I262" s="571"/>
      <c r="J262" s="571"/>
      <c r="K262" s="571"/>
      <c r="L262" s="571"/>
      <c r="M262" s="571"/>
      <c r="N262" s="571"/>
      <c r="O262" s="572" t="s">
        <v>405</v>
      </c>
    </row>
    <row r="263" spans="1:15">
      <c r="A263" s="503"/>
      <c r="B263" s="563">
        <v>250</v>
      </c>
      <c r="C263" s="573"/>
      <c r="D263" s="573"/>
      <c r="E263" s="573"/>
      <c r="F263" s="572"/>
      <c r="G263" s="571"/>
      <c r="H263" s="571"/>
      <c r="I263" s="571"/>
      <c r="J263" s="571"/>
      <c r="K263" s="571"/>
      <c r="L263" s="571"/>
      <c r="M263" s="571"/>
      <c r="N263" s="571"/>
      <c r="O263" s="572" t="s">
        <v>405</v>
      </c>
    </row>
    <row r="264" spans="1:15">
      <c r="A264" s="503"/>
      <c r="B264" s="563">
        <v>251</v>
      </c>
      <c r="C264" s="573"/>
      <c r="D264" s="573"/>
      <c r="E264" s="573"/>
      <c r="F264" s="572"/>
      <c r="G264" s="571"/>
      <c r="H264" s="571"/>
      <c r="I264" s="571"/>
      <c r="J264" s="571"/>
      <c r="K264" s="571"/>
      <c r="L264" s="571"/>
      <c r="M264" s="571"/>
      <c r="N264" s="571"/>
      <c r="O264" s="572" t="s">
        <v>405</v>
      </c>
    </row>
    <row r="265" spans="1:15">
      <c r="A265" s="503"/>
      <c r="B265" s="563">
        <v>252</v>
      </c>
      <c r="C265" s="573"/>
      <c r="D265" s="573"/>
      <c r="E265" s="573"/>
      <c r="F265" s="572"/>
      <c r="G265" s="571"/>
      <c r="H265" s="571"/>
      <c r="I265" s="571"/>
      <c r="J265" s="571"/>
      <c r="K265" s="571"/>
      <c r="L265" s="571"/>
      <c r="M265" s="571"/>
      <c r="N265" s="571"/>
      <c r="O265" s="572" t="s">
        <v>405</v>
      </c>
    </row>
    <row r="266" spans="1:15">
      <c r="A266" s="503"/>
      <c r="B266" s="563">
        <v>253</v>
      </c>
      <c r="C266" s="573"/>
      <c r="D266" s="573"/>
      <c r="E266" s="573"/>
      <c r="F266" s="572"/>
      <c r="G266" s="571"/>
      <c r="H266" s="571"/>
      <c r="I266" s="571"/>
      <c r="J266" s="571"/>
      <c r="K266" s="571"/>
      <c r="L266" s="571"/>
      <c r="M266" s="571"/>
      <c r="N266" s="571"/>
      <c r="O266" s="572" t="s">
        <v>405</v>
      </c>
    </row>
    <row r="267" spans="1:15">
      <c r="A267" s="503"/>
      <c r="B267" s="563">
        <v>254</v>
      </c>
      <c r="C267" s="573"/>
      <c r="D267" s="573"/>
      <c r="E267" s="573"/>
      <c r="F267" s="572"/>
      <c r="G267" s="571"/>
      <c r="H267" s="571"/>
      <c r="I267" s="571"/>
      <c r="J267" s="571"/>
      <c r="K267" s="571"/>
      <c r="L267" s="571"/>
      <c r="M267" s="571"/>
      <c r="N267" s="571"/>
      <c r="O267" s="572" t="s">
        <v>405</v>
      </c>
    </row>
    <row r="268" spans="1:15">
      <c r="A268" s="503"/>
      <c r="B268" s="563">
        <v>255</v>
      </c>
      <c r="C268" s="573"/>
      <c r="D268" s="573"/>
      <c r="E268" s="573"/>
      <c r="F268" s="572"/>
      <c r="G268" s="571"/>
      <c r="H268" s="571"/>
      <c r="I268" s="571"/>
      <c r="J268" s="571"/>
      <c r="K268" s="571"/>
      <c r="L268" s="571"/>
      <c r="M268" s="571"/>
      <c r="N268" s="571"/>
      <c r="O268" s="572" t="s">
        <v>405</v>
      </c>
    </row>
    <row r="269" spans="1:15">
      <c r="A269" s="503"/>
      <c r="B269" s="563">
        <v>256</v>
      </c>
      <c r="C269" s="573"/>
      <c r="D269" s="573"/>
      <c r="E269" s="573"/>
      <c r="F269" s="572"/>
      <c r="G269" s="571"/>
      <c r="H269" s="571"/>
      <c r="I269" s="571"/>
      <c r="J269" s="571"/>
      <c r="K269" s="571"/>
      <c r="L269" s="571"/>
      <c r="M269" s="571"/>
      <c r="N269" s="571"/>
      <c r="O269" s="572" t="s">
        <v>405</v>
      </c>
    </row>
    <row r="270" spans="1:15">
      <c r="A270" s="503"/>
      <c r="B270" s="563">
        <v>257</v>
      </c>
      <c r="C270" s="573"/>
      <c r="D270" s="573"/>
      <c r="E270" s="573"/>
      <c r="F270" s="572"/>
      <c r="G270" s="571"/>
      <c r="H270" s="571"/>
      <c r="I270" s="571"/>
      <c r="J270" s="571"/>
      <c r="K270" s="571"/>
      <c r="L270" s="571"/>
      <c r="M270" s="571"/>
      <c r="N270" s="571"/>
      <c r="O270" s="572" t="s">
        <v>405</v>
      </c>
    </row>
    <row r="271" spans="1:15">
      <c r="A271" s="503"/>
      <c r="B271" s="563">
        <v>258</v>
      </c>
      <c r="C271" s="573"/>
      <c r="D271" s="573"/>
      <c r="E271" s="573"/>
      <c r="F271" s="572"/>
      <c r="G271" s="571"/>
      <c r="H271" s="571"/>
      <c r="I271" s="571"/>
      <c r="J271" s="571"/>
      <c r="K271" s="571"/>
      <c r="L271" s="571"/>
      <c r="M271" s="571"/>
      <c r="N271" s="571"/>
      <c r="O271" s="572" t="s">
        <v>405</v>
      </c>
    </row>
    <row r="272" spans="1:15">
      <c r="A272" s="503"/>
      <c r="B272" s="563">
        <v>259</v>
      </c>
      <c r="C272" s="573"/>
      <c r="D272" s="573"/>
      <c r="E272" s="573"/>
      <c r="F272" s="572"/>
      <c r="G272" s="571"/>
      <c r="H272" s="571"/>
      <c r="I272" s="571"/>
      <c r="J272" s="571"/>
      <c r="K272" s="571"/>
      <c r="L272" s="571"/>
      <c r="M272" s="571"/>
      <c r="N272" s="571"/>
      <c r="O272" s="572" t="s">
        <v>405</v>
      </c>
    </row>
    <row r="273" spans="1:15">
      <c r="A273" s="503"/>
      <c r="B273" s="563">
        <v>260</v>
      </c>
      <c r="C273" s="573"/>
      <c r="D273" s="573"/>
      <c r="E273" s="573"/>
      <c r="F273" s="572"/>
      <c r="G273" s="571"/>
      <c r="H273" s="571"/>
      <c r="I273" s="571"/>
      <c r="J273" s="571"/>
      <c r="K273" s="571"/>
      <c r="L273" s="571"/>
      <c r="M273" s="571"/>
      <c r="N273" s="571"/>
      <c r="O273" s="572" t="s">
        <v>405</v>
      </c>
    </row>
    <row r="274" spans="1:15">
      <c r="A274" s="503"/>
      <c r="B274" s="563">
        <v>261</v>
      </c>
      <c r="C274" s="573"/>
      <c r="D274" s="573"/>
      <c r="E274" s="573"/>
      <c r="F274" s="572"/>
      <c r="G274" s="571"/>
      <c r="H274" s="571"/>
      <c r="I274" s="571"/>
      <c r="J274" s="571"/>
      <c r="K274" s="571"/>
      <c r="L274" s="571"/>
      <c r="M274" s="571"/>
      <c r="N274" s="571"/>
      <c r="O274" s="572" t="s">
        <v>405</v>
      </c>
    </row>
    <row r="275" spans="1:15">
      <c r="A275" s="503"/>
      <c r="B275" s="563">
        <v>262</v>
      </c>
      <c r="C275" s="573"/>
      <c r="D275" s="573"/>
      <c r="E275" s="573"/>
      <c r="F275" s="572"/>
      <c r="G275" s="571"/>
      <c r="H275" s="571"/>
      <c r="I275" s="571"/>
      <c r="J275" s="571"/>
      <c r="K275" s="571"/>
      <c r="L275" s="571"/>
      <c r="M275" s="571"/>
      <c r="N275" s="571"/>
      <c r="O275" s="572" t="s">
        <v>405</v>
      </c>
    </row>
    <row r="276" spans="1:15">
      <c r="A276" s="503"/>
      <c r="B276" s="563">
        <v>263</v>
      </c>
      <c r="C276" s="573"/>
      <c r="D276" s="573"/>
      <c r="E276" s="573"/>
      <c r="F276" s="572"/>
      <c r="G276" s="571"/>
      <c r="H276" s="571"/>
      <c r="I276" s="571"/>
      <c r="J276" s="571"/>
      <c r="K276" s="571"/>
      <c r="L276" s="571"/>
      <c r="M276" s="571"/>
      <c r="N276" s="571"/>
      <c r="O276" s="572" t="s">
        <v>405</v>
      </c>
    </row>
    <row r="277" spans="1:15">
      <c r="A277" s="503"/>
      <c r="B277" s="563">
        <v>264</v>
      </c>
      <c r="C277" s="573"/>
      <c r="D277" s="573"/>
      <c r="E277" s="573"/>
      <c r="F277" s="572"/>
      <c r="G277" s="571"/>
      <c r="H277" s="571"/>
      <c r="I277" s="571"/>
      <c r="J277" s="571"/>
      <c r="K277" s="571"/>
      <c r="L277" s="571"/>
      <c r="M277" s="571"/>
      <c r="N277" s="571"/>
      <c r="O277" s="572" t="s">
        <v>405</v>
      </c>
    </row>
    <row r="278" spans="1:15">
      <c r="A278" s="503"/>
      <c r="B278" s="563">
        <v>265</v>
      </c>
      <c r="C278" s="573"/>
      <c r="D278" s="573"/>
      <c r="E278" s="573"/>
      <c r="F278" s="572"/>
      <c r="G278" s="571"/>
      <c r="H278" s="571"/>
      <c r="I278" s="571"/>
      <c r="J278" s="571"/>
      <c r="K278" s="571"/>
      <c r="L278" s="571"/>
      <c r="M278" s="571"/>
      <c r="N278" s="571"/>
      <c r="O278" s="572" t="s">
        <v>405</v>
      </c>
    </row>
    <row r="279" spans="1:15">
      <c r="A279" s="503"/>
      <c r="B279" s="563">
        <v>266</v>
      </c>
      <c r="C279" s="573"/>
      <c r="D279" s="573"/>
      <c r="E279" s="573"/>
      <c r="F279" s="572"/>
      <c r="G279" s="571"/>
      <c r="H279" s="571"/>
      <c r="I279" s="571"/>
      <c r="J279" s="571"/>
      <c r="K279" s="571"/>
      <c r="L279" s="571"/>
      <c r="M279" s="571"/>
      <c r="N279" s="571"/>
      <c r="O279" s="572" t="s">
        <v>405</v>
      </c>
    </row>
    <row r="280" spans="1:15">
      <c r="A280" s="503"/>
      <c r="B280" s="563">
        <v>267</v>
      </c>
      <c r="C280" s="573"/>
      <c r="D280" s="573"/>
      <c r="E280" s="573"/>
      <c r="F280" s="572"/>
      <c r="G280" s="571"/>
      <c r="H280" s="571"/>
      <c r="I280" s="571"/>
      <c r="J280" s="571"/>
      <c r="K280" s="571"/>
      <c r="L280" s="571"/>
      <c r="M280" s="571"/>
      <c r="N280" s="571"/>
      <c r="O280" s="572" t="s">
        <v>405</v>
      </c>
    </row>
    <row r="281" spans="1:15">
      <c r="A281" s="503"/>
      <c r="B281" s="563">
        <v>268</v>
      </c>
      <c r="C281" s="573"/>
      <c r="D281" s="573"/>
      <c r="E281" s="573"/>
      <c r="F281" s="572"/>
      <c r="G281" s="571"/>
      <c r="H281" s="571"/>
      <c r="I281" s="571"/>
      <c r="J281" s="571"/>
      <c r="K281" s="571"/>
      <c r="L281" s="571"/>
      <c r="M281" s="571"/>
      <c r="N281" s="571"/>
      <c r="O281" s="572" t="s">
        <v>405</v>
      </c>
    </row>
    <row r="282" spans="1:15">
      <c r="A282" s="503"/>
      <c r="B282" s="563">
        <v>269</v>
      </c>
      <c r="C282" s="573"/>
      <c r="D282" s="573"/>
      <c r="E282" s="573"/>
      <c r="F282" s="572"/>
      <c r="G282" s="571"/>
      <c r="H282" s="571"/>
      <c r="I282" s="571"/>
      <c r="J282" s="571"/>
      <c r="K282" s="571"/>
      <c r="L282" s="571"/>
      <c r="M282" s="571"/>
      <c r="N282" s="571"/>
      <c r="O282" s="572" t="s">
        <v>405</v>
      </c>
    </row>
    <row r="283" spans="1:15">
      <c r="A283" s="503"/>
      <c r="B283" s="563">
        <v>270</v>
      </c>
      <c r="C283" s="573"/>
      <c r="D283" s="573"/>
      <c r="E283" s="573"/>
      <c r="F283" s="572"/>
      <c r="G283" s="571"/>
      <c r="H283" s="571"/>
      <c r="I283" s="571"/>
      <c r="J283" s="571"/>
      <c r="K283" s="571"/>
      <c r="L283" s="571"/>
      <c r="M283" s="571"/>
      <c r="N283" s="571"/>
      <c r="O283" s="572" t="s">
        <v>405</v>
      </c>
    </row>
    <row r="284" spans="1:15">
      <c r="A284" s="503"/>
      <c r="B284" s="563">
        <v>271</v>
      </c>
      <c r="C284" s="573"/>
      <c r="D284" s="573"/>
      <c r="E284" s="573"/>
      <c r="F284" s="572"/>
      <c r="G284" s="571"/>
      <c r="H284" s="571"/>
      <c r="I284" s="571"/>
      <c r="J284" s="571"/>
      <c r="K284" s="571"/>
      <c r="L284" s="571"/>
      <c r="M284" s="571"/>
      <c r="N284" s="571"/>
      <c r="O284" s="572" t="s">
        <v>405</v>
      </c>
    </row>
    <row r="285" spans="1:15">
      <c r="A285" s="503"/>
      <c r="B285" s="563">
        <v>272</v>
      </c>
      <c r="C285" s="573"/>
      <c r="D285" s="573"/>
      <c r="E285" s="573"/>
      <c r="F285" s="572"/>
      <c r="G285" s="571"/>
      <c r="H285" s="571"/>
      <c r="I285" s="571"/>
      <c r="J285" s="571"/>
      <c r="K285" s="571"/>
      <c r="L285" s="571"/>
      <c r="M285" s="571"/>
      <c r="N285" s="571"/>
      <c r="O285" s="572" t="s">
        <v>405</v>
      </c>
    </row>
    <row r="286" spans="1:15">
      <c r="A286" s="503"/>
      <c r="B286" s="563">
        <v>273</v>
      </c>
      <c r="C286" s="573"/>
      <c r="D286" s="573"/>
      <c r="E286" s="573"/>
      <c r="F286" s="572"/>
      <c r="G286" s="571"/>
      <c r="H286" s="571"/>
      <c r="I286" s="571"/>
      <c r="J286" s="571"/>
      <c r="K286" s="571"/>
      <c r="L286" s="571"/>
      <c r="M286" s="571"/>
      <c r="N286" s="571"/>
      <c r="O286" s="572" t="s">
        <v>405</v>
      </c>
    </row>
    <row r="287" spans="1:15">
      <c r="A287" s="503"/>
      <c r="B287" s="563">
        <v>274</v>
      </c>
      <c r="C287" s="573"/>
      <c r="D287" s="573"/>
      <c r="E287" s="573"/>
      <c r="F287" s="572"/>
      <c r="G287" s="571"/>
      <c r="H287" s="571"/>
      <c r="I287" s="571"/>
      <c r="J287" s="571"/>
      <c r="K287" s="571"/>
      <c r="L287" s="571"/>
      <c r="M287" s="571"/>
      <c r="N287" s="571"/>
      <c r="O287" s="572" t="s">
        <v>405</v>
      </c>
    </row>
    <row r="288" spans="1:15">
      <c r="A288" s="503"/>
      <c r="B288" s="563">
        <v>275</v>
      </c>
      <c r="C288" s="573"/>
      <c r="D288" s="573"/>
      <c r="E288" s="573"/>
      <c r="F288" s="572"/>
      <c r="G288" s="571"/>
      <c r="H288" s="571"/>
      <c r="I288" s="571"/>
      <c r="J288" s="571"/>
      <c r="K288" s="571"/>
      <c r="L288" s="571"/>
      <c r="M288" s="571"/>
      <c r="N288" s="571"/>
      <c r="O288" s="572" t="s">
        <v>405</v>
      </c>
    </row>
    <row r="289" spans="1:15">
      <c r="A289" s="503"/>
      <c r="B289" s="563">
        <v>276</v>
      </c>
      <c r="C289" s="573"/>
      <c r="D289" s="573"/>
      <c r="E289" s="573"/>
      <c r="F289" s="572"/>
      <c r="G289" s="571"/>
      <c r="H289" s="571"/>
      <c r="I289" s="571"/>
      <c r="J289" s="571"/>
      <c r="K289" s="571"/>
      <c r="L289" s="571"/>
      <c r="M289" s="571"/>
      <c r="N289" s="571"/>
      <c r="O289" s="572" t="s">
        <v>405</v>
      </c>
    </row>
    <row r="290" spans="1:15">
      <c r="A290" s="503"/>
      <c r="B290" s="563">
        <v>277</v>
      </c>
      <c r="C290" s="573"/>
      <c r="D290" s="573"/>
      <c r="E290" s="573"/>
      <c r="F290" s="572"/>
      <c r="G290" s="571"/>
      <c r="H290" s="571"/>
      <c r="I290" s="571"/>
      <c r="J290" s="571"/>
      <c r="K290" s="571"/>
      <c r="L290" s="571"/>
      <c r="M290" s="571"/>
      <c r="N290" s="571"/>
      <c r="O290" s="572" t="s">
        <v>405</v>
      </c>
    </row>
    <row r="291" spans="1:15">
      <c r="A291" s="503"/>
      <c r="B291" s="563">
        <v>278</v>
      </c>
      <c r="C291" s="573"/>
      <c r="D291" s="573"/>
      <c r="E291" s="573"/>
      <c r="F291" s="572"/>
      <c r="G291" s="571"/>
      <c r="H291" s="571"/>
      <c r="I291" s="571"/>
      <c r="J291" s="571"/>
      <c r="K291" s="571"/>
      <c r="L291" s="571"/>
      <c r="M291" s="571"/>
      <c r="N291" s="571"/>
      <c r="O291" s="572" t="s">
        <v>405</v>
      </c>
    </row>
    <row r="292" spans="1:15">
      <c r="A292" s="503"/>
      <c r="B292" s="563">
        <v>279</v>
      </c>
      <c r="C292" s="573"/>
      <c r="D292" s="573"/>
      <c r="E292" s="573"/>
      <c r="F292" s="572"/>
      <c r="G292" s="571"/>
      <c r="H292" s="571"/>
      <c r="I292" s="571"/>
      <c r="J292" s="571"/>
      <c r="K292" s="571"/>
      <c r="L292" s="571"/>
      <c r="M292" s="571"/>
      <c r="N292" s="571"/>
      <c r="O292" s="572" t="s">
        <v>405</v>
      </c>
    </row>
    <row r="293" spans="1:15">
      <c r="A293" s="503"/>
      <c r="B293" s="563">
        <v>280</v>
      </c>
      <c r="C293" s="573"/>
      <c r="D293" s="573"/>
      <c r="E293" s="573"/>
      <c r="F293" s="572"/>
      <c r="G293" s="571"/>
      <c r="H293" s="571"/>
      <c r="I293" s="571"/>
      <c r="J293" s="571"/>
      <c r="K293" s="571"/>
      <c r="L293" s="571"/>
      <c r="M293" s="571"/>
      <c r="N293" s="571"/>
      <c r="O293" s="572" t="s">
        <v>405</v>
      </c>
    </row>
    <row r="294" spans="1:15">
      <c r="A294" s="503"/>
      <c r="B294" s="563">
        <v>281</v>
      </c>
      <c r="C294" s="573"/>
      <c r="D294" s="573"/>
      <c r="E294" s="573"/>
      <c r="F294" s="572"/>
      <c r="G294" s="571"/>
      <c r="H294" s="571"/>
      <c r="I294" s="571"/>
      <c r="J294" s="571"/>
      <c r="K294" s="571"/>
      <c r="L294" s="571"/>
      <c r="M294" s="571"/>
      <c r="N294" s="571"/>
      <c r="O294" s="572" t="s">
        <v>405</v>
      </c>
    </row>
    <row r="295" spans="1:15">
      <c r="A295" s="503"/>
      <c r="B295" s="563">
        <v>282</v>
      </c>
      <c r="C295" s="573"/>
      <c r="D295" s="573"/>
      <c r="E295" s="573"/>
      <c r="F295" s="572"/>
      <c r="G295" s="571"/>
      <c r="H295" s="571"/>
      <c r="I295" s="571"/>
      <c r="J295" s="571"/>
      <c r="K295" s="571"/>
      <c r="L295" s="571"/>
      <c r="M295" s="571"/>
      <c r="N295" s="571"/>
      <c r="O295" s="572" t="s">
        <v>405</v>
      </c>
    </row>
    <row r="296" spans="1:15">
      <c r="A296" s="503"/>
      <c r="B296" s="563">
        <v>283</v>
      </c>
      <c r="C296" s="573"/>
      <c r="D296" s="573"/>
      <c r="E296" s="573"/>
      <c r="F296" s="572"/>
      <c r="G296" s="571"/>
      <c r="H296" s="571"/>
      <c r="I296" s="571"/>
      <c r="J296" s="571"/>
      <c r="K296" s="571"/>
      <c r="L296" s="571"/>
      <c r="M296" s="571"/>
      <c r="N296" s="571"/>
      <c r="O296" s="572" t="s">
        <v>405</v>
      </c>
    </row>
    <row r="297" spans="1:15">
      <c r="A297" s="503"/>
      <c r="B297" s="563">
        <v>284</v>
      </c>
      <c r="C297" s="573"/>
      <c r="D297" s="573"/>
      <c r="E297" s="573"/>
      <c r="F297" s="572"/>
      <c r="G297" s="571"/>
      <c r="H297" s="571"/>
      <c r="I297" s="571"/>
      <c r="J297" s="571"/>
      <c r="K297" s="571"/>
      <c r="L297" s="571"/>
      <c r="M297" s="571"/>
      <c r="N297" s="571"/>
      <c r="O297" s="572" t="s">
        <v>405</v>
      </c>
    </row>
    <row r="298" spans="1:15">
      <c r="A298" s="503"/>
      <c r="B298" s="563">
        <v>285</v>
      </c>
      <c r="C298" s="573"/>
      <c r="D298" s="573"/>
      <c r="E298" s="573"/>
      <c r="F298" s="572"/>
      <c r="G298" s="571"/>
      <c r="H298" s="571"/>
      <c r="I298" s="571"/>
      <c r="J298" s="571"/>
      <c r="K298" s="571"/>
      <c r="L298" s="571"/>
      <c r="M298" s="571"/>
      <c r="N298" s="571"/>
      <c r="O298" s="572" t="s">
        <v>405</v>
      </c>
    </row>
    <row r="299" spans="1:15">
      <c r="A299" s="503"/>
      <c r="B299" s="563">
        <v>286</v>
      </c>
      <c r="C299" s="573"/>
      <c r="D299" s="573"/>
      <c r="E299" s="573"/>
      <c r="F299" s="572"/>
      <c r="G299" s="571"/>
      <c r="H299" s="571"/>
      <c r="I299" s="571"/>
      <c r="J299" s="571"/>
      <c r="K299" s="571"/>
      <c r="L299" s="571"/>
      <c r="M299" s="571"/>
      <c r="N299" s="571"/>
      <c r="O299" s="572" t="s">
        <v>405</v>
      </c>
    </row>
    <row r="300" spans="1:15">
      <c r="A300" s="503"/>
      <c r="B300" s="563">
        <v>287</v>
      </c>
      <c r="C300" s="573"/>
      <c r="D300" s="573"/>
      <c r="E300" s="573"/>
      <c r="F300" s="572"/>
      <c r="G300" s="571"/>
      <c r="H300" s="571"/>
      <c r="I300" s="571"/>
      <c r="J300" s="571"/>
      <c r="K300" s="571"/>
      <c r="L300" s="571"/>
      <c r="M300" s="571"/>
      <c r="N300" s="571"/>
      <c r="O300" s="572" t="s">
        <v>405</v>
      </c>
    </row>
    <row r="301" spans="1:15">
      <c r="A301" s="503"/>
      <c r="B301" s="563">
        <v>288</v>
      </c>
      <c r="C301" s="573"/>
      <c r="D301" s="573"/>
      <c r="E301" s="573"/>
      <c r="F301" s="572"/>
      <c r="G301" s="571"/>
      <c r="H301" s="571"/>
      <c r="I301" s="571"/>
      <c r="J301" s="571"/>
      <c r="K301" s="571"/>
      <c r="L301" s="571"/>
      <c r="M301" s="571"/>
      <c r="N301" s="571"/>
      <c r="O301" s="572" t="s">
        <v>405</v>
      </c>
    </row>
    <row r="302" spans="1:15">
      <c r="A302" s="503"/>
      <c r="B302" s="563">
        <v>289</v>
      </c>
      <c r="C302" s="573"/>
      <c r="D302" s="573"/>
      <c r="E302" s="573"/>
      <c r="F302" s="572"/>
      <c r="G302" s="571"/>
      <c r="H302" s="571"/>
      <c r="I302" s="571"/>
      <c r="J302" s="571"/>
      <c r="K302" s="571"/>
      <c r="L302" s="571"/>
      <c r="M302" s="571"/>
      <c r="N302" s="571"/>
      <c r="O302" s="572" t="s">
        <v>405</v>
      </c>
    </row>
    <row r="303" spans="1:15">
      <c r="A303" s="503"/>
      <c r="B303" s="563">
        <v>290</v>
      </c>
      <c r="C303" s="573"/>
      <c r="D303" s="573"/>
      <c r="E303" s="573"/>
      <c r="F303" s="572"/>
      <c r="G303" s="571"/>
      <c r="H303" s="571"/>
      <c r="I303" s="571"/>
      <c r="J303" s="571"/>
      <c r="K303" s="571"/>
      <c r="L303" s="571"/>
      <c r="M303" s="571"/>
      <c r="N303" s="571"/>
      <c r="O303" s="572" t="s">
        <v>405</v>
      </c>
    </row>
    <row r="304" spans="1:15">
      <c r="A304" s="503"/>
      <c r="B304" s="563">
        <v>291</v>
      </c>
      <c r="C304" s="573"/>
      <c r="D304" s="573"/>
      <c r="E304" s="573"/>
      <c r="F304" s="572"/>
      <c r="G304" s="571"/>
      <c r="H304" s="571"/>
      <c r="I304" s="571"/>
      <c r="J304" s="571"/>
      <c r="K304" s="571"/>
      <c r="L304" s="571"/>
      <c r="M304" s="571"/>
      <c r="N304" s="571"/>
      <c r="O304" s="572" t="s">
        <v>405</v>
      </c>
    </row>
    <row r="305" spans="1:15">
      <c r="A305" s="503"/>
      <c r="B305" s="563">
        <v>292</v>
      </c>
      <c r="C305" s="573"/>
      <c r="D305" s="573"/>
      <c r="E305" s="573"/>
      <c r="F305" s="572"/>
      <c r="G305" s="571"/>
      <c r="H305" s="571"/>
      <c r="I305" s="571"/>
      <c r="J305" s="571"/>
      <c r="K305" s="571"/>
      <c r="L305" s="571"/>
      <c r="M305" s="571"/>
      <c r="N305" s="571"/>
      <c r="O305" s="572" t="s">
        <v>405</v>
      </c>
    </row>
    <row r="306" spans="1:15">
      <c r="A306" s="503"/>
      <c r="B306" s="563">
        <v>293</v>
      </c>
      <c r="C306" s="573"/>
      <c r="D306" s="573"/>
      <c r="E306" s="573"/>
      <c r="F306" s="572"/>
      <c r="G306" s="571"/>
      <c r="H306" s="571"/>
      <c r="I306" s="571"/>
      <c r="J306" s="571"/>
      <c r="K306" s="571"/>
      <c r="L306" s="571"/>
      <c r="M306" s="571"/>
      <c r="N306" s="571"/>
      <c r="O306" s="572" t="s">
        <v>405</v>
      </c>
    </row>
    <row r="307" spans="1:15">
      <c r="A307" s="503"/>
      <c r="B307" s="563">
        <v>294</v>
      </c>
      <c r="C307" s="573"/>
      <c r="D307" s="573"/>
      <c r="E307" s="573"/>
      <c r="F307" s="572"/>
      <c r="G307" s="571"/>
      <c r="H307" s="571"/>
      <c r="I307" s="571"/>
      <c r="J307" s="571"/>
      <c r="K307" s="571"/>
      <c r="L307" s="571"/>
      <c r="M307" s="571"/>
      <c r="N307" s="571"/>
      <c r="O307" s="572" t="s">
        <v>405</v>
      </c>
    </row>
    <row r="308" spans="1:15">
      <c r="A308" s="503"/>
      <c r="B308" s="563">
        <v>295</v>
      </c>
      <c r="C308" s="573"/>
      <c r="D308" s="573"/>
      <c r="E308" s="573"/>
      <c r="F308" s="572"/>
      <c r="G308" s="571"/>
      <c r="H308" s="571"/>
      <c r="I308" s="571"/>
      <c r="J308" s="571"/>
      <c r="K308" s="571"/>
      <c r="L308" s="571"/>
      <c r="M308" s="571"/>
      <c r="N308" s="571"/>
      <c r="O308" s="572" t="s">
        <v>405</v>
      </c>
    </row>
    <row r="309" spans="1:15">
      <c r="A309" s="503"/>
      <c r="B309" s="563">
        <v>296</v>
      </c>
      <c r="C309" s="573"/>
      <c r="D309" s="573"/>
      <c r="E309" s="573"/>
      <c r="F309" s="572"/>
      <c r="G309" s="571"/>
      <c r="H309" s="571"/>
      <c r="I309" s="571"/>
      <c r="J309" s="571"/>
      <c r="K309" s="571"/>
      <c r="L309" s="571"/>
      <c r="M309" s="571"/>
      <c r="N309" s="571"/>
      <c r="O309" s="572" t="s">
        <v>405</v>
      </c>
    </row>
    <row r="310" spans="1:15">
      <c r="A310" s="503"/>
      <c r="B310" s="563">
        <v>297</v>
      </c>
      <c r="C310" s="573"/>
      <c r="D310" s="573"/>
      <c r="E310" s="573"/>
      <c r="F310" s="572"/>
      <c r="G310" s="571"/>
      <c r="H310" s="571"/>
      <c r="I310" s="571"/>
      <c r="J310" s="571"/>
      <c r="K310" s="571"/>
      <c r="L310" s="571"/>
      <c r="M310" s="571"/>
      <c r="N310" s="571"/>
      <c r="O310" s="572" t="s">
        <v>405</v>
      </c>
    </row>
    <row r="311" spans="1:15">
      <c r="A311" s="503"/>
      <c r="B311" s="563">
        <v>298</v>
      </c>
      <c r="C311" s="573"/>
      <c r="D311" s="573"/>
      <c r="E311" s="573"/>
      <c r="F311" s="572"/>
      <c r="G311" s="571"/>
      <c r="H311" s="571"/>
      <c r="I311" s="571"/>
      <c r="J311" s="571"/>
      <c r="K311" s="571"/>
      <c r="L311" s="571"/>
      <c r="M311" s="571"/>
      <c r="N311" s="571"/>
      <c r="O311" s="572" t="s">
        <v>405</v>
      </c>
    </row>
    <row r="312" spans="1:15">
      <c r="A312" s="503"/>
      <c r="B312" s="563">
        <v>299</v>
      </c>
      <c r="C312" s="573"/>
      <c r="D312" s="573"/>
      <c r="E312" s="573"/>
      <c r="F312" s="572"/>
      <c r="G312" s="571"/>
      <c r="H312" s="571"/>
      <c r="I312" s="571"/>
      <c r="J312" s="571"/>
      <c r="K312" s="571"/>
      <c r="L312" s="571"/>
      <c r="M312" s="571"/>
      <c r="N312" s="571"/>
      <c r="O312" s="572" t="s">
        <v>405</v>
      </c>
    </row>
    <row r="313" spans="1:15">
      <c r="A313" s="503"/>
      <c r="B313" s="563">
        <v>300</v>
      </c>
      <c r="C313" s="573"/>
      <c r="D313" s="573"/>
      <c r="E313" s="573"/>
      <c r="F313" s="572"/>
      <c r="G313" s="571"/>
      <c r="H313" s="571"/>
      <c r="I313" s="571"/>
      <c r="J313" s="571"/>
      <c r="K313" s="571"/>
      <c r="L313" s="571"/>
      <c r="M313" s="571"/>
      <c r="N313" s="571"/>
      <c r="O313" s="572" t="s">
        <v>405</v>
      </c>
    </row>
    <row r="314" spans="1:15">
      <c r="A314" s="503"/>
      <c r="B314" s="563">
        <v>301</v>
      </c>
      <c r="C314" s="573"/>
      <c r="D314" s="573"/>
      <c r="E314" s="573"/>
      <c r="F314" s="572"/>
      <c r="G314" s="571"/>
      <c r="H314" s="571"/>
      <c r="I314" s="571"/>
      <c r="J314" s="571"/>
      <c r="K314" s="571"/>
      <c r="L314" s="571"/>
      <c r="M314" s="571"/>
      <c r="N314" s="571"/>
      <c r="O314" s="572" t="s">
        <v>405</v>
      </c>
    </row>
    <row r="315" spans="1:15">
      <c r="A315" s="503"/>
      <c r="B315" s="563">
        <v>302</v>
      </c>
      <c r="C315" s="573"/>
      <c r="D315" s="573"/>
      <c r="E315" s="573"/>
      <c r="F315" s="572"/>
      <c r="G315" s="571"/>
      <c r="H315" s="571"/>
      <c r="I315" s="571"/>
      <c r="J315" s="571"/>
      <c r="K315" s="571"/>
      <c r="L315" s="571"/>
      <c r="M315" s="571"/>
      <c r="N315" s="571"/>
      <c r="O315" s="572" t="s">
        <v>405</v>
      </c>
    </row>
    <row r="316" spans="1:15">
      <c r="A316" s="503"/>
      <c r="B316" s="563">
        <v>303</v>
      </c>
      <c r="C316" s="573"/>
      <c r="D316" s="573"/>
      <c r="E316" s="573"/>
      <c r="F316" s="572"/>
      <c r="G316" s="571"/>
      <c r="H316" s="571"/>
      <c r="I316" s="571"/>
      <c r="J316" s="571"/>
      <c r="K316" s="571"/>
      <c r="L316" s="571"/>
      <c r="M316" s="571"/>
      <c r="N316" s="571"/>
      <c r="O316" s="572" t="s">
        <v>405</v>
      </c>
    </row>
    <row r="317" spans="1:15">
      <c r="A317" s="503"/>
      <c r="B317" s="563">
        <v>304</v>
      </c>
      <c r="C317" s="573"/>
      <c r="D317" s="573"/>
      <c r="E317" s="573"/>
      <c r="F317" s="572"/>
      <c r="G317" s="571"/>
      <c r="H317" s="571"/>
      <c r="I317" s="571"/>
      <c r="J317" s="571"/>
      <c r="K317" s="571"/>
      <c r="L317" s="571"/>
      <c r="M317" s="571"/>
      <c r="N317" s="571"/>
      <c r="O317" s="572" t="s">
        <v>405</v>
      </c>
    </row>
    <row r="318" spans="1:15">
      <c r="A318" s="503"/>
      <c r="B318" s="563">
        <v>305</v>
      </c>
      <c r="C318" s="573"/>
      <c r="D318" s="573"/>
      <c r="E318" s="573"/>
      <c r="F318" s="572"/>
      <c r="G318" s="571"/>
      <c r="H318" s="571"/>
      <c r="I318" s="571"/>
      <c r="J318" s="571"/>
      <c r="K318" s="571"/>
      <c r="L318" s="571"/>
      <c r="M318" s="571"/>
      <c r="N318" s="571"/>
      <c r="O318" s="572" t="s">
        <v>405</v>
      </c>
    </row>
    <row r="319" spans="1:15">
      <c r="A319" s="503"/>
      <c r="B319" s="563">
        <v>306</v>
      </c>
      <c r="C319" s="573"/>
      <c r="D319" s="573"/>
      <c r="E319" s="573"/>
      <c r="F319" s="572"/>
      <c r="G319" s="571"/>
      <c r="H319" s="571"/>
      <c r="I319" s="571"/>
      <c r="J319" s="571"/>
      <c r="K319" s="571"/>
      <c r="L319" s="571"/>
      <c r="M319" s="571"/>
      <c r="N319" s="571"/>
      <c r="O319" s="572" t="s">
        <v>405</v>
      </c>
    </row>
    <row r="320" spans="1:15">
      <c r="A320" s="503"/>
      <c r="B320" s="563">
        <v>307</v>
      </c>
      <c r="C320" s="573"/>
      <c r="D320" s="573"/>
      <c r="E320" s="573"/>
      <c r="F320" s="572"/>
      <c r="G320" s="571"/>
      <c r="H320" s="571"/>
      <c r="I320" s="571"/>
      <c r="J320" s="571"/>
      <c r="K320" s="571"/>
      <c r="L320" s="571"/>
      <c r="M320" s="571"/>
      <c r="N320" s="571"/>
      <c r="O320" s="572" t="s">
        <v>405</v>
      </c>
    </row>
    <row r="321" spans="1:15">
      <c r="A321" s="503"/>
      <c r="B321" s="563">
        <v>308</v>
      </c>
      <c r="C321" s="573"/>
      <c r="D321" s="573"/>
      <c r="E321" s="573"/>
      <c r="F321" s="572"/>
      <c r="G321" s="571"/>
      <c r="H321" s="571"/>
      <c r="I321" s="571"/>
      <c r="J321" s="571"/>
      <c r="K321" s="571"/>
      <c r="L321" s="571"/>
      <c r="M321" s="571"/>
      <c r="N321" s="571"/>
      <c r="O321" s="572" t="s">
        <v>405</v>
      </c>
    </row>
    <row r="322" spans="1:15">
      <c r="A322" s="503"/>
      <c r="B322" s="563">
        <v>309</v>
      </c>
      <c r="C322" s="573"/>
      <c r="D322" s="573"/>
      <c r="E322" s="573"/>
      <c r="F322" s="572"/>
      <c r="G322" s="571"/>
      <c r="H322" s="571"/>
      <c r="I322" s="571"/>
      <c r="J322" s="571"/>
      <c r="K322" s="571"/>
      <c r="L322" s="571"/>
      <c r="M322" s="571"/>
      <c r="N322" s="571"/>
      <c r="O322" s="572" t="s">
        <v>405</v>
      </c>
    </row>
    <row r="323" spans="1:15">
      <c r="A323" s="503"/>
      <c r="B323" s="563">
        <v>310</v>
      </c>
      <c r="C323" s="573"/>
      <c r="D323" s="573"/>
      <c r="E323" s="573"/>
      <c r="F323" s="572"/>
      <c r="G323" s="571"/>
      <c r="H323" s="571"/>
      <c r="I323" s="571"/>
      <c r="J323" s="571"/>
      <c r="K323" s="571"/>
      <c r="L323" s="571"/>
      <c r="M323" s="571"/>
      <c r="N323" s="571"/>
      <c r="O323" s="572" t="s">
        <v>405</v>
      </c>
    </row>
    <row r="324" spans="1:15">
      <c r="A324" s="503"/>
      <c r="B324" s="563">
        <v>311</v>
      </c>
      <c r="C324" s="573"/>
      <c r="D324" s="573"/>
      <c r="E324" s="573"/>
      <c r="F324" s="572"/>
      <c r="G324" s="571"/>
      <c r="H324" s="571"/>
      <c r="I324" s="571"/>
      <c r="J324" s="571"/>
      <c r="K324" s="571"/>
      <c r="L324" s="571"/>
      <c r="M324" s="571"/>
      <c r="N324" s="571"/>
      <c r="O324" s="572" t="s">
        <v>405</v>
      </c>
    </row>
    <row r="325" spans="1:15">
      <c r="A325" s="503"/>
      <c r="B325" s="563">
        <v>312</v>
      </c>
      <c r="C325" s="573"/>
      <c r="D325" s="573"/>
      <c r="E325" s="573"/>
      <c r="F325" s="572"/>
      <c r="G325" s="571"/>
      <c r="H325" s="571"/>
      <c r="I325" s="571"/>
      <c r="J325" s="571"/>
      <c r="K325" s="571"/>
      <c r="L325" s="571"/>
      <c r="M325" s="571"/>
      <c r="N325" s="571"/>
      <c r="O325" s="572" t="s">
        <v>405</v>
      </c>
    </row>
    <row r="326" spans="1:15">
      <c r="A326" s="503"/>
      <c r="B326" s="563">
        <v>313</v>
      </c>
      <c r="C326" s="573"/>
      <c r="D326" s="573"/>
      <c r="E326" s="573"/>
      <c r="F326" s="572"/>
      <c r="G326" s="571"/>
      <c r="H326" s="571"/>
      <c r="I326" s="571"/>
      <c r="J326" s="571"/>
      <c r="K326" s="571"/>
      <c r="L326" s="571"/>
      <c r="M326" s="571"/>
      <c r="N326" s="571"/>
      <c r="O326" s="572" t="s">
        <v>405</v>
      </c>
    </row>
    <row r="327" spans="1:15">
      <c r="A327" s="503"/>
      <c r="B327" s="563">
        <v>314</v>
      </c>
      <c r="C327" s="573"/>
      <c r="D327" s="573"/>
      <c r="E327" s="573"/>
      <c r="F327" s="572"/>
      <c r="G327" s="571"/>
      <c r="H327" s="571"/>
      <c r="I327" s="571"/>
      <c r="J327" s="571"/>
      <c r="K327" s="571"/>
      <c r="L327" s="571"/>
      <c r="M327" s="571"/>
      <c r="N327" s="571"/>
      <c r="O327" s="572" t="s">
        <v>405</v>
      </c>
    </row>
    <row r="328" spans="1:15">
      <c r="A328" s="503"/>
      <c r="B328" s="563">
        <v>315</v>
      </c>
      <c r="C328" s="573"/>
      <c r="D328" s="573"/>
      <c r="E328" s="573"/>
      <c r="F328" s="572"/>
      <c r="G328" s="571"/>
      <c r="H328" s="571"/>
      <c r="I328" s="571"/>
      <c r="J328" s="571"/>
      <c r="K328" s="571"/>
      <c r="L328" s="571"/>
      <c r="M328" s="571"/>
      <c r="N328" s="571"/>
      <c r="O328" s="572" t="s">
        <v>405</v>
      </c>
    </row>
    <row r="329" spans="1:15">
      <c r="A329" s="503"/>
      <c r="B329" s="563">
        <v>316</v>
      </c>
      <c r="C329" s="573"/>
      <c r="D329" s="573"/>
      <c r="E329" s="573"/>
      <c r="F329" s="572"/>
      <c r="G329" s="571"/>
      <c r="H329" s="571"/>
      <c r="I329" s="571"/>
      <c r="J329" s="571"/>
      <c r="K329" s="571"/>
      <c r="L329" s="571"/>
      <c r="M329" s="571"/>
      <c r="N329" s="571"/>
      <c r="O329" s="572" t="s">
        <v>405</v>
      </c>
    </row>
    <row r="330" spans="1:15">
      <c r="A330" s="503"/>
      <c r="B330" s="563">
        <v>317</v>
      </c>
      <c r="C330" s="573"/>
      <c r="D330" s="573"/>
      <c r="E330" s="573"/>
      <c r="F330" s="572"/>
      <c r="G330" s="571"/>
      <c r="H330" s="571"/>
      <c r="I330" s="571"/>
      <c r="J330" s="571"/>
      <c r="K330" s="571"/>
      <c r="L330" s="571"/>
      <c r="M330" s="571"/>
      <c r="N330" s="571"/>
      <c r="O330" s="572" t="s">
        <v>405</v>
      </c>
    </row>
    <row r="331" spans="1:15">
      <c r="A331" s="503"/>
      <c r="B331" s="563">
        <v>318</v>
      </c>
      <c r="C331" s="573"/>
      <c r="D331" s="573"/>
      <c r="E331" s="573"/>
      <c r="F331" s="572"/>
      <c r="G331" s="571"/>
      <c r="H331" s="571"/>
      <c r="I331" s="571"/>
      <c r="J331" s="571"/>
      <c r="K331" s="571"/>
      <c r="L331" s="571"/>
      <c r="M331" s="571"/>
      <c r="N331" s="571"/>
      <c r="O331" s="572" t="s">
        <v>405</v>
      </c>
    </row>
    <row r="332" spans="1:15">
      <c r="A332" s="503"/>
      <c r="B332" s="563">
        <v>319</v>
      </c>
      <c r="C332" s="573"/>
      <c r="D332" s="573"/>
      <c r="E332" s="573"/>
      <c r="F332" s="572"/>
      <c r="G332" s="571"/>
      <c r="H332" s="571"/>
      <c r="I332" s="571"/>
      <c r="J332" s="571"/>
      <c r="K332" s="571"/>
      <c r="L332" s="571"/>
      <c r="M332" s="571"/>
      <c r="N332" s="571"/>
      <c r="O332" s="572" t="s">
        <v>405</v>
      </c>
    </row>
    <row r="333" spans="1:15">
      <c r="A333" s="503"/>
      <c r="B333" s="563">
        <v>320</v>
      </c>
      <c r="C333" s="573"/>
      <c r="D333" s="573"/>
      <c r="E333" s="573"/>
      <c r="F333" s="572"/>
      <c r="G333" s="571"/>
      <c r="H333" s="571"/>
      <c r="I333" s="571"/>
      <c r="J333" s="571"/>
      <c r="K333" s="571"/>
      <c r="L333" s="571"/>
      <c r="M333" s="571"/>
      <c r="N333" s="571"/>
      <c r="O333" s="572" t="s">
        <v>405</v>
      </c>
    </row>
    <row r="334" spans="1:15">
      <c r="A334" s="503"/>
      <c r="B334" s="563">
        <v>321</v>
      </c>
      <c r="C334" s="573"/>
      <c r="D334" s="573"/>
      <c r="E334" s="573"/>
      <c r="F334" s="572"/>
      <c r="G334" s="571"/>
      <c r="H334" s="571"/>
      <c r="I334" s="571"/>
      <c r="J334" s="571"/>
      <c r="K334" s="571"/>
      <c r="L334" s="571"/>
      <c r="M334" s="571"/>
      <c r="N334" s="571"/>
      <c r="O334" s="572" t="s">
        <v>405</v>
      </c>
    </row>
    <row r="335" spans="1:15">
      <c r="A335" s="503"/>
      <c r="B335" s="563">
        <v>322</v>
      </c>
      <c r="C335" s="573"/>
      <c r="D335" s="573"/>
      <c r="E335" s="573"/>
      <c r="F335" s="572"/>
      <c r="G335" s="571"/>
      <c r="H335" s="571"/>
      <c r="I335" s="571"/>
      <c r="J335" s="571"/>
      <c r="K335" s="571"/>
      <c r="L335" s="571"/>
      <c r="M335" s="571"/>
      <c r="N335" s="571"/>
      <c r="O335" s="572" t="s">
        <v>405</v>
      </c>
    </row>
    <row r="336" spans="1:15">
      <c r="A336" s="503"/>
      <c r="B336" s="563">
        <v>323</v>
      </c>
      <c r="C336" s="573"/>
      <c r="D336" s="573"/>
      <c r="E336" s="573"/>
      <c r="F336" s="572"/>
      <c r="G336" s="571"/>
      <c r="H336" s="571"/>
      <c r="I336" s="571"/>
      <c r="J336" s="571"/>
      <c r="K336" s="571"/>
      <c r="L336" s="571"/>
      <c r="M336" s="571"/>
      <c r="N336" s="571"/>
      <c r="O336" s="572" t="s">
        <v>405</v>
      </c>
    </row>
    <row r="337" spans="1:15">
      <c r="A337" s="503"/>
      <c r="B337" s="563">
        <v>324</v>
      </c>
      <c r="C337" s="573"/>
      <c r="D337" s="573"/>
      <c r="E337" s="573"/>
      <c r="F337" s="572"/>
      <c r="G337" s="571"/>
      <c r="H337" s="571"/>
      <c r="I337" s="571"/>
      <c r="J337" s="571"/>
      <c r="K337" s="571"/>
      <c r="L337" s="571"/>
      <c r="M337" s="571"/>
      <c r="N337" s="571"/>
      <c r="O337" s="572" t="s">
        <v>405</v>
      </c>
    </row>
    <row r="338" spans="1:15">
      <c r="A338" s="503"/>
      <c r="B338" s="563">
        <v>325</v>
      </c>
      <c r="C338" s="573"/>
      <c r="D338" s="573"/>
      <c r="E338" s="573"/>
      <c r="F338" s="572"/>
      <c r="G338" s="571"/>
      <c r="H338" s="571"/>
      <c r="I338" s="571"/>
      <c r="J338" s="571"/>
      <c r="K338" s="571"/>
      <c r="L338" s="571"/>
      <c r="M338" s="571"/>
      <c r="N338" s="571"/>
      <c r="O338" s="572" t="s">
        <v>405</v>
      </c>
    </row>
    <row r="339" spans="1:15">
      <c r="A339" s="503"/>
      <c r="B339" s="563">
        <v>326</v>
      </c>
      <c r="C339" s="573"/>
      <c r="D339" s="573"/>
      <c r="E339" s="573"/>
      <c r="F339" s="572"/>
      <c r="G339" s="571"/>
      <c r="H339" s="571"/>
      <c r="I339" s="571"/>
      <c r="J339" s="571"/>
      <c r="K339" s="571"/>
      <c r="L339" s="571"/>
      <c r="M339" s="571"/>
      <c r="N339" s="571"/>
      <c r="O339" s="572" t="s">
        <v>405</v>
      </c>
    </row>
    <row r="340" spans="1:15">
      <c r="A340" s="503"/>
      <c r="B340" s="563">
        <v>327</v>
      </c>
      <c r="C340" s="573"/>
      <c r="D340" s="573"/>
      <c r="E340" s="573"/>
      <c r="F340" s="572"/>
      <c r="G340" s="571"/>
      <c r="H340" s="571"/>
      <c r="I340" s="571"/>
      <c r="J340" s="571"/>
      <c r="K340" s="571"/>
      <c r="L340" s="571"/>
      <c r="M340" s="571"/>
      <c r="N340" s="571"/>
      <c r="O340" s="572" t="s">
        <v>405</v>
      </c>
    </row>
    <row r="341" spans="1:15">
      <c r="A341" s="503"/>
      <c r="B341" s="563">
        <v>328</v>
      </c>
      <c r="C341" s="573"/>
      <c r="D341" s="573"/>
      <c r="E341" s="573"/>
      <c r="F341" s="572"/>
      <c r="G341" s="571"/>
      <c r="H341" s="571"/>
      <c r="I341" s="571"/>
      <c r="J341" s="571"/>
      <c r="K341" s="571"/>
      <c r="L341" s="571"/>
      <c r="M341" s="571"/>
      <c r="N341" s="571"/>
      <c r="O341" s="572" t="s">
        <v>405</v>
      </c>
    </row>
    <row r="342" spans="1:15">
      <c r="A342" s="503"/>
      <c r="B342" s="563">
        <v>329</v>
      </c>
      <c r="C342" s="573"/>
      <c r="D342" s="573"/>
      <c r="E342" s="573"/>
      <c r="F342" s="572"/>
      <c r="G342" s="571"/>
      <c r="H342" s="571"/>
      <c r="I342" s="571"/>
      <c r="J342" s="571"/>
      <c r="K342" s="571"/>
      <c r="L342" s="571"/>
      <c r="M342" s="571"/>
      <c r="N342" s="571"/>
      <c r="O342" s="572" t="s">
        <v>405</v>
      </c>
    </row>
    <row r="343" spans="1:15">
      <c r="A343" s="503"/>
      <c r="B343" s="563">
        <v>330</v>
      </c>
      <c r="C343" s="573"/>
      <c r="D343" s="573"/>
      <c r="E343" s="573"/>
      <c r="F343" s="572"/>
      <c r="G343" s="571"/>
      <c r="H343" s="571"/>
      <c r="I343" s="571"/>
      <c r="J343" s="571"/>
      <c r="K343" s="571"/>
      <c r="L343" s="571"/>
      <c r="M343" s="571"/>
      <c r="N343" s="571"/>
      <c r="O343" s="572" t="s">
        <v>405</v>
      </c>
    </row>
    <row r="344" spans="1:15">
      <c r="A344" s="503"/>
      <c r="B344" s="563">
        <v>331</v>
      </c>
      <c r="C344" s="573"/>
      <c r="D344" s="573"/>
      <c r="E344" s="573"/>
      <c r="F344" s="572"/>
      <c r="G344" s="571"/>
      <c r="H344" s="571"/>
      <c r="I344" s="571"/>
      <c r="J344" s="571"/>
      <c r="K344" s="571"/>
      <c r="L344" s="571"/>
      <c r="M344" s="571"/>
      <c r="N344" s="571"/>
      <c r="O344" s="572" t="s">
        <v>405</v>
      </c>
    </row>
    <row r="345" spans="1:15">
      <c r="A345" s="503"/>
      <c r="B345" s="563">
        <v>332</v>
      </c>
      <c r="C345" s="573"/>
      <c r="D345" s="573"/>
      <c r="E345" s="573"/>
      <c r="F345" s="572"/>
      <c r="G345" s="571"/>
      <c r="H345" s="571"/>
      <c r="I345" s="571"/>
      <c r="J345" s="571"/>
      <c r="K345" s="571"/>
      <c r="L345" s="571"/>
      <c r="M345" s="571"/>
      <c r="N345" s="571"/>
      <c r="O345" s="572" t="s">
        <v>405</v>
      </c>
    </row>
    <row r="346" spans="1:15">
      <c r="A346" s="503"/>
      <c r="B346" s="563">
        <v>333</v>
      </c>
      <c r="C346" s="573"/>
      <c r="D346" s="573"/>
      <c r="E346" s="573"/>
      <c r="F346" s="572"/>
      <c r="G346" s="571"/>
      <c r="H346" s="571"/>
      <c r="I346" s="571"/>
      <c r="J346" s="571"/>
      <c r="K346" s="571"/>
      <c r="L346" s="571"/>
      <c r="M346" s="571"/>
      <c r="N346" s="571"/>
      <c r="O346" s="572" t="s">
        <v>405</v>
      </c>
    </row>
    <row r="347" spans="1:15">
      <c r="A347" s="503"/>
      <c r="B347" s="563">
        <v>334</v>
      </c>
      <c r="C347" s="573"/>
      <c r="D347" s="573"/>
      <c r="E347" s="573"/>
      <c r="F347" s="572"/>
      <c r="G347" s="571"/>
      <c r="H347" s="571"/>
      <c r="I347" s="571"/>
      <c r="J347" s="571"/>
      <c r="K347" s="571"/>
      <c r="L347" s="571"/>
      <c r="M347" s="571"/>
      <c r="N347" s="571"/>
      <c r="O347" s="572" t="s">
        <v>405</v>
      </c>
    </row>
    <row r="348" spans="1:15">
      <c r="A348" s="503"/>
      <c r="B348" s="563">
        <v>335</v>
      </c>
      <c r="C348" s="573"/>
      <c r="D348" s="573"/>
      <c r="E348" s="573"/>
      <c r="F348" s="572"/>
      <c r="G348" s="571"/>
      <c r="H348" s="571"/>
      <c r="I348" s="571"/>
      <c r="J348" s="571"/>
      <c r="K348" s="571"/>
      <c r="L348" s="571"/>
      <c r="M348" s="571"/>
      <c r="N348" s="571"/>
      <c r="O348" s="572" t="s">
        <v>405</v>
      </c>
    </row>
    <row r="349" spans="1:15">
      <c r="A349" s="503"/>
      <c r="B349" s="563">
        <v>336</v>
      </c>
      <c r="C349" s="573"/>
      <c r="D349" s="573"/>
      <c r="E349" s="573"/>
      <c r="F349" s="572"/>
      <c r="G349" s="571"/>
      <c r="H349" s="571"/>
      <c r="I349" s="571"/>
      <c r="J349" s="571"/>
      <c r="K349" s="571"/>
      <c r="L349" s="571"/>
      <c r="M349" s="571"/>
      <c r="N349" s="571"/>
      <c r="O349" s="572" t="s">
        <v>405</v>
      </c>
    </row>
    <row r="350" spans="1:15">
      <c r="A350" s="503"/>
      <c r="B350" s="563">
        <v>337</v>
      </c>
      <c r="C350" s="573"/>
      <c r="D350" s="573"/>
      <c r="E350" s="573"/>
      <c r="F350" s="572"/>
      <c r="G350" s="571"/>
      <c r="H350" s="571"/>
      <c r="I350" s="571"/>
      <c r="J350" s="571"/>
      <c r="K350" s="571"/>
      <c r="L350" s="571"/>
      <c r="M350" s="571"/>
      <c r="N350" s="571"/>
      <c r="O350" s="572" t="s">
        <v>405</v>
      </c>
    </row>
    <row r="351" spans="1:15">
      <c r="A351" s="503"/>
      <c r="B351" s="563">
        <v>338</v>
      </c>
      <c r="C351" s="573"/>
      <c r="D351" s="573"/>
      <c r="E351" s="573"/>
      <c r="F351" s="572"/>
      <c r="G351" s="571"/>
      <c r="H351" s="571"/>
      <c r="I351" s="571"/>
      <c r="J351" s="571"/>
      <c r="K351" s="571"/>
      <c r="L351" s="571"/>
      <c r="M351" s="571"/>
      <c r="N351" s="571"/>
      <c r="O351" s="572" t="s">
        <v>405</v>
      </c>
    </row>
    <row r="352" spans="1:15">
      <c r="A352" s="503"/>
      <c r="B352" s="563">
        <v>339</v>
      </c>
      <c r="C352" s="573"/>
      <c r="D352" s="573"/>
      <c r="E352" s="573"/>
      <c r="F352" s="572"/>
      <c r="G352" s="571"/>
      <c r="H352" s="571"/>
      <c r="I352" s="571"/>
      <c r="J352" s="571"/>
      <c r="K352" s="571"/>
      <c r="L352" s="571"/>
      <c r="M352" s="571"/>
      <c r="N352" s="571"/>
      <c r="O352" s="572" t="s">
        <v>405</v>
      </c>
    </row>
    <row r="353" spans="1:15">
      <c r="A353" s="503"/>
      <c r="B353" s="563">
        <v>340</v>
      </c>
      <c r="C353" s="573"/>
      <c r="D353" s="573"/>
      <c r="E353" s="573"/>
      <c r="F353" s="572"/>
      <c r="G353" s="571"/>
      <c r="H353" s="571"/>
      <c r="I353" s="571"/>
      <c r="J353" s="571"/>
      <c r="K353" s="571"/>
      <c r="L353" s="571"/>
      <c r="M353" s="571"/>
      <c r="N353" s="571"/>
      <c r="O353" s="572" t="s">
        <v>405</v>
      </c>
    </row>
    <row r="354" spans="1:15">
      <c r="A354" s="503"/>
      <c r="B354" s="563">
        <v>341</v>
      </c>
      <c r="C354" s="573"/>
      <c r="D354" s="573"/>
      <c r="E354" s="573"/>
      <c r="F354" s="572"/>
      <c r="G354" s="571"/>
      <c r="H354" s="571"/>
      <c r="I354" s="571"/>
      <c r="J354" s="571"/>
      <c r="K354" s="571"/>
      <c r="L354" s="571"/>
      <c r="M354" s="571"/>
      <c r="N354" s="571"/>
      <c r="O354" s="572" t="s">
        <v>405</v>
      </c>
    </row>
    <row r="355" spans="1:15">
      <c r="A355" s="503"/>
      <c r="B355" s="563">
        <v>342</v>
      </c>
      <c r="C355" s="573"/>
      <c r="D355" s="573"/>
      <c r="E355" s="573"/>
      <c r="F355" s="572"/>
      <c r="G355" s="571"/>
      <c r="H355" s="571"/>
      <c r="I355" s="571"/>
      <c r="J355" s="571"/>
      <c r="K355" s="571"/>
      <c r="L355" s="571"/>
      <c r="M355" s="571"/>
      <c r="N355" s="571"/>
      <c r="O355" s="572" t="s">
        <v>405</v>
      </c>
    </row>
    <row r="356" spans="1:15">
      <c r="A356" s="503"/>
      <c r="B356" s="563">
        <v>343</v>
      </c>
      <c r="C356" s="573"/>
      <c r="D356" s="573"/>
      <c r="E356" s="573"/>
      <c r="F356" s="572"/>
      <c r="G356" s="571"/>
      <c r="H356" s="571"/>
      <c r="I356" s="571"/>
      <c r="J356" s="571"/>
      <c r="K356" s="571"/>
      <c r="L356" s="571"/>
      <c r="M356" s="571"/>
      <c r="N356" s="571"/>
      <c r="O356" s="572" t="s">
        <v>405</v>
      </c>
    </row>
    <row r="357" spans="1:15">
      <c r="A357" s="503"/>
      <c r="B357" s="563">
        <v>344</v>
      </c>
      <c r="C357" s="573"/>
      <c r="D357" s="573"/>
      <c r="E357" s="573"/>
      <c r="F357" s="572"/>
      <c r="G357" s="571"/>
      <c r="H357" s="571"/>
      <c r="I357" s="571"/>
      <c r="J357" s="571"/>
      <c r="K357" s="571"/>
      <c r="L357" s="571"/>
      <c r="M357" s="571"/>
      <c r="N357" s="571"/>
      <c r="O357" s="572" t="s">
        <v>405</v>
      </c>
    </row>
    <row r="358" spans="1:15">
      <c r="A358" s="503"/>
      <c r="B358" s="563">
        <v>345</v>
      </c>
      <c r="C358" s="573"/>
      <c r="D358" s="573"/>
      <c r="E358" s="573"/>
      <c r="F358" s="572"/>
      <c r="G358" s="571"/>
      <c r="H358" s="571"/>
      <c r="I358" s="571"/>
      <c r="J358" s="571"/>
      <c r="K358" s="571"/>
      <c r="L358" s="571"/>
      <c r="M358" s="571"/>
      <c r="N358" s="571"/>
      <c r="O358" s="572" t="s">
        <v>405</v>
      </c>
    </row>
    <row r="359" spans="1:15">
      <c r="A359" s="503"/>
      <c r="B359" s="563">
        <v>346</v>
      </c>
      <c r="C359" s="573"/>
      <c r="D359" s="573"/>
      <c r="E359" s="573"/>
      <c r="F359" s="572"/>
      <c r="G359" s="571"/>
      <c r="H359" s="571"/>
      <c r="I359" s="571"/>
      <c r="J359" s="571"/>
      <c r="K359" s="571"/>
      <c r="L359" s="571"/>
      <c r="M359" s="571"/>
      <c r="N359" s="571"/>
      <c r="O359" s="572" t="s">
        <v>405</v>
      </c>
    </row>
    <row r="360" spans="1:15">
      <c r="A360" s="503"/>
      <c r="B360" s="563">
        <v>347</v>
      </c>
      <c r="C360" s="573"/>
      <c r="D360" s="573"/>
      <c r="E360" s="573"/>
      <c r="F360" s="572"/>
      <c r="G360" s="571"/>
      <c r="H360" s="571"/>
      <c r="I360" s="571"/>
      <c r="J360" s="571"/>
      <c r="K360" s="571"/>
      <c r="L360" s="571"/>
      <c r="M360" s="571"/>
      <c r="N360" s="571"/>
      <c r="O360" s="572" t="s">
        <v>405</v>
      </c>
    </row>
    <row r="361" spans="1:15">
      <c r="A361" s="503"/>
      <c r="B361" s="563">
        <v>348</v>
      </c>
      <c r="C361" s="573"/>
      <c r="D361" s="573"/>
      <c r="E361" s="573"/>
      <c r="F361" s="572"/>
      <c r="G361" s="571"/>
      <c r="H361" s="571"/>
      <c r="I361" s="571"/>
      <c r="J361" s="571"/>
      <c r="K361" s="571"/>
      <c r="L361" s="571"/>
      <c r="M361" s="571"/>
      <c r="N361" s="571"/>
      <c r="O361" s="572" t="s">
        <v>405</v>
      </c>
    </row>
    <row r="362" spans="1:15">
      <c r="A362" s="503"/>
      <c r="B362" s="563">
        <v>349</v>
      </c>
      <c r="C362" s="573"/>
      <c r="D362" s="573"/>
      <c r="E362" s="573"/>
      <c r="F362" s="572"/>
      <c r="G362" s="571"/>
      <c r="H362" s="571"/>
      <c r="I362" s="571"/>
      <c r="J362" s="571"/>
      <c r="K362" s="571"/>
      <c r="L362" s="571"/>
      <c r="M362" s="571"/>
      <c r="N362" s="571"/>
      <c r="O362" s="572" t="s">
        <v>405</v>
      </c>
    </row>
    <row r="363" spans="1:15">
      <c r="A363" s="503"/>
      <c r="B363" s="563">
        <v>350</v>
      </c>
      <c r="C363" s="573"/>
      <c r="D363" s="573"/>
      <c r="E363" s="573"/>
      <c r="F363" s="572"/>
      <c r="G363" s="571"/>
      <c r="H363" s="571"/>
      <c r="I363" s="571"/>
      <c r="J363" s="571"/>
      <c r="K363" s="571"/>
      <c r="L363" s="571"/>
      <c r="M363" s="571"/>
      <c r="N363" s="571"/>
      <c r="O363" s="572" t="s">
        <v>405</v>
      </c>
    </row>
    <row r="364" spans="1:15">
      <c r="A364" s="503"/>
      <c r="B364" s="563">
        <v>351</v>
      </c>
      <c r="C364" s="573"/>
      <c r="D364" s="573"/>
      <c r="E364" s="573"/>
      <c r="F364" s="572"/>
      <c r="G364" s="571"/>
      <c r="H364" s="571"/>
      <c r="I364" s="571"/>
      <c r="J364" s="571"/>
      <c r="K364" s="571"/>
      <c r="L364" s="571"/>
      <c r="M364" s="571"/>
      <c r="N364" s="571"/>
      <c r="O364" s="572" t="s">
        <v>405</v>
      </c>
    </row>
    <row r="365" spans="1:15">
      <c r="A365" s="503"/>
      <c r="B365" s="563">
        <v>352</v>
      </c>
      <c r="C365" s="573"/>
      <c r="D365" s="573"/>
      <c r="E365" s="573"/>
      <c r="F365" s="572"/>
      <c r="G365" s="571"/>
      <c r="H365" s="571"/>
      <c r="I365" s="571"/>
      <c r="J365" s="571"/>
      <c r="K365" s="571"/>
      <c r="L365" s="571"/>
      <c r="M365" s="571"/>
      <c r="N365" s="571"/>
      <c r="O365" s="572" t="s">
        <v>405</v>
      </c>
    </row>
    <row r="366" spans="1:15">
      <c r="A366" s="503"/>
      <c r="B366" s="563">
        <v>353</v>
      </c>
      <c r="C366" s="573"/>
      <c r="D366" s="573"/>
      <c r="E366" s="573"/>
      <c r="F366" s="572"/>
      <c r="G366" s="571"/>
      <c r="H366" s="571"/>
      <c r="I366" s="571"/>
      <c r="J366" s="571"/>
      <c r="K366" s="571"/>
      <c r="L366" s="571"/>
      <c r="M366" s="571"/>
      <c r="N366" s="571"/>
      <c r="O366" s="572" t="s">
        <v>405</v>
      </c>
    </row>
    <row r="367" spans="1:15">
      <c r="A367" s="503"/>
      <c r="B367" s="563">
        <v>354</v>
      </c>
      <c r="C367" s="573"/>
      <c r="D367" s="573"/>
      <c r="E367" s="573"/>
      <c r="F367" s="572"/>
      <c r="G367" s="571"/>
      <c r="H367" s="571"/>
      <c r="I367" s="571"/>
      <c r="J367" s="571"/>
      <c r="K367" s="571"/>
      <c r="L367" s="571"/>
      <c r="M367" s="571"/>
      <c r="N367" s="571"/>
      <c r="O367" s="572" t="s">
        <v>405</v>
      </c>
    </row>
    <row r="368" spans="1:15">
      <c r="A368" s="503"/>
      <c r="B368" s="563">
        <v>355</v>
      </c>
      <c r="C368" s="573"/>
      <c r="D368" s="573"/>
      <c r="E368" s="573"/>
      <c r="F368" s="572"/>
      <c r="G368" s="571"/>
      <c r="H368" s="571"/>
      <c r="I368" s="571"/>
      <c r="J368" s="571"/>
      <c r="K368" s="571"/>
      <c r="L368" s="571"/>
      <c r="M368" s="571"/>
      <c r="N368" s="571"/>
      <c r="O368" s="572" t="s">
        <v>405</v>
      </c>
    </row>
    <row r="369" spans="1:15">
      <c r="A369" s="503"/>
      <c r="B369" s="563">
        <v>356</v>
      </c>
      <c r="C369" s="573"/>
      <c r="D369" s="573"/>
      <c r="E369" s="573"/>
      <c r="F369" s="572"/>
      <c r="G369" s="571"/>
      <c r="H369" s="571"/>
      <c r="I369" s="571"/>
      <c r="J369" s="571"/>
      <c r="K369" s="571"/>
      <c r="L369" s="571"/>
      <c r="M369" s="571"/>
      <c r="N369" s="571"/>
      <c r="O369" s="572" t="s">
        <v>405</v>
      </c>
    </row>
    <row r="370" spans="1:15">
      <c r="A370" s="503"/>
      <c r="B370" s="563">
        <v>357</v>
      </c>
      <c r="C370" s="573"/>
      <c r="D370" s="573"/>
      <c r="E370" s="573"/>
      <c r="F370" s="572"/>
      <c r="G370" s="571"/>
      <c r="H370" s="571"/>
      <c r="I370" s="571"/>
      <c r="J370" s="571"/>
      <c r="K370" s="571"/>
      <c r="L370" s="571"/>
      <c r="M370" s="571"/>
      <c r="N370" s="571"/>
      <c r="O370" s="572" t="s">
        <v>405</v>
      </c>
    </row>
    <row r="371" spans="1:15">
      <c r="A371" s="503"/>
      <c r="B371" s="563">
        <v>358</v>
      </c>
      <c r="C371" s="573"/>
      <c r="D371" s="573"/>
      <c r="E371" s="573"/>
      <c r="F371" s="572"/>
      <c r="G371" s="571"/>
      <c r="H371" s="571"/>
      <c r="I371" s="571"/>
      <c r="J371" s="571"/>
      <c r="K371" s="571"/>
      <c r="L371" s="571"/>
      <c r="M371" s="571"/>
      <c r="N371" s="571"/>
      <c r="O371" s="572" t="s">
        <v>405</v>
      </c>
    </row>
    <row r="372" spans="1:15">
      <c r="A372" s="503"/>
      <c r="B372" s="563">
        <v>359</v>
      </c>
      <c r="C372" s="573"/>
      <c r="D372" s="573"/>
      <c r="E372" s="573"/>
      <c r="F372" s="572"/>
      <c r="G372" s="571"/>
      <c r="H372" s="571"/>
      <c r="I372" s="571"/>
      <c r="J372" s="571"/>
      <c r="K372" s="571"/>
      <c r="L372" s="571"/>
      <c r="M372" s="571"/>
      <c r="N372" s="571"/>
      <c r="O372" s="572" t="s">
        <v>405</v>
      </c>
    </row>
    <row r="373" spans="1:15">
      <c r="A373" s="503"/>
      <c r="B373" s="563">
        <v>360</v>
      </c>
      <c r="C373" s="573"/>
      <c r="D373" s="573"/>
      <c r="E373" s="573"/>
      <c r="F373" s="572"/>
      <c r="G373" s="571"/>
      <c r="H373" s="571"/>
      <c r="I373" s="571"/>
      <c r="J373" s="571"/>
      <c r="K373" s="571"/>
      <c r="L373" s="571"/>
      <c r="M373" s="571"/>
      <c r="N373" s="571"/>
      <c r="O373" s="572" t="s">
        <v>405</v>
      </c>
    </row>
    <row r="374" spans="1:15">
      <c r="A374" s="503"/>
      <c r="B374" s="563">
        <v>361</v>
      </c>
      <c r="C374" s="573"/>
      <c r="D374" s="573"/>
      <c r="E374" s="573"/>
      <c r="F374" s="572"/>
      <c r="G374" s="571"/>
      <c r="H374" s="571"/>
      <c r="I374" s="571"/>
      <c r="J374" s="571"/>
      <c r="K374" s="571"/>
      <c r="L374" s="571"/>
      <c r="M374" s="571"/>
      <c r="N374" s="571"/>
      <c r="O374" s="572" t="s">
        <v>405</v>
      </c>
    </row>
    <row r="375" spans="1:15">
      <c r="A375" s="503"/>
      <c r="B375" s="563">
        <v>362</v>
      </c>
      <c r="C375" s="573"/>
      <c r="D375" s="573"/>
      <c r="E375" s="573"/>
      <c r="F375" s="572"/>
      <c r="G375" s="571"/>
      <c r="H375" s="571"/>
      <c r="I375" s="571"/>
      <c r="J375" s="571"/>
      <c r="K375" s="571"/>
      <c r="L375" s="571"/>
      <c r="M375" s="571"/>
      <c r="N375" s="571"/>
      <c r="O375" s="572" t="s">
        <v>405</v>
      </c>
    </row>
    <row r="376" spans="1:15">
      <c r="A376" s="503"/>
      <c r="B376" s="563">
        <v>363</v>
      </c>
      <c r="C376" s="573"/>
      <c r="D376" s="573"/>
      <c r="E376" s="573"/>
      <c r="F376" s="572"/>
      <c r="G376" s="571"/>
      <c r="H376" s="571"/>
      <c r="I376" s="571"/>
      <c r="J376" s="571"/>
      <c r="K376" s="571"/>
      <c r="L376" s="571"/>
      <c r="M376" s="571"/>
      <c r="N376" s="571"/>
      <c r="O376" s="572" t="s">
        <v>405</v>
      </c>
    </row>
    <row r="377" spans="1:15">
      <c r="A377" s="503"/>
      <c r="B377" s="563">
        <v>364</v>
      </c>
      <c r="C377" s="573"/>
      <c r="D377" s="573"/>
      <c r="E377" s="573"/>
      <c r="F377" s="572"/>
      <c r="G377" s="571"/>
      <c r="H377" s="571"/>
      <c r="I377" s="571"/>
      <c r="J377" s="571"/>
      <c r="K377" s="571"/>
      <c r="L377" s="571"/>
      <c r="M377" s="571"/>
      <c r="N377" s="571"/>
      <c r="O377" s="572" t="s">
        <v>405</v>
      </c>
    </row>
    <row r="378" spans="1:15">
      <c r="A378" s="503"/>
      <c r="B378" s="563">
        <v>365</v>
      </c>
      <c r="C378" s="573"/>
      <c r="D378" s="573"/>
      <c r="E378" s="573"/>
      <c r="F378" s="572"/>
      <c r="G378" s="571"/>
      <c r="H378" s="571"/>
      <c r="I378" s="571"/>
      <c r="J378" s="571"/>
      <c r="K378" s="571"/>
      <c r="L378" s="571"/>
      <c r="M378" s="571"/>
      <c r="N378" s="571"/>
      <c r="O378" s="572" t="s">
        <v>405</v>
      </c>
    </row>
    <row r="379" spans="1:15">
      <c r="A379" s="503"/>
      <c r="B379" s="563">
        <v>366</v>
      </c>
      <c r="C379" s="573"/>
      <c r="D379" s="573"/>
      <c r="E379" s="573"/>
      <c r="F379" s="572"/>
      <c r="G379" s="588"/>
      <c r="H379" s="588"/>
      <c r="I379" s="571"/>
      <c r="J379" s="588"/>
      <c r="K379" s="588"/>
      <c r="L379" s="588"/>
      <c r="M379" s="571"/>
      <c r="N379" s="588"/>
      <c r="O379" s="572" t="s">
        <v>405</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2"/>
  <sheetViews>
    <sheetView showGridLines="0" topLeftCell="C1" zoomScale="90" zoomScaleNormal="90" workbookViewId="0">
      <pane ySplit="7" topLeftCell="A11" activePane="bottomLeft" state="frozen"/>
      <selection pane="bottomLeft" activeCell="I41" sqref="I41"/>
    </sheetView>
  </sheetViews>
  <sheetFormatPr defaultRowHeight="12.4"/>
  <cols>
    <col min="1" max="1" width="2.64453125" customWidth="1"/>
    <col min="2" max="2" width="16.87890625" customWidth="1"/>
    <col min="3" max="3" width="18.1171875" customWidth="1"/>
    <col min="4" max="4" width="14.1171875" customWidth="1"/>
    <col min="5" max="5" width="16" bestFit="1" customWidth="1"/>
    <col min="6" max="12" width="14.1171875" customWidth="1"/>
    <col min="17" max="24" width="14.1171875" customWidth="1"/>
    <col min="26" max="26" width="2.64453125" customWidth="1"/>
  </cols>
  <sheetData>
    <row r="1" spans="1:25" ht="19.899999999999999">
      <c r="A1" s="10"/>
      <c r="B1" s="10"/>
      <c r="C1" s="38" t="s">
        <v>250</v>
      </c>
      <c r="D1" s="38"/>
      <c r="E1" s="39"/>
      <c r="F1" s="39"/>
      <c r="G1" s="39"/>
      <c r="H1" s="39"/>
      <c r="I1" s="39"/>
      <c r="J1" s="39"/>
      <c r="K1" s="39"/>
      <c r="L1" s="39"/>
      <c r="M1" s="39"/>
      <c r="N1" s="39"/>
      <c r="O1" s="39"/>
      <c r="P1" s="39"/>
      <c r="Q1" s="39"/>
      <c r="R1" s="39"/>
      <c r="S1" s="39"/>
      <c r="T1" s="39"/>
      <c r="U1" s="39"/>
      <c r="V1" s="39"/>
      <c r="W1" s="39"/>
      <c r="X1" s="39"/>
      <c r="Y1" s="39"/>
    </row>
    <row r="2" spans="1:25" ht="19.899999999999999">
      <c r="A2" s="10"/>
      <c r="B2" s="10"/>
      <c r="C2" s="38"/>
      <c r="D2" s="38"/>
      <c r="E2" s="39"/>
      <c r="F2" s="39"/>
      <c r="G2" s="11"/>
      <c r="H2" s="11"/>
      <c r="I2" s="11"/>
      <c r="J2" s="11"/>
      <c r="K2" s="11"/>
      <c r="L2" s="11"/>
      <c r="M2" s="11"/>
      <c r="N2" s="39"/>
      <c r="O2" s="39"/>
      <c r="P2" s="39"/>
      <c r="Q2" s="39"/>
      <c r="R2" s="39"/>
      <c r="S2" s="39"/>
      <c r="T2" s="39"/>
      <c r="U2" s="39"/>
      <c r="V2" s="39"/>
      <c r="W2" s="39"/>
      <c r="X2" s="39"/>
      <c r="Y2" s="39"/>
    </row>
    <row r="3" spans="1:25" ht="13.5">
      <c r="A3" s="10"/>
      <c r="B3" s="11" t="str">
        <f>CompName</f>
        <v>GDN Name</v>
      </c>
      <c r="C3" s="40" t="s">
        <v>251</v>
      </c>
      <c r="D3" s="40"/>
      <c r="E3" s="10"/>
      <c r="F3" s="10"/>
      <c r="G3" s="11" t="s">
        <v>404</v>
      </c>
      <c r="H3" s="10"/>
      <c r="I3" s="10"/>
      <c r="J3" s="10"/>
      <c r="K3" s="10"/>
      <c r="L3" s="10"/>
      <c r="M3" s="10"/>
      <c r="N3" s="10"/>
      <c r="O3" s="10"/>
      <c r="P3" s="10"/>
      <c r="Q3" s="10"/>
      <c r="R3" s="10"/>
      <c r="S3" s="10"/>
      <c r="T3" s="10"/>
      <c r="U3" s="10"/>
      <c r="V3" s="10"/>
      <c r="W3" s="10"/>
      <c r="X3" s="10"/>
      <c r="Y3" s="10"/>
    </row>
    <row r="4" spans="1:25" ht="13.5">
      <c r="A4" s="10"/>
      <c r="B4" s="10"/>
      <c r="C4" s="10"/>
      <c r="D4" s="10"/>
      <c r="E4" s="10"/>
      <c r="F4" s="10"/>
      <c r="G4" s="10"/>
      <c r="H4" s="10"/>
      <c r="I4" s="10"/>
      <c r="J4" s="10"/>
      <c r="K4" s="10"/>
      <c r="L4" s="10"/>
      <c r="M4" s="10"/>
      <c r="N4" s="10"/>
      <c r="O4" s="10"/>
      <c r="P4" s="10"/>
      <c r="Q4" s="10"/>
      <c r="R4" s="10"/>
      <c r="S4" s="10"/>
      <c r="T4" s="10"/>
      <c r="U4" s="10"/>
      <c r="V4" s="10"/>
      <c r="W4" s="10"/>
      <c r="X4" s="10"/>
      <c r="Y4" s="10"/>
    </row>
    <row r="5" spans="1:25" ht="15" hidden="1" customHeight="1">
      <c r="A5" s="41"/>
      <c r="B5" s="19" t="s">
        <v>361</v>
      </c>
      <c r="C5" s="19"/>
      <c r="D5" s="19"/>
      <c r="E5" s="88">
        <v>41365</v>
      </c>
      <c r="F5" s="88">
        <f>E6+1</f>
        <v>41730</v>
      </c>
      <c r="G5" s="88">
        <f>F6+1</f>
        <v>42095</v>
      </c>
      <c r="H5" s="88">
        <v>42461</v>
      </c>
      <c r="I5" s="88">
        <v>42826</v>
      </c>
      <c r="J5" s="88">
        <v>43191</v>
      </c>
      <c r="K5" s="88">
        <v>43556</v>
      </c>
      <c r="L5" s="88">
        <v>43922</v>
      </c>
      <c r="M5" s="42"/>
      <c r="N5" s="12"/>
      <c r="O5" s="12"/>
      <c r="P5" s="42"/>
      <c r="Q5" s="12"/>
      <c r="R5" s="42"/>
      <c r="S5" s="12"/>
      <c r="T5" s="42"/>
      <c r="U5" s="42"/>
      <c r="V5" s="42"/>
      <c r="W5" s="35"/>
      <c r="X5" s="35"/>
      <c r="Y5" s="43"/>
    </row>
    <row r="6" spans="1:25" ht="15" hidden="1" customHeight="1">
      <c r="A6" s="41"/>
      <c r="B6" s="19" t="s">
        <v>362</v>
      </c>
      <c r="C6" s="34"/>
      <c r="D6" s="34"/>
      <c r="E6" s="89">
        <v>41729</v>
      </c>
      <c r="F6" s="89">
        <v>42094</v>
      </c>
      <c r="G6" s="89">
        <v>42460</v>
      </c>
      <c r="H6" s="89">
        <v>42825</v>
      </c>
      <c r="I6" s="89">
        <v>43190</v>
      </c>
      <c r="J6" s="89">
        <v>43555</v>
      </c>
      <c r="K6" s="89">
        <v>43921</v>
      </c>
      <c r="L6" s="89">
        <v>44286</v>
      </c>
      <c r="M6" s="45"/>
      <c r="N6" s="12"/>
      <c r="O6" s="42"/>
      <c r="P6" s="45"/>
      <c r="Q6" s="45"/>
      <c r="R6" s="12"/>
      <c r="S6" s="45"/>
      <c r="T6" s="12"/>
      <c r="U6" s="45"/>
      <c r="V6" s="45"/>
      <c r="W6" s="35"/>
      <c r="X6" s="35"/>
      <c r="Y6" s="35"/>
    </row>
    <row r="7" spans="1:25" ht="13.15" customHeight="1">
      <c r="A7" s="24"/>
      <c r="B7" s="84" t="s">
        <v>364</v>
      </c>
      <c r="C7" s="37"/>
      <c r="D7" s="37"/>
      <c r="E7" s="118" t="s">
        <v>59</v>
      </c>
      <c r="F7" s="118" t="s">
        <v>60</v>
      </c>
      <c r="G7" s="118" t="s">
        <v>61</v>
      </c>
      <c r="H7" s="118" t="s">
        <v>62</v>
      </c>
      <c r="I7" s="118" t="s">
        <v>63</v>
      </c>
      <c r="J7" s="118" t="s">
        <v>64</v>
      </c>
      <c r="K7" s="118" t="s">
        <v>65</v>
      </c>
      <c r="L7" s="118" t="s">
        <v>365</v>
      </c>
      <c r="M7" s="24"/>
      <c r="N7" s="24"/>
      <c r="O7" s="24"/>
      <c r="P7" s="24"/>
      <c r="Q7" s="24"/>
      <c r="R7" s="24"/>
      <c r="S7" s="24"/>
      <c r="T7" s="24"/>
      <c r="U7" s="24"/>
      <c r="V7" s="24"/>
      <c r="W7" s="24"/>
      <c r="X7" s="99"/>
      <c r="Y7" s="100"/>
    </row>
    <row r="8" spans="1:25" ht="13.15" customHeight="1">
      <c r="A8" s="24"/>
      <c r="B8" s="37"/>
      <c r="C8" s="37"/>
      <c r="D8" s="37"/>
      <c r="E8" s="130"/>
      <c r="F8" s="130"/>
      <c r="G8" s="130"/>
      <c r="H8" s="130"/>
      <c r="I8" s="130"/>
      <c r="J8" s="130"/>
      <c r="K8" s="130"/>
      <c r="L8" s="130"/>
      <c r="M8" s="24"/>
      <c r="N8" s="24"/>
      <c r="O8" s="24"/>
      <c r="P8" s="101"/>
      <c r="Q8" s="24"/>
      <c r="R8" s="24"/>
      <c r="S8" s="24"/>
      <c r="T8" s="24"/>
      <c r="U8" s="24"/>
      <c r="V8" s="24"/>
      <c r="W8" s="24"/>
      <c r="X8" s="100"/>
      <c r="Y8" s="100"/>
    </row>
    <row r="9" spans="1:25" ht="13.15" customHeight="1">
      <c r="A9" s="24"/>
      <c r="B9" s="37"/>
      <c r="C9" s="118" t="s">
        <v>254</v>
      </c>
      <c r="D9" s="131"/>
      <c r="E9" s="87">
        <f>DATEDIF(E5,E6,"d")+1</f>
        <v>365</v>
      </c>
      <c r="F9" s="87">
        <f t="shared" ref="F9:L9" si="0">DATEDIF(F5,F6,"d")+1</f>
        <v>365</v>
      </c>
      <c r="G9" s="87">
        <f t="shared" si="0"/>
        <v>366</v>
      </c>
      <c r="H9" s="87">
        <f t="shared" si="0"/>
        <v>365</v>
      </c>
      <c r="I9" s="87">
        <f t="shared" si="0"/>
        <v>365</v>
      </c>
      <c r="J9" s="87">
        <f t="shared" si="0"/>
        <v>365</v>
      </c>
      <c r="K9" s="87">
        <f t="shared" si="0"/>
        <v>366</v>
      </c>
      <c r="L9" s="87">
        <f t="shared" si="0"/>
        <v>365</v>
      </c>
      <c r="M9" s="24"/>
      <c r="N9" s="24"/>
      <c r="O9" s="24"/>
      <c r="P9" s="24"/>
      <c r="Q9" s="24"/>
      <c r="R9" s="24"/>
      <c r="S9" s="24"/>
      <c r="T9" s="24"/>
      <c r="U9" s="24"/>
      <c r="V9" s="24"/>
      <c r="W9" s="24"/>
      <c r="X9" s="100"/>
      <c r="Y9" s="100"/>
    </row>
    <row r="10" spans="1:25" ht="13.15" customHeight="1">
      <c r="A10" s="24"/>
      <c r="B10" s="37"/>
      <c r="C10" s="118" t="s">
        <v>255</v>
      </c>
      <c r="D10" s="131"/>
      <c r="E10" s="600">
        <f>E13-E12+1</f>
        <v>182</v>
      </c>
      <c r="F10" s="600">
        <f t="shared" ref="F10:L10" si="1">F13-F12+1</f>
        <v>182</v>
      </c>
      <c r="G10" s="600">
        <f t="shared" si="1"/>
        <v>183</v>
      </c>
      <c r="H10" s="600">
        <f t="shared" si="1"/>
        <v>182</v>
      </c>
      <c r="I10" s="600">
        <f t="shared" si="1"/>
        <v>182</v>
      </c>
      <c r="J10" s="600">
        <f t="shared" si="1"/>
        <v>182</v>
      </c>
      <c r="K10" s="600">
        <f t="shared" si="1"/>
        <v>183</v>
      </c>
      <c r="L10" s="600">
        <f t="shared" si="1"/>
        <v>182</v>
      </c>
      <c r="M10" s="24"/>
      <c r="N10" s="24"/>
      <c r="O10" s="24"/>
      <c r="P10" s="24"/>
      <c r="Q10" s="135"/>
      <c r="R10" s="136"/>
      <c r="S10" s="136"/>
      <c r="T10" s="136"/>
      <c r="U10" s="136"/>
      <c r="V10" s="136"/>
      <c r="W10" s="136"/>
      <c r="X10" s="137"/>
      <c r="Y10" s="100"/>
    </row>
    <row r="11" spans="1:25" ht="13.15" customHeight="1">
      <c r="A11" s="24"/>
      <c r="B11" s="118" t="s">
        <v>252</v>
      </c>
      <c r="C11" s="129" t="s">
        <v>363</v>
      </c>
      <c r="D11" s="37"/>
      <c r="E11" s="37"/>
      <c r="F11" s="37"/>
      <c r="G11" s="37"/>
      <c r="H11" s="37"/>
      <c r="I11" s="37"/>
      <c r="J11" s="37"/>
      <c r="K11" s="37"/>
      <c r="L11" s="37"/>
      <c r="M11" s="24"/>
      <c r="N11" s="24"/>
      <c r="O11" s="24"/>
      <c r="P11" s="24"/>
      <c r="Q11" s="642" t="s">
        <v>648</v>
      </c>
      <c r="R11" s="643"/>
      <c r="S11" s="644"/>
      <c r="T11" s="644"/>
      <c r="U11" s="644"/>
      <c r="V11" s="644"/>
      <c r="W11" s="644"/>
      <c r="X11" s="645"/>
      <c r="Y11" s="100"/>
    </row>
    <row r="12" spans="1:25" ht="13.9">
      <c r="A12" s="24"/>
      <c r="B12" s="37"/>
      <c r="C12" s="37"/>
      <c r="D12" s="84"/>
      <c r="E12" s="132">
        <v>41548</v>
      </c>
      <c r="F12" s="132">
        <v>41913</v>
      </c>
      <c r="G12" s="132">
        <v>42278</v>
      </c>
      <c r="H12" s="132">
        <v>42644</v>
      </c>
      <c r="I12" s="132">
        <v>43009</v>
      </c>
      <c r="J12" s="132">
        <v>43374</v>
      </c>
      <c r="K12" s="132">
        <v>43739</v>
      </c>
      <c r="L12" s="132">
        <v>44105</v>
      </c>
      <c r="M12" s="102"/>
      <c r="N12" s="24"/>
      <c r="O12" s="96"/>
      <c r="P12" s="103"/>
      <c r="Q12" s="646"/>
      <c r="R12" s="644"/>
      <c r="S12" s="644"/>
      <c r="T12" s="644"/>
      <c r="U12" s="644"/>
      <c r="V12" s="644"/>
      <c r="W12" s="644"/>
      <c r="X12" s="645"/>
      <c r="Y12" s="24"/>
    </row>
    <row r="13" spans="1:25" ht="13.9">
      <c r="A13" s="24"/>
      <c r="B13" s="133">
        <v>38504</v>
      </c>
      <c r="C13" s="37"/>
      <c r="D13" s="84"/>
      <c r="E13" s="132">
        <v>41729</v>
      </c>
      <c r="F13" s="132">
        <v>42094</v>
      </c>
      <c r="G13" s="132">
        <v>42460</v>
      </c>
      <c r="H13" s="132">
        <v>42825</v>
      </c>
      <c r="I13" s="132">
        <v>43190</v>
      </c>
      <c r="J13" s="132">
        <v>43555</v>
      </c>
      <c r="K13" s="132">
        <v>43921</v>
      </c>
      <c r="L13" s="132">
        <v>44286</v>
      </c>
      <c r="M13" s="24"/>
      <c r="N13" s="24"/>
      <c r="O13" s="96"/>
      <c r="P13" s="96"/>
      <c r="Q13" s="647"/>
      <c r="R13" s="648"/>
      <c r="S13" s="648"/>
      <c r="T13" s="648"/>
      <c r="U13" s="648"/>
      <c r="V13" s="648"/>
      <c r="W13" s="648"/>
      <c r="X13" s="649"/>
      <c r="Y13" s="24"/>
    </row>
    <row r="14" spans="1:25" ht="97.5" customHeight="1">
      <c r="A14" s="24"/>
      <c r="B14" s="650" t="s">
        <v>610</v>
      </c>
      <c r="C14" s="651"/>
      <c r="D14" s="134" t="s">
        <v>366</v>
      </c>
      <c r="E14" s="601" t="s">
        <v>776</v>
      </c>
      <c r="F14" s="598" t="s">
        <v>611</v>
      </c>
      <c r="G14" s="598" t="s">
        <v>611</v>
      </c>
      <c r="H14" s="598" t="s">
        <v>611</v>
      </c>
      <c r="I14" s="598" t="s">
        <v>611</v>
      </c>
      <c r="J14" s="598" t="s">
        <v>611</v>
      </c>
      <c r="K14" s="598" t="s">
        <v>611</v>
      </c>
      <c r="L14" s="598" t="s">
        <v>611</v>
      </c>
      <c r="M14" s="24"/>
      <c r="N14" s="24"/>
      <c r="O14" s="24"/>
      <c r="P14" s="24"/>
      <c r="Q14" s="599" t="s">
        <v>59</v>
      </c>
      <c r="R14" s="599" t="s">
        <v>60</v>
      </c>
      <c r="S14" s="599" t="s">
        <v>61</v>
      </c>
      <c r="T14" s="599" t="s">
        <v>62</v>
      </c>
      <c r="U14" s="599" t="s">
        <v>63</v>
      </c>
      <c r="V14" s="599" t="s">
        <v>64</v>
      </c>
      <c r="W14" s="599" t="s">
        <v>65</v>
      </c>
      <c r="X14" s="599" t="s">
        <v>365</v>
      </c>
      <c r="Y14" s="24"/>
    </row>
    <row r="15" spans="1:25" ht="13.15" customHeight="1">
      <c r="A15" s="24"/>
      <c r="B15" s="44">
        <v>39538</v>
      </c>
      <c r="C15" s="46" t="s">
        <v>253</v>
      </c>
      <c r="D15" s="46"/>
      <c r="E15" s="97"/>
      <c r="F15" s="97"/>
      <c r="G15" s="24"/>
      <c r="H15" s="24"/>
      <c r="I15" s="24"/>
      <c r="J15" s="24"/>
      <c r="K15" s="24"/>
      <c r="L15" s="24"/>
      <c r="M15" s="24"/>
      <c r="N15" s="24"/>
      <c r="O15" s="24"/>
      <c r="P15" s="24"/>
      <c r="Q15" s="8"/>
      <c r="R15" s="8"/>
      <c r="S15" s="8"/>
      <c r="T15" s="8"/>
      <c r="U15" s="8"/>
      <c r="V15" s="8"/>
      <c r="W15" s="8"/>
      <c r="X15" s="8"/>
      <c r="Y15" s="24"/>
    </row>
    <row r="16" spans="1:25" ht="13.15" customHeight="1">
      <c r="A16" s="24"/>
      <c r="B16" s="640" t="str">
        <f>Input!E8</f>
        <v>GDN Name</v>
      </c>
      <c r="C16" s="142" t="str">
        <f>Input!A69</f>
        <v>Area</v>
      </c>
      <c r="D16" s="142" t="str">
        <f>Input!B69</f>
        <v>Area</v>
      </c>
      <c r="E16" s="140"/>
      <c r="F16" s="141"/>
      <c r="G16" s="141"/>
      <c r="H16" s="141"/>
      <c r="I16" s="141"/>
      <c r="J16" s="141"/>
      <c r="K16" s="141"/>
      <c r="L16" s="141"/>
      <c r="M16" s="24"/>
      <c r="N16" s="24"/>
      <c r="O16" s="100"/>
      <c r="P16" s="100"/>
      <c r="Q16" s="138">
        <f t="shared" ref="Q16:Q31" si="2">E16*$E$10</f>
        <v>0</v>
      </c>
      <c r="R16" s="138">
        <f t="shared" ref="R16:R31" si="3">F16*$F$10</f>
        <v>0</v>
      </c>
      <c r="S16" s="138">
        <f t="shared" ref="S16:S31" si="4">G16*$G$10</f>
        <v>0</v>
      </c>
      <c r="T16" s="138">
        <f t="shared" ref="T16:T31" si="5">H16*$H$10</f>
        <v>0</v>
      </c>
      <c r="U16" s="138">
        <f t="shared" ref="U16:U31" si="6">I16*$I$10</f>
        <v>0</v>
      </c>
      <c r="V16" s="138">
        <f t="shared" ref="V16:V31" si="7">J16*$J$10</f>
        <v>0</v>
      </c>
      <c r="W16" s="138">
        <f t="shared" ref="W16:W31" si="8">K16*$K$10</f>
        <v>0</v>
      </c>
      <c r="X16" s="138">
        <f t="shared" ref="X16:X31" si="9">L16*$L$10</f>
        <v>0</v>
      </c>
      <c r="Y16" s="100"/>
    </row>
    <row r="17" spans="1:25" ht="13.15" customHeight="1">
      <c r="A17" s="24"/>
      <c r="B17" s="641"/>
      <c r="C17" s="142" t="str">
        <f>Input!A70</f>
        <v>Area</v>
      </c>
      <c r="D17" s="142" t="str">
        <f>Input!B70</f>
        <v>Area</v>
      </c>
      <c r="E17" s="140"/>
      <c r="F17" s="141"/>
      <c r="G17" s="141"/>
      <c r="H17" s="141"/>
      <c r="I17" s="141"/>
      <c r="J17" s="141"/>
      <c r="K17" s="141"/>
      <c r="L17" s="141"/>
      <c r="M17" s="24"/>
      <c r="N17" s="24"/>
      <c r="O17" s="100"/>
      <c r="P17" s="100"/>
      <c r="Q17" s="138">
        <f t="shared" si="2"/>
        <v>0</v>
      </c>
      <c r="R17" s="138">
        <f t="shared" si="3"/>
        <v>0</v>
      </c>
      <c r="S17" s="138">
        <f t="shared" si="4"/>
        <v>0</v>
      </c>
      <c r="T17" s="138">
        <f t="shared" si="5"/>
        <v>0</v>
      </c>
      <c r="U17" s="138">
        <f t="shared" si="6"/>
        <v>0</v>
      </c>
      <c r="V17" s="138">
        <f t="shared" si="7"/>
        <v>0</v>
      </c>
      <c r="W17" s="138">
        <f t="shared" si="8"/>
        <v>0</v>
      </c>
      <c r="X17" s="138">
        <f t="shared" si="9"/>
        <v>0</v>
      </c>
      <c r="Y17" s="100"/>
    </row>
    <row r="18" spans="1:25" ht="13.15" customHeight="1">
      <c r="A18" s="24"/>
      <c r="B18" s="641"/>
      <c r="C18" s="142" t="str">
        <f>Input!A71</f>
        <v>Area</v>
      </c>
      <c r="D18" s="142" t="str">
        <f>Input!B71</f>
        <v>Area</v>
      </c>
      <c r="E18" s="140"/>
      <c r="F18" s="141"/>
      <c r="G18" s="141"/>
      <c r="H18" s="141"/>
      <c r="I18" s="141"/>
      <c r="J18" s="141"/>
      <c r="K18" s="141"/>
      <c r="L18" s="141"/>
      <c r="M18" s="24"/>
      <c r="N18" s="24"/>
      <c r="O18" s="100"/>
      <c r="P18" s="100"/>
      <c r="Q18" s="138">
        <f t="shared" si="2"/>
        <v>0</v>
      </c>
      <c r="R18" s="138">
        <f t="shared" si="3"/>
        <v>0</v>
      </c>
      <c r="S18" s="138">
        <f t="shared" si="4"/>
        <v>0</v>
      </c>
      <c r="T18" s="138">
        <f t="shared" si="5"/>
        <v>0</v>
      </c>
      <c r="U18" s="138">
        <f t="shared" si="6"/>
        <v>0</v>
      </c>
      <c r="V18" s="138">
        <f t="shared" si="7"/>
        <v>0</v>
      </c>
      <c r="W18" s="138">
        <f t="shared" si="8"/>
        <v>0</v>
      </c>
      <c r="X18" s="138">
        <f t="shared" si="9"/>
        <v>0</v>
      </c>
      <c r="Y18" s="100"/>
    </row>
    <row r="19" spans="1:25" ht="13.15" customHeight="1">
      <c r="A19" s="24"/>
      <c r="B19" s="641"/>
      <c r="C19" s="142" t="str">
        <f>Input!A72</f>
        <v>Area</v>
      </c>
      <c r="D19" s="142" t="str">
        <f>Input!B72</f>
        <v>Area</v>
      </c>
      <c r="E19" s="140"/>
      <c r="F19" s="141"/>
      <c r="G19" s="141"/>
      <c r="H19" s="141"/>
      <c r="I19" s="141"/>
      <c r="J19" s="141"/>
      <c r="K19" s="141"/>
      <c r="L19" s="141"/>
      <c r="M19" s="24"/>
      <c r="N19" s="24"/>
      <c r="O19" s="100"/>
      <c r="P19" s="100"/>
      <c r="Q19" s="138">
        <f t="shared" si="2"/>
        <v>0</v>
      </c>
      <c r="R19" s="138">
        <f t="shared" si="3"/>
        <v>0</v>
      </c>
      <c r="S19" s="138">
        <f t="shared" si="4"/>
        <v>0</v>
      </c>
      <c r="T19" s="138">
        <f t="shared" si="5"/>
        <v>0</v>
      </c>
      <c r="U19" s="138">
        <f t="shared" si="6"/>
        <v>0</v>
      </c>
      <c r="V19" s="138">
        <f t="shared" si="7"/>
        <v>0</v>
      </c>
      <c r="W19" s="138">
        <f t="shared" si="8"/>
        <v>0</v>
      </c>
      <c r="X19" s="138">
        <f t="shared" si="9"/>
        <v>0</v>
      </c>
      <c r="Y19" s="100"/>
    </row>
    <row r="20" spans="1:25" ht="13.15" customHeight="1">
      <c r="A20" s="24"/>
      <c r="B20" s="641"/>
      <c r="C20" s="142" t="str">
        <f>Input!A73</f>
        <v>Area</v>
      </c>
      <c r="D20" s="142" t="str">
        <f>Input!B73</f>
        <v>Area</v>
      </c>
      <c r="E20" s="140"/>
      <c r="F20" s="141"/>
      <c r="G20" s="141"/>
      <c r="H20" s="141"/>
      <c r="I20" s="141"/>
      <c r="J20" s="141"/>
      <c r="K20" s="141"/>
      <c r="L20" s="141"/>
      <c r="M20" s="24"/>
      <c r="N20" s="24"/>
      <c r="O20" s="100"/>
      <c r="P20" s="100"/>
      <c r="Q20" s="138">
        <f t="shared" si="2"/>
        <v>0</v>
      </c>
      <c r="R20" s="138">
        <f t="shared" si="3"/>
        <v>0</v>
      </c>
      <c r="S20" s="138">
        <f t="shared" si="4"/>
        <v>0</v>
      </c>
      <c r="T20" s="138">
        <f t="shared" si="5"/>
        <v>0</v>
      </c>
      <c r="U20" s="138">
        <f t="shared" si="6"/>
        <v>0</v>
      </c>
      <c r="V20" s="138">
        <f t="shared" si="7"/>
        <v>0</v>
      </c>
      <c r="W20" s="138">
        <f t="shared" si="8"/>
        <v>0</v>
      </c>
      <c r="X20" s="138">
        <f t="shared" si="9"/>
        <v>0</v>
      </c>
      <c r="Y20" s="100"/>
    </row>
    <row r="21" spans="1:25" ht="13.15" customHeight="1">
      <c r="A21" s="24"/>
      <c r="B21" s="641"/>
      <c r="C21" s="142" t="str">
        <f>Input!A74</f>
        <v>Area</v>
      </c>
      <c r="D21" s="142" t="str">
        <f>Input!B74</f>
        <v>Area</v>
      </c>
      <c r="E21" s="140"/>
      <c r="F21" s="141"/>
      <c r="G21" s="141"/>
      <c r="H21" s="141"/>
      <c r="I21" s="141"/>
      <c r="J21" s="141"/>
      <c r="K21" s="141"/>
      <c r="L21" s="141"/>
      <c r="M21" s="24"/>
      <c r="N21" s="24"/>
      <c r="O21" s="100"/>
      <c r="P21" s="100"/>
      <c r="Q21" s="138">
        <f t="shared" si="2"/>
        <v>0</v>
      </c>
      <c r="R21" s="138">
        <f t="shared" si="3"/>
        <v>0</v>
      </c>
      <c r="S21" s="138">
        <f t="shared" si="4"/>
        <v>0</v>
      </c>
      <c r="T21" s="138">
        <f t="shared" si="5"/>
        <v>0</v>
      </c>
      <c r="U21" s="138">
        <f t="shared" si="6"/>
        <v>0</v>
      </c>
      <c r="V21" s="138">
        <f t="shared" si="7"/>
        <v>0</v>
      </c>
      <c r="W21" s="138">
        <f t="shared" si="8"/>
        <v>0</v>
      </c>
      <c r="X21" s="138">
        <f t="shared" si="9"/>
        <v>0</v>
      </c>
      <c r="Y21" s="100"/>
    </row>
    <row r="22" spans="1:25" ht="13.15" customHeight="1">
      <c r="A22" s="24"/>
      <c r="B22" s="641"/>
      <c r="C22" s="142" t="str">
        <f>Input!A75</f>
        <v>Area</v>
      </c>
      <c r="D22" s="142" t="str">
        <f>Input!B75</f>
        <v>Area</v>
      </c>
      <c r="E22" s="140"/>
      <c r="F22" s="141"/>
      <c r="G22" s="141"/>
      <c r="H22" s="141"/>
      <c r="I22" s="141"/>
      <c r="J22" s="141"/>
      <c r="K22" s="141"/>
      <c r="L22" s="141"/>
      <c r="M22" s="24"/>
      <c r="N22" s="24"/>
      <c r="O22" s="100"/>
      <c r="P22" s="100"/>
      <c r="Q22" s="138">
        <f t="shared" si="2"/>
        <v>0</v>
      </c>
      <c r="R22" s="138">
        <f t="shared" si="3"/>
        <v>0</v>
      </c>
      <c r="S22" s="138">
        <f t="shared" si="4"/>
        <v>0</v>
      </c>
      <c r="T22" s="138">
        <f t="shared" si="5"/>
        <v>0</v>
      </c>
      <c r="U22" s="138">
        <f t="shared" si="6"/>
        <v>0</v>
      </c>
      <c r="V22" s="138">
        <f t="shared" si="7"/>
        <v>0</v>
      </c>
      <c r="W22" s="138">
        <f t="shared" si="8"/>
        <v>0</v>
      </c>
      <c r="X22" s="138">
        <f t="shared" si="9"/>
        <v>0</v>
      </c>
      <c r="Y22" s="100"/>
    </row>
    <row r="23" spans="1:25" ht="13.15" customHeight="1">
      <c r="A23" s="24"/>
      <c r="B23" s="641"/>
      <c r="C23" s="142" t="str">
        <f>Input!A76</f>
        <v>Area</v>
      </c>
      <c r="D23" s="142" t="str">
        <f>Input!B76</f>
        <v>Area</v>
      </c>
      <c r="E23" s="140"/>
      <c r="F23" s="141"/>
      <c r="G23" s="141"/>
      <c r="H23" s="141"/>
      <c r="I23" s="141"/>
      <c r="J23" s="141"/>
      <c r="K23" s="141"/>
      <c r="L23" s="141"/>
      <c r="M23" s="24"/>
      <c r="N23" s="24"/>
      <c r="O23" s="100"/>
      <c r="P23" s="100"/>
      <c r="Q23" s="138">
        <f t="shared" si="2"/>
        <v>0</v>
      </c>
      <c r="R23" s="138">
        <f t="shared" si="3"/>
        <v>0</v>
      </c>
      <c r="S23" s="138">
        <f t="shared" si="4"/>
        <v>0</v>
      </c>
      <c r="T23" s="138">
        <f t="shared" si="5"/>
        <v>0</v>
      </c>
      <c r="U23" s="138">
        <f t="shared" si="6"/>
        <v>0</v>
      </c>
      <c r="V23" s="138">
        <f t="shared" si="7"/>
        <v>0</v>
      </c>
      <c r="W23" s="138">
        <f t="shared" si="8"/>
        <v>0</v>
      </c>
      <c r="X23" s="138">
        <f t="shared" si="9"/>
        <v>0</v>
      </c>
      <c r="Y23" s="100"/>
    </row>
    <row r="24" spans="1:25" ht="13.15" customHeight="1">
      <c r="A24" s="24"/>
      <c r="B24" s="641"/>
      <c r="C24" s="142" t="str">
        <f>Input!A77</f>
        <v>Area</v>
      </c>
      <c r="D24" s="142" t="str">
        <f>Input!B77</f>
        <v>Area</v>
      </c>
      <c r="E24" s="140"/>
      <c r="F24" s="141"/>
      <c r="G24" s="141"/>
      <c r="H24" s="141"/>
      <c r="I24" s="141"/>
      <c r="J24" s="141"/>
      <c r="K24" s="141"/>
      <c r="L24" s="141"/>
      <c r="M24" s="24"/>
      <c r="N24" s="24"/>
      <c r="O24" s="100"/>
      <c r="P24" s="100"/>
      <c r="Q24" s="138">
        <f t="shared" si="2"/>
        <v>0</v>
      </c>
      <c r="R24" s="138">
        <f t="shared" si="3"/>
        <v>0</v>
      </c>
      <c r="S24" s="138">
        <f t="shared" si="4"/>
        <v>0</v>
      </c>
      <c r="T24" s="138">
        <f t="shared" si="5"/>
        <v>0</v>
      </c>
      <c r="U24" s="138">
        <f t="shared" si="6"/>
        <v>0</v>
      </c>
      <c r="V24" s="138">
        <f t="shared" si="7"/>
        <v>0</v>
      </c>
      <c r="W24" s="138">
        <f t="shared" si="8"/>
        <v>0</v>
      </c>
      <c r="X24" s="138">
        <f t="shared" si="9"/>
        <v>0</v>
      </c>
      <c r="Y24" s="100"/>
    </row>
    <row r="25" spans="1:25" ht="13.15" customHeight="1">
      <c r="A25" s="24"/>
      <c r="B25" s="641"/>
      <c r="C25" s="142" t="str">
        <f>Input!A78</f>
        <v>Area</v>
      </c>
      <c r="D25" s="142" t="str">
        <f>Input!B78</f>
        <v>Area</v>
      </c>
      <c r="E25" s="140"/>
      <c r="F25" s="141"/>
      <c r="G25" s="141"/>
      <c r="H25" s="141"/>
      <c r="I25" s="141"/>
      <c r="J25" s="141"/>
      <c r="K25" s="141"/>
      <c r="L25" s="141"/>
      <c r="M25" s="24"/>
      <c r="N25" s="24"/>
      <c r="O25" s="100"/>
      <c r="P25" s="100"/>
      <c r="Q25" s="138">
        <f t="shared" si="2"/>
        <v>0</v>
      </c>
      <c r="R25" s="138">
        <f t="shared" si="3"/>
        <v>0</v>
      </c>
      <c r="S25" s="138">
        <f t="shared" si="4"/>
        <v>0</v>
      </c>
      <c r="T25" s="138">
        <f t="shared" si="5"/>
        <v>0</v>
      </c>
      <c r="U25" s="138">
        <f t="shared" si="6"/>
        <v>0</v>
      </c>
      <c r="V25" s="138">
        <f t="shared" si="7"/>
        <v>0</v>
      </c>
      <c r="W25" s="138">
        <f t="shared" si="8"/>
        <v>0</v>
      </c>
      <c r="X25" s="138">
        <f t="shared" si="9"/>
        <v>0</v>
      </c>
      <c r="Y25" s="100"/>
    </row>
    <row r="26" spans="1:25" ht="13.15" customHeight="1">
      <c r="A26" s="24"/>
      <c r="B26" s="641"/>
      <c r="C26" s="142" t="str">
        <f>Input!A79</f>
        <v>Area</v>
      </c>
      <c r="D26" s="142" t="str">
        <f>Input!B79</f>
        <v>Area</v>
      </c>
      <c r="E26" s="140"/>
      <c r="F26" s="141"/>
      <c r="G26" s="141"/>
      <c r="H26" s="141"/>
      <c r="I26" s="141"/>
      <c r="J26" s="141"/>
      <c r="K26" s="141"/>
      <c r="L26" s="141"/>
      <c r="M26" s="24"/>
      <c r="N26" s="24"/>
      <c r="O26" s="100"/>
      <c r="P26" s="100"/>
      <c r="Q26" s="138">
        <f t="shared" si="2"/>
        <v>0</v>
      </c>
      <c r="R26" s="138">
        <f t="shared" si="3"/>
        <v>0</v>
      </c>
      <c r="S26" s="138">
        <f t="shared" si="4"/>
        <v>0</v>
      </c>
      <c r="T26" s="138">
        <f t="shared" si="5"/>
        <v>0</v>
      </c>
      <c r="U26" s="138">
        <f t="shared" si="6"/>
        <v>0</v>
      </c>
      <c r="V26" s="138">
        <f t="shared" si="7"/>
        <v>0</v>
      </c>
      <c r="W26" s="138">
        <f t="shared" si="8"/>
        <v>0</v>
      </c>
      <c r="X26" s="138">
        <f t="shared" si="9"/>
        <v>0</v>
      </c>
      <c r="Y26" s="100"/>
    </row>
    <row r="27" spans="1:25" ht="13.15" customHeight="1">
      <c r="A27" s="24"/>
      <c r="B27" s="641"/>
      <c r="C27" s="142" t="str">
        <f>Input!A80</f>
        <v>Area</v>
      </c>
      <c r="D27" s="142" t="str">
        <f>Input!B80</f>
        <v>Area</v>
      </c>
      <c r="E27" s="140"/>
      <c r="F27" s="141"/>
      <c r="G27" s="141"/>
      <c r="H27" s="141"/>
      <c r="I27" s="141"/>
      <c r="J27" s="141"/>
      <c r="K27" s="141"/>
      <c r="L27" s="141"/>
      <c r="M27" s="24"/>
      <c r="N27" s="24"/>
      <c r="O27" s="100"/>
      <c r="P27" s="100"/>
      <c r="Q27" s="138">
        <f t="shared" si="2"/>
        <v>0</v>
      </c>
      <c r="R27" s="138">
        <f t="shared" si="3"/>
        <v>0</v>
      </c>
      <c r="S27" s="138">
        <f t="shared" si="4"/>
        <v>0</v>
      </c>
      <c r="T27" s="138">
        <f t="shared" si="5"/>
        <v>0</v>
      </c>
      <c r="U27" s="138">
        <f t="shared" si="6"/>
        <v>0</v>
      </c>
      <c r="V27" s="138">
        <f t="shared" si="7"/>
        <v>0</v>
      </c>
      <c r="W27" s="138">
        <f t="shared" si="8"/>
        <v>0</v>
      </c>
      <c r="X27" s="138">
        <f t="shared" si="9"/>
        <v>0</v>
      </c>
      <c r="Y27" s="100"/>
    </row>
    <row r="28" spans="1:25" ht="13.15" customHeight="1">
      <c r="A28" s="24"/>
      <c r="B28" s="641"/>
      <c r="C28" s="142" t="str">
        <f>Input!A81</f>
        <v>Area</v>
      </c>
      <c r="D28" s="142" t="str">
        <f>Input!B81</f>
        <v>Area</v>
      </c>
      <c r="E28" s="140"/>
      <c r="F28" s="141"/>
      <c r="G28" s="141"/>
      <c r="H28" s="141"/>
      <c r="I28" s="141"/>
      <c r="J28" s="141"/>
      <c r="K28" s="141"/>
      <c r="L28" s="141"/>
      <c r="M28" s="24"/>
      <c r="N28" s="24"/>
      <c r="O28" s="100"/>
      <c r="P28" s="100"/>
      <c r="Q28" s="138">
        <f t="shared" si="2"/>
        <v>0</v>
      </c>
      <c r="R28" s="138">
        <f t="shared" si="3"/>
        <v>0</v>
      </c>
      <c r="S28" s="138">
        <f t="shared" si="4"/>
        <v>0</v>
      </c>
      <c r="T28" s="138">
        <f t="shared" si="5"/>
        <v>0</v>
      </c>
      <c r="U28" s="138">
        <f t="shared" si="6"/>
        <v>0</v>
      </c>
      <c r="V28" s="138">
        <f t="shared" si="7"/>
        <v>0</v>
      </c>
      <c r="W28" s="138">
        <f t="shared" si="8"/>
        <v>0</v>
      </c>
      <c r="X28" s="138">
        <f t="shared" si="9"/>
        <v>0</v>
      </c>
      <c r="Y28" s="100"/>
    </row>
    <row r="29" spans="1:25" ht="13.15" customHeight="1">
      <c r="A29" s="24"/>
      <c r="B29" s="641"/>
      <c r="C29" s="142" t="str">
        <f>Input!A82</f>
        <v>Area</v>
      </c>
      <c r="D29" s="142" t="str">
        <f>Input!B82</f>
        <v>Area</v>
      </c>
      <c r="E29" s="140"/>
      <c r="F29" s="141"/>
      <c r="G29" s="141"/>
      <c r="H29" s="141"/>
      <c r="I29" s="141"/>
      <c r="J29" s="141"/>
      <c r="K29" s="141"/>
      <c r="L29" s="141"/>
      <c r="M29" s="24"/>
      <c r="N29" s="24"/>
      <c r="O29" s="100"/>
      <c r="P29" s="100"/>
      <c r="Q29" s="138">
        <f t="shared" si="2"/>
        <v>0</v>
      </c>
      <c r="R29" s="138">
        <f t="shared" si="3"/>
        <v>0</v>
      </c>
      <c r="S29" s="138">
        <f t="shared" si="4"/>
        <v>0</v>
      </c>
      <c r="T29" s="138">
        <f t="shared" si="5"/>
        <v>0</v>
      </c>
      <c r="U29" s="138">
        <f t="shared" si="6"/>
        <v>0</v>
      </c>
      <c r="V29" s="138">
        <f t="shared" si="7"/>
        <v>0</v>
      </c>
      <c r="W29" s="138">
        <f t="shared" si="8"/>
        <v>0</v>
      </c>
      <c r="X29" s="138">
        <f t="shared" si="9"/>
        <v>0</v>
      </c>
      <c r="Y29" s="100"/>
    </row>
    <row r="30" spans="1:25" ht="13.15" customHeight="1">
      <c r="A30" s="24"/>
      <c r="B30" s="641"/>
      <c r="C30" s="142" t="str">
        <f>Input!A83</f>
        <v>Area</v>
      </c>
      <c r="D30" s="142" t="str">
        <f>Input!B83</f>
        <v>Area</v>
      </c>
      <c r="E30" s="140"/>
      <c r="F30" s="141"/>
      <c r="G30" s="141"/>
      <c r="H30" s="141"/>
      <c r="I30" s="141"/>
      <c r="J30" s="141"/>
      <c r="K30" s="141"/>
      <c r="L30" s="141"/>
      <c r="M30" s="24"/>
      <c r="N30" s="24"/>
      <c r="O30" s="100"/>
      <c r="P30" s="100"/>
      <c r="Q30" s="138">
        <f t="shared" si="2"/>
        <v>0</v>
      </c>
      <c r="R30" s="138">
        <f t="shared" si="3"/>
        <v>0</v>
      </c>
      <c r="S30" s="138">
        <f t="shared" si="4"/>
        <v>0</v>
      </c>
      <c r="T30" s="138">
        <f t="shared" si="5"/>
        <v>0</v>
      </c>
      <c r="U30" s="138">
        <f t="shared" si="6"/>
        <v>0</v>
      </c>
      <c r="V30" s="138">
        <f t="shared" si="7"/>
        <v>0</v>
      </c>
      <c r="W30" s="138">
        <f t="shared" si="8"/>
        <v>0</v>
      </c>
      <c r="X30" s="138">
        <f t="shared" si="9"/>
        <v>0</v>
      </c>
      <c r="Y30" s="100"/>
    </row>
    <row r="31" spans="1:25" ht="13.15" customHeight="1">
      <c r="A31" s="24"/>
      <c r="B31" s="641"/>
      <c r="C31" s="142" t="str">
        <f>Input!A84</f>
        <v>Area</v>
      </c>
      <c r="D31" s="142" t="str">
        <f>Input!B84</f>
        <v>Area</v>
      </c>
      <c r="E31" s="140"/>
      <c r="F31" s="141"/>
      <c r="G31" s="141"/>
      <c r="H31" s="141"/>
      <c r="I31" s="141"/>
      <c r="J31" s="141"/>
      <c r="K31" s="141"/>
      <c r="L31" s="141"/>
      <c r="M31" s="24"/>
      <c r="N31" s="24"/>
      <c r="O31" s="100"/>
      <c r="P31" s="100"/>
      <c r="Q31" s="138">
        <f t="shared" si="2"/>
        <v>0</v>
      </c>
      <c r="R31" s="138">
        <f t="shared" si="3"/>
        <v>0</v>
      </c>
      <c r="S31" s="138">
        <f t="shared" si="4"/>
        <v>0</v>
      </c>
      <c r="T31" s="138">
        <f t="shared" si="5"/>
        <v>0</v>
      </c>
      <c r="U31" s="138">
        <f t="shared" si="6"/>
        <v>0</v>
      </c>
      <c r="V31" s="138">
        <f t="shared" si="7"/>
        <v>0</v>
      </c>
      <c r="W31" s="138">
        <f t="shared" si="8"/>
        <v>0</v>
      </c>
      <c r="X31" s="138">
        <f t="shared" si="9"/>
        <v>0</v>
      </c>
      <c r="Y31" s="100"/>
    </row>
    <row r="32" spans="1:25" ht="13.15" customHeight="1">
      <c r="A32" s="24"/>
      <c r="B32" s="641"/>
      <c r="C32" s="142" t="str">
        <f>Input!A85</f>
        <v>Area</v>
      </c>
      <c r="D32" s="142" t="str">
        <f>Input!B85</f>
        <v>Area</v>
      </c>
      <c r="E32" s="140"/>
      <c r="F32" s="141"/>
      <c r="G32" s="141"/>
      <c r="H32" s="141"/>
      <c r="I32" s="141"/>
      <c r="J32" s="141"/>
      <c r="K32" s="141"/>
      <c r="L32" s="141"/>
      <c r="M32" s="24"/>
      <c r="N32" s="24"/>
      <c r="O32" s="100"/>
      <c r="P32" s="100"/>
      <c r="Q32" s="138">
        <f t="shared" ref="Q32:Q38" si="10">E32*$E$10</f>
        <v>0</v>
      </c>
      <c r="R32" s="138">
        <f t="shared" ref="R32:R38" si="11">F32*$F$10</f>
        <v>0</v>
      </c>
      <c r="S32" s="138">
        <f t="shared" ref="S32:S38" si="12">G32*$G$10</f>
        <v>0</v>
      </c>
      <c r="T32" s="138">
        <f t="shared" ref="T32:T38" si="13">H32*$H$10</f>
        <v>0</v>
      </c>
      <c r="U32" s="138">
        <f t="shared" ref="U32:U38" si="14">I32*$I$10</f>
        <v>0</v>
      </c>
      <c r="V32" s="138">
        <f t="shared" ref="V32:V38" si="15">J32*$J$10</f>
        <v>0</v>
      </c>
      <c r="W32" s="138">
        <f t="shared" ref="W32:W38" si="16">K32*$K$10</f>
        <v>0</v>
      </c>
      <c r="X32" s="138">
        <f t="shared" ref="X32:X38" si="17">L32*$L$10</f>
        <v>0</v>
      </c>
      <c r="Y32" s="100"/>
    </row>
    <row r="33" spans="1:25" ht="13.15" customHeight="1">
      <c r="A33" s="24"/>
      <c r="B33" s="641"/>
      <c r="C33" s="142" t="str">
        <f>Input!A86</f>
        <v>Area</v>
      </c>
      <c r="D33" s="142" t="str">
        <f>Input!B86</f>
        <v>Area</v>
      </c>
      <c r="E33" s="140"/>
      <c r="F33" s="141"/>
      <c r="G33" s="141"/>
      <c r="H33" s="141"/>
      <c r="I33" s="141"/>
      <c r="J33" s="141"/>
      <c r="K33" s="141"/>
      <c r="L33" s="141"/>
      <c r="M33" s="24"/>
      <c r="N33" s="24"/>
      <c r="O33" s="100"/>
      <c r="P33" s="100"/>
      <c r="Q33" s="138">
        <f t="shared" si="10"/>
        <v>0</v>
      </c>
      <c r="R33" s="138">
        <f t="shared" si="11"/>
        <v>0</v>
      </c>
      <c r="S33" s="138">
        <f t="shared" si="12"/>
        <v>0</v>
      </c>
      <c r="T33" s="138">
        <f t="shared" si="13"/>
        <v>0</v>
      </c>
      <c r="U33" s="138">
        <f t="shared" si="14"/>
        <v>0</v>
      </c>
      <c r="V33" s="138">
        <f t="shared" si="15"/>
        <v>0</v>
      </c>
      <c r="W33" s="138">
        <f t="shared" si="16"/>
        <v>0</v>
      </c>
      <c r="X33" s="138">
        <f t="shared" si="17"/>
        <v>0</v>
      </c>
      <c r="Y33" s="100"/>
    </row>
    <row r="34" spans="1:25" ht="13.15" customHeight="1">
      <c r="A34" s="24"/>
      <c r="B34" s="641"/>
      <c r="C34" s="142" t="str">
        <f>Input!A87</f>
        <v>Area</v>
      </c>
      <c r="D34" s="142" t="str">
        <f>Input!B87</f>
        <v>Area</v>
      </c>
      <c r="E34" s="140"/>
      <c r="F34" s="141"/>
      <c r="G34" s="141"/>
      <c r="H34" s="141"/>
      <c r="I34" s="141"/>
      <c r="J34" s="141"/>
      <c r="K34" s="141"/>
      <c r="L34" s="141"/>
      <c r="M34" s="24"/>
      <c r="N34" s="24"/>
      <c r="O34" s="100"/>
      <c r="P34" s="100"/>
      <c r="Q34" s="138">
        <f t="shared" si="10"/>
        <v>0</v>
      </c>
      <c r="R34" s="138">
        <f t="shared" si="11"/>
        <v>0</v>
      </c>
      <c r="S34" s="138">
        <f t="shared" si="12"/>
        <v>0</v>
      </c>
      <c r="T34" s="138">
        <f t="shared" si="13"/>
        <v>0</v>
      </c>
      <c r="U34" s="138">
        <f t="shared" si="14"/>
        <v>0</v>
      </c>
      <c r="V34" s="138">
        <f t="shared" si="15"/>
        <v>0</v>
      </c>
      <c r="W34" s="138">
        <f t="shared" si="16"/>
        <v>0</v>
      </c>
      <c r="X34" s="138">
        <f t="shared" si="17"/>
        <v>0</v>
      </c>
      <c r="Y34" s="100"/>
    </row>
    <row r="35" spans="1:25" ht="13.15" customHeight="1">
      <c r="A35" s="24"/>
      <c r="B35" s="641"/>
      <c r="C35" s="142" t="str">
        <f>Input!A88</f>
        <v>Area</v>
      </c>
      <c r="D35" s="142" t="str">
        <f>Input!B88</f>
        <v>Area</v>
      </c>
      <c r="E35" s="140"/>
      <c r="F35" s="141"/>
      <c r="G35" s="141"/>
      <c r="H35" s="141"/>
      <c r="I35" s="141"/>
      <c r="J35" s="141"/>
      <c r="K35" s="141"/>
      <c r="L35" s="141"/>
      <c r="M35" s="24"/>
      <c r="N35" s="24"/>
      <c r="O35" s="100"/>
      <c r="P35" s="100"/>
      <c r="Q35" s="138">
        <f t="shared" si="10"/>
        <v>0</v>
      </c>
      <c r="R35" s="138">
        <f t="shared" si="11"/>
        <v>0</v>
      </c>
      <c r="S35" s="138">
        <f t="shared" si="12"/>
        <v>0</v>
      </c>
      <c r="T35" s="138">
        <f t="shared" si="13"/>
        <v>0</v>
      </c>
      <c r="U35" s="138">
        <f t="shared" si="14"/>
        <v>0</v>
      </c>
      <c r="V35" s="138">
        <f t="shared" si="15"/>
        <v>0</v>
      </c>
      <c r="W35" s="138">
        <f t="shared" si="16"/>
        <v>0</v>
      </c>
      <c r="X35" s="138">
        <f t="shared" si="17"/>
        <v>0</v>
      </c>
      <c r="Y35" s="100"/>
    </row>
    <row r="36" spans="1:25" ht="13.15" customHeight="1">
      <c r="A36" s="24"/>
      <c r="B36" s="641"/>
      <c r="C36" s="142" t="str">
        <f>Input!A89</f>
        <v>Area</v>
      </c>
      <c r="D36" s="142" t="str">
        <f>Input!B89</f>
        <v>Area</v>
      </c>
      <c r="E36" s="140"/>
      <c r="F36" s="141"/>
      <c r="G36" s="141"/>
      <c r="H36" s="141"/>
      <c r="I36" s="141"/>
      <c r="J36" s="141"/>
      <c r="K36" s="141"/>
      <c r="L36" s="141"/>
      <c r="M36" s="24"/>
      <c r="N36" s="24"/>
      <c r="O36" s="100"/>
      <c r="P36" s="100"/>
      <c r="Q36" s="138">
        <f t="shared" si="10"/>
        <v>0</v>
      </c>
      <c r="R36" s="138">
        <f t="shared" si="11"/>
        <v>0</v>
      </c>
      <c r="S36" s="138">
        <f t="shared" si="12"/>
        <v>0</v>
      </c>
      <c r="T36" s="138">
        <f t="shared" si="13"/>
        <v>0</v>
      </c>
      <c r="U36" s="138">
        <f t="shared" si="14"/>
        <v>0</v>
      </c>
      <c r="V36" s="138">
        <f t="shared" si="15"/>
        <v>0</v>
      </c>
      <c r="W36" s="138">
        <f t="shared" si="16"/>
        <v>0</v>
      </c>
      <c r="X36" s="138">
        <f t="shared" si="17"/>
        <v>0</v>
      </c>
      <c r="Y36" s="100"/>
    </row>
    <row r="37" spans="1:25" ht="13.15" customHeight="1">
      <c r="A37" s="24"/>
      <c r="B37" s="641"/>
      <c r="C37" s="142" t="str">
        <f>Input!A90</f>
        <v>Area</v>
      </c>
      <c r="D37" s="142" t="str">
        <f>Input!B90</f>
        <v>Area</v>
      </c>
      <c r="E37" s="140"/>
      <c r="F37" s="141"/>
      <c r="G37" s="141"/>
      <c r="H37" s="141"/>
      <c r="I37" s="141"/>
      <c r="J37" s="141"/>
      <c r="K37" s="141"/>
      <c r="L37" s="141"/>
      <c r="M37" s="24"/>
      <c r="N37" s="24"/>
      <c r="O37" s="100"/>
      <c r="P37" s="100"/>
      <c r="Q37" s="138">
        <f t="shared" si="10"/>
        <v>0</v>
      </c>
      <c r="R37" s="138">
        <f t="shared" si="11"/>
        <v>0</v>
      </c>
      <c r="S37" s="138">
        <f t="shared" si="12"/>
        <v>0</v>
      </c>
      <c r="T37" s="138">
        <f t="shared" si="13"/>
        <v>0</v>
      </c>
      <c r="U37" s="138">
        <f t="shared" si="14"/>
        <v>0</v>
      </c>
      <c r="V37" s="138">
        <f t="shared" si="15"/>
        <v>0</v>
      </c>
      <c r="W37" s="138">
        <f t="shared" si="16"/>
        <v>0</v>
      </c>
      <c r="X37" s="138">
        <f t="shared" si="17"/>
        <v>0</v>
      </c>
      <c r="Y37" s="100"/>
    </row>
    <row r="38" spans="1:25" ht="13.15" customHeight="1">
      <c r="A38" s="24"/>
      <c r="B38" s="641"/>
      <c r="C38" s="142" t="str">
        <f>Input!A91</f>
        <v>Area</v>
      </c>
      <c r="D38" s="142" t="str">
        <f>Input!B91</f>
        <v>Area</v>
      </c>
      <c r="E38" s="140"/>
      <c r="F38" s="141"/>
      <c r="G38" s="141"/>
      <c r="H38" s="141"/>
      <c r="I38" s="141"/>
      <c r="J38" s="141"/>
      <c r="K38" s="141"/>
      <c r="L38" s="141"/>
      <c r="M38" s="24"/>
      <c r="N38" s="24"/>
      <c r="O38" s="100"/>
      <c r="P38" s="100"/>
      <c r="Q38" s="138">
        <f t="shared" si="10"/>
        <v>0</v>
      </c>
      <c r="R38" s="138">
        <f t="shared" si="11"/>
        <v>0</v>
      </c>
      <c r="S38" s="138">
        <f t="shared" si="12"/>
        <v>0</v>
      </c>
      <c r="T38" s="138">
        <f t="shared" si="13"/>
        <v>0</v>
      </c>
      <c r="U38" s="138">
        <f t="shared" si="14"/>
        <v>0</v>
      </c>
      <c r="V38" s="138">
        <f t="shared" si="15"/>
        <v>0</v>
      </c>
      <c r="W38" s="138">
        <f t="shared" si="16"/>
        <v>0</v>
      </c>
      <c r="X38" s="138">
        <f t="shared" si="17"/>
        <v>0</v>
      </c>
      <c r="Y38" s="100"/>
    </row>
    <row r="39" spans="1:25" ht="13.15" customHeight="1">
      <c r="A39" s="24"/>
      <c r="B39" s="641"/>
      <c r="C39" s="142" t="str">
        <f>Input!A92</f>
        <v>Area</v>
      </c>
      <c r="D39" s="142" t="str">
        <f>Input!B92</f>
        <v>Area</v>
      </c>
      <c r="E39" s="140"/>
      <c r="F39" s="141"/>
      <c r="G39" s="141"/>
      <c r="H39" s="141"/>
      <c r="I39" s="141"/>
      <c r="J39" s="141"/>
      <c r="K39" s="141"/>
      <c r="L39" s="141"/>
      <c r="M39" s="24"/>
      <c r="N39" s="24"/>
      <c r="O39" s="100"/>
      <c r="P39" s="100"/>
      <c r="Q39" s="138">
        <f t="shared" ref="Q39" si="18">E39*$E$10</f>
        <v>0</v>
      </c>
      <c r="R39" s="138">
        <f t="shared" ref="R39" si="19">F39*$F$10</f>
        <v>0</v>
      </c>
      <c r="S39" s="138">
        <f t="shared" ref="S39" si="20">G39*$G$10</f>
        <v>0</v>
      </c>
      <c r="T39" s="138">
        <f t="shared" ref="T39" si="21">H39*$H$10</f>
        <v>0</v>
      </c>
      <c r="U39" s="138">
        <f t="shared" ref="U39" si="22">I39*$I$10</f>
        <v>0</v>
      </c>
      <c r="V39" s="138">
        <f t="shared" ref="V39" si="23">J39*$J$10</f>
        <v>0</v>
      </c>
      <c r="W39" s="138">
        <f t="shared" ref="W39" si="24">K39*$K$10</f>
        <v>0</v>
      </c>
      <c r="X39" s="138">
        <f t="shared" ref="X39" si="25">L39*$L$10</f>
        <v>0</v>
      </c>
      <c r="Y39" s="100"/>
    </row>
    <row r="40" spans="1:25" ht="13.15" customHeight="1">
      <c r="A40" s="24"/>
      <c r="B40" s="24"/>
      <c r="C40" s="37"/>
      <c r="D40" s="37"/>
      <c r="E40" s="37"/>
      <c r="F40" s="37"/>
      <c r="G40" s="37"/>
      <c r="H40" s="37"/>
      <c r="I40" s="37"/>
      <c r="J40" s="37"/>
      <c r="K40" s="37"/>
      <c r="L40" s="37"/>
      <c r="M40" s="24"/>
      <c r="N40" s="24"/>
      <c r="O40" s="24"/>
      <c r="P40" s="24"/>
      <c r="Q40" s="37"/>
      <c r="R40" s="37"/>
      <c r="S40" s="37"/>
      <c r="T40" s="37"/>
      <c r="U40" s="37"/>
      <c r="V40" s="37"/>
      <c r="W40" s="37"/>
      <c r="X40" s="139"/>
      <c r="Y40" s="105"/>
    </row>
    <row r="41" spans="1:25" ht="13.15" customHeight="1">
      <c r="A41" s="617"/>
      <c r="B41" s="606" t="s">
        <v>256</v>
      </c>
      <c r="C41" s="136"/>
      <c r="D41" s="136"/>
      <c r="E41" s="136"/>
      <c r="F41" s="136"/>
      <c r="G41" s="136"/>
      <c r="H41" s="136"/>
      <c r="I41" s="136"/>
      <c r="J41" s="136"/>
      <c r="K41" s="136"/>
      <c r="L41" s="137"/>
      <c r="M41" s="24"/>
      <c r="N41" s="24"/>
      <c r="O41" s="24"/>
      <c r="P41" s="24"/>
      <c r="Q41" s="24"/>
      <c r="R41" s="24"/>
      <c r="S41" s="24"/>
      <c r="T41" s="24"/>
      <c r="U41" s="24"/>
      <c r="V41" s="24"/>
      <c r="W41" s="24"/>
      <c r="X41" s="105"/>
      <c r="Y41" s="105"/>
    </row>
    <row r="42" spans="1:25" ht="13.15" customHeight="1">
      <c r="A42" s="24"/>
      <c r="B42" s="607" t="s">
        <v>311</v>
      </c>
      <c r="C42" s="37"/>
      <c r="D42" s="37"/>
      <c r="E42" s="37"/>
      <c r="F42" s="37"/>
      <c r="G42" s="37"/>
      <c r="H42" s="37"/>
      <c r="I42" s="37"/>
      <c r="J42" s="37"/>
      <c r="K42" s="37"/>
      <c r="L42" s="608"/>
      <c r="M42" s="24"/>
      <c r="N42" s="24"/>
      <c r="O42" s="24"/>
      <c r="P42" s="24"/>
      <c r="Q42" s="24"/>
      <c r="R42" s="24"/>
      <c r="S42" s="24"/>
      <c r="T42" s="24"/>
      <c r="U42" s="24"/>
      <c r="V42" s="24"/>
      <c r="W42" s="24"/>
      <c r="X42" s="105"/>
      <c r="Y42" s="105"/>
    </row>
    <row r="43" spans="1:25" ht="13.15" customHeight="1">
      <c r="A43" s="24"/>
      <c r="B43" s="609"/>
      <c r="C43" s="37"/>
      <c r="D43" s="37"/>
      <c r="E43" s="37"/>
      <c r="F43" s="37"/>
      <c r="G43" s="37"/>
      <c r="H43" s="37"/>
      <c r="I43" s="37"/>
      <c r="J43" s="37"/>
      <c r="K43" s="37"/>
      <c r="L43" s="608"/>
      <c r="M43" s="24"/>
      <c r="N43" s="24"/>
      <c r="O43" s="24"/>
      <c r="P43" s="24"/>
      <c r="Q43" s="24"/>
      <c r="R43" s="24"/>
      <c r="S43" s="24"/>
      <c r="T43" s="24"/>
      <c r="U43" s="24"/>
      <c r="V43" s="24"/>
      <c r="W43" s="24"/>
      <c r="X43" s="105"/>
      <c r="Y43" s="105"/>
    </row>
    <row r="44" spans="1:25" ht="13.15" customHeight="1">
      <c r="A44" s="24"/>
      <c r="B44" s="610" t="s">
        <v>308</v>
      </c>
      <c r="C44" s="37"/>
      <c r="D44" s="37"/>
      <c r="E44" s="37"/>
      <c r="F44" s="37"/>
      <c r="G44" s="37"/>
      <c r="H44" s="37"/>
      <c r="I44" s="37"/>
      <c r="J44" s="37"/>
      <c r="K44" s="37"/>
      <c r="L44" s="608"/>
      <c r="M44" s="24"/>
      <c r="N44" s="24"/>
      <c r="O44" s="24"/>
      <c r="P44" s="24"/>
      <c r="Q44" s="24"/>
      <c r="R44" s="24"/>
      <c r="S44" s="24"/>
      <c r="T44" s="24"/>
      <c r="U44" s="24"/>
      <c r="V44" s="24"/>
      <c r="W44" s="24"/>
      <c r="X44" s="105"/>
      <c r="Y44" s="105"/>
    </row>
    <row r="45" spans="1:25" ht="13.15" customHeight="1">
      <c r="A45" s="24"/>
      <c r="B45" s="610" t="s">
        <v>257</v>
      </c>
      <c r="C45" s="37"/>
      <c r="D45" s="37"/>
      <c r="E45" s="37"/>
      <c r="F45" s="37"/>
      <c r="G45" s="37"/>
      <c r="H45" s="37"/>
      <c r="I45" s="37"/>
      <c r="J45" s="37"/>
      <c r="K45" s="37"/>
      <c r="L45" s="608"/>
      <c r="M45" s="24"/>
      <c r="N45" s="24"/>
      <c r="O45" s="24"/>
      <c r="P45" s="24"/>
      <c r="Q45" s="24"/>
      <c r="R45" s="24"/>
      <c r="S45" s="24"/>
      <c r="T45" s="24"/>
      <c r="U45" s="24"/>
      <c r="V45" s="24"/>
      <c r="W45" s="24"/>
      <c r="X45" s="105"/>
      <c r="Y45" s="105"/>
    </row>
    <row r="46" spans="1:25" ht="13.15" customHeight="1">
      <c r="A46" s="24"/>
      <c r="B46" s="610" t="s">
        <v>258</v>
      </c>
      <c r="C46" s="37"/>
      <c r="D46" s="37"/>
      <c r="E46" s="37"/>
      <c r="F46" s="37"/>
      <c r="G46" s="37"/>
      <c r="H46" s="37"/>
      <c r="I46" s="37"/>
      <c r="J46" s="37"/>
      <c r="K46" s="37"/>
      <c r="L46" s="608"/>
      <c r="M46" s="24"/>
      <c r="N46" s="24"/>
      <c r="O46" s="24"/>
      <c r="P46" s="24"/>
      <c r="Q46" s="24"/>
      <c r="R46" s="24"/>
      <c r="S46" s="24"/>
      <c r="T46" s="24"/>
      <c r="U46" s="24"/>
      <c r="V46" s="24"/>
      <c r="W46" s="24"/>
      <c r="X46" s="105"/>
      <c r="Y46" s="105"/>
    </row>
    <row r="47" spans="1:25" ht="13.15" customHeight="1">
      <c r="A47" s="24"/>
      <c r="B47" s="610" t="s">
        <v>259</v>
      </c>
      <c r="C47" s="37"/>
      <c r="D47" s="37"/>
      <c r="E47" s="37"/>
      <c r="F47" s="37"/>
      <c r="G47" s="37"/>
      <c r="H47" s="37"/>
      <c r="I47" s="37"/>
      <c r="J47" s="37"/>
      <c r="K47" s="37"/>
      <c r="L47" s="608"/>
      <c r="M47" s="24"/>
      <c r="N47" s="24"/>
      <c r="O47" s="24"/>
      <c r="P47" s="24"/>
      <c r="Q47" s="24"/>
      <c r="R47" s="24"/>
      <c r="S47" s="24"/>
      <c r="T47" s="24"/>
      <c r="U47" s="24"/>
      <c r="V47" s="24"/>
      <c r="W47" s="24"/>
      <c r="X47" s="105"/>
      <c r="Y47" s="105"/>
    </row>
    <row r="48" spans="1:25" ht="13.15" customHeight="1">
      <c r="A48" s="24"/>
      <c r="B48" s="610" t="s">
        <v>260</v>
      </c>
      <c r="C48" s="37"/>
      <c r="D48" s="37"/>
      <c r="E48" s="37"/>
      <c r="F48" s="37"/>
      <c r="G48" s="37"/>
      <c r="H48" s="37"/>
      <c r="I48" s="37"/>
      <c r="J48" s="37"/>
      <c r="K48" s="37"/>
      <c r="L48" s="608"/>
      <c r="M48" s="24"/>
      <c r="N48" s="24"/>
      <c r="O48" s="24"/>
      <c r="P48" s="24"/>
      <c r="Q48" s="24"/>
      <c r="R48" s="24"/>
      <c r="S48" s="24"/>
      <c r="T48" s="24"/>
      <c r="U48" s="24"/>
      <c r="V48" s="24"/>
      <c r="W48" s="24"/>
      <c r="X48" s="105"/>
      <c r="Y48" s="105"/>
    </row>
    <row r="49" spans="1:25" ht="13.15" customHeight="1">
      <c r="A49" s="24"/>
      <c r="B49" s="610" t="s">
        <v>261</v>
      </c>
      <c r="C49" s="37"/>
      <c r="D49" s="37"/>
      <c r="E49" s="37"/>
      <c r="F49" s="37"/>
      <c r="G49" s="37"/>
      <c r="H49" s="37"/>
      <c r="I49" s="37"/>
      <c r="J49" s="37"/>
      <c r="K49" s="37"/>
      <c r="L49" s="608"/>
      <c r="M49" s="24"/>
      <c r="N49" s="24"/>
      <c r="O49" s="24"/>
      <c r="P49" s="24"/>
      <c r="Q49" s="24"/>
      <c r="R49" s="24"/>
      <c r="S49" s="24"/>
      <c r="T49" s="24"/>
      <c r="U49" s="24"/>
      <c r="V49" s="24"/>
      <c r="W49" s="24"/>
      <c r="X49" s="24"/>
      <c r="Y49" s="24"/>
    </row>
    <row r="50" spans="1:25" ht="13.15" customHeight="1">
      <c r="A50" s="618"/>
      <c r="B50" s="609"/>
      <c r="C50" s="37"/>
      <c r="D50" s="37"/>
      <c r="E50" s="37"/>
      <c r="F50" s="37"/>
      <c r="G50" s="37"/>
      <c r="H50" s="37"/>
      <c r="I50" s="37"/>
      <c r="J50" s="37"/>
      <c r="K50" s="37"/>
      <c r="L50" s="608"/>
      <c r="M50" s="24"/>
      <c r="N50" s="24"/>
      <c r="O50" s="24"/>
      <c r="P50" s="24"/>
      <c r="Q50" s="24"/>
      <c r="R50" s="24"/>
      <c r="S50" s="24"/>
      <c r="T50" s="24"/>
      <c r="U50" s="24"/>
      <c r="V50" s="24"/>
      <c r="W50" s="24"/>
      <c r="X50" s="24"/>
      <c r="Y50" s="24"/>
    </row>
    <row r="51" spans="1:25" ht="13.15" customHeight="1">
      <c r="A51" s="24"/>
      <c r="B51" s="609"/>
      <c r="C51" s="37"/>
      <c r="D51" s="37"/>
      <c r="E51" s="37"/>
      <c r="F51" s="37"/>
      <c r="G51" s="37"/>
      <c r="H51" s="37"/>
      <c r="I51" s="37"/>
      <c r="J51" s="37"/>
      <c r="K51" s="37"/>
      <c r="L51" s="608"/>
      <c r="M51" s="24"/>
      <c r="N51" s="24"/>
      <c r="O51" s="24"/>
      <c r="P51" s="24"/>
      <c r="Q51" s="24"/>
      <c r="R51" s="24"/>
      <c r="S51" s="24"/>
      <c r="T51" s="24"/>
      <c r="U51" s="24"/>
      <c r="V51" s="24"/>
      <c r="W51" s="24"/>
      <c r="X51" s="105"/>
      <c r="Y51" s="105"/>
    </row>
    <row r="52" spans="1:25" ht="13.15" customHeight="1">
      <c r="A52" s="24"/>
      <c r="B52" s="609" t="s">
        <v>309</v>
      </c>
      <c r="C52" s="37"/>
      <c r="D52" s="37"/>
      <c r="E52" s="37"/>
      <c r="F52" s="37"/>
      <c r="G52" s="37"/>
      <c r="H52" s="37"/>
      <c r="I52" s="37"/>
      <c r="J52" s="37"/>
      <c r="K52" s="37"/>
      <c r="L52" s="608"/>
      <c r="M52" s="24"/>
      <c r="N52" s="24"/>
      <c r="O52" s="24"/>
      <c r="P52" s="24"/>
      <c r="Q52" s="24"/>
      <c r="R52" s="24"/>
      <c r="S52" s="24"/>
      <c r="T52" s="24"/>
      <c r="U52" s="24"/>
      <c r="V52" s="24"/>
      <c r="W52" s="24"/>
      <c r="X52" s="105"/>
      <c r="Y52" s="105"/>
    </row>
    <row r="53" spans="1:25" ht="13.15" customHeight="1">
      <c r="A53" s="24"/>
      <c r="B53" s="609" t="s">
        <v>262</v>
      </c>
      <c r="C53" s="37"/>
      <c r="D53" s="37"/>
      <c r="E53" s="37"/>
      <c r="F53" s="37"/>
      <c r="G53" s="37"/>
      <c r="H53" s="37"/>
      <c r="I53" s="37"/>
      <c r="J53" s="37"/>
      <c r="K53" s="37"/>
      <c r="L53" s="608"/>
      <c r="M53" s="24"/>
      <c r="N53" s="24"/>
      <c r="O53" s="24"/>
      <c r="P53" s="24"/>
      <c r="Q53" s="24"/>
      <c r="R53" s="24"/>
      <c r="S53" s="24"/>
      <c r="T53" s="24"/>
      <c r="U53" s="24"/>
      <c r="V53" s="24"/>
      <c r="W53" s="24"/>
      <c r="X53" s="105"/>
      <c r="Y53" s="105"/>
    </row>
    <row r="54" spans="1:25" ht="13.15" customHeight="1">
      <c r="A54" s="24"/>
      <c r="B54" s="609" t="s">
        <v>310</v>
      </c>
      <c r="C54" s="37"/>
      <c r="D54" s="37"/>
      <c r="E54" s="37"/>
      <c r="F54" s="37"/>
      <c r="G54" s="37"/>
      <c r="H54" s="37"/>
      <c r="I54" s="37"/>
      <c r="J54" s="37"/>
      <c r="K54" s="37"/>
      <c r="L54" s="608"/>
      <c r="M54" s="24"/>
      <c r="N54" s="24"/>
      <c r="O54" s="24"/>
      <c r="P54" s="24"/>
      <c r="Q54" s="24"/>
      <c r="R54" s="24"/>
      <c r="S54" s="24"/>
      <c r="T54" s="24"/>
      <c r="U54" s="24"/>
      <c r="V54" s="24"/>
      <c r="W54" s="24"/>
      <c r="X54" s="105"/>
      <c r="Y54" s="105"/>
    </row>
    <row r="55" spans="1:25" ht="13.15" customHeight="1">
      <c r="A55" s="24"/>
      <c r="B55" s="609" t="s">
        <v>782</v>
      </c>
      <c r="C55" s="37"/>
      <c r="D55" s="37"/>
      <c r="E55" s="37"/>
      <c r="F55" s="37"/>
      <c r="G55" s="37"/>
      <c r="H55" s="37"/>
      <c r="I55" s="37"/>
      <c r="J55" s="37"/>
      <c r="K55" s="37"/>
      <c r="L55" s="608"/>
      <c r="M55" s="24"/>
      <c r="N55" s="24"/>
      <c r="O55" s="24"/>
      <c r="P55" s="24"/>
      <c r="Q55" s="24"/>
      <c r="R55" s="24"/>
      <c r="S55" s="24"/>
      <c r="T55" s="24"/>
      <c r="U55" s="24"/>
      <c r="V55" s="24"/>
      <c r="W55" s="24"/>
      <c r="X55" s="105"/>
      <c r="Y55" s="105"/>
    </row>
    <row r="56" spans="1:25" ht="13.15" customHeight="1">
      <c r="A56" s="24"/>
      <c r="B56" s="607"/>
      <c r="F56" s="37"/>
      <c r="G56" s="37"/>
      <c r="H56" s="37"/>
      <c r="I56" s="37"/>
      <c r="J56" s="37"/>
      <c r="K56" s="37"/>
      <c r="L56" s="608"/>
      <c r="M56" s="24"/>
      <c r="N56" s="24"/>
      <c r="O56" s="24"/>
      <c r="P56" s="24"/>
      <c r="Q56" s="24"/>
      <c r="R56" s="24"/>
      <c r="S56" s="24"/>
      <c r="T56" s="24"/>
      <c r="U56" s="24"/>
      <c r="V56" s="24"/>
      <c r="W56" s="24"/>
      <c r="X56" s="105"/>
      <c r="Y56" s="105"/>
    </row>
    <row r="57" spans="1:25" ht="13.15" customHeight="1">
      <c r="A57" s="24"/>
      <c r="B57" s="609" t="s">
        <v>783</v>
      </c>
      <c r="F57" s="37"/>
      <c r="G57" s="37"/>
      <c r="H57" s="37"/>
      <c r="I57" s="37"/>
      <c r="J57" s="37"/>
      <c r="K57" s="37"/>
      <c r="L57" s="608"/>
      <c r="M57" s="24"/>
      <c r="N57" s="24"/>
      <c r="O57" s="24"/>
      <c r="P57" s="24"/>
      <c r="Q57" s="24"/>
      <c r="R57" s="24"/>
      <c r="S57" s="24"/>
      <c r="T57" s="24"/>
      <c r="U57" s="24"/>
      <c r="V57" s="24"/>
      <c r="W57" s="24"/>
      <c r="X57" s="105"/>
      <c r="Y57" s="105"/>
    </row>
    <row r="58" spans="1:25" ht="13.15" customHeight="1">
      <c r="A58" s="24"/>
      <c r="B58" s="611" t="s">
        <v>784</v>
      </c>
      <c r="F58" s="37"/>
      <c r="G58" s="37"/>
      <c r="H58" s="37"/>
      <c r="I58" s="37"/>
      <c r="J58" s="37"/>
      <c r="K58" s="37"/>
      <c r="L58" s="608"/>
      <c r="M58" s="24"/>
      <c r="N58" s="24"/>
      <c r="O58" s="24"/>
      <c r="P58" s="24"/>
      <c r="Q58" s="24"/>
      <c r="R58" s="24"/>
      <c r="S58" s="24"/>
      <c r="T58" s="24"/>
      <c r="U58" s="24"/>
      <c r="V58" s="24"/>
      <c r="W58" s="24"/>
      <c r="X58" s="105"/>
      <c r="Y58" s="105"/>
    </row>
    <row r="59" spans="1:25" ht="13.15" customHeight="1">
      <c r="A59" s="24"/>
      <c r="B59" s="609"/>
      <c r="C59" s="37" t="s">
        <v>785</v>
      </c>
      <c r="D59" s="37"/>
      <c r="E59" s="612" t="s">
        <v>786</v>
      </c>
      <c r="F59" s="37"/>
      <c r="G59" s="37"/>
      <c r="H59" s="37"/>
      <c r="I59" s="37"/>
      <c r="J59" s="37"/>
      <c r="K59" s="37"/>
      <c r="L59" s="608"/>
      <c r="M59" s="24"/>
      <c r="N59" s="24"/>
      <c r="O59" s="24"/>
      <c r="P59" s="24"/>
      <c r="Q59" s="24"/>
      <c r="R59" s="24"/>
      <c r="S59" s="24"/>
      <c r="T59" s="24"/>
      <c r="U59" s="24"/>
      <c r="V59" s="24"/>
      <c r="W59" s="24"/>
      <c r="X59" s="105"/>
      <c r="Y59" s="105"/>
    </row>
    <row r="60" spans="1:25" ht="13.15" customHeight="1">
      <c r="A60" s="24"/>
      <c r="B60" s="609"/>
      <c r="C60" s="37" t="s">
        <v>787</v>
      </c>
      <c r="D60" s="37"/>
      <c r="E60" s="612" t="s">
        <v>788</v>
      </c>
      <c r="F60" s="37"/>
      <c r="G60" s="37"/>
      <c r="H60" s="37"/>
      <c r="I60" s="37"/>
      <c r="J60" s="37"/>
      <c r="K60" s="37"/>
      <c r="L60" s="608"/>
      <c r="M60" s="24"/>
      <c r="N60" s="24"/>
      <c r="O60" s="24"/>
      <c r="P60" s="24"/>
      <c r="Q60" s="24"/>
      <c r="R60" s="24"/>
      <c r="S60" s="24"/>
      <c r="T60" s="24"/>
      <c r="U60" s="24"/>
      <c r="V60" s="24"/>
      <c r="W60" s="24"/>
      <c r="X60" s="105"/>
      <c r="Y60" s="105"/>
    </row>
    <row r="61" spans="1:25" ht="13.15" customHeight="1">
      <c r="A61" s="24"/>
      <c r="B61" s="611" t="s">
        <v>789</v>
      </c>
      <c r="F61" s="37"/>
      <c r="G61" s="37"/>
      <c r="H61" s="37"/>
      <c r="I61" s="37"/>
      <c r="J61" s="37"/>
      <c r="K61" s="37"/>
      <c r="L61" s="608"/>
      <c r="M61" s="24"/>
      <c r="N61" s="24"/>
      <c r="O61" s="24"/>
      <c r="P61" s="24"/>
      <c r="Q61" s="24"/>
      <c r="R61" s="24"/>
      <c r="S61" s="24"/>
      <c r="T61" s="24"/>
      <c r="U61" s="24"/>
      <c r="V61" s="24"/>
      <c r="W61" s="24"/>
      <c r="X61" s="105"/>
      <c r="Y61" s="105"/>
    </row>
    <row r="62" spans="1:25" ht="13.15" customHeight="1">
      <c r="A62" s="24"/>
      <c r="B62" s="609"/>
      <c r="C62" s="37" t="s">
        <v>790</v>
      </c>
      <c r="E62" s="613" t="s">
        <v>791</v>
      </c>
      <c r="F62" s="37"/>
      <c r="G62" s="37"/>
      <c r="H62" s="37"/>
      <c r="I62" s="37"/>
      <c r="J62" s="37"/>
      <c r="K62" s="37"/>
      <c r="L62" s="608"/>
      <c r="M62" s="24"/>
      <c r="N62" s="24"/>
      <c r="O62" s="24"/>
      <c r="P62" s="24"/>
      <c r="Q62" s="24"/>
      <c r="R62" s="24"/>
      <c r="S62" s="24"/>
      <c r="T62" s="24"/>
      <c r="U62" s="24"/>
      <c r="V62" s="24"/>
      <c r="W62" s="24"/>
      <c r="X62" s="105"/>
      <c r="Y62" s="105"/>
    </row>
    <row r="63" spans="1:25" ht="13.15" customHeight="1">
      <c r="A63" s="24"/>
      <c r="B63" s="609"/>
      <c r="C63" s="37" t="s">
        <v>792</v>
      </c>
      <c r="E63" s="612" t="s">
        <v>793</v>
      </c>
      <c r="F63" s="37"/>
      <c r="G63" s="37"/>
      <c r="H63" s="37"/>
      <c r="I63" s="37"/>
      <c r="J63" s="37"/>
      <c r="K63" s="37"/>
      <c r="L63" s="608"/>
      <c r="M63" s="24"/>
      <c r="N63" s="24"/>
      <c r="O63" s="24"/>
      <c r="P63" s="24"/>
      <c r="Q63" s="24"/>
      <c r="R63" s="24"/>
      <c r="S63" s="24"/>
      <c r="T63" s="24"/>
      <c r="U63" s="24"/>
      <c r="V63" s="24"/>
      <c r="W63" s="24"/>
      <c r="X63" s="105"/>
      <c r="Y63" s="105"/>
    </row>
    <row r="64" spans="1:25" ht="13.15" customHeight="1">
      <c r="A64" s="24"/>
      <c r="B64" s="609"/>
      <c r="C64" s="37" t="s">
        <v>794</v>
      </c>
      <c r="E64" s="612" t="s">
        <v>795</v>
      </c>
      <c r="F64" s="37"/>
      <c r="G64" s="37"/>
      <c r="H64" s="37"/>
      <c r="I64" s="37"/>
      <c r="J64" s="37"/>
      <c r="K64" s="37"/>
      <c r="L64" s="608"/>
      <c r="M64" s="24"/>
      <c r="N64" s="24"/>
      <c r="O64" s="24"/>
      <c r="P64" s="24"/>
      <c r="Q64" s="24"/>
      <c r="R64" s="24"/>
      <c r="S64" s="24"/>
      <c r="T64" s="24"/>
      <c r="U64" s="24"/>
      <c r="V64" s="24"/>
      <c r="W64" s="24"/>
      <c r="X64" s="105"/>
      <c r="Y64" s="105"/>
    </row>
    <row r="65" spans="1:25" ht="13.15" customHeight="1">
      <c r="A65" s="24"/>
      <c r="B65" s="609"/>
      <c r="C65" s="37" t="s">
        <v>796</v>
      </c>
      <c r="E65" s="612" t="s">
        <v>797</v>
      </c>
      <c r="F65" s="37"/>
      <c r="G65" s="37"/>
      <c r="H65" s="37"/>
      <c r="I65" s="37"/>
      <c r="J65" s="37"/>
      <c r="K65" s="37"/>
      <c r="L65" s="608"/>
      <c r="M65" s="24"/>
      <c r="N65" s="24"/>
      <c r="O65" s="24"/>
      <c r="P65" s="24"/>
      <c r="Q65" s="24"/>
      <c r="R65" s="24"/>
      <c r="S65" s="24"/>
      <c r="T65" s="24"/>
      <c r="U65" s="24"/>
      <c r="V65" s="24"/>
      <c r="W65" s="24"/>
      <c r="X65" s="105"/>
      <c r="Y65" s="105"/>
    </row>
    <row r="66" spans="1:25" ht="13.15" customHeight="1">
      <c r="A66" s="24"/>
      <c r="B66" s="609"/>
      <c r="C66" s="37" t="s">
        <v>798</v>
      </c>
      <c r="E66" s="612" t="s">
        <v>799</v>
      </c>
      <c r="F66" s="37"/>
      <c r="G66" s="37"/>
      <c r="H66" s="37"/>
      <c r="I66" s="37"/>
      <c r="J66" s="37"/>
      <c r="K66" s="37"/>
      <c r="L66" s="608"/>
      <c r="M66" s="24"/>
      <c r="N66" s="24"/>
      <c r="O66" s="24"/>
      <c r="P66" s="24"/>
      <c r="Q66" s="24"/>
      <c r="R66" s="24"/>
      <c r="S66" s="24"/>
      <c r="T66" s="24"/>
      <c r="U66" s="24"/>
      <c r="V66" s="24"/>
      <c r="W66" s="24"/>
      <c r="X66" s="105"/>
      <c r="Y66" s="105"/>
    </row>
    <row r="67" spans="1:25" ht="13.15" customHeight="1">
      <c r="A67" s="24"/>
      <c r="B67" s="614"/>
      <c r="C67" s="615"/>
      <c r="D67" s="615"/>
      <c r="E67" s="615"/>
      <c r="F67" s="615"/>
      <c r="G67" s="615"/>
      <c r="H67" s="615"/>
      <c r="I67" s="615"/>
      <c r="J67" s="615"/>
      <c r="K67" s="615"/>
      <c r="L67" s="616"/>
      <c r="M67" s="24"/>
      <c r="N67" s="24"/>
      <c r="O67" s="24"/>
      <c r="P67" s="24"/>
      <c r="Q67" s="24"/>
      <c r="R67" s="24"/>
      <c r="S67" s="24"/>
      <c r="T67" s="24"/>
      <c r="U67" s="24"/>
      <c r="V67" s="24"/>
      <c r="W67" s="24"/>
      <c r="X67" s="24"/>
      <c r="Y67" s="24"/>
    </row>
    <row r="68" spans="1:25" ht="13.5">
      <c r="A68" s="24"/>
      <c r="B68" s="24"/>
      <c r="C68" s="24"/>
      <c r="D68" s="24"/>
      <c r="E68" s="24"/>
      <c r="F68" s="24"/>
      <c r="G68" s="24"/>
      <c r="H68" s="24"/>
      <c r="I68" s="24"/>
      <c r="J68" s="24"/>
      <c r="K68" s="24"/>
      <c r="L68" s="24"/>
      <c r="M68" s="24"/>
      <c r="N68" s="24"/>
      <c r="O68" s="24"/>
      <c r="P68" s="24"/>
      <c r="Q68" s="24"/>
      <c r="R68" s="24"/>
      <c r="S68" s="24"/>
      <c r="T68" s="24"/>
      <c r="U68" s="24"/>
      <c r="V68" s="24"/>
      <c r="W68" s="24"/>
      <c r="X68" s="96"/>
      <c r="Y68" s="96"/>
    </row>
    <row r="69" spans="1:25" ht="13.5">
      <c r="A69" s="104"/>
      <c r="B69" s="24"/>
      <c r="C69" s="24"/>
      <c r="D69" s="24"/>
      <c r="E69" s="24"/>
      <c r="F69" s="24"/>
      <c r="G69" s="24"/>
      <c r="H69" s="24"/>
      <c r="I69" s="24"/>
      <c r="J69" s="24"/>
      <c r="K69" s="24"/>
      <c r="L69" s="24"/>
      <c r="M69" s="24"/>
      <c r="N69" s="24"/>
      <c r="O69" s="24"/>
      <c r="P69" s="24"/>
      <c r="Q69" s="24"/>
      <c r="R69" s="24"/>
      <c r="S69" s="24"/>
      <c r="T69" s="24"/>
      <c r="U69" s="24"/>
      <c r="V69" s="24"/>
      <c r="W69" s="24"/>
      <c r="X69" s="24"/>
      <c r="Y69" s="24"/>
    </row>
    <row r="70" spans="1:25" ht="13.5">
      <c r="A70" s="24"/>
      <c r="B70" s="24"/>
      <c r="C70" s="24"/>
      <c r="D70" s="24"/>
      <c r="E70" s="24"/>
      <c r="F70" s="24"/>
      <c r="G70" s="24"/>
      <c r="H70" s="24"/>
      <c r="I70" s="24"/>
      <c r="J70" s="24"/>
      <c r="K70" s="24"/>
      <c r="L70" s="24"/>
      <c r="M70" s="24"/>
      <c r="N70" s="24"/>
      <c r="O70" s="24"/>
      <c r="P70" s="24"/>
      <c r="Q70" s="24"/>
      <c r="R70" s="24"/>
      <c r="S70" s="24"/>
      <c r="T70" s="24"/>
      <c r="U70" s="24"/>
      <c r="V70" s="24"/>
      <c r="W70" s="24"/>
      <c r="X70" s="105"/>
      <c r="Y70" s="105"/>
    </row>
    <row r="71" spans="1:25" ht="13.5">
      <c r="A71" s="24"/>
      <c r="B71" s="24"/>
      <c r="C71" s="24"/>
      <c r="D71" s="24"/>
      <c r="E71" s="24"/>
      <c r="F71" s="24"/>
      <c r="G71" s="24"/>
      <c r="H71" s="24"/>
      <c r="I71" s="24"/>
      <c r="J71" s="24"/>
      <c r="K71" s="24"/>
      <c r="L71" s="24"/>
      <c r="M71" s="24"/>
      <c r="N71" s="24"/>
      <c r="O71" s="24"/>
      <c r="P71" s="24"/>
      <c r="Q71" s="24"/>
      <c r="R71" s="24"/>
      <c r="S71" s="24"/>
      <c r="T71" s="24"/>
      <c r="U71" s="24"/>
      <c r="V71" s="24"/>
      <c r="W71" s="24"/>
      <c r="X71" s="24"/>
      <c r="Y71" s="24"/>
    </row>
    <row r="72" spans="1:25" ht="13.5">
      <c r="A72" s="24"/>
      <c r="B72" s="24"/>
      <c r="C72" s="24"/>
      <c r="D72" s="24"/>
      <c r="E72" s="24"/>
      <c r="F72" s="24"/>
      <c r="G72" s="24"/>
      <c r="H72" s="24"/>
      <c r="I72" s="24"/>
      <c r="J72" s="24"/>
      <c r="K72" s="24"/>
      <c r="L72" s="24"/>
      <c r="M72" s="24"/>
      <c r="N72" s="24"/>
      <c r="O72" s="24"/>
      <c r="P72" s="24"/>
      <c r="Q72" s="24"/>
      <c r="R72" s="24"/>
      <c r="S72" s="24"/>
      <c r="T72" s="24"/>
      <c r="U72" s="24"/>
      <c r="V72" s="24"/>
      <c r="W72" s="24"/>
      <c r="X72" s="24"/>
      <c r="Y72" s="24"/>
    </row>
  </sheetData>
  <hyperlinks>
    <hyperlink ref="C3" location="Contents!A6" display="Back to Contents"/>
    <hyperlink ref="B42" r:id="rId1" display="Special Condition E6: Distribution Network Exit Capacity costs and incentive revenue (Ext)"/>
    <hyperlink ref="E63" r:id="rId2"/>
    <hyperlink ref="E64" r:id="rId3"/>
    <hyperlink ref="E65" r:id="rId4"/>
    <hyperlink ref="E66" r:id="rId5"/>
    <hyperlink ref="E59" r:id="rId6"/>
    <hyperlink ref="E60" r:id="rId7"/>
    <hyperlink ref="E62" r:id="rId8"/>
  </hyperlinks>
  <pageMargins left="0.7" right="0.7" top="0.75" bottom="0.75" header="0.3" footer="0.3"/>
  <drawing r:id="rId9"/>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1"/>
  <sheetViews>
    <sheetView showGridLines="0" zoomScale="90" zoomScaleNormal="90" workbookViewId="0">
      <pane xSplit="2" ySplit="8" topLeftCell="C9" activePane="bottomRight" state="frozen"/>
      <selection activeCell="G64" sqref="G64"/>
      <selection pane="topRight" activeCell="G64" sqref="G64"/>
      <selection pane="bottomLeft" activeCell="G64" sqref="G64"/>
      <selection pane="bottomRight" activeCell="A15" sqref="A15"/>
    </sheetView>
  </sheetViews>
  <sheetFormatPr defaultRowHeight="12.4"/>
  <cols>
    <col min="1" max="1" width="30.64453125" style="143" customWidth="1"/>
    <col min="3" max="3" width="20.87890625" customWidth="1"/>
    <col min="6" max="14" width="14.1171875" customWidth="1"/>
    <col min="15" max="15" width="2.64453125" customWidth="1"/>
  </cols>
  <sheetData>
    <row r="1" spans="1:20" ht="14.65">
      <c r="A1" s="441" t="str">
        <f>CompName</f>
        <v>GDN Name</v>
      </c>
      <c r="B1" s="157"/>
      <c r="C1" s="157"/>
      <c r="D1" s="157"/>
      <c r="E1" s="157"/>
      <c r="F1" s="157"/>
      <c r="G1" s="157"/>
      <c r="H1" s="157"/>
      <c r="I1" s="157"/>
      <c r="J1" s="157"/>
      <c r="K1" s="157"/>
      <c r="L1" s="157"/>
      <c r="M1" s="157"/>
      <c r="N1" s="157"/>
      <c r="O1" s="160"/>
      <c r="P1" s="160"/>
      <c r="Q1" s="160"/>
      <c r="R1" s="160"/>
      <c r="S1" s="160"/>
      <c r="T1" s="349"/>
    </row>
    <row r="2" spans="1:20" ht="14.65">
      <c r="A2" s="442">
        <f>RegYr</f>
        <v>2020</v>
      </c>
      <c r="B2" s="22"/>
      <c r="C2" s="22"/>
      <c r="D2" s="22"/>
      <c r="E2" s="22"/>
      <c r="F2" s="22"/>
      <c r="G2" s="22"/>
      <c r="H2" s="22"/>
      <c r="I2" s="22"/>
      <c r="J2" s="22"/>
      <c r="K2" s="22"/>
      <c r="L2" s="22"/>
      <c r="M2" s="22"/>
      <c r="N2" s="22"/>
      <c r="O2" s="27"/>
      <c r="P2" s="23"/>
      <c r="Q2" s="23"/>
      <c r="R2" s="23"/>
      <c r="S2" s="23"/>
      <c r="T2" s="193"/>
    </row>
    <row r="3" spans="1:20" ht="14.65">
      <c r="A3" s="442"/>
      <c r="B3" s="22"/>
      <c r="C3" s="22"/>
      <c r="D3" s="22"/>
      <c r="E3" s="22"/>
      <c r="F3" s="22"/>
      <c r="G3" s="22"/>
      <c r="H3" s="22"/>
      <c r="I3" s="22"/>
      <c r="J3" s="22"/>
      <c r="K3" s="22"/>
      <c r="L3" s="22"/>
      <c r="M3" s="22"/>
      <c r="N3" s="22"/>
      <c r="O3" s="23"/>
      <c r="P3" s="23"/>
      <c r="Q3" s="23"/>
      <c r="R3" s="23"/>
      <c r="S3" s="23"/>
      <c r="T3" s="193"/>
    </row>
    <row r="4" spans="1:20" ht="43.9">
      <c r="A4" s="443" t="s">
        <v>433</v>
      </c>
      <c r="B4" s="14"/>
      <c r="C4" s="14"/>
      <c r="D4" s="30"/>
      <c r="E4" s="30"/>
      <c r="F4" s="30"/>
      <c r="G4" s="30"/>
      <c r="H4" s="30"/>
      <c r="I4" s="30"/>
      <c r="J4" s="30"/>
      <c r="K4" s="30"/>
      <c r="L4" s="30"/>
      <c r="M4" s="30"/>
      <c r="N4" s="30"/>
      <c r="O4" s="27"/>
      <c r="P4" s="23"/>
      <c r="Q4" s="23"/>
      <c r="R4" s="23"/>
      <c r="S4" s="23"/>
      <c r="T4" s="193"/>
    </row>
    <row r="5" spans="1:20" ht="15.75">
      <c r="A5" s="652" t="s">
        <v>594</v>
      </c>
      <c r="B5" s="653"/>
      <c r="C5" s="653"/>
      <c r="D5" s="268"/>
      <c r="E5" s="122"/>
      <c r="F5" s="122"/>
      <c r="G5" s="122"/>
      <c r="H5" s="122"/>
      <c r="I5" s="122"/>
      <c r="J5" s="122"/>
      <c r="K5" s="122"/>
      <c r="L5" s="122"/>
      <c r="M5" s="122"/>
      <c r="N5" s="122"/>
      <c r="O5" s="23"/>
      <c r="P5" s="23"/>
      <c r="Q5" s="23"/>
      <c r="R5" s="23"/>
      <c r="S5" s="23"/>
      <c r="T5" s="193"/>
    </row>
    <row r="6" spans="1:20" ht="13.5" customHeight="1">
      <c r="A6" s="654" t="s">
        <v>432</v>
      </c>
      <c r="B6" s="655"/>
      <c r="C6" s="655"/>
      <c r="D6" s="122"/>
      <c r="E6" s="122"/>
      <c r="F6" s="122"/>
      <c r="G6" s="122"/>
      <c r="H6" s="122"/>
      <c r="I6" s="122"/>
      <c r="J6" s="122"/>
      <c r="K6" s="122"/>
      <c r="L6" s="122"/>
      <c r="M6" s="122"/>
      <c r="N6" s="122"/>
      <c r="O6" s="27"/>
      <c r="P6" s="23"/>
      <c r="Q6" s="23"/>
      <c r="R6" s="23"/>
      <c r="S6" s="23"/>
      <c r="T6" s="193"/>
    </row>
    <row r="7" spans="1:20" ht="13.5">
      <c r="A7" s="358"/>
      <c r="B7" s="122"/>
      <c r="C7" s="321" t="s">
        <v>466</v>
      </c>
      <c r="D7" s="122"/>
      <c r="E7" s="122"/>
      <c r="F7" s="122"/>
      <c r="G7" s="24"/>
      <c r="H7" s="24"/>
      <c r="I7" s="24"/>
      <c r="J7" s="122"/>
      <c r="K7" s="122"/>
      <c r="L7" s="122"/>
      <c r="M7" s="122"/>
      <c r="N7" s="122"/>
      <c r="O7" s="23"/>
      <c r="P7" s="23"/>
      <c r="Q7" s="23"/>
      <c r="R7" s="23"/>
      <c r="S7" s="23"/>
      <c r="T7" s="193"/>
    </row>
    <row r="8" spans="1:20" ht="13.5">
      <c r="A8" s="358"/>
      <c r="B8" s="24"/>
      <c r="C8" s="122"/>
      <c r="D8" s="24"/>
      <c r="E8" s="230"/>
      <c r="F8" s="309" t="s">
        <v>359</v>
      </c>
      <c r="G8" s="231" t="s">
        <v>59</v>
      </c>
      <c r="H8" s="231" t="s">
        <v>60</v>
      </c>
      <c r="I8" s="231" t="s">
        <v>61</v>
      </c>
      <c r="J8" s="231" t="s">
        <v>62</v>
      </c>
      <c r="K8" s="231" t="s">
        <v>63</v>
      </c>
      <c r="L8" s="231" t="s">
        <v>64</v>
      </c>
      <c r="M8" s="231" t="s">
        <v>65</v>
      </c>
      <c r="N8" s="231" t="s">
        <v>66</v>
      </c>
      <c r="O8" s="27"/>
      <c r="P8" s="23"/>
      <c r="Q8" s="23"/>
      <c r="R8" s="23"/>
      <c r="S8" s="23"/>
      <c r="T8" s="193"/>
    </row>
    <row r="9" spans="1:20" ht="13.5">
      <c r="A9" s="358"/>
      <c r="B9" s="24"/>
      <c r="C9" s="24"/>
      <c r="D9" s="24"/>
      <c r="E9" s="230"/>
      <c r="F9" s="230"/>
      <c r="G9" s="230"/>
      <c r="H9" s="230"/>
      <c r="I9" s="230"/>
      <c r="J9" s="230"/>
      <c r="K9" s="230"/>
      <c r="L9" s="230"/>
      <c r="M9" s="230"/>
      <c r="N9" s="230"/>
      <c r="O9" s="23"/>
      <c r="P9" s="23"/>
      <c r="Q9" s="23"/>
      <c r="R9" s="23"/>
      <c r="S9" s="23"/>
      <c r="T9" s="193"/>
    </row>
    <row r="10" spans="1:20" ht="13.5">
      <c r="A10" s="358"/>
      <c r="B10" s="24"/>
      <c r="C10" s="24"/>
      <c r="D10" s="24"/>
      <c r="E10" s="230"/>
      <c r="F10" s="230"/>
      <c r="G10" s="230"/>
      <c r="H10" s="230"/>
      <c r="I10" s="230"/>
      <c r="J10" s="230"/>
      <c r="K10" s="230"/>
      <c r="L10" s="230"/>
      <c r="M10" s="230"/>
      <c r="N10" s="230"/>
      <c r="O10" s="27"/>
      <c r="P10" s="23"/>
      <c r="Q10" s="23"/>
      <c r="R10" s="23"/>
      <c r="S10" s="23"/>
      <c r="T10" s="193"/>
    </row>
    <row r="11" spans="1:20" ht="13.5">
      <c r="A11" s="358"/>
      <c r="B11" s="24"/>
      <c r="C11" s="24"/>
      <c r="D11" s="24"/>
      <c r="E11" s="24"/>
      <c r="F11" s="24"/>
      <c r="G11" s="24"/>
      <c r="H11" s="24"/>
      <c r="I11" s="24"/>
      <c r="J11" s="24"/>
      <c r="K11" s="24"/>
      <c r="L11" s="24"/>
      <c r="M11" s="24"/>
      <c r="N11" s="24"/>
      <c r="O11" s="23"/>
      <c r="P11" s="23"/>
      <c r="Q11" s="23"/>
      <c r="R11" s="23"/>
      <c r="S11" s="23"/>
      <c r="T11" s="193"/>
    </row>
    <row r="12" spans="1:20" ht="27">
      <c r="A12" s="354" t="s">
        <v>431</v>
      </c>
      <c r="B12" s="24" t="s">
        <v>430</v>
      </c>
      <c r="C12" s="264" t="s">
        <v>622</v>
      </c>
      <c r="D12" s="24"/>
      <c r="E12" s="24"/>
      <c r="F12" s="24"/>
      <c r="G12" s="236">
        <f>BR!G14</f>
        <v>0</v>
      </c>
      <c r="H12" s="236">
        <f>BR!H14</f>
        <v>0</v>
      </c>
      <c r="I12" s="236">
        <f>BR!I14</f>
        <v>0</v>
      </c>
      <c r="J12" s="236">
        <f>BR!J14</f>
        <v>0</v>
      </c>
      <c r="K12" s="236">
        <f>BR!K14</f>
        <v>0</v>
      </c>
      <c r="L12" s="236">
        <f>BR!L14</f>
        <v>0</v>
      </c>
      <c r="M12" s="236">
        <f>BR!M14</f>
        <v>0</v>
      </c>
      <c r="N12" s="236">
        <f>BR!N14</f>
        <v>0</v>
      </c>
      <c r="O12" s="27"/>
      <c r="P12" s="23"/>
      <c r="Q12" s="23"/>
      <c r="R12" s="23"/>
      <c r="S12" s="23"/>
      <c r="T12" s="193"/>
    </row>
    <row r="13" spans="1:20" ht="13.5">
      <c r="A13" s="354" t="s">
        <v>429</v>
      </c>
      <c r="B13" s="24" t="s">
        <v>428</v>
      </c>
      <c r="C13" s="264" t="s">
        <v>622</v>
      </c>
      <c r="D13" s="24"/>
      <c r="E13" s="24"/>
      <c r="F13" s="24"/>
      <c r="G13" s="236">
        <f>PT!G16</f>
        <v>0</v>
      </c>
      <c r="H13" s="236">
        <f>PT!H16</f>
        <v>0</v>
      </c>
      <c r="I13" s="236">
        <f>PT!I16</f>
        <v>0</v>
      </c>
      <c r="J13" s="236">
        <f>PT!J16</f>
        <v>0</v>
      </c>
      <c r="K13" s="236">
        <f>PT!K16</f>
        <v>0</v>
      </c>
      <c r="L13" s="236">
        <f>PT!L16</f>
        <v>0</v>
      </c>
      <c r="M13" s="236">
        <f>PT!M16</f>
        <v>0</v>
      </c>
      <c r="N13" s="236">
        <f>PT!N16</f>
        <v>0</v>
      </c>
      <c r="O13" s="23"/>
      <c r="P13" s="23"/>
      <c r="Q13" s="23"/>
      <c r="R13" s="23"/>
      <c r="S13" s="23"/>
      <c r="T13" s="193"/>
    </row>
    <row r="14" spans="1:20" ht="13.5">
      <c r="A14" s="354" t="s">
        <v>427</v>
      </c>
      <c r="B14" s="24" t="s">
        <v>426</v>
      </c>
      <c r="C14" s="264" t="s">
        <v>622</v>
      </c>
      <c r="D14" s="24"/>
      <c r="E14" s="24"/>
      <c r="F14" s="24"/>
      <c r="G14" s="235"/>
      <c r="H14" s="235"/>
      <c r="I14" s="236">
        <f>EX!I19</f>
        <v>0</v>
      </c>
      <c r="J14" s="236">
        <f>EX!J19</f>
        <v>0</v>
      </c>
      <c r="K14" s="236">
        <f>EX!K19</f>
        <v>0</v>
      </c>
      <c r="L14" s="236">
        <f>EX!L19</f>
        <v>0</v>
      </c>
      <c r="M14" s="236">
        <f>EX!M19</f>
        <v>0</v>
      </c>
      <c r="N14" s="236">
        <f>EX!N19</f>
        <v>0</v>
      </c>
      <c r="O14" s="27"/>
      <c r="P14" s="23"/>
      <c r="Q14" s="23"/>
      <c r="R14" s="23"/>
      <c r="S14" s="23"/>
      <c r="T14" s="193"/>
    </row>
    <row r="15" spans="1:20" ht="27">
      <c r="A15" s="358" t="s">
        <v>425</v>
      </c>
      <c r="B15" s="24" t="s">
        <v>424</v>
      </c>
      <c r="C15" s="264" t="s">
        <v>622</v>
      </c>
      <c r="D15" s="24"/>
      <c r="E15" s="24"/>
      <c r="F15" s="24"/>
      <c r="G15" s="235"/>
      <c r="H15" s="235"/>
      <c r="I15" s="236">
        <f>BM!I14</f>
        <v>0</v>
      </c>
      <c r="J15" s="236">
        <f>BM!J14</f>
        <v>0</v>
      </c>
      <c r="K15" s="236">
        <f>BM!K14</f>
        <v>0</v>
      </c>
      <c r="L15" s="236">
        <f>BM!L14</f>
        <v>0</v>
      </c>
      <c r="M15" s="236">
        <f>BM!M14</f>
        <v>0</v>
      </c>
      <c r="N15" s="236">
        <f>BM!N14</f>
        <v>0</v>
      </c>
      <c r="O15" s="23"/>
      <c r="P15" s="23"/>
      <c r="Q15" s="23"/>
      <c r="R15" s="23"/>
      <c r="S15" s="23"/>
      <c r="T15" s="193"/>
    </row>
    <row r="16" spans="1:20" ht="27">
      <c r="A16" s="358" t="s">
        <v>423</v>
      </c>
      <c r="B16" s="24" t="s">
        <v>422</v>
      </c>
      <c r="C16" s="264" t="s">
        <v>622</v>
      </c>
      <c r="D16" s="24"/>
      <c r="E16" s="24"/>
      <c r="F16" s="24"/>
      <c r="G16" s="235"/>
      <c r="H16" s="235"/>
      <c r="I16" s="236">
        <f>SHR!I12</f>
        <v>0</v>
      </c>
      <c r="J16" s="236">
        <f>SHR!J12</f>
        <v>0</v>
      </c>
      <c r="K16" s="236">
        <f>SHR!K12</f>
        <v>0</v>
      </c>
      <c r="L16" s="236">
        <f>SHR!L12</f>
        <v>0</v>
      </c>
      <c r="M16" s="236">
        <f>SHR!M12</f>
        <v>0</v>
      </c>
      <c r="N16" s="236">
        <f>SHR!N12</f>
        <v>0</v>
      </c>
      <c r="O16" s="27"/>
      <c r="P16" s="23"/>
      <c r="Q16" s="23"/>
      <c r="R16" s="23"/>
      <c r="S16" s="23"/>
      <c r="T16" s="193"/>
    </row>
    <row r="17" spans="1:20" ht="13.5">
      <c r="A17" s="358" t="s">
        <v>421</v>
      </c>
      <c r="B17" s="24" t="s">
        <v>420</v>
      </c>
      <c r="C17" s="264" t="s">
        <v>622</v>
      </c>
      <c r="D17" s="24"/>
      <c r="E17" s="24"/>
      <c r="F17" s="24"/>
      <c r="G17" s="235"/>
      <c r="H17" s="235"/>
      <c r="I17" s="236">
        <f>EEI!I32</f>
        <v>0</v>
      </c>
      <c r="J17" s="236">
        <f>EEI!J32</f>
        <v>0</v>
      </c>
      <c r="K17" s="236">
        <f>EEI!K32</f>
        <v>0</v>
      </c>
      <c r="L17" s="236">
        <f>EEI!L32</f>
        <v>0</v>
      </c>
      <c r="M17" s="236">
        <f>EEI!M32</f>
        <v>0</v>
      </c>
      <c r="N17" s="236">
        <f>EEI!N32</f>
        <v>0</v>
      </c>
      <c r="O17" s="23"/>
      <c r="P17" s="23"/>
      <c r="Q17" s="23"/>
      <c r="R17" s="23"/>
      <c r="S17" s="23"/>
      <c r="T17" s="193"/>
    </row>
    <row r="18" spans="1:20" ht="13.5">
      <c r="A18" s="358" t="s">
        <v>419</v>
      </c>
      <c r="B18" s="24" t="s">
        <v>418</v>
      </c>
      <c r="C18" s="264" t="s">
        <v>622</v>
      </c>
      <c r="D18" s="24"/>
      <c r="E18" s="24"/>
      <c r="F18" s="24"/>
      <c r="G18" s="236">
        <f>DRS!G13</f>
        <v>0</v>
      </c>
      <c r="H18" s="236">
        <f>DRS!H13</f>
        <v>0</v>
      </c>
      <c r="I18" s="235"/>
      <c r="J18" s="236">
        <f>DRS!J13</f>
        <v>0</v>
      </c>
      <c r="K18" s="235"/>
      <c r="L18" s="235"/>
      <c r="M18" s="236">
        <f>DRS!M13</f>
        <v>0</v>
      </c>
      <c r="N18" s="235"/>
      <c r="O18" s="27"/>
      <c r="P18" s="23"/>
      <c r="Q18" s="23"/>
      <c r="R18" s="23"/>
      <c r="S18" s="23"/>
      <c r="T18" s="193"/>
    </row>
    <row r="19" spans="1:20" ht="13.5">
      <c r="A19" s="354" t="s">
        <v>3</v>
      </c>
      <c r="B19" s="24" t="s">
        <v>417</v>
      </c>
      <c r="C19" s="264" t="s">
        <v>622</v>
      </c>
      <c r="D19" s="24"/>
      <c r="E19" s="24"/>
      <c r="F19" s="24"/>
      <c r="G19" s="236">
        <f>NIA!G11</f>
        <v>0</v>
      </c>
      <c r="H19" s="236">
        <f>NIA!H11</f>
        <v>0</v>
      </c>
      <c r="I19" s="236">
        <f>NIA!I11</f>
        <v>0</v>
      </c>
      <c r="J19" s="236">
        <f>NIA!J11</f>
        <v>0</v>
      </c>
      <c r="K19" s="236">
        <f>NIA!K11</f>
        <v>0</v>
      </c>
      <c r="L19" s="236">
        <f>NIA!L11</f>
        <v>0</v>
      </c>
      <c r="M19" s="236">
        <f>NIA!M11</f>
        <v>0</v>
      </c>
      <c r="N19" s="236">
        <f>NIA!N11</f>
        <v>0</v>
      </c>
      <c r="O19" s="23"/>
      <c r="P19" s="23"/>
      <c r="Q19" s="23"/>
      <c r="R19" s="23"/>
      <c r="S19" s="23"/>
      <c r="T19" s="193"/>
    </row>
    <row r="20" spans="1:20" ht="13.5">
      <c r="A20" s="354" t="s">
        <v>416</v>
      </c>
      <c r="B20" s="24" t="s">
        <v>415</v>
      </c>
      <c r="C20" s="264" t="s">
        <v>622</v>
      </c>
      <c r="D20" s="24"/>
      <c r="E20" s="24"/>
      <c r="F20" s="24"/>
      <c r="G20" s="236">
        <f>Kt!G24</f>
        <v>0</v>
      </c>
      <c r="H20" s="235"/>
      <c r="I20" s="236">
        <f>Kt!I24</f>
        <v>0</v>
      </c>
      <c r="J20" s="236">
        <f>Kt!J24</f>
        <v>0</v>
      </c>
      <c r="K20" s="236">
        <f>Kt!K24</f>
        <v>0</v>
      </c>
      <c r="L20" s="236">
        <f>Kt!L24</f>
        <v>0</v>
      </c>
      <c r="M20" s="236">
        <f>Kt!M24</f>
        <v>0</v>
      </c>
      <c r="N20" s="236">
        <f>Kt!N24</f>
        <v>0</v>
      </c>
      <c r="O20" s="27"/>
      <c r="P20" s="23"/>
      <c r="Q20" s="23"/>
      <c r="R20" s="23"/>
      <c r="S20" s="23"/>
      <c r="T20" s="193"/>
    </row>
    <row r="21" spans="1:20" ht="13.5">
      <c r="A21" s="354"/>
      <c r="B21" s="24"/>
      <c r="C21" s="264" t="s">
        <v>622</v>
      </c>
      <c r="D21" s="24"/>
      <c r="E21" s="24"/>
      <c r="F21" s="24"/>
      <c r="G21" s="24"/>
      <c r="H21" s="24"/>
      <c r="I21" s="24"/>
      <c r="J21" s="24"/>
      <c r="K21" s="24"/>
      <c r="L21" s="24"/>
      <c r="M21" s="24"/>
      <c r="N21" s="24"/>
      <c r="O21" s="23"/>
      <c r="P21" s="23"/>
      <c r="Q21" s="23"/>
      <c r="R21" s="23"/>
      <c r="S21" s="23"/>
      <c r="T21" s="193"/>
    </row>
    <row r="22" spans="1:20" ht="27">
      <c r="A22" s="354" t="s">
        <v>414</v>
      </c>
      <c r="B22" s="24" t="s">
        <v>413</v>
      </c>
      <c r="C22" s="264" t="s">
        <v>622</v>
      </c>
      <c r="D22" s="24"/>
      <c r="E22" s="24"/>
      <c r="F22" s="320">
        <f>Input!F32</f>
        <v>0</v>
      </c>
      <c r="G22" s="237">
        <f t="shared" ref="G22:N22" si="0">SUM(G12:G19)-G20</f>
        <v>0</v>
      </c>
      <c r="H22" s="237">
        <f t="shared" si="0"/>
        <v>0</v>
      </c>
      <c r="I22" s="237">
        <f t="shared" si="0"/>
        <v>0</v>
      </c>
      <c r="J22" s="237">
        <f t="shared" si="0"/>
        <v>0</v>
      </c>
      <c r="K22" s="237">
        <f t="shared" si="0"/>
        <v>0</v>
      </c>
      <c r="L22" s="237">
        <f t="shared" si="0"/>
        <v>0</v>
      </c>
      <c r="M22" s="237">
        <f t="shared" si="0"/>
        <v>0</v>
      </c>
      <c r="N22" s="237">
        <f t="shared" si="0"/>
        <v>0</v>
      </c>
      <c r="O22" s="27"/>
      <c r="P22" s="23"/>
      <c r="Q22" s="23"/>
      <c r="R22" s="23"/>
      <c r="S22" s="23"/>
      <c r="T22" s="193"/>
    </row>
    <row r="23" spans="1:20" ht="13.5">
      <c r="A23" s="358"/>
      <c r="B23" s="122"/>
      <c r="C23" s="23"/>
      <c r="D23" s="23"/>
      <c r="E23" s="23"/>
      <c r="F23" s="23"/>
      <c r="G23" s="23"/>
      <c r="H23" s="23"/>
      <c r="I23" s="23"/>
      <c r="J23" s="23"/>
      <c r="K23" s="23"/>
      <c r="L23" s="23"/>
      <c r="M23" s="23"/>
      <c r="N23" s="23"/>
      <c r="O23" s="23"/>
      <c r="P23" s="23"/>
      <c r="Q23" s="23"/>
      <c r="R23" s="23"/>
      <c r="S23" s="23"/>
      <c r="T23" s="193"/>
    </row>
    <row r="24" spans="1:20" ht="13.5">
      <c r="A24" s="358"/>
      <c r="B24" s="122"/>
      <c r="C24" s="27"/>
      <c r="D24" s="27"/>
      <c r="E24" s="27"/>
      <c r="F24" s="27"/>
      <c r="G24" s="27"/>
      <c r="H24" s="27"/>
      <c r="I24" s="27"/>
      <c r="J24" s="27"/>
      <c r="K24" s="27"/>
      <c r="L24" s="27"/>
      <c r="M24" s="27"/>
      <c r="N24" s="27"/>
      <c r="O24" s="27"/>
      <c r="P24" s="23"/>
      <c r="Q24" s="23"/>
      <c r="R24" s="23"/>
      <c r="S24" s="23"/>
      <c r="T24" s="193"/>
    </row>
    <row r="25" spans="1:20">
      <c r="A25" s="170"/>
      <c r="B25" s="27"/>
      <c r="C25" s="23"/>
      <c r="D25" s="23"/>
      <c r="E25" s="23"/>
      <c r="F25" s="23"/>
      <c r="G25" s="23"/>
      <c r="H25" s="23"/>
      <c r="I25" s="23"/>
      <c r="J25" s="23"/>
      <c r="K25" s="23"/>
      <c r="L25" s="23"/>
      <c r="M25" s="23"/>
      <c r="N25" s="23"/>
      <c r="O25" s="23"/>
      <c r="P25" s="23"/>
      <c r="Q25" s="23"/>
      <c r="R25" s="23"/>
      <c r="S25" s="23"/>
      <c r="T25" s="193"/>
    </row>
    <row r="26" spans="1:20">
      <c r="A26" s="170"/>
      <c r="B26" s="27"/>
      <c r="C26" s="27"/>
      <c r="D26" s="27"/>
      <c r="E26" s="27"/>
      <c r="F26" s="27"/>
      <c r="G26" s="27"/>
      <c r="H26" s="27"/>
      <c r="I26" s="27"/>
      <c r="J26" s="27"/>
      <c r="K26" s="27"/>
      <c r="L26" s="27"/>
      <c r="M26" s="27"/>
      <c r="N26" s="27"/>
      <c r="O26" s="27"/>
      <c r="P26" s="23"/>
      <c r="Q26" s="23"/>
      <c r="R26" s="23"/>
      <c r="S26" s="23"/>
      <c r="T26" s="193"/>
    </row>
    <row r="27" spans="1:20">
      <c r="A27" s="170"/>
      <c r="B27" s="27"/>
      <c r="C27" s="23"/>
      <c r="D27" s="23"/>
      <c r="E27" s="23"/>
      <c r="F27" s="23"/>
      <c r="G27" s="23"/>
      <c r="H27" s="23"/>
      <c r="I27" s="23"/>
      <c r="J27" s="23"/>
      <c r="K27" s="23"/>
      <c r="L27" s="23"/>
      <c r="M27" s="23"/>
      <c r="N27" s="23"/>
      <c r="O27" s="23"/>
      <c r="P27" s="23"/>
      <c r="Q27" s="23"/>
      <c r="R27" s="23"/>
      <c r="S27" s="23"/>
      <c r="T27" s="193"/>
    </row>
    <row r="28" spans="1:20">
      <c r="A28" s="437"/>
      <c r="B28" s="23"/>
      <c r="C28" s="27"/>
      <c r="D28" s="27"/>
      <c r="E28" s="27"/>
      <c r="F28" s="27"/>
      <c r="G28" s="27"/>
      <c r="H28" s="27"/>
      <c r="I28" s="27"/>
      <c r="J28" s="27"/>
      <c r="K28" s="27"/>
      <c r="L28" s="27"/>
      <c r="M28" s="27"/>
      <c r="N28" s="27"/>
      <c r="O28" s="27"/>
      <c r="P28" s="23"/>
      <c r="Q28" s="23"/>
      <c r="R28" s="23"/>
      <c r="S28" s="23"/>
      <c r="T28" s="193"/>
    </row>
    <row r="29" spans="1:20">
      <c r="A29" s="437"/>
      <c r="B29" s="23"/>
      <c r="C29" s="23"/>
      <c r="D29" s="23"/>
      <c r="E29" s="23"/>
      <c r="F29" s="23"/>
      <c r="G29" s="23"/>
      <c r="H29" s="23"/>
      <c r="I29" s="23"/>
      <c r="J29" s="23"/>
      <c r="K29" s="23"/>
      <c r="L29" s="23"/>
      <c r="M29" s="23"/>
      <c r="N29" s="23"/>
      <c r="O29" s="23"/>
      <c r="P29" s="23"/>
      <c r="Q29" s="23"/>
      <c r="R29" s="23"/>
      <c r="S29" s="23"/>
      <c r="T29" s="193"/>
    </row>
    <row r="30" spans="1:20">
      <c r="A30" s="437"/>
      <c r="B30" s="23"/>
      <c r="C30" s="27"/>
      <c r="D30" s="27"/>
      <c r="E30" s="27"/>
      <c r="F30" s="27"/>
      <c r="G30" s="27"/>
      <c r="H30" s="27"/>
      <c r="I30" s="27"/>
      <c r="J30" s="27"/>
      <c r="K30" s="27"/>
      <c r="L30" s="27"/>
      <c r="M30" s="27"/>
      <c r="N30" s="27"/>
      <c r="O30" s="27"/>
      <c r="P30" s="23"/>
      <c r="Q30" s="23"/>
      <c r="R30" s="23"/>
      <c r="S30" s="23"/>
      <c r="T30" s="193"/>
    </row>
    <row r="31" spans="1:20">
      <c r="A31" s="437"/>
      <c r="B31" s="23"/>
      <c r="C31" s="23"/>
      <c r="D31" s="23"/>
      <c r="E31" s="23"/>
      <c r="F31" s="23"/>
      <c r="G31" s="23"/>
      <c r="H31" s="23"/>
      <c r="I31" s="23"/>
      <c r="J31" s="23"/>
      <c r="K31" s="23"/>
      <c r="L31" s="23"/>
      <c r="M31" s="23"/>
      <c r="N31" s="23"/>
      <c r="O31" s="23"/>
      <c r="P31" s="23"/>
      <c r="Q31" s="23"/>
      <c r="R31" s="23"/>
      <c r="S31" s="23"/>
      <c r="T31" s="193"/>
    </row>
    <row r="32" spans="1:20">
      <c r="A32" s="437"/>
      <c r="B32" s="23"/>
      <c r="C32" s="27"/>
      <c r="D32" s="27"/>
      <c r="E32" s="27"/>
      <c r="F32" s="27"/>
      <c r="G32" s="27"/>
      <c r="H32" s="27"/>
      <c r="I32" s="27"/>
      <c r="J32" s="27"/>
      <c r="K32" s="27"/>
      <c r="L32" s="27"/>
      <c r="M32" s="27"/>
      <c r="N32" s="27"/>
      <c r="O32" s="27"/>
      <c r="P32" s="23"/>
      <c r="Q32" s="23"/>
      <c r="R32" s="23"/>
      <c r="S32" s="23"/>
      <c r="T32" s="193"/>
    </row>
    <row r="33" spans="1:20">
      <c r="A33" s="437"/>
      <c r="B33" s="23"/>
      <c r="C33" s="23"/>
      <c r="D33" s="23"/>
      <c r="E33" s="23"/>
      <c r="F33" s="23"/>
      <c r="G33" s="23"/>
      <c r="H33" s="23"/>
      <c r="I33" s="23"/>
      <c r="J33" s="23"/>
      <c r="K33" s="23"/>
      <c r="L33" s="23"/>
      <c r="M33" s="23"/>
      <c r="N33" s="23"/>
      <c r="O33" s="23"/>
      <c r="P33" s="23"/>
      <c r="Q33" s="23"/>
      <c r="R33" s="23"/>
      <c r="S33" s="23"/>
      <c r="T33" s="193"/>
    </row>
    <row r="34" spans="1:20">
      <c r="A34" s="437"/>
      <c r="B34" s="23"/>
      <c r="C34" s="27"/>
      <c r="D34" s="27"/>
      <c r="E34" s="27"/>
      <c r="F34" s="27"/>
      <c r="G34" s="27"/>
      <c r="H34" s="27"/>
      <c r="I34" s="27"/>
      <c r="J34" s="27"/>
      <c r="K34" s="27"/>
      <c r="L34" s="27"/>
      <c r="M34" s="27"/>
      <c r="N34" s="27"/>
      <c r="O34" s="27"/>
      <c r="P34" s="23"/>
      <c r="Q34" s="23"/>
      <c r="R34" s="23"/>
      <c r="S34" s="23"/>
      <c r="T34" s="193"/>
    </row>
    <row r="35" spans="1:20">
      <c r="A35" s="437"/>
      <c r="B35" s="23"/>
      <c r="C35" s="23"/>
      <c r="D35" s="23"/>
      <c r="E35" s="23"/>
      <c r="F35" s="23"/>
      <c r="G35" s="23"/>
      <c r="H35" s="23"/>
      <c r="I35" s="23"/>
      <c r="J35" s="23"/>
      <c r="K35" s="23"/>
      <c r="L35" s="23"/>
      <c r="M35" s="23"/>
      <c r="N35" s="23"/>
      <c r="O35" s="23"/>
      <c r="P35" s="23"/>
      <c r="Q35" s="23"/>
      <c r="R35" s="23"/>
      <c r="S35" s="23"/>
      <c r="T35" s="193"/>
    </row>
    <row r="36" spans="1:20">
      <c r="A36" s="437"/>
      <c r="B36" s="23"/>
      <c r="C36" s="27"/>
      <c r="D36" s="27"/>
      <c r="E36" s="27"/>
      <c r="F36" s="27"/>
      <c r="G36" s="27"/>
      <c r="H36" s="27"/>
      <c r="I36" s="27"/>
      <c r="J36" s="27"/>
      <c r="K36" s="27"/>
      <c r="L36" s="27"/>
      <c r="M36" s="27"/>
      <c r="N36" s="27"/>
      <c r="O36" s="27"/>
      <c r="P36" s="23"/>
      <c r="Q36" s="23"/>
      <c r="R36" s="23"/>
      <c r="S36" s="23"/>
      <c r="T36" s="193"/>
    </row>
    <row r="37" spans="1:20">
      <c r="A37" s="437"/>
      <c r="B37" s="23"/>
      <c r="C37" s="23"/>
      <c r="D37" s="23"/>
      <c r="E37" s="23"/>
      <c r="F37" s="23"/>
      <c r="G37" s="23"/>
      <c r="H37" s="23"/>
      <c r="I37" s="23"/>
      <c r="J37" s="23"/>
      <c r="K37" s="23"/>
      <c r="L37" s="23"/>
      <c r="M37" s="23"/>
      <c r="N37" s="23"/>
      <c r="O37" s="23"/>
      <c r="P37" s="23"/>
      <c r="Q37" s="23"/>
      <c r="R37" s="23"/>
      <c r="S37" s="23"/>
      <c r="T37" s="193"/>
    </row>
    <row r="38" spans="1:20">
      <c r="A38" s="437"/>
      <c r="B38" s="23"/>
      <c r="C38" s="27"/>
      <c r="D38" s="27"/>
      <c r="E38" s="27"/>
      <c r="F38" s="27"/>
      <c r="G38" s="27"/>
      <c r="H38" s="27"/>
      <c r="I38" s="27"/>
      <c r="J38" s="27"/>
      <c r="K38" s="27"/>
      <c r="L38" s="27"/>
      <c r="M38" s="27"/>
      <c r="N38" s="27"/>
      <c r="O38" s="27"/>
      <c r="P38" s="23"/>
      <c r="Q38" s="23"/>
      <c r="R38" s="23"/>
      <c r="S38" s="23"/>
      <c r="T38" s="193"/>
    </row>
    <row r="39" spans="1:20">
      <c r="A39" s="437"/>
      <c r="B39" s="23"/>
      <c r="C39" s="23"/>
      <c r="D39" s="23"/>
      <c r="E39" s="23"/>
      <c r="F39" s="23"/>
      <c r="G39" s="23"/>
      <c r="H39" s="23"/>
      <c r="I39" s="23"/>
      <c r="J39" s="23"/>
      <c r="K39" s="23"/>
      <c r="L39" s="23"/>
      <c r="M39" s="23"/>
      <c r="N39" s="23"/>
      <c r="O39" s="23"/>
      <c r="P39" s="23"/>
      <c r="Q39" s="23"/>
      <c r="R39" s="23"/>
      <c r="S39" s="23"/>
      <c r="T39" s="193"/>
    </row>
    <row r="40" spans="1:20" ht="12.75" thickBot="1">
      <c r="A40" s="440"/>
      <c r="B40" s="147"/>
      <c r="C40" s="147"/>
      <c r="D40" s="147"/>
      <c r="E40" s="147"/>
      <c r="F40" s="147"/>
      <c r="G40" s="147"/>
      <c r="H40" s="147"/>
      <c r="I40" s="147"/>
      <c r="J40" s="147"/>
      <c r="K40" s="147"/>
      <c r="L40" s="147"/>
      <c r="M40" s="147"/>
      <c r="N40" s="147"/>
      <c r="O40" s="147"/>
      <c r="P40" s="147"/>
      <c r="Q40" s="147"/>
      <c r="R40" s="147"/>
      <c r="S40" s="147"/>
      <c r="T40" s="194"/>
    </row>
    <row r="41" spans="1:20">
      <c r="A41" s="144"/>
      <c r="B41" s="23"/>
      <c r="C41" s="23"/>
      <c r="D41" s="23"/>
      <c r="E41" s="23"/>
    </row>
  </sheetData>
  <pageMargins left="0.70866141732283472" right="0.70866141732283472" top="0.74803149606299213" bottom="0.74803149606299213" header="0.31496062992125984" footer="0.31496062992125984"/>
  <pageSetup paperSize="9" scale="5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zoomScale="85" zoomScaleNormal="85" workbookViewId="0">
      <pane xSplit="2" ySplit="8" topLeftCell="C42" activePane="bottomRight" state="frozen"/>
      <selection pane="topRight" activeCell="C1" sqref="C1"/>
      <selection pane="bottomLeft" activeCell="A9" sqref="A9"/>
      <selection pane="bottomRight" activeCell="D47" sqref="D47"/>
    </sheetView>
  </sheetViews>
  <sheetFormatPr defaultRowHeight="12.4"/>
  <cols>
    <col min="1" max="1" width="25.46875" customWidth="1"/>
    <col min="2" max="3" width="14.3515625" customWidth="1"/>
    <col min="5" max="14" width="11.1171875" customWidth="1"/>
    <col min="16" max="16" width="2.64453125" customWidth="1"/>
  </cols>
  <sheetData>
    <row r="1" spans="1:18" ht="14.65">
      <c r="A1" s="347" t="str">
        <f>CompName</f>
        <v>GDN Name</v>
      </c>
      <c r="B1" s="156"/>
      <c r="C1" s="156"/>
      <c r="D1" s="156"/>
      <c r="E1" s="156"/>
      <c r="F1" s="156"/>
      <c r="G1" s="156"/>
      <c r="H1" s="156"/>
      <c r="I1" s="156"/>
      <c r="J1" s="156"/>
      <c r="K1" s="156"/>
      <c r="L1" s="156"/>
      <c r="M1" s="156"/>
      <c r="N1" s="156"/>
      <c r="O1" s="348"/>
      <c r="P1" s="160"/>
      <c r="Q1" s="160"/>
      <c r="R1" s="349"/>
    </row>
    <row r="2" spans="1:18" ht="14.65">
      <c r="A2" s="350">
        <f>RegYr</f>
        <v>2020</v>
      </c>
      <c r="B2" s="161"/>
      <c r="C2" s="161"/>
      <c r="D2" s="161"/>
      <c r="E2" s="161"/>
      <c r="F2" s="161"/>
      <c r="G2" s="161"/>
      <c r="H2" s="161"/>
      <c r="I2" s="161"/>
      <c r="J2" s="161"/>
      <c r="K2" s="161"/>
      <c r="L2" s="161"/>
      <c r="M2" s="161"/>
      <c r="N2" s="161"/>
      <c r="O2" s="345"/>
      <c r="P2" s="23"/>
      <c r="Q2" s="23"/>
      <c r="R2" s="193"/>
    </row>
    <row r="3" spans="1:18" ht="14.65">
      <c r="A3" s="351"/>
      <c r="B3" s="161"/>
      <c r="C3" s="161"/>
      <c r="D3" s="161"/>
      <c r="E3" s="161"/>
      <c r="F3" s="161"/>
      <c r="G3" s="161"/>
      <c r="H3" s="161"/>
      <c r="I3" s="161"/>
      <c r="J3" s="161"/>
      <c r="K3" s="161"/>
      <c r="L3" s="161"/>
      <c r="M3" s="161"/>
      <c r="N3" s="161"/>
      <c r="O3" s="345"/>
      <c r="P3" s="23"/>
      <c r="Q3" s="23"/>
      <c r="R3" s="193"/>
    </row>
    <row r="4" spans="1:18" ht="14.65">
      <c r="A4" s="352" t="s">
        <v>467</v>
      </c>
      <c r="B4" s="128"/>
      <c r="C4" s="128"/>
      <c r="D4" s="128"/>
      <c r="E4" s="128"/>
      <c r="F4" s="128"/>
      <c r="G4" s="128"/>
      <c r="H4" s="128"/>
      <c r="I4" s="128"/>
      <c r="J4" s="128"/>
      <c r="K4" s="128"/>
      <c r="L4" s="128"/>
      <c r="M4" s="128"/>
      <c r="N4" s="128"/>
      <c r="O4" s="346"/>
      <c r="P4" s="23"/>
      <c r="Q4" s="23"/>
      <c r="R4" s="193"/>
    </row>
    <row r="5" spans="1:18" ht="15.75">
      <c r="A5" s="656" t="s">
        <v>585</v>
      </c>
      <c r="B5" s="653"/>
      <c r="C5" s="653"/>
      <c r="D5" s="305"/>
      <c r="E5" s="308" t="s">
        <v>360</v>
      </c>
      <c r="F5" s="309" t="s">
        <v>359</v>
      </c>
      <c r="G5" s="231" t="s">
        <v>59</v>
      </c>
      <c r="H5" s="231" t="s">
        <v>60</v>
      </c>
      <c r="I5" s="231" t="s">
        <v>61</v>
      </c>
      <c r="J5" s="231" t="s">
        <v>62</v>
      </c>
      <c r="K5" s="231" t="s">
        <v>63</v>
      </c>
      <c r="L5" s="231" t="s">
        <v>64</v>
      </c>
      <c r="M5" s="231" t="s">
        <v>65</v>
      </c>
      <c r="N5" s="231" t="s">
        <v>66</v>
      </c>
      <c r="O5" s="13"/>
      <c r="P5" s="27"/>
      <c r="Q5" s="23"/>
      <c r="R5" s="193"/>
    </row>
    <row r="6" spans="1:18" ht="13.5">
      <c r="A6" s="657" t="s">
        <v>465</v>
      </c>
      <c r="B6" s="655"/>
      <c r="C6" s="655"/>
      <c r="D6" s="122"/>
      <c r="E6" s="122"/>
      <c r="F6" s="122"/>
      <c r="G6" s="122"/>
      <c r="H6" s="122"/>
      <c r="I6" s="122"/>
      <c r="J6" s="122"/>
      <c r="K6" s="122"/>
      <c r="L6" s="122"/>
      <c r="M6" s="122"/>
      <c r="N6" s="122"/>
      <c r="O6" s="27"/>
      <c r="P6" s="27"/>
      <c r="Q6" s="23"/>
      <c r="R6" s="193"/>
    </row>
    <row r="7" spans="1:18" ht="13.5">
      <c r="A7" s="353"/>
      <c r="B7" s="122"/>
      <c r="C7" s="321" t="s">
        <v>466</v>
      </c>
      <c r="D7" s="122"/>
      <c r="E7" s="24"/>
      <c r="F7" s="24"/>
      <c r="G7" s="24"/>
      <c r="H7" s="24"/>
      <c r="I7" s="24"/>
      <c r="J7" s="24"/>
      <c r="K7" s="122"/>
      <c r="L7" s="122"/>
      <c r="M7" s="122"/>
      <c r="N7" s="122"/>
      <c r="O7" s="27"/>
      <c r="P7" s="27"/>
      <c r="Q7" s="23"/>
      <c r="R7" s="193"/>
    </row>
    <row r="8" spans="1:18" ht="13.5">
      <c r="A8" s="353"/>
      <c r="B8" s="24"/>
      <c r="C8" s="122"/>
      <c r="D8" s="122"/>
      <c r="E8" s="122"/>
      <c r="F8" s="122"/>
      <c r="G8" s="231" t="s">
        <v>59</v>
      </c>
      <c r="H8" s="231" t="s">
        <v>60</v>
      </c>
      <c r="I8" s="231" t="s">
        <v>61</v>
      </c>
      <c r="J8" s="231" t="s">
        <v>62</v>
      </c>
      <c r="K8" s="231" t="s">
        <v>63</v>
      </c>
      <c r="L8" s="231" t="s">
        <v>64</v>
      </c>
      <c r="M8" s="231" t="s">
        <v>65</v>
      </c>
      <c r="N8" s="231" t="s">
        <v>66</v>
      </c>
      <c r="O8" s="27"/>
      <c r="P8" s="27"/>
      <c r="Q8" s="23"/>
      <c r="R8" s="193"/>
    </row>
    <row r="9" spans="1:18" ht="13.5">
      <c r="A9" s="353"/>
      <c r="B9" s="24"/>
      <c r="C9" s="122"/>
      <c r="D9" s="122"/>
      <c r="E9" s="122"/>
      <c r="F9" s="122"/>
      <c r="G9" s="335"/>
      <c r="H9" s="335"/>
      <c r="I9" s="335"/>
      <c r="J9" s="335"/>
      <c r="K9" s="305"/>
      <c r="L9" s="305"/>
      <c r="M9" s="305"/>
      <c r="N9" s="305"/>
      <c r="O9" s="27"/>
      <c r="P9" s="27"/>
      <c r="Q9" s="23"/>
      <c r="R9" s="193"/>
    </row>
    <row r="10" spans="1:18" ht="27">
      <c r="A10" s="69" t="s">
        <v>464</v>
      </c>
      <c r="B10" s="24" t="s">
        <v>463</v>
      </c>
      <c r="C10" s="329" t="s">
        <v>516</v>
      </c>
      <c r="D10" s="122"/>
      <c r="E10" s="122"/>
      <c r="F10" s="122"/>
      <c r="G10" s="248">
        <f>'Licence condition values'!G12</f>
        <v>0</v>
      </c>
      <c r="H10" s="248">
        <f>'Licence condition values'!H12</f>
        <v>0</v>
      </c>
      <c r="I10" s="248">
        <f>'Licence condition values'!I12</f>
        <v>0</v>
      </c>
      <c r="J10" s="248">
        <f>'Licence condition values'!J12</f>
        <v>0</v>
      </c>
      <c r="K10" s="248">
        <f>'Licence condition values'!K12</f>
        <v>0</v>
      </c>
      <c r="L10" s="248">
        <f>'Licence condition values'!L12</f>
        <v>0</v>
      </c>
      <c r="M10" s="248">
        <f>'Licence condition values'!M12</f>
        <v>0</v>
      </c>
      <c r="N10" s="248">
        <f>'Licence condition values'!N12</f>
        <v>0</v>
      </c>
      <c r="O10" s="27"/>
      <c r="P10" s="27"/>
      <c r="Q10" s="23"/>
      <c r="R10" s="193"/>
    </row>
    <row r="11" spans="1:18" ht="13.5">
      <c r="A11" s="69" t="s">
        <v>462</v>
      </c>
      <c r="B11" s="24" t="s">
        <v>461</v>
      </c>
      <c r="C11" s="264" t="s">
        <v>622</v>
      </c>
      <c r="D11" s="122"/>
      <c r="E11" s="122"/>
      <c r="F11" s="122"/>
      <c r="G11" s="235"/>
      <c r="H11" s="279">
        <f>Input!H37</f>
        <v>0</v>
      </c>
      <c r="I11" s="279">
        <f>Input!I37</f>
        <v>0</v>
      </c>
      <c r="J11" s="279">
        <f>Input!J37</f>
        <v>0</v>
      </c>
      <c r="K11" s="279">
        <f>Input!K37</f>
        <v>0</v>
      </c>
      <c r="L11" s="279">
        <f>Input!L37</f>
        <v>0</v>
      </c>
      <c r="M11" s="279">
        <f>Input!M37</f>
        <v>0</v>
      </c>
      <c r="N11" s="279">
        <f>Input!N37</f>
        <v>0</v>
      </c>
      <c r="O11" s="27"/>
      <c r="P11" s="27"/>
      <c r="Q11" s="23"/>
      <c r="R11" s="193"/>
    </row>
    <row r="12" spans="1:18" ht="13.5">
      <c r="A12" s="69" t="s">
        <v>448</v>
      </c>
      <c r="B12" s="24" t="s">
        <v>460</v>
      </c>
      <c r="C12" s="264" t="s">
        <v>622</v>
      </c>
      <c r="D12" s="122"/>
      <c r="E12" s="122"/>
      <c r="F12" s="122"/>
      <c r="G12" s="235"/>
      <c r="H12" s="235"/>
      <c r="I12" s="236">
        <f t="shared" ref="I12:N12" si="0">I41</f>
        <v>0</v>
      </c>
      <c r="J12" s="236">
        <f t="shared" si="0"/>
        <v>0</v>
      </c>
      <c r="K12" s="236">
        <f t="shared" si="0"/>
        <v>0</v>
      </c>
      <c r="L12" s="236">
        <f t="shared" si="0"/>
        <v>0</v>
      </c>
      <c r="M12" s="236">
        <f t="shared" si="0"/>
        <v>0</v>
      </c>
      <c r="N12" s="236">
        <f t="shared" si="0"/>
        <v>0</v>
      </c>
      <c r="O12" s="27"/>
      <c r="P12" s="27"/>
      <c r="Q12" s="23"/>
      <c r="R12" s="193"/>
    </row>
    <row r="13" spans="1:18" ht="13.5">
      <c r="A13" s="69" t="s">
        <v>459</v>
      </c>
      <c r="B13" s="24" t="s">
        <v>454</v>
      </c>
      <c r="C13" s="122" t="s">
        <v>19</v>
      </c>
      <c r="D13" s="122"/>
      <c r="E13" s="122"/>
      <c r="F13" s="122"/>
      <c r="G13" s="244">
        <f t="shared" ref="G13:N13" si="1">G30</f>
        <v>1.1630163167045706</v>
      </c>
      <c r="H13" s="244">
        <f t="shared" si="1"/>
        <v>1.2050836282602921</v>
      </c>
      <c r="I13" s="244">
        <f t="shared" si="1"/>
        <v>1.226652469327056</v>
      </c>
      <c r="J13" s="244">
        <f t="shared" si="1"/>
        <v>1.2327332569617151</v>
      </c>
      <c r="K13" s="244">
        <f t="shared" si="1"/>
        <v>1.2709207088698118</v>
      </c>
      <c r="L13" s="244">
        <f t="shared" si="1"/>
        <v>1.3140257043000614</v>
      </c>
      <c r="M13" s="244">
        <f t="shared" si="1"/>
        <v>1.358588447714592</v>
      </c>
      <c r="N13" s="244">
        <f t="shared" si="1"/>
        <v>1.379837712499195</v>
      </c>
      <c r="O13" s="27"/>
      <c r="P13" s="27"/>
      <c r="Q13" s="23"/>
      <c r="R13" s="193"/>
    </row>
    <row r="14" spans="1:18" ht="27">
      <c r="A14" s="354" t="s">
        <v>458</v>
      </c>
      <c r="B14" s="24" t="s">
        <v>430</v>
      </c>
      <c r="C14" s="264" t="s">
        <v>622</v>
      </c>
      <c r="D14" s="122"/>
      <c r="E14" s="122"/>
      <c r="F14" s="122"/>
      <c r="G14" s="237">
        <f t="shared" ref="G14:N14" si="2">SUM(G10:G12)*G13</f>
        <v>0</v>
      </c>
      <c r="H14" s="237">
        <f t="shared" si="2"/>
        <v>0</v>
      </c>
      <c r="I14" s="237">
        <f t="shared" si="2"/>
        <v>0</v>
      </c>
      <c r="J14" s="237">
        <f t="shared" si="2"/>
        <v>0</v>
      </c>
      <c r="K14" s="237">
        <f t="shared" si="2"/>
        <v>0</v>
      </c>
      <c r="L14" s="237">
        <f t="shared" si="2"/>
        <v>0</v>
      </c>
      <c r="M14" s="237">
        <f t="shared" si="2"/>
        <v>0</v>
      </c>
      <c r="N14" s="237">
        <f t="shared" si="2"/>
        <v>0</v>
      </c>
      <c r="O14" s="27"/>
      <c r="P14" s="27"/>
      <c r="Q14" s="23"/>
      <c r="R14" s="193"/>
    </row>
    <row r="15" spans="1:18" ht="13.5">
      <c r="A15" s="353"/>
      <c r="B15" s="122"/>
      <c r="C15" s="122"/>
      <c r="D15" s="122"/>
      <c r="E15" s="122"/>
      <c r="F15" s="122"/>
      <c r="G15" s="122"/>
      <c r="H15" s="122"/>
      <c r="I15" s="122"/>
      <c r="J15" s="122"/>
      <c r="K15" s="122"/>
      <c r="L15" s="122"/>
      <c r="M15" s="122"/>
      <c r="N15" s="122"/>
      <c r="O15" s="27"/>
      <c r="P15" s="27"/>
      <c r="Q15" s="23"/>
      <c r="R15" s="193"/>
    </row>
    <row r="16" spans="1:18" ht="13.5">
      <c r="A16" s="353"/>
      <c r="B16" s="122"/>
      <c r="C16" s="122"/>
      <c r="D16" s="122"/>
      <c r="E16" s="122"/>
      <c r="F16" s="122"/>
      <c r="G16" s="122"/>
      <c r="H16" s="122"/>
      <c r="I16" s="122"/>
      <c r="J16" s="122"/>
      <c r="K16" s="122"/>
      <c r="L16" s="122"/>
      <c r="M16" s="122"/>
      <c r="N16" s="122"/>
      <c r="O16" s="27"/>
      <c r="P16" s="27"/>
      <c r="Q16" s="23"/>
      <c r="R16" s="193"/>
    </row>
    <row r="17" spans="1:18" ht="15.75">
      <c r="A17" s="353"/>
      <c r="B17" s="122"/>
      <c r="C17" s="122"/>
      <c r="D17" s="122"/>
      <c r="E17" s="122"/>
      <c r="F17" s="122"/>
      <c r="G17" s="342" t="s">
        <v>586</v>
      </c>
      <c r="H17" s="122"/>
      <c r="I17" s="122"/>
      <c r="J17" s="122"/>
      <c r="K17" s="122"/>
      <c r="L17" s="122"/>
      <c r="M17" s="122"/>
      <c r="N17" s="122"/>
      <c r="O17" s="27"/>
      <c r="P17" s="27"/>
      <c r="Q17" s="23"/>
      <c r="R17" s="193"/>
    </row>
    <row r="18" spans="1:18" ht="13.5">
      <c r="A18" s="355"/>
      <c r="B18" s="305"/>
      <c r="C18" s="122"/>
      <c r="D18" s="356"/>
      <c r="E18" s="356"/>
      <c r="F18" s="356"/>
      <c r="G18" s="122"/>
      <c r="H18" s="122"/>
      <c r="I18" s="122"/>
      <c r="J18" s="122"/>
      <c r="K18" s="122"/>
      <c r="L18" s="122"/>
      <c r="M18" s="122"/>
      <c r="N18" s="122"/>
      <c r="O18" s="27"/>
      <c r="P18" s="27"/>
      <c r="Q18" s="23"/>
      <c r="R18" s="193"/>
    </row>
    <row r="19" spans="1:18" ht="27">
      <c r="A19" s="355"/>
      <c r="B19" s="268"/>
      <c r="C19" s="268"/>
      <c r="D19" s="310" t="s">
        <v>389</v>
      </c>
      <c r="E19" s="308" t="s">
        <v>360</v>
      </c>
      <c r="F19" s="309" t="s">
        <v>359</v>
      </c>
      <c r="G19" s="231" t="s">
        <v>59</v>
      </c>
      <c r="H19" s="231" t="s">
        <v>60</v>
      </c>
      <c r="I19" s="231" t="s">
        <v>61</v>
      </c>
      <c r="J19" s="231" t="s">
        <v>62</v>
      </c>
      <c r="K19" s="231" t="s">
        <v>63</v>
      </c>
      <c r="L19" s="231" t="s">
        <v>64</v>
      </c>
      <c r="M19" s="231" t="s">
        <v>65</v>
      </c>
      <c r="N19" s="231" t="s">
        <v>66</v>
      </c>
      <c r="O19" s="27"/>
      <c r="P19" s="27"/>
      <c r="Q19" s="23"/>
      <c r="R19" s="193"/>
    </row>
    <row r="20" spans="1:18" ht="27">
      <c r="A20" s="357" t="s">
        <v>646</v>
      </c>
      <c r="B20" s="268" t="s">
        <v>457</v>
      </c>
      <c r="C20" s="305" t="s">
        <v>19</v>
      </c>
      <c r="D20" s="311">
        <f>Input!C14</f>
        <v>215.76669999999999</v>
      </c>
      <c r="E20" s="311">
        <f>Input!E14</f>
        <v>237.3417</v>
      </c>
      <c r="F20" s="311">
        <f>Input!F14</f>
        <v>244.67499999999998</v>
      </c>
      <c r="G20" s="311">
        <f>Input!G14</f>
        <v>251.73330000000001</v>
      </c>
      <c r="H20" s="311">
        <f>Input!H14</f>
        <v>256.66669999999999</v>
      </c>
      <c r="I20" s="311">
        <f>Input!I14</f>
        <v>259.43299999999999</v>
      </c>
      <c r="J20" s="311">
        <f>Input!J14</f>
        <v>264.99200000000002</v>
      </c>
      <c r="K20" s="311">
        <f>Input!K14</f>
        <v>274.90800000000002</v>
      </c>
      <c r="L20" s="311">
        <f>Input!L14</f>
        <v>283.30799999999999</v>
      </c>
      <c r="M20" s="311">
        <f>Input!M14</f>
        <v>290.642</v>
      </c>
      <c r="N20" s="311">
        <f>Input!N14</f>
        <v>0</v>
      </c>
      <c r="O20" s="27"/>
      <c r="P20" s="27"/>
      <c r="Q20" s="23"/>
      <c r="R20" s="193"/>
    </row>
    <row r="21" spans="1:18" ht="13.5">
      <c r="A21" s="357" t="s">
        <v>513</v>
      </c>
      <c r="B21" s="268" t="s">
        <v>456</v>
      </c>
      <c r="C21" s="122" t="s">
        <v>19</v>
      </c>
      <c r="D21" s="344"/>
      <c r="E21" s="459">
        <f t="shared" ref="E21:N21" si="3">E20/$D$20</f>
        <v>1.0999922601587735</v>
      </c>
      <c r="F21" s="459">
        <f t="shared" si="3"/>
        <v>1.1339794324147332</v>
      </c>
      <c r="G21" s="459">
        <f t="shared" si="3"/>
        <v>1.1666920799178002</v>
      </c>
      <c r="H21" s="459">
        <f t="shared" si="3"/>
        <v>1.1895565905211509</v>
      </c>
      <c r="I21" s="459">
        <f t="shared" si="3"/>
        <v>1.2023773826081596</v>
      </c>
      <c r="J21" s="459">
        <f t="shared" si="3"/>
        <v>1.2281413211584551</v>
      </c>
      <c r="K21" s="459">
        <f t="shared" si="3"/>
        <v>1.2740983664300378</v>
      </c>
      <c r="L21" s="459">
        <f t="shared" si="3"/>
        <v>1.3130293043365822</v>
      </c>
      <c r="M21" s="459">
        <f t="shared" si="3"/>
        <v>1.3470197208373675</v>
      </c>
      <c r="N21" s="459">
        <f t="shared" si="3"/>
        <v>0</v>
      </c>
      <c r="O21" s="27"/>
      <c r="P21" s="27"/>
      <c r="Q21" s="23"/>
      <c r="R21" s="193"/>
    </row>
    <row r="22" spans="1:18" ht="30" customHeight="1">
      <c r="A22" s="355" t="s">
        <v>645</v>
      </c>
      <c r="B22" s="268" t="s">
        <v>455</v>
      </c>
      <c r="C22" s="122" t="s">
        <v>19</v>
      </c>
      <c r="D22" s="268"/>
      <c r="E22" s="268"/>
      <c r="F22" s="312">
        <f>(0.75*Input!E19)+(0.25*Input!F19)</f>
        <v>0.03</v>
      </c>
      <c r="G22" s="312">
        <f>(0.75*Input!F19)+(0.25*Input!G19)</f>
        <v>2.6500000000000003E-2</v>
      </c>
      <c r="H22" s="27"/>
      <c r="I22" s="27"/>
      <c r="J22" s="27"/>
      <c r="K22" s="27"/>
      <c r="L22" s="27"/>
      <c r="M22" s="27"/>
      <c r="N22" s="27"/>
      <c r="O22" s="27"/>
      <c r="P22" s="27"/>
      <c r="Q22" s="23"/>
      <c r="R22" s="193"/>
    </row>
    <row r="23" spans="1:18" ht="30" customHeight="1">
      <c r="A23" s="355"/>
      <c r="B23" s="268"/>
      <c r="C23" s="122"/>
      <c r="D23" s="268"/>
      <c r="E23" s="268"/>
      <c r="F23" s="268"/>
      <c r="G23" s="312">
        <f>(0.75*Input!F20)+(0.25*Input!G20)</f>
        <v>3.1E-2</v>
      </c>
      <c r="H23" s="312">
        <f>(0.75*Input!G20)+(0.25*Input!H20)</f>
        <v>3.075E-2</v>
      </c>
      <c r="I23" s="27"/>
      <c r="J23" s="27"/>
      <c r="K23" s="27"/>
      <c r="L23" s="27"/>
      <c r="M23" s="27"/>
      <c r="N23" s="27"/>
      <c r="O23" s="27"/>
      <c r="P23" s="27"/>
      <c r="Q23" s="23"/>
      <c r="R23" s="193"/>
    </row>
    <row r="24" spans="1:18" ht="30" customHeight="1">
      <c r="A24" s="355"/>
      <c r="B24" s="268"/>
      <c r="C24" s="122"/>
      <c r="D24" s="268"/>
      <c r="E24" s="268"/>
      <c r="F24" s="268"/>
      <c r="G24" s="268"/>
      <c r="H24" s="312">
        <f>(0.75*Input!G21)+(0.25*Input!H21)</f>
        <v>2.4750000000000001E-2</v>
      </c>
      <c r="I24" s="312">
        <f>(0.75*Input!H21)+(0.25*Input!I21)</f>
        <v>2.6000000000000002E-2</v>
      </c>
      <c r="J24" s="27"/>
      <c r="K24" s="27"/>
      <c r="L24" s="27"/>
      <c r="M24" s="27"/>
      <c r="N24" s="27"/>
      <c r="O24" s="27"/>
      <c r="P24" s="27"/>
      <c r="Q24" s="23"/>
      <c r="R24" s="193"/>
    </row>
    <row r="25" spans="1:18" ht="30" customHeight="1">
      <c r="A25" s="355"/>
      <c r="B25" s="268"/>
      <c r="C25" s="122"/>
      <c r="D25" s="268"/>
      <c r="E25" s="268"/>
      <c r="F25" s="268"/>
      <c r="G25" s="268"/>
      <c r="H25" s="268"/>
      <c r="I25" s="312">
        <f>(0.75*Input!H22)+(0.25*Input!I22)</f>
        <v>1.2750000000000001E-2</v>
      </c>
      <c r="J25" s="312">
        <f>(0.75*Input!I22)+(0.25*Input!J22)</f>
        <v>2.325E-2</v>
      </c>
      <c r="K25" s="27"/>
      <c r="L25" s="27"/>
      <c r="M25" s="27"/>
      <c r="N25" s="27"/>
      <c r="O25" s="27"/>
      <c r="P25" s="27"/>
      <c r="Q25" s="23"/>
      <c r="R25" s="193"/>
    </row>
    <row r="26" spans="1:18" ht="30" customHeight="1">
      <c r="A26" s="355"/>
      <c r="B26" s="268"/>
      <c r="C26" s="122"/>
      <c r="D26" s="268"/>
      <c r="E26" s="268"/>
      <c r="F26" s="268"/>
      <c r="G26" s="268"/>
      <c r="H26" s="268"/>
      <c r="I26" s="268"/>
      <c r="J26" s="312">
        <f>(0.75*Input!I23)+(0.25*Input!J23)</f>
        <v>2.2249999999999999E-2</v>
      </c>
      <c r="K26" s="312">
        <f>(0.75*Input!J23)+(0.25*Input!K23)</f>
        <v>3.4000000000000002E-2</v>
      </c>
      <c r="L26" s="27"/>
      <c r="M26" s="27"/>
      <c r="N26" s="27"/>
      <c r="O26" s="27"/>
      <c r="P26" s="27"/>
      <c r="Q26" s="23"/>
      <c r="R26" s="193"/>
    </row>
    <row r="27" spans="1:18" ht="30" customHeight="1">
      <c r="A27" s="355"/>
      <c r="B27" s="268"/>
      <c r="C27" s="122"/>
      <c r="D27" s="268"/>
      <c r="E27" s="268"/>
      <c r="F27" s="268"/>
      <c r="G27" s="268"/>
      <c r="H27" s="268"/>
      <c r="I27" s="268"/>
      <c r="J27" s="268"/>
      <c r="K27" s="312">
        <f>(0.75*Input!J24)+(0.25*Input!K24)</f>
        <v>3.5499999999999997E-2</v>
      </c>
      <c r="L27" s="312">
        <f>(0.75*Input!K24)+(0.25*Input!L24)</f>
        <v>3.3250000000000002E-2</v>
      </c>
      <c r="M27" s="27"/>
      <c r="N27" s="27"/>
      <c r="O27" s="27"/>
      <c r="P27" s="27"/>
      <c r="Q27" s="23"/>
      <c r="R27" s="193"/>
    </row>
    <row r="28" spans="1:18" ht="30" customHeight="1">
      <c r="A28" s="355"/>
      <c r="B28" s="268"/>
      <c r="C28" s="122"/>
      <c r="D28" s="268"/>
      <c r="E28" s="268"/>
      <c r="F28" s="268"/>
      <c r="G28" s="268"/>
      <c r="H28" s="268"/>
      <c r="I28" s="268"/>
      <c r="J28" s="268"/>
      <c r="K28" s="268"/>
      <c r="L28" s="312">
        <f>(0.75*Input!K25)+(0.25*Input!L25)</f>
        <v>3.3500000000000002E-2</v>
      </c>
      <c r="M28" s="312">
        <f>(0.75*Input!L25)+(0.25*Input!M25)</f>
        <v>3.175E-2</v>
      </c>
      <c r="N28" s="27"/>
      <c r="O28" s="27"/>
      <c r="P28" s="27"/>
      <c r="Q28" s="23"/>
      <c r="R28" s="193"/>
    </row>
    <row r="29" spans="1:18" ht="30" customHeight="1">
      <c r="A29" s="355"/>
      <c r="B29" s="268"/>
      <c r="C29" s="122"/>
      <c r="D29" s="268"/>
      <c r="E29" s="268"/>
      <c r="F29" s="268"/>
      <c r="G29" s="268"/>
      <c r="H29" s="268"/>
      <c r="I29" s="268"/>
      <c r="J29" s="268"/>
      <c r="K29" s="268"/>
      <c r="L29" s="268"/>
      <c r="M29" s="312">
        <f>(0.75*Input!L26)+(0.25*Input!M26)</f>
        <v>2.5500000000000002E-2</v>
      </c>
      <c r="N29" s="312">
        <f>(0.75*Input!M26)+(0.25*Input!N26)</f>
        <v>2.4750000000000001E-2</v>
      </c>
      <c r="O29" s="27"/>
      <c r="P29" s="27"/>
      <c r="Q29" s="23"/>
      <c r="R29" s="193"/>
    </row>
    <row r="30" spans="1:18" ht="27">
      <c r="A30" s="358" t="s">
        <v>512</v>
      </c>
      <c r="B30" s="268" t="s">
        <v>454</v>
      </c>
      <c r="C30" s="268"/>
      <c r="D30" s="268"/>
      <c r="E30" s="268"/>
      <c r="F30" s="268"/>
      <c r="G30" s="313">
        <f>E21*(1+F$22)*(1+G$22)</f>
        <v>1.1630163167045706</v>
      </c>
      <c r="H30" s="313">
        <f>F21*(1+G$23)*(1+H$23)</f>
        <v>1.2050836282602921</v>
      </c>
      <c r="I30" s="313">
        <f>G21*(1+H$24)*(1+I$24)</f>
        <v>1.226652469327056</v>
      </c>
      <c r="J30" s="313">
        <f>H21*(1+I$25)*(1+J$25)</f>
        <v>1.2327332569617151</v>
      </c>
      <c r="K30" s="313">
        <f>I21*(1+J$26)*(1+K$26)</f>
        <v>1.2709207088698118</v>
      </c>
      <c r="L30" s="313">
        <f>J21*(1+K$27)*(1+L$27)</f>
        <v>1.3140257043000614</v>
      </c>
      <c r="M30" s="313">
        <f>K21*(1+L$28)*(1+M$28)</f>
        <v>1.358588447714592</v>
      </c>
      <c r="N30" s="313">
        <f>L21*(1+M$29)*(1+N$29)</f>
        <v>1.379837712499195</v>
      </c>
      <c r="O30" s="27"/>
      <c r="P30" s="27"/>
      <c r="Q30" s="23"/>
      <c r="R30" s="193"/>
    </row>
    <row r="31" spans="1:18" ht="31.5" customHeight="1">
      <c r="A31" s="359" t="s">
        <v>453</v>
      </c>
      <c r="B31" s="122"/>
      <c r="C31" s="122"/>
      <c r="D31" s="122"/>
      <c r="E31" s="122"/>
      <c r="F31" s="268"/>
      <c r="G31" s="122"/>
      <c r="H31" s="122"/>
      <c r="I31" s="122"/>
      <c r="J31" s="122"/>
      <c r="K31" s="122"/>
      <c r="L31" s="122"/>
      <c r="M31" s="122"/>
      <c r="N31" s="122"/>
      <c r="O31" s="27"/>
      <c r="P31" s="27"/>
      <c r="Q31" s="23"/>
      <c r="R31" s="193"/>
    </row>
    <row r="32" spans="1:18" ht="13.5">
      <c r="A32" s="355"/>
      <c r="B32" s="122"/>
      <c r="C32" s="122"/>
      <c r="D32" s="122"/>
      <c r="E32" s="122"/>
      <c r="F32" s="122"/>
      <c r="G32" s="122"/>
      <c r="H32" s="122"/>
      <c r="I32" s="122"/>
      <c r="J32" s="122"/>
      <c r="K32" s="122"/>
      <c r="L32" s="122"/>
      <c r="M32" s="122"/>
      <c r="N32" s="122"/>
      <c r="O32" s="27"/>
      <c r="P32" s="27"/>
      <c r="Q32" s="23"/>
      <c r="R32" s="193"/>
    </row>
    <row r="33" spans="1:18" ht="13.5">
      <c r="A33" s="355"/>
      <c r="B33" s="122"/>
      <c r="C33" s="122"/>
      <c r="D33" s="122"/>
      <c r="E33" s="122"/>
      <c r="F33" s="122"/>
      <c r="G33" s="122"/>
      <c r="H33" s="122"/>
      <c r="I33" s="122"/>
      <c r="J33" s="122"/>
      <c r="K33" s="122"/>
      <c r="L33" s="122"/>
      <c r="M33" s="122"/>
      <c r="N33" s="122"/>
      <c r="O33" s="27"/>
      <c r="P33" s="27"/>
      <c r="Q33" s="23"/>
      <c r="R33" s="193"/>
    </row>
    <row r="34" spans="1:18" ht="13.5">
      <c r="A34" s="355"/>
      <c r="B34" s="122"/>
      <c r="C34" s="122"/>
      <c r="D34" s="122"/>
      <c r="E34" s="122"/>
      <c r="F34" s="122"/>
      <c r="G34" s="122"/>
      <c r="H34" s="122"/>
      <c r="I34" s="122"/>
      <c r="J34" s="122"/>
      <c r="K34" s="122"/>
      <c r="L34" s="122"/>
      <c r="M34" s="122"/>
      <c r="N34" s="122"/>
      <c r="O34" s="27"/>
      <c r="P34" s="27"/>
      <c r="Q34" s="23"/>
      <c r="R34" s="193"/>
    </row>
    <row r="35" spans="1:18" ht="13.5">
      <c r="A35" s="355"/>
      <c r="B35" s="122"/>
      <c r="C35" s="122"/>
      <c r="D35" s="122"/>
      <c r="E35" s="122"/>
      <c r="F35" s="122"/>
      <c r="G35" s="122"/>
      <c r="H35" s="122"/>
      <c r="I35" s="122"/>
      <c r="J35" s="122"/>
      <c r="K35" s="122"/>
      <c r="L35" s="122"/>
      <c r="M35" s="122"/>
      <c r="N35" s="122"/>
      <c r="O35" s="27"/>
      <c r="P35" s="27"/>
      <c r="Q35" s="23"/>
      <c r="R35" s="193"/>
    </row>
    <row r="36" spans="1:18" ht="13.5">
      <c r="A36" s="355"/>
      <c r="B36" s="122"/>
      <c r="C36" s="122"/>
      <c r="D36" s="122"/>
      <c r="E36" s="122"/>
      <c r="F36" s="122"/>
      <c r="G36" s="122"/>
      <c r="H36" s="122"/>
      <c r="I36" s="122"/>
      <c r="J36" s="122"/>
      <c r="K36" s="122"/>
      <c r="L36" s="122"/>
      <c r="M36" s="122"/>
      <c r="N36" s="122"/>
      <c r="O36" s="27"/>
      <c r="P36" s="27"/>
      <c r="Q36" s="23"/>
      <c r="R36" s="193"/>
    </row>
    <row r="37" spans="1:18" ht="13.5">
      <c r="A37" s="355"/>
      <c r="B37" s="122"/>
      <c r="C37" s="122"/>
      <c r="D37" s="122"/>
      <c r="E37" s="122"/>
      <c r="F37" s="122"/>
      <c r="G37" s="122"/>
      <c r="H37" s="122"/>
      <c r="I37" s="122"/>
      <c r="J37" s="122"/>
      <c r="K37" s="122"/>
      <c r="L37" s="122"/>
      <c r="M37" s="122"/>
      <c r="N37" s="122"/>
      <c r="O37" s="27"/>
      <c r="P37" s="27"/>
      <c r="Q37" s="23"/>
      <c r="R37" s="193"/>
    </row>
    <row r="38" spans="1:18" ht="27">
      <c r="A38" s="357" t="s">
        <v>452</v>
      </c>
      <c r="B38" s="122" t="s">
        <v>451</v>
      </c>
      <c r="C38" s="264" t="s">
        <v>622</v>
      </c>
      <c r="D38" s="122"/>
      <c r="E38" s="292"/>
      <c r="F38" s="122"/>
      <c r="G38" s="277"/>
      <c r="H38" s="277"/>
      <c r="I38" s="244">
        <f t="shared" ref="I38:N38" si="4">I62</f>
        <v>0</v>
      </c>
      <c r="J38" s="244">
        <f t="shared" si="4"/>
        <v>0</v>
      </c>
      <c r="K38" s="244">
        <f t="shared" si="4"/>
        <v>0</v>
      </c>
      <c r="L38" s="244">
        <f t="shared" si="4"/>
        <v>0</v>
      </c>
      <c r="M38" s="244">
        <f t="shared" si="4"/>
        <v>0</v>
      </c>
      <c r="N38" s="244">
        <f t="shared" si="4"/>
        <v>0</v>
      </c>
      <c r="O38" s="27"/>
      <c r="P38" s="27"/>
      <c r="Q38" s="23"/>
      <c r="R38" s="193"/>
    </row>
    <row r="39" spans="1:18" ht="13.5">
      <c r="A39" s="355" t="s">
        <v>450</v>
      </c>
      <c r="B39" s="122" t="s">
        <v>314</v>
      </c>
      <c r="C39" s="122" t="s">
        <v>19</v>
      </c>
      <c r="D39" s="122"/>
      <c r="E39" s="343"/>
      <c r="F39" s="122"/>
      <c r="G39" s="277"/>
      <c r="H39" s="277"/>
      <c r="I39" s="314">
        <f t="shared" ref="I39:N39" si="5">G49</f>
        <v>1.04243</v>
      </c>
      <c r="J39" s="314">
        <f t="shared" si="5"/>
        <v>1.0411299999999999</v>
      </c>
      <c r="K39" s="314">
        <f t="shared" si="5"/>
        <v>1.040025</v>
      </c>
      <c r="L39" s="314">
        <f t="shared" si="5"/>
        <v>1.0389200000000001</v>
      </c>
      <c r="M39" s="314">
        <f t="shared" si="5"/>
        <v>1.0378799999999999</v>
      </c>
      <c r="N39" s="314">
        <f t="shared" si="5"/>
        <v>1.035865</v>
      </c>
      <c r="O39" s="27"/>
      <c r="P39" s="27"/>
      <c r="Q39" s="23"/>
      <c r="R39" s="193"/>
    </row>
    <row r="40" spans="1:18" ht="13.5">
      <c r="A40" s="355" t="s">
        <v>450</v>
      </c>
      <c r="B40" s="122" t="s">
        <v>449</v>
      </c>
      <c r="C40" s="122" t="s">
        <v>19</v>
      </c>
      <c r="D40" s="122"/>
      <c r="E40" s="343"/>
      <c r="F40" s="122"/>
      <c r="G40" s="277"/>
      <c r="H40" s="277"/>
      <c r="I40" s="314">
        <f t="shared" ref="I40:N40" si="6">H49</f>
        <v>1.0411299999999999</v>
      </c>
      <c r="J40" s="314">
        <f t="shared" si="6"/>
        <v>1.040025</v>
      </c>
      <c r="K40" s="314">
        <f t="shared" si="6"/>
        <v>1.0389200000000001</v>
      </c>
      <c r="L40" s="314">
        <f t="shared" si="6"/>
        <v>1.0378799999999999</v>
      </c>
      <c r="M40" s="314">
        <f t="shared" si="6"/>
        <v>1.035865</v>
      </c>
      <c r="N40" s="314">
        <f t="shared" si="6"/>
        <v>1.03372</v>
      </c>
      <c r="O40" s="27"/>
      <c r="P40" s="27"/>
      <c r="Q40" s="23"/>
      <c r="R40" s="193"/>
    </row>
    <row r="41" spans="1:18" ht="13.5">
      <c r="A41" s="355" t="s">
        <v>448</v>
      </c>
      <c r="B41" s="122" t="s">
        <v>447</v>
      </c>
      <c r="C41" s="264" t="s">
        <v>622</v>
      </c>
      <c r="D41" s="122"/>
      <c r="E41" s="122"/>
      <c r="F41" s="122"/>
      <c r="G41" s="277"/>
      <c r="H41" s="277"/>
      <c r="I41" s="315">
        <f>IFERROR(((BR!G$21-BR!G$30)/BR!G$21)*I$38*I$39*I$40,"-")</f>
        <v>0</v>
      </c>
      <c r="J41" s="315">
        <f>IFERROR(((BR!H$21-BR!H$30)/BR!H$21)*J$38*J$39*J$40,"-")</f>
        <v>0</v>
      </c>
      <c r="K41" s="315">
        <f>IFERROR(((BR!I$21-BR!I$30)/BR!I$21)*K$38*K$39*K$40,"-")</f>
        <v>0</v>
      </c>
      <c r="L41" s="315">
        <f>IFERROR(((BR!J$21-BR!J$30)/BR!J$21)*L$38*L$39*L$40,"-")</f>
        <v>0</v>
      </c>
      <c r="M41" s="315">
        <f>IFERROR(((BR!K$21-BR!K$30)/BR!K$21)*M$38*M$39*M$40,"-")</f>
        <v>0</v>
      </c>
      <c r="N41" s="315">
        <f>IFERROR(((BR!L$21-BR!L$30)/BR!L$21)*N$38*N$39*N$40,"-")</f>
        <v>0</v>
      </c>
      <c r="O41" s="27"/>
      <c r="P41" s="27"/>
      <c r="Q41" s="23"/>
      <c r="R41" s="193"/>
    </row>
    <row r="42" spans="1:18" ht="13.5">
      <c r="A42" s="355"/>
      <c r="B42" s="122"/>
      <c r="C42" s="122"/>
      <c r="D42" s="122"/>
      <c r="E42" s="122"/>
      <c r="F42" s="122"/>
      <c r="G42" s="122"/>
      <c r="H42" s="122"/>
      <c r="I42" s="122"/>
      <c r="J42" s="122"/>
      <c r="K42" s="122"/>
      <c r="L42" s="122"/>
      <c r="M42" s="122"/>
      <c r="N42" s="122"/>
      <c r="O42" s="122"/>
      <c r="P42" s="122"/>
      <c r="Q42" s="23"/>
      <c r="R42" s="193"/>
    </row>
    <row r="43" spans="1:18" ht="13.5">
      <c r="A43" s="355"/>
      <c r="B43" s="122"/>
      <c r="C43" s="122"/>
      <c r="D43" s="122"/>
      <c r="E43" s="122"/>
      <c r="F43" s="122"/>
      <c r="G43" s="122"/>
      <c r="H43" s="122"/>
      <c r="I43" s="122"/>
      <c r="J43" s="122"/>
      <c r="K43" s="122"/>
      <c r="L43" s="122"/>
      <c r="M43" s="122"/>
      <c r="N43" s="122"/>
      <c r="O43" s="122"/>
      <c r="P43" s="122"/>
      <c r="Q43" s="23"/>
      <c r="R43" s="193"/>
    </row>
    <row r="44" spans="1:18" ht="13.5">
      <c r="A44" s="355"/>
      <c r="B44" s="331"/>
      <c r="C44" s="122"/>
      <c r="D44" s="122"/>
      <c r="E44" s="122"/>
      <c r="F44" s="122"/>
      <c r="G44" s="122"/>
      <c r="H44" s="122"/>
      <c r="I44" s="122"/>
      <c r="J44" s="122"/>
      <c r="K44" s="122"/>
      <c r="L44" s="122"/>
      <c r="M44" s="122"/>
      <c r="N44" s="122"/>
      <c r="O44" s="122"/>
      <c r="P44" s="122"/>
      <c r="Q44" s="23"/>
      <c r="R44" s="193"/>
    </row>
    <row r="45" spans="1:18" ht="13.5">
      <c r="A45" s="359" t="s">
        <v>20</v>
      </c>
      <c r="B45" s="122"/>
      <c r="C45" s="122"/>
      <c r="D45" s="122"/>
      <c r="E45" s="122"/>
      <c r="F45" s="122"/>
      <c r="G45" s="122"/>
      <c r="H45" s="122"/>
      <c r="I45" s="122"/>
      <c r="J45" s="122"/>
      <c r="K45" s="122"/>
      <c r="L45" s="122"/>
      <c r="M45" s="122"/>
      <c r="N45" s="122"/>
      <c r="O45" s="122"/>
      <c r="P45" s="122"/>
      <c r="Q45" s="23"/>
      <c r="R45" s="193"/>
    </row>
    <row r="46" spans="1:18" ht="13.5">
      <c r="A46" s="359"/>
      <c r="B46" s="122"/>
      <c r="C46" s="122"/>
      <c r="D46" s="122"/>
      <c r="E46" s="122"/>
      <c r="F46" s="309" t="s">
        <v>359</v>
      </c>
      <c r="G46" s="231" t="s">
        <v>59</v>
      </c>
      <c r="H46" s="231" t="s">
        <v>60</v>
      </c>
      <c r="I46" s="231" t="s">
        <v>61</v>
      </c>
      <c r="J46" s="231" t="s">
        <v>62</v>
      </c>
      <c r="K46" s="231" t="s">
        <v>63</v>
      </c>
      <c r="L46" s="231" t="s">
        <v>64</v>
      </c>
      <c r="M46" s="231" t="s">
        <v>65</v>
      </c>
      <c r="N46" s="231" t="s">
        <v>66</v>
      </c>
      <c r="O46" s="27"/>
      <c r="P46" s="27"/>
      <c r="Q46" s="23"/>
      <c r="R46" s="193"/>
    </row>
    <row r="47" spans="1:18" ht="27">
      <c r="A47" s="357" t="s">
        <v>446</v>
      </c>
      <c r="B47" s="122"/>
      <c r="C47" s="122" t="s">
        <v>445</v>
      </c>
      <c r="D47" s="122"/>
      <c r="E47" s="122"/>
      <c r="F47" s="316">
        <f>Input!F42*(1-Input!F43)+(Input!F44*Input!F43)</f>
        <v>4.9374999999999995E-2</v>
      </c>
      <c r="G47" s="316">
        <f>Input!G42*(1-Input!G43)+(Input!G44*Input!G43)</f>
        <v>4.2429999999999995E-2</v>
      </c>
      <c r="H47" s="316">
        <f>Input!H42*(1-Input!H43)+(Input!H44*Input!H43)</f>
        <v>4.113E-2</v>
      </c>
      <c r="I47" s="316">
        <f>Input!I42*(1-Input!I43)+(Input!I44*Input!I43)</f>
        <v>4.0024999999999998E-2</v>
      </c>
      <c r="J47" s="316">
        <f>Input!J42*(1-Input!J43)+(Input!J44*Input!J43)</f>
        <v>3.8919999999999996E-2</v>
      </c>
      <c r="K47" s="316">
        <f>Input!K42*(1-Input!K43)+(Input!K44*Input!K43)</f>
        <v>3.7879999999999997E-2</v>
      </c>
      <c r="L47" s="316">
        <f>Input!L42*(1-Input!L43)+(Input!L44*Input!L43)</f>
        <v>3.5864999999999994E-2</v>
      </c>
      <c r="M47" s="316">
        <f>Input!M42*(1-Input!M43)+(Input!M44*Input!M43)</f>
        <v>3.372E-2</v>
      </c>
      <c r="N47" s="316">
        <f>Input!N42*(1-Input!N43)+(Input!N44*Input!N43)</f>
        <v>3.372E-2</v>
      </c>
      <c r="O47" s="27"/>
      <c r="P47" s="27"/>
      <c r="Q47" s="23"/>
      <c r="R47" s="193"/>
    </row>
    <row r="48" spans="1:18" ht="13.5">
      <c r="A48" s="355"/>
      <c r="B48" s="122"/>
      <c r="C48" s="122"/>
      <c r="D48" s="122"/>
      <c r="E48" s="122"/>
      <c r="F48" s="122"/>
      <c r="G48" s="305"/>
      <c r="H48" s="305"/>
      <c r="I48" s="305"/>
      <c r="J48" s="305"/>
      <c r="K48" s="305"/>
      <c r="L48" s="305"/>
      <c r="M48" s="305"/>
      <c r="N48" s="305"/>
      <c r="O48" s="27"/>
      <c r="P48" s="27"/>
      <c r="Q48" s="23"/>
      <c r="R48" s="193"/>
    </row>
    <row r="49" spans="1:18" ht="13.5">
      <c r="A49" s="355" t="s">
        <v>444</v>
      </c>
      <c r="B49" s="122"/>
      <c r="C49" s="122" t="s">
        <v>443</v>
      </c>
      <c r="D49" s="122"/>
      <c r="E49" s="122"/>
      <c r="F49" s="317">
        <f t="shared" ref="F49:N49" si="7">1+F47</f>
        <v>1.0493749999999999</v>
      </c>
      <c r="G49" s="317">
        <f t="shared" si="7"/>
        <v>1.04243</v>
      </c>
      <c r="H49" s="317">
        <f t="shared" si="7"/>
        <v>1.0411299999999999</v>
      </c>
      <c r="I49" s="317">
        <f t="shared" si="7"/>
        <v>1.040025</v>
      </c>
      <c r="J49" s="317">
        <f t="shared" si="7"/>
        <v>1.0389200000000001</v>
      </c>
      <c r="K49" s="317">
        <f t="shared" si="7"/>
        <v>1.0378799999999999</v>
      </c>
      <c r="L49" s="317">
        <f t="shared" si="7"/>
        <v>1.035865</v>
      </c>
      <c r="M49" s="317">
        <f t="shared" si="7"/>
        <v>1.03372</v>
      </c>
      <c r="N49" s="317">
        <f t="shared" si="7"/>
        <v>1.03372</v>
      </c>
      <c r="O49" s="27"/>
      <c r="P49" s="27"/>
      <c r="Q49" s="23"/>
      <c r="R49" s="193"/>
    </row>
    <row r="50" spans="1:18" ht="13.5">
      <c r="A50" s="355"/>
      <c r="B50" s="122"/>
      <c r="C50" s="122"/>
      <c r="D50" s="122"/>
      <c r="E50" s="122"/>
      <c r="F50" s="122"/>
      <c r="G50" s="122"/>
      <c r="H50" s="122"/>
      <c r="I50" s="122"/>
      <c r="J50" s="122"/>
      <c r="K50" s="122"/>
      <c r="L50" s="122"/>
      <c r="M50" s="122"/>
      <c r="N50" s="122"/>
      <c r="O50" s="27"/>
      <c r="P50" s="27"/>
      <c r="Q50" s="23"/>
      <c r="R50" s="193"/>
    </row>
    <row r="51" spans="1:18" ht="13.5">
      <c r="A51" s="355"/>
      <c r="B51" s="122"/>
      <c r="C51" s="122"/>
      <c r="D51" s="122"/>
      <c r="E51" s="122"/>
      <c r="F51" s="122"/>
      <c r="G51" s="122"/>
      <c r="H51" s="122"/>
      <c r="I51" s="122"/>
      <c r="J51" s="122"/>
      <c r="K51" s="122"/>
      <c r="L51" s="122"/>
      <c r="M51" s="122"/>
      <c r="N51" s="122"/>
      <c r="O51" s="27"/>
      <c r="P51" s="27"/>
      <c r="Q51" s="23"/>
      <c r="R51" s="193"/>
    </row>
    <row r="52" spans="1:18" ht="13.5">
      <c r="A52" s="355"/>
      <c r="B52" s="122"/>
      <c r="C52" s="122"/>
      <c r="D52" s="122"/>
      <c r="E52" s="122"/>
      <c r="F52" s="122"/>
      <c r="G52" s="122"/>
      <c r="H52" s="122"/>
      <c r="I52" s="122"/>
      <c r="J52" s="122"/>
      <c r="K52" s="122"/>
      <c r="L52" s="122"/>
      <c r="M52" s="122"/>
      <c r="N52" s="122"/>
      <c r="O52" s="27"/>
      <c r="P52" s="27"/>
      <c r="Q52" s="23"/>
      <c r="R52" s="193"/>
    </row>
    <row r="53" spans="1:18" ht="13.5">
      <c r="A53" s="355"/>
      <c r="B53" s="122"/>
      <c r="C53" s="122"/>
      <c r="D53" s="122"/>
      <c r="E53" s="122"/>
      <c r="F53" s="122"/>
      <c r="G53" s="122"/>
      <c r="H53" s="122"/>
      <c r="I53" s="122"/>
      <c r="J53" s="122"/>
      <c r="K53" s="122"/>
      <c r="L53" s="122"/>
      <c r="M53" s="122"/>
      <c r="N53" s="122"/>
      <c r="O53" s="27"/>
      <c r="P53" s="27"/>
      <c r="Q53" s="23"/>
      <c r="R53" s="193"/>
    </row>
    <row r="54" spans="1:18" ht="13.5">
      <c r="A54" s="355"/>
      <c r="B54" s="122"/>
      <c r="C54" s="122"/>
      <c r="D54" s="122"/>
      <c r="E54" s="122"/>
      <c r="F54" s="122"/>
      <c r="G54" s="122"/>
      <c r="H54" s="122"/>
      <c r="I54" s="122"/>
      <c r="J54" s="122"/>
      <c r="K54" s="122"/>
      <c r="L54" s="122"/>
      <c r="M54" s="122"/>
      <c r="N54" s="122"/>
      <c r="O54" s="27"/>
      <c r="P54" s="27"/>
      <c r="Q54" s="23"/>
      <c r="R54" s="193"/>
    </row>
    <row r="55" spans="1:18" ht="42">
      <c r="A55" s="357" t="s">
        <v>442</v>
      </c>
      <c r="B55" s="122" t="s">
        <v>587</v>
      </c>
      <c r="C55" s="264" t="s">
        <v>622</v>
      </c>
      <c r="D55" s="122"/>
      <c r="E55" s="122"/>
      <c r="F55" s="122"/>
      <c r="G55" s="235"/>
      <c r="H55" s="235"/>
      <c r="I55" s="318">
        <f t="shared" ref="I55:N55" si="8">G14</f>
        <v>0</v>
      </c>
      <c r="J55" s="318">
        <f t="shared" si="8"/>
        <v>0</v>
      </c>
      <c r="K55" s="318">
        <f t="shared" si="8"/>
        <v>0</v>
      </c>
      <c r="L55" s="318">
        <f t="shared" si="8"/>
        <v>0</v>
      </c>
      <c r="M55" s="318">
        <f t="shared" si="8"/>
        <v>0</v>
      </c>
      <c r="N55" s="318">
        <f t="shared" si="8"/>
        <v>0</v>
      </c>
      <c r="O55" s="27"/>
      <c r="P55" s="27"/>
      <c r="Q55" s="23"/>
      <c r="R55" s="193"/>
    </row>
    <row r="56" spans="1:18" ht="40.5">
      <c r="A56" s="357" t="s">
        <v>441</v>
      </c>
      <c r="B56" s="122" t="s">
        <v>440</v>
      </c>
      <c r="C56" s="264" t="s">
        <v>622</v>
      </c>
      <c r="D56" s="122"/>
      <c r="E56" s="122"/>
      <c r="F56" s="122"/>
      <c r="G56" s="235"/>
      <c r="H56" s="235"/>
      <c r="I56" s="318">
        <f>PT!G27</f>
        <v>0</v>
      </c>
      <c r="J56" s="318">
        <f>PT!H27</f>
        <v>0</v>
      </c>
      <c r="K56" s="318">
        <f>PT!I27</f>
        <v>0</v>
      </c>
      <c r="L56" s="318">
        <f>PT!J27</f>
        <v>0</v>
      </c>
      <c r="M56" s="318">
        <f>PT!K27</f>
        <v>0</v>
      </c>
      <c r="N56" s="318">
        <f>PT!L27</f>
        <v>0</v>
      </c>
      <c r="O56" s="27"/>
      <c r="P56" s="27"/>
      <c r="Q56" s="23"/>
      <c r="R56" s="193"/>
    </row>
    <row r="57" spans="1:18" ht="28.15">
      <c r="A57" s="357" t="s">
        <v>439</v>
      </c>
      <c r="B57" s="122" t="s">
        <v>588</v>
      </c>
      <c r="C57" s="264" t="s">
        <v>622</v>
      </c>
      <c r="D57" s="122"/>
      <c r="E57" s="122"/>
      <c r="F57" s="122"/>
      <c r="G57" s="235"/>
      <c r="H57" s="235"/>
      <c r="I57" s="318">
        <f>PT!G37</f>
        <v>0</v>
      </c>
      <c r="J57" s="318">
        <f>PT!H37</f>
        <v>0</v>
      </c>
      <c r="K57" s="318">
        <f>PT!I37</f>
        <v>0</v>
      </c>
      <c r="L57" s="318">
        <f>PT!J37</f>
        <v>0</v>
      </c>
      <c r="M57" s="318">
        <f>PT!K37</f>
        <v>0</v>
      </c>
      <c r="N57" s="318">
        <f>PT!L37</f>
        <v>0</v>
      </c>
      <c r="O57" s="27"/>
      <c r="P57" s="27"/>
      <c r="Q57" s="23"/>
      <c r="R57" s="193"/>
    </row>
    <row r="58" spans="1:18" ht="28.15">
      <c r="A58" s="357" t="s">
        <v>438</v>
      </c>
      <c r="B58" s="122" t="s">
        <v>589</v>
      </c>
      <c r="C58" s="264" t="s">
        <v>622</v>
      </c>
      <c r="D58" s="122"/>
      <c r="E58" s="122"/>
      <c r="F58" s="122"/>
      <c r="G58" s="235"/>
      <c r="H58" s="235"/>
      <c r="I58" s="318">
        <f>PT!G49</f>
        <v>0</v>
      </c>
      <c r="J58" s="318">
        <f>PT!H49</f>
        <v>0</v>
      </c>
      <c r="K58" s="318">
        <f>PT!I49</f>
        <v>0</v>
      </c>
      <c r="L58" s="318">
        <f>PT!J49</f>
        <v>0</v>
      </c>
      <c r="M58" s="318">
        <f>PT!K49</f>
        <v>0</v>
      </c>
      <c r="N58" s="318">
        <f>PT!L49</f>
        <v>0</v>
      </c>
      <c r="O58" s="27"/>
      <c r="P58" s="27"/>
      <c r="Q58" s="23"/>
      <c r="R58" s="193"/>
    </row>
    <row r="59" spans="1:18" ht="41.65">
      <c r="A59" s="357" t="s">
        <v>437</v>
      </c>
      <c r="B59" s="122" t="s">
        <v>590</v>
      </c>
      <c r="C59" s="264" t="s">
        <v>622</v>
      </c>
      <c r="D59" s="122"/>
      <c r="E59" s="122"/>
      <c r="F59" s="122"/>
      <c r="G59" s="235"/>
      <c r="H59" s="235"/>
      <c r="I59" s="318">
        <f>PT!G67</f>
        <v>0</v>
      </c>
      <c r="J59" s="318">
        <f>PT!H67</f>
        <v>0</v>
      </c>
      <c r="K59" s="318">
        <f>PT!I67</f>
        <v>0</v>
      </c>
      <c r="L59" s="318">
        <f>PT!J67</f>
        <v>0</v>
      </c>
      <c r="M59" s="318">
        <f>PT!K67</f>
        <v>0</v>
      </c>
      <c r="N59" s="318">
        <f>PT!L67</f>
        <v>0</v>
      </c>
      <c r="O59" s="27"/>
      <c r="P59" s="27"/>
      <c r="Q59" s="23"/>
      <c r="R59" s="193"/>
    </row>
    <row r="60" spans="1:18" ht="55.15">
      <c r="A60" s="357" t="s">
        <v>436</v>
      </c>
      <c r="B60" s="122" t="s">
        <v>591</v>
      </c>
      <c r="C60" s="264" t="s">
        <v>622</v>
      </c>
      <c r="D60" s="122"/>
      <c r="E60" s="122"/>
      <c r="F60" s="122"/>
      <c r="G60" s="235"/>
      <c r="H60" s="235"/>
      <c r="I60" s="318">
        <f>EX!G19</f>
        <v>0</v>
      </c>
      <c r="J60" s="318">
        <f>EX!H19</f>
        <v>0</v>
      </c>
      <c r="K60" s="318">
        <f>EX!I19</f>
        <v>0</v>
      </c>
      <c r="L60" s="318">
        <f>EX!J19</f>
        <v>0</v>
      </c>
      <c r="M60" s="318">
        <f>EX!K19</f>
        <v>0</v>
      </c>
      <c r="N60" s="318">
        <f>EX!L19</f>
        <v>0</v>
      </c>
      <c r="O60" s="27"/>
      <c r="P60" s="27"/>
      <c r="Q60" s="23"/>
      <c r="R60" s="193"/>
    </row>
    <row r="61" spans="1:18" ht="28.15">
      <c r="A61" s="357" t="s">
        <v>435</v>
      </c>
      <c r="B61" s="122" t="s">
        <v>592</v>
      </c>
      <c r="C61" s="264" t="s">
        <v>622</v>
      </c>
      <c r="D61" s="122"/>
      <c r="E61" s="122"/>
      <c r="F61" s="122"/>
      <c r="G61" s="235"/>
      <c r="H61" s="235"/>
      <c r="I61" s="318">
        <f>SHR!G25</f>
        <v>0</v>
      </c>
      <c r="J61" s="318">
        <f>SHR!H25</f>
        <v>0</v>
      </c>
      <c r="K61" s="318">
        <f>SHR!I25</f>
        <v>0</v>
      </c>
      <c r="L61" s="318">
        <f>SHR!J25</f>
        <v>0</v>
      </c>
      <c r="M61" s="318">
        <f>SHR!K25</f>
        <v>0</v>
      </c>
      <c r="N61" s="318">
        <f>SHR!L25</f>
        <v>0</v>
      </c>
      <c r="O61" s="27"/>
      <c r="P61" s="27"/>
      <c r="Q61" s="23"/>
      <c r="R61" s="193"/>
    </row>
    <row r="62" spans="1:18" ht="55.15">
      <c r="A62" s="357" t="s">
        <v>434</v>
      </c>
      <c r="B62" s="122" t="s">
        <v>593</v>
      </c>
      <c r="C62" s="264" t="s">
        <v>622</v>
      </c>
      <c r="D62" s="122"/>
      <c r="E62" s="122"/>
      <c r="F62" s="122"/>
      <c r="G62" s="235"/>
      <c r="H62" s="235"/>
      <c r="I62" s="319">
        <f t="shared" ref="I62:N62" si="9">IFERROR((I55+I56+I57+I58+I59+I60+I61)/G30,0)</f>
        <v>0</v>
      </c>
      <c r="J62" s="319">
        <f t="shared" si="9"/>
        <v>0</v>
      </c>
      <c r="K62" s="319">
        <f t="shared" si="9"/>
        <v>0</v>
      </c>
      <c r="L62" s="319">
        <f t="shared" si="9"/>
        <v>0</v>
      </c>
      <c r="M62" s="319">
        <f t="shared" si="9"/>
        <v>0</v>
      </c>
      <c r="N62" s="319">
        <f t="shared" si="9"/>
        <v>0</v>
      </c>
      <c r="O62" s="27"/>
      <c r="P62" s="27"/>
      <c r="Q62" s="23"/>
      <c r="R62" s="193"/>
    </row>
    <row r="63" spans="1:18" ht="13.5">
      <c r="A63" s="355"/>
      <c r="B63" s="122"/>
      <c r="C63" s="122"/>
      <c r="D63" s="122"/>
      <c r="E63" s="122"/>
      <c r="F63" s="122"/>
      <c r="G63" s="122"/>
      <c r="H63" s="122"/>
      <c r="I63" s="122"/>
      <c r="J63" s="122"/>
      <c r="K63" s="122"/>
      <c r="L63" s="122"/>
      <c r="M63" s="122"/>
      <c r="N63" s="122"/>
      <c r="O63" s="27"/>
      <c r="P63" s="27"/>
      <c r="Q63" s="23"/>
      <c r="R63" s="193"/>
    </row>
    <row r="64" spans="1:18">
      <c r="A64" s="360"/>
      <c r="B64" s="27"/>
      <c r="C64" s="27"/>
      <c r="D64" s="27"/>
      <c r="E64" s="27"/>
      <c r="F64" s="27"/>
      <c r="G64" s="27"/>
      <c r="H64" s="27"/>
      <c r="I64" s="27"/>
      <c r="J64" s="27"/>
      <c r="K64" s="27"/>
      <c r="L64" s="27"/>
      <c r="M64" s="27"/>
      <c r="N64" s="27"/>
      <c r="O64" s="27"/>
      <c r="P64" s="23"/>
      <c r="Q64" s="23"/>
      <c r="R64" s="193"/>
    </row>
    <row r="65" spans="1:18">
      <c r="A65" s="361"/>
      <c r="B65" s="23"/>
      <c r="C65" s="23"/>
      <c r="D65" s="23"/>
      <c r="E65" s="23"/>
      <c r="F65" s="23"/>
      <c r="G65" s="23"/>
      <c r="H65" s="23"/>
      <c r="I65" s="23"/>
      <c r="J65" s="23"/>
      <c r="K65" s="23"/>
      <c r="L65" s="23"/>
      <c r="M65" s="23"/>
      <c r="N65" s="23"/>
      <c r="O65" s="23"/>
      <c r="P65" s="23"/>
      <c r="Q65" s="23"/>
      <c r="R65" s="193"/>
    </row>
    <row r="66" spans="1:18">
      <c r="A66" s="361"/>
      <c r="B66" s="23"/>
      <c r="C66" s="23"/>
      <c r="D66" s="23"/>
      <c r="E66" s="23"/>
      <c r="F66" s="23"/>
      <c r="G66" s="23"/>
      <c r="H66" s="23"/>
      <c r="I66" s="23"/>
      <c r="J66" s="23"/>
      <c r="K66" s="23"/>
      <c r="L66" s="23"/>
      <c r="M66" s="23"/>
      <c r="N66" s="23"/>
      <c r="O66" s="23"/>
      <c r="P66" s="23"/>
      <c r="Q66" s="23"/>
      <c r="R66" s="193"/>
    </row>
    <row r="67" spans="1:18">
      <c r="A67" s="361"/>
      <c r="B67" s="23"/>
      <c r="C67" s="23"/>
      <c r="D67" s="23"/>
      <c r="E67" s="23"/>
      <c r="F67" s="23"/>
      <c r="G67" s="23"/>
      <c r="H67" s="23"/>
      <c r="I67" s="23"/>
      <c r="J67" s="23"/>
      <c r="K67" s="23"/>
      <c r="L67" s="23"/>
      <c r="M67" s="23"/>
      <c r="N67" s="23"/>
      <c r="O67" s="23"/>
      <c r="P67" s="23"/>
      <c r="Q67" s="23"/>
      <c r="R67" s="193"/>
    </row>
    <row r="68" spans="1:18">
      <c r="A68" s="361"/>
      <c r="B68" s="23"/>
      <c r="C68" s="23"/>
      <c r="D68" s="23"/>
      <c r="E68" s="23"/>
      <c r="F68" s="23"/>
      <c r="G68" s="23"/>
      <c r="H68" s="23"/>
      <c r="I68" s="23"/>
      <c r="J68" s="23"/>
      <c r="K68" s="23"/>
      <c r="L68" s="23"/>
      <c r="M68" s="23"/>
      <c r="N68" s="23"/>
      <c r="O68" s="23"/>
      <c r="P68" s="23"/>
      <c r="Q68" s="23"/>
      <c r="R68" s="193"/>
    </row>
    <row r="69" spans="1:18">
      <c r="A69" s="361"/>
      <c r="B69" s="23"/>
      <c r="C69" s="23"/>
      <c r="D69" s="23"/>
      <c r="E69" s="23"/>
      <c r="F69" s="23"/>
      <c r="G69" s="23"/>
      <c r="H69" s="23"/>
      <c r="I69" s="23"/>
      <c r="J69" s="23"/>
      <c r="K69" s="23"/>
      <c r="L69" s="23"/>
      <c r="M69" s="23"/>
      <c r="N69" s="23"/>
      <c r="O69" s="23"/>
      <c r="P69" s="23"/>
      <c r="Q69" s="23"/>
      <c r="R69" s="193"/>
    </row>
    <row r="70" spans="1:18">
      <c r="A70" s="361"/>
      <c r="B70" s="23"/>
      <c r="C70" s="23"/>
      <c r="D70" s="23"/>
      <c r="E70" s="23"/>
      <c r="F70" s="23"/>
      <c r="G70" s="23"/>
      <c r="H70" s="23"/>
      <c r="I70" s="23"/>
      <c r="J70" s="23"/>
      <c r="K70" s="23"/>
      <c r="L70" s="23"/>
      <c r="M70" s="23"/>
      <c r="N70" s="23"/>
      <c r="O70" s="23"/>
      <c r="P70" s="23"/>
      <c r="Q70" s="23"/>
      <c r="R70" s="193"/>
    </row>
    <row r="71" spans="1:18">
      <c r="A71" s="361"/>
      <c r="B71" s="23"/>
      <c r="C71" s="23"/>
      <c r="D71" s="23"/>
      <c r="E71" s="23"/>
      <c r="F71" s="23"/>
      <c r="G71" s="23"/>
      <c r="H71" s="23"/>
      <c r="I71" s="23"/>
      <c r="J71" s="23"/>
      <c r="K71" s="23"/>
      <c r="L71" s="23"/>
      <c r="M71" s="23"/>
      <c r="N71" s="23"/>
      <c r="O71" s="23"/>
      <c r="P71" s="23"/>
      <c r="Q71" s="23"/>
      <c r="R71" s="193"/>
    </row>
    <row r="72" spans="1:18">
      <c r="A72" s="361"/>
      <c r="B72" s="23"/>
      <c r="C72" s="23"/>
      <c r="D72" s="23"/>
      <c r="E72" s="23"/>
      <c r="F72" s="23"/>
      <c r="G72" s="23"/>
      <c r="H72" s="23"/>
      <c r="I72" s="23"/>
      <c r="J72" s="23"/>
      <c r="K72" s="23"/>
      <c r="L72" s="23"/>
      <c r="M72" s="23"/>
      <c r="N72" s="23"/>
      <c r="O72" s="23"/>
      <c r="P72" s="23"/>
      <c r="Q72" s="23"/>
      <c r="R72" s="193"/>
    </row>
    <row r="73" spans="1:18">
      <c r="A73" s="361"/>
      <c r="B73" s="23"/>
      <c r="C73" s="23"/>
      <c r="D73" s="23"/>
      <c r="E73" s="23"/>
      <c r="F73" s="23"/>
      <c r="G73" s="23"/>
      <c r="H73" s="23"/>
      <c r="I73" s="23"/>
      <c r="J73" s="23"/>
      <c r="K73" s="23"/>
      <c r="L73" s="23"/>
      <c r="M73" s="23"/>
      <c r="N73" s="23"/>
      <c r="O73" s="23"/>
      <c r="P73" s="23"/>
      <c r="Q73" s="23"/>
      <c r="R73" s="193"/>
    </row>
    <row r="74" spans="1:18" ht="12.75" thickBot="1">
      <c r="A74" s="362"/>
      <c r="B74" s="147"/>
      <c r="C74" s="147"/>
      <c r="D74" s="147"/>
      <c r="E74" s="147"/>
      <c r="F74" s="147"/>
      <c r="G74" s="147"/>
      <c r="H74" s="147"/>
      <c r="I74" s="147"/>
      <c r="J74" s="147"/>
      <c r="K74" s="147"/>
      <c r="L74" s="147"/>
      <c r="M74" s="147"/>
      <c r="N74" s="147"/>
      <c r="O74" s="147"/>
      <c r="P74" s="147"/>
      <c r="Q74" s="147"/>
      <c r="R74" s="194"/>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6"/>
  <sheetViews>
    <sheetView showGridLines="0" zoomScale="90" zoomScaleNormal="90" workbookViewId="0">
      <pane xSplit="2" ySplit="8" topLeftCell="F9" activePane="bottomRight" state="frozen"/>
      <selection activeCell="G64" sqref="G64"/>
      <selection pane="topRight" activeCell="G64" sqref="G64"/>
      <selection pane="bottomLeft" activeCell="G64" sqref="G64"/>
      <selection pane="bottomRight" activeCell="B13" sqref="B13"/>
    </sheetView>
  </sheetViews>
  <sheetFormatPr defaultRowHeight="12.4"/>
  <cols>
    <col min="1" max="1" width="37" customWidth="1"/>
    <col min="2" max="2" width="27.3515625" customWidth="1"/>
    <col min="3" max="3" width="14.64453125" customWidth="1"/>
    <col min="4" max="6" width="5.64453125" customWidth="1"/>
    <col min="7" max="14" width="12.1171875" customWidth="1"/>
    <col min="15" max="15" width="2.64453125" customWidth="1"/>
  </cols>
  <sheetData>
    <row r="1" spans="1:20" ht="14.65">
      <c r="A1" s="347" t="str">
        <f>CompName</f>
        <v>GDN Name</v>
      </c>
      <c r="B1" s="366"/>
      <c r="C1" s="366"/>
      <c r="D1" s="157"/>
      <c r="E1" s="157"/>
      <c r="F1" s="157"/>
      <c r="G1" s="157"/>
      <c r="H1" s="157"/>
      <c r="I1" s="157"/>
      <c r="J1" s="157"/>
      <c r="K1" s="157"/>
      <c r="L1" s="157"/>
      <c r="M1" s="157"/>
      <c r="N1" s="367"/>
      <c r="O1" s="368"/>
      <c r="P1" s="160"/>
      <c r="Q1" s="160"/>
      <c r="R1" s="160"/>
      <c r="S1" s="160"/>
      <c r="T1" s="349"/>
    </row>
    <row r="2" spans="1:20" ht="14.65">
      <c r="A2" s="350">
        <f>RegYr</f>
        <v>2020</v>
      </c>
      <c r="B2" s="258"/>
      <c r="C2" s="258"/>
      <c r="D2" s="22"/>
      <c r="E2" s="22"/>
      <c r="F2" s="22"/>
      <c r="G2" s="22"/>
      <c r="H2" s="22"/>
      <c r="I2" s="22"/>
      <c r="J2" s="22"/>
      <c r="K2" s="22"/>
      <c r="L2" s="22"/>
      <c r="M2" s="22"/>
      <c r="N2" s="106"/>
      <c r="O2" s="27"/>
      <c r="P2" s="23"/>
      <c r="Q2" s="23"/>
      <c r="R2" s="23"/>
      <c r="S2" s="23"/>
      <c r="T2" s="193"/>
    </row>
    <row r="3" spans="1:20" ht="14.65">
      <c r="A3" s="350"/>
      <c r="B3" s="258"/>
      <c r="C3" s="258"/>
      <c r="D3" s="22"/>
      <c r="E3" s="22"/>
      <c r="F3" s="22"/>
      <c r="G3" s="22"/>
      <c r="H3" s="22"/>
      <c r="I3" s="22"/>
      <c r="J3" s="22"/>
      <c r="K3" s="22"/>
      <c r="L3" s="22"/>
      <c r="M3" s="22"/>
      <c r="N3" s="106"/>
      <c r="O3" s="122"/>
      <c r="P3" s="23"/>
      <c r="Q3" s="23"/>
      <c r="R3" s="23"/>
      <c r="S3" s="23"/>
      <c r="T3" s="193"/>
    </row>
    <row r="4" spans="1:20" ht="14.65">
      <c r="A4" s="352" t="s">
        <v>17</v>
      </c>
      <c r="B4" s="287"/>
      <c r="C4" s="287"/>
      <c r="D4" s="22"/>
      <c r="E4" s="22"/>
      <c r="F4" s="22"/>
      <c r="G4" s="22"/>
      <c r="H4" s="22"/>
      <c r="I4" s="22"/>
      <c r="J4" s="22"/>
      <c r="K4" s="22"/>
      <c r="L4" s="22"/>
      <c r="M4" s="22"/>
      <c r="N4" s="106"/>
      <c r="O4" s="27"/>
      <c r="P4" s="23"/>
      <c r="Q4" s="23"/>
      <c r="R4" s="23"/>
      <c r="S4" s="23"/>
      <c r="T4" s="193"/>
    </row>
    <row r="5" spans="1:20" ht="15.75">
      <c r="A5" s="652" t="s">
        <v>572</v>
      </c>
      <c r="B5" s="653"/>
      <c r="C5" s="653"/>
      <c r="D5" s="27"/>
      <c r="E5" s="27"/>
      <c r="F5" s="27"/>
      <c r="G5" s="27"/>
      <c r="H5" s="27"/>
      <c r="I5" s="27"/>
      <c r="J5" s="27"/>
      <c r="K5" s="27"/>
      <c r="L5" s="27"/>
      <c r="M5" s="27"/>
      <c r="N5" s="27"/>
      <c r="O5" s="122"/>
      <c r="P5" s="23"/>
      <c r="Q5" s="23"/>
      <c r="R5" s="23"/>
      <c r="S5" s="23"/>
      <c r="T5" s="193"/>
    </row>
    <row r="6" spans="1:20" ht="13.5">
      <c r="A6" s="657" t="s">
        <v>484</v>
      </c>
      <c r="B6" s="655"/>
      <c r="C6" s="655"/>
      <c r="D6" s="27"/>
      <c r="E6" s="27"/>
      <c r="F6" s="27"/>
      <c r="G6" s="37"/>
      <c r="H6" s="37"/>
      <c r="I6" s="37"/>
      <c r="J6" s="27"/>
      <c r="K6" s="27"/>
      <c r="L6" s="27"/>
      <c r="M6" s="27"/>
      <c r="N6" s="27"/>
      <c r="O6" s="27"/>
      <c r="P6" s="23"/>
      <c r="Q6" s="23"/>
      <c r="R6" s="23"/>
      <c r="S6" s="23"/>
      <c r="T6" s="193"/>
    </row>
    <row r="7" spans="1:20" ht="13.5">
      <c r="A7" s="353"/>
      <c r="B7" s="122"/>
      <c r="C7" s="321" t="s">
        <v>466</v>
      </c>
      <c r="D7" s="122"/>
      <c r="E7" s="122"/>
      <c r="F7" s="122"/>
      <c r="G7" s="24"/>
      <c r="H7" s="24"/>
      <c r="I7" s="24"/>
      <c r="J7" s="122"/>
      <c r="K7" s="122"/>
      <c r="L7" s="122"/>
      <c r="M7" s="122"/>
      <c r="N7" s="122"/>
      <c r="O7" s="122"/>
      <c r="P7" s="23"/>
      <c r="Q7" s="23"/>
      <c r="R7" s="23"/>
      <c r="S7" s="23"/>
      <c r="T7" s="193"/>
    </row>
    <row r="8" spans="1:20" ht="15" customHeight="1">
      <c r="A8" s="353"/>
      <c r="B8" s="24"/>
      <c r="C8" s="24"/>
      <c r="D8" s="122"/>
      <c r="E8" s="24"/>
      <c r="F8" s="24"/>
      <c r="G8" s="231" t="s">
        <v>59</v>
      </c>
      <c r="H8" s="231" t="s">
        <v>60</v>
      </c>
      <c r="I8" s="231" t="s">
        <v>61</v>
      </c>
      <c r="J8" s="231" t="s">
        <v>62</v>
      </c>
      <c r="K8" s="231" t="s">
        <v>63</v>
      </c>
      <c r="L8" s="231" t="s">
        <v>64</v>
      </c>
      <c r="M8" s="231" t="s">
        <v>65</v>
      </c>
      <c r="N8" s="231" t="s">
        <v>66</v>
      </c>
      <c r="O8" s="122"/>
      <c r="P8" s="23"/>
      <c r="Q8" s="23"/>
      <c r="R8" s="23"/>
      <c r="S8" s="23"/>
      <c r="T8" s="193"/>
    </row>
    <row r="9" spans="1:20" ht="15" customHeight="1">
      <c r="A9" s="353"/>
      <c r="B9" s="24"/>
      <c r="C9" s="24"/>
      <c r="D9" s="122"/>
      <c r="E9" s="24"/>
      <c r="F9" s="24"/>
      <c r="G9" s="335"/>
      <c r="H9" s="335"/>
      <c r="I9" s="335"/>
      <c r="J9" s="335"/>
      <c r="K9" s="305"/>
      <c r="L9" s="305"/>
      <c r="M9" s="305"/>
      <c r="N9" s="305"/>
      <c r="O9" s="27"/>
      <c r="P9" s="23"/>
      <c r="Q9" s="23"/>
      <c r="R9" s="23"/>
      <c r="S9" s="23"/>
      <c r="T9" s="193"/>
    </row>
    <row r="10" spans="1:20" ht="15" customHeight="1">
      <c r="A10" s="353" t="s">
        <v>595</v>
      </c>
      <c r="B10" s="24" t="s">
        <v>1</v>
      </c>
      <c r="C10" s="264" t="s">
        <v>622</v>
      </c>
      <c r="D10" s="122"/>
      <c r="E10" s="24"/>
      <c r="F10" s="122"/>
      <c r="G10" s="235"/>
      <c r="H10" s="235"/>
      <c r="I10" s="244">
        <f t="shared" ref="I10:N10" si="0">I27</f>
        <v>0</v>
      </c>
      <c r="J10" s="244">
        <f t="shared" si="0"/>
        <v>0</v>
      </c>
      <c r="K10" s="244">
        <f t="shared" si="0"/>
        <v>0</v>
      </c>
      <c r="L10" s="244">
        <f t="shared" si="0"/>
        <v>0</v>
      </c>
      <c r="M10" s="244">
        <f t="shared" si="0"/>
        <v>0</v>
      </c>
      <c r="N10" s="244">
        <f t="shared" si="0"/>
        <v>0</v>
      </c>
      <c r="O10" s="122"/>
      <c r="P10" s="23"/>
      <c r="Q10" s="23"/>
      <c r="R10" s="23"/>
      <c r="S10" s="23"/>
      <c r="T10" s="193"/>
    </row>
    <row r="11" spans="1:20" ht="15" customHeight="1">
      <c r="A11" s="353" t="s">
        <v>596</v>
      </c>
      <c r="B11" s="24" t="s">
        <v>475</v>
      </c>
      <c r="C11" s="264" t="s">
        <v>622</v>
      </c>
      <c r="D11" s="122"/>
      <c r="E11" s="24"/>
      <c r="F11" s="122"/>
      <c r="G11" s="235"/>
      <c r="H11" s="235"/>
      <c r="I11" s="244">
        <f t="shared" ref="I11:N11" si="1">I37</f>
        <v>0</v>
      </c>
      <c r="J11" s="244">
        <f t="shared" si="1"/>
        <v>0</v>
      </c>
      <c r="K11" s="244">
        <f t="shared" si="1"/>
        <v>0</v>
      </c>
      <c r="L11" s="244">
        <f t="shared" si="1"/>
        <v>0</v>
      </c>
      <c r="M11" s="244">
        <f t="shared" si="1"/>
        <v>0</v>
      </c>
      <c r="N11" s="244">
        <f t="shared" si="1"/>
        <v>0</v>
      </c>
      <c r="O11" s="27"/>
      <c r="P11" s="23"/>
      <c r="Q11" s="23"/>
      <c r="R11" s="23"/>
      <c r="S11" s="23"/>
      <c r="T11" s="193"/>
    </row>
    <row r="12" spans="1:20" ht="15" customHeight="1">
      <c r="A12" s="353" t="s">
        <v>597</v>
      </c>
      <c r="B12" s="122" t="s">
        <v>573</v>
      </c>
      <c r="C12" s="264" t="s">
        <v>622</v>
      </c>
      <c r="D12" s="122"/>
      <c r="E12" s="24"/>
      <c r="F12" s="122"/>
      <c r="G12" s="235"/>
      <c r="H12" s="235"/>
      <c r="I12" s="244">
        <f t="shared" ref="I12:N12" si="2">I49</f>
        <v>0</v>
      </c>
      <c r="J12" s="244">
        <f t="shared" si="2"/>
        <v>0</v>
      </c>
      <c r="K12" s="244">
        <f t="shared" si="2"/>
        <v>0</v>
      </c>
      <c r="L12" s="244">
        <f t="shared" si="2"/>
        <v>0</v>
      </c>
      <c r="M12" s="244">
        <f t="shared" si="2"/>
        <v>0</v>
      </c>
      <c r="N12" s="244">
        <f t="shared" si="2"/>
        <v>0</v>
      </c>
      <c r="O12" s="122"/>
      <c r="P12" s="23"/>
      <c r="Q12" s="23"/>
      <c r="R12" s="23"/>
      <c r="S12" s="23"/>
      <c r="T12" s="193"/>
    </row>
    <row r="13" spans="1:20" ht="28.5">
      <c r="A13" s="358" t="s">
        <v>598</v>
      </c>
      <c r="B13" s="122" t="s">
        <v>574</v>
      </c>
      <c r="C13" s="264" t="s">
        <v>622</v>
      </c>
      <c r="D13" s="122"/>
      <c r="E13" s="24"/>
      <c r="F13" s="122"/>
      <c r="G13" s="235"/>
      <c r="H13" s="244">
        <f t="shared" ref="H13:N13" si="3">H67</f>
        <v>0</v>
      </c>
      <c r="I13" s="244">
        <f t="shared" si="3"/>
        <v>0</v>
      </c>
      <c r="J13" s="244">
        <f t="shared" si="3"/>
        <v>0</v>
      </c>
      <c r="K13" s="244">
        <f t="shared" si="3"/>
        <v>0</v>
      </c>
      <c r="L13" s="244">
        <f t="shared" si="3"/>
        <v>0</v>
      </c>
      <c r="M13" s="244">
        <f t="shared" si="3"/>
        <v>0</v>
      </c>
      <c r="N13" s="244">
        <f t="shared" si="3"/>
        <v>0</v>
      </c>
      <c r="O13" s="27"/>
      <c r="P13" s="23"/>
      <c r="Q13" s="23"/>
      <c r="R13" s="23"/>
      <c r="S13" s="23"/>
      <c r="T13" s="193"/>
    </row>
    <row r="14" spans="1:20" ht="84" customHeight="1">
      <c r="A14" s="358" t="s">
        <v>599</v>
      </c>
      <c r="B14" s="122" t="s">
        <v>575</v>
      </c>
      <c r="C14" s="264" t="s">
        <v>622</v>
      </c>
      <c r="D14" s="122"/>
      <c r="E14" s="24"/>
      <c r="F14" s="122"/>
      <c r="G14" s="306">
        <f>Input!G53</f>
        <v>0</v>
      </c>
      <c r="H14" s="306">
        <f>Input!H53</f>
        <v>0</v>
      </c>
      <c r="I14" s="306">
        <f>Input!I53</f>
        <v>0</v>
      </c>
      <c r="J14" s="306">
        <f>Input!J53</f>
        <v>0</v>
      </c>
      <c r="K14" s="306">
        <f>Input!K53</f>
        <v>0</v>
      </c>
      <c r="L14" s="306">
        <f>Input!L53</f>
        <v>0</v>
      </c>
      <c r="M14" s="306">
        <f>Input!M53</f>
        <v>0</v>
      </c>
      <c r="N14" s="306">
        <f>Input!N53</f>
        <v>0</v>
      </c>
      <c r="O14" s="122"/>
      <c r="P14" s="23"/>
      <c r="Q14" s="23"/>
      <c r="R14" s="23"/>
      <c r="S14" s="23"/>
      <c r="T14" s="193"/>
    </row>
    <row r="15" spans="1:20" ht="61.5" customHeight="1">
      <c r="A15" s="358" t="s">
        <v>600</v>
      </c>
      <c r="B15" s="122" t="s">
        <v>576</v>
      </c>
      <c r="C15" s="264" t="s">
        <v>622</v>
      </c>
      <c r="D15" s="122"/>
      <c r="E15" s="24"/>
      <c r="F15" s="122"/>
      <c r="G15" s="295">
        <f>Input!G54</f>
        <v>0</v>
      </c>
      <c r="H15" s="295">
        <f>Input!H54</f>
        <v>0</v>
      </c>
      <c r="I15" s="295">
        <f>Input!I54</f>
        <v>0</v>
      </c>
      <c r="J15" s="295">
        <f>Input!J54</f>
        <v>0</v>
      </c>
      <c r="K15" s="295">
        <f>Input!K54</f>
        <v>0</v>
      </c>
      <c r="L15" s="295">
        <f>Input!L54</f>
        <v>0</v>
      </c>
      <c r="M15" s="295">
        <f>Input!M54</f>
        <v>0</v>
      </c>
      <c r="N15" s="295">
        <f>Input!N54</f>
        <v>0</v>
      </c>
      <c r="O15" s="122"/>
      <c r="P15" s="23"/>
      <c r="Q15" s="23"/>
      <c r="R15" s="23"/>
      <c r="S15" s="23"/>
      <c r="T15" s="193"/>
    </row>
    <row r="16" spans="1:20" ht="13.5">
      <c r="A16" s="69" t="s">
        <v>483</v>
      </c>
      <c r="B16" s="24" t="s">
        <v>428</v>
      </c>
      <c r="C16" s="264" t="s">
        <v>622</v>
      </c>
      <c r="D16" s="122"/>
      <c r="E16" s="24"/>
      <c r="F16" s="122"/>
      <c r="G16" s="294">
        <f t="shared" ref="G16:N16" si="4">SUM(G10:G15)</f>
        <v>0</v>
      </c>
      <c r="H16" s="294">
        <f t="shared" si="4"/>
        <v>0</v>
      </c>
      <c r="I16" s="294">
        <f t="shared" si="4"/>
        <v>0</v>
      </c>
      <c r="J16" s="294">
        <f t="shared" si="4"/>
        <v>0</v>
      </c>
      <c r="K16" s="294">
        <f t="shared" si="4"/>
        <v>0</v>
      </c>
      <c r="L16" s="294">
        <f t="shared" si="4"/>
        <v>0</v>
      </c>
      <c r="M16" s="294">
        <f t="shared" si="4"/>
        <v>0</v>
      </c>
      <c r="N16" s="294">
        <f t="shared" si="4"/>
        <v>0</v>
      </c>
      <c r="O16" s="27"/>
      <c r="P16" s="23"/>
      <c r="Q16" s="23"/>
      <c r="R16" s="23"/>
      <c r="S16" s="23"/>
      <c r="T16" s="193"/>
    </row>
    <row r="17" spans="1:20" ht="15" customHeight="1">
      <c r="A17" s="69"/>
      <c r="B17" s="24"/>
      <c r="C17" s="24"/>
      <c r="D17" s="24"/>
      <c r="E17" s="122"/>
      <c r="F17" s="122"/>
      <c r="G17" s="305"/>
      <c r="H17" s="305"/>
      <c r="I17" s="305"/>
      <c r="J17" s="305"/>
      <c r="K17" s="305"/>
      <c r="L17" s="305"/>
      <c r="M17" s="305"/>
      <c r="N17" s="305"/>
      <c r="O17" s="122"/>
      <c r="P17" s="23"/>
      <c r="Q17" s="23"/>
      <c r="R17" s="23"/>
      <c r="S17" s="23"/>
      <c r="T17" s="193"/>
    </row>
    <row r="18" spans="1:20" ht="15" customHeight="1">
      <c r="A18" s="69"/>
      <c r="B18" s="24"/>
      <c r="C18" s="24"/>
      <c r="D18" s="24"/>
      <c r="E18" s="122"/>
      <c r="F18" s="122"/>
      <c r="G18" s="305"/>
      <c r="H18" s="305"/>
      <c r="I18" s="305"/>
      <c r="J18" s="305"/>
      <c r="K18" s="305"/>
      <c r="L18" s="305"/>
      <c r="M18" s="305"/>
      <c r="N18" s="305"/>
      <c r="O18" s="27"/>
      <c r="P18" s="23"/>
      <c r="Q18" s="23"/>
      <c r="R18" s="23"/>
      <c r="S18" s="23"/>
      <c r="T18" s="193"/>
    </row>
    <row r="19" spans="1:20" ht="15" customHeight="1">
      <c r="A19" s="369" t="s">
        <v>10</v>
      </c>
      <c r="B19" s="24"/>
      <c r="C19" s="24"/>
      <c r="D19" s="24"/>
      <c r="E19" s="122"/>
      <c r="F19" s="122"/>
      <c r="G19" s="370"/>
      <c r="H19" s="305"/>
      <c r="I19" s="305"/>
      <c r="J19" s="305"/>
      <c r="K19" s="305"/>
      <c r="L19" s="305"/>
      <c r="M19" s="305"/>
      <c r="N19" s="305"/>
      <c r="O19" s="122"/>
      <c r="P19" s="23"/>
      <c r="Q19" s="23"/>
      <c r="R19" s="23"/>
      <c r="S19" s="23"/>
      <c r="T19" s="193"/>
    </row>
    <row r="20" spans="1:20" ht="15" customHeight="1">
      <c r="A20" s="69"/>
      <c r="B20" s="24"/>
      <c r="C20" s="24"/>
      <c r="D20" s="24"/>
      <c r="E20" s="122"/>
      <c r="F20" s="122"/>
      <c r="G20" s="231" t="s">
        <v>59</v>
      </c>
      <c r="H20" s="231" t="s">
        <v>60</v>
      </c>
      <c r="I20" s="231" t="s">
        <v>61</v>
      </c>
      <c r="J20" s="231" t="s">
        <v>62</v>
      </c>
      <c r="K20" s="231" t="s">
        <v>63</v>
      </c>
      <c r="L20" s="231" t="s">
        <v>64</v>
      </c>
      <c r="M20" s="231" t="s">
        <v>65</v>
      </c>
      <c r="N20" s="231" t="s">
        <v>66</v>
      </c>
      <c r="O20" s="27"/>
      <c r="P20" s="23"/>
      <c r="Q20" s="23"/>
      <c r="R20" s="23"/>
      <c r="S20" s="23"/>
      <c r="T20" s="193"/>
    </row>
    <row r="21" spans="1:20" ht="15" customHeight="1">
      <c r="A21" s="371" t="s">
        <v>381</v>
      </c>
      <c r="B21" s="24" t="s">
        <v>482</v>
      </c>
      <c r="C21" s="264" t="s">
        <v>622</v>
      </c>
      <c r="D21" s="24"/>
      <c r="E21" s="122"/>
      <c r="F21" s="122"/>
      <c r="G21" s="235"/>
      <c r="H21" s="235"/>
      <c r="I21" s="306">
        <f>Input!G48</f>
        <v>0</v>
      </c>
      <c r="J21" s="306">
        <f>Input!H48</f>
        <v>0</v>
      </c>
      <c r="K21" s="306">
        <f>Input!I48</f>
        <v>0</v>
      </c>
      <c r="L21" s="306">
        <f>Input!J48</f>
        <v>0</v>
      </c>
      <c r="M21" s="306">
        <f>Input!K48</f>
        <v>0</v>
      </c>
      <c r="N21" s="306">
        <f>Input!L48</f>
        <v>0</v>
      </c>
      <c r="O21" s="122"/>
      <c r="P21" s="23"/>
      <c r="Q21" s="23"/>
      <c r="R21" s="23"/>
      <c r="S21" s="23"/>
      <c r="T21" s="193"/>
    </row>
    <row r="22" spans="1:20" ht="15" customHeight="1">
      <c r="A22" s="358" t="s">
        <v>513</v>
      </c>
      <c r="B22" s="24" t="s">
        <v>367</v>
      </c>
      <c r="C22" s="24" t="s">
        <v>19</v>
      </c>
      <c r="D22" s="24"/>
      <c r="E22" s="122"/>
      <c r="F22" s="122"/>
      <c r="G22" s="235"/>
      <c r="H22" s="235"/>
      <c r="I22" s="244">
        <f>BR!G21</f>
        <v>1.1666920799178002</v>
      </c>
      <c r="J22" s="244">
        <f>BR!H21</f>
        <v>1.1895565905211509</v>
      </c>
      <c r="K22" s="244">
        <f>BR!I21</f>
        <v>1.2023773826081596</v>
      </c>
      <c r="L22" s="244">
        <f>BR!J21</f>
        <v>1.2281413211584551</v>
      </c>
      <c r="M22" s="244">
        <f>BR!K21</f>
        <v>1.2740983664300378</v>
      </c>
      <c r="N22" s="244">
        <f>BR!L21</f>
        <v>1.3130293043365822</v>
      </c>
      <c r="O22" s="122"/>
      <c r="P22" s="23"/>
      <c r="Q22" s="23"/>
      <c r="R22" s="23"/>
      <c r="S22" s="23"/>
      <c r="T22" s="193"/>
    </row>
    <row r="23" spans="1:20" ht="27">
      <c r="A23" s="69" t="s">
        <v>9</v>
      </c>
      <c r="B23" s="24" t="s">
        <v>481</v>
      </c>
      <c r="C23" s="329" t="s">
        <v>516</v>
      </c>
      <c r="D23" s="24"/>
      <c r="E23" s="122"/>
      <c r="F23" s="122"/>
      <c r="G23" s="235"/>
      <c r="H23" s="235"/>
      <c r="I23" s="307">
        <f>'Licence condition values'!G15</f>
        <v>0</v>
      </c>
      <c r="J23" s="307">
        <f>'Licence condition values'!H15</f>
        <v>0</v>
      </c>
      <c r="K23" s="307">
        <f>'Licence condition values'!I15</f>
        <v>0</v>
      </c>
      <c r="L23" s="307">
        <f>'Licence condition values'!J15</f>
        <v>0</v>
      </c>
      <c r="M23" s="307">
        <f>'Licence condition values'!K15</f>
        <v>0</v>
      </c>
      <c r="N23" s="307">
        <f>'Licence condition values'!L15</f>
        <v>0</v>
      </c>
      <c r="O23" s="27"/>
      <c r="P23" s="23"/>
      <c r="Q23" s="23"/>
      <c r="R23" s="23"/>
      <c r="S23" s="23"/>
      <c r="T23" s="193"/>
    </row>
    <row r="24" spans="1:20" ht="15" customHeight="1">
      <c r="A24" s="69" t="s">
        <v>21</v>
      </c>
      <c r="B24" s="24" t="s">
        <v>314</v>
      </c>
      <c r="C24" s="24" t="s">
        <v>19</v>
      </c>
      <c r="D24" s="24"/>
      <c r="E24" s="122"/>
      <c r="F24" s="122"/>
      <c r="G24" s="235"/>
      <c r="H24" s="235"/>
      <c r="I24" s="244">
        <f>BR!G49</f>
        <v>1.04243</v>
      </c>
      <c r="J24" s="244">
        <f>BR!H49</f>
        <v>1.0411299999999999</v>
      </c>
      <c r="K24" s="244">
        <f>BR!I49</f>
        <v>1.040025</v>
      </c>
      <c r="L24" s="244">
        <f>BR!J49</f>
        <v>1.0389200000000001</v>
      </c>
      <c r="M24" s="244">
        <f>BR!K49</f>
        <v>1.0378799999999999</v>
      </c>
      <c r="N24" s="244">
        <f>BR!L49</f>
        <v>1.035865</v>
      </c>
      <c r="O24" s="122"/>
      <c r="P24" s="23"/>
      <c r="Q24" s="23"/>
      <c r="R24" s="23"/>
      <c r="S24" s="23"/>
      <c r="T24" s="193"/>
    </row>
    <row r="25" spans="1:20" ht="15" customHeight="1">
      <c r="A25" s="69" t="s">
        <v>21</v>
      </c>
      <c r="B25" s="122" t="s">
        <v>539</v>
      </c>
      <c r="C25" s="24" t="s">
        <v>19</v>
      </c>
      <c r="D25" s="24"/>
      <c r="E25" s="122"/>
      <c r="F25" s="122"/>
      <c r="G25" s="235"/>
      <c r="H25" s="235"/>
      <c r="I25" s="244">
        <f>BR!H49</f>
        <v>1.0411299999999999</v>
      </c>
      <c r="J25" s="244">
        <f>BR!I49</f>
        <v>1.040025</v>
      </c>
      <c r="K25" s="244">
        <f>BR!J49</f>
        <v>1.0389200000000001</v>
      </c>
      <c r="L25" s="244">
        <f>BR!K49</f>
        <v>1.0378799999999999</v>
      </c>
      <c r="M25" s="244">
        <f>BR!L49</f>
        <v>1.035865</v>
      </c>
      <c r="N25" s="244">
        <f>BR!M49</f>
        <v>1.03372</v>
      </c>
      <c r="O25" s="27"/>
      <c r="P25" s="23"/>
      <c r="Q25" s="23"/>
      <c r="R25" s="23"/>
      <c r="S25" s="23"/>
      <c r="T25" s="193"/>
    </row>
    <row r="26" spans="1:20" ht="15" customHeight="1">
      <c r="A26" s="69" t="s">
        <v>459</v>
      </c>
      <c r="B26" s="24" t="s">
        <v>6</v>
      </c>
      <c r="C26" s="24" t="s">
        <v>19</v>
      </c>
      <c r="D26" s="24"/>
      <c r="E26" s="122"/>
      <c r="F26" s="122"/>
      <c r="G26" s="235"/>
      <c r="H26" s="235"/>
      <c r="I26" s="244">
        <f>BR!I30</f>
        <v>1.226652469327056</v>
      </c>
      <c r="J26" s="244">
        <f>BR!J30</f>
        <v>1.2327332569617151</v>
      </c>
      <c r="K26" s="244">
        <f>BR!K30</f>
        <v>1.2709207088698118</v>
      </c>
      <c r="L26" s="244">
        <f>BR!L30</f>
        <v>1.3140257043000614</v>
      </c>
      <c r="M26" s="244">
        <f>BR!M30</f>
        <v>1.358588447714592</v>
      </c>
      <c r="N26" s="244">
        <f>BR!N30</f>
        <v>1.379837712499195</v>
      </c>
      <c r="O26" s="122"/>
      <c r="P26" s="23"/>
      <c r="Q26" s="23"/>
      <c r="R26" s="23"/>
      <c r="S26" s="23"/>
      <c r="T26" s="193"/>
    </row>
    <row r="27" spans="1:20" ht="15" customHeight="1">
      <c r="A27" s="69" t="s">
        <v>480</v>
      </c>
      <c r="B27" s="24" t="s">
        <v>1</v>
      </c>
      <c r="C27" s="264" t="s">
        <v>622</v>
      </c>
      <c r="D27" s="24"/>
      <c r="E27" s="122"/>
      <c r="F27" s="122"/>
      <c r="G27" s="235"/>
      <c r="H27" s="235"/>
      <c r="I27" s="457">
        <f>IFERROR(IF(Input!G56="NO",0,((I21/I22)-I23)*I24*I25*I26),"-")</f>
        <v>0</v>
      </c>
      <c r="J27" s="457">
        <f>IFERROR(IF(Input!H56="NO",0,((J21/J22)-J23)*J24*J25*J26),"-")</f>
        <v>0</v>
      </c>
      <c r="K27" s="457">
        <f>IFERROR(IF(Input!I56="NO",0,((K21/K22)-K23)*K24*K25*K26),"-")</f>
        <v>0</v>
      </c>
      <c r="L27" s="457">
        <f>IFERROR(IF(Input!J56="NO",0,((L21/L22)-L23)*L24*L25*L26),"-")</f>
        <v>0</v>
      </c>
      <c r="M27" s="457">
        <f>IFERROR(IF(Input!K56="NO",0,((M21/M22)-M23)*M24*M25*M26),"-")</f>
        <v>0</v>
      </c>
      <c r="N27" s="457">
        <f>IFERROR(IF(Input!L56="NO",0,((N21/N22)-N23)*N24*N25*N26),"-")</f>
        <v>0</v>
      </c>
      <c r="O27" s="27"/>
      <c r="P27" s="23"/>
      <c r="Q27" s="23"/>
      <c r="R27" s="23"/>
      <c r="S27" s="23"/>
      <c r="T27" s="193"/>
    </row>
    <row r="28" spans="1:20" ht="15" customHeight="1">
      <c r="A28" s="69"/>
      <c r="B28" s="24"/>
      <c r="C28" s="24"/>
      <c r="D28" s="24"/>
      <c r="E28" s="122"/>
      <c r="F28" s="364"/>
      <c r="G28" s="363"/>
      <c r="H28" s="363"/>
      <c r="I28" s="363"/>
      <c r="J28" s="363"/>
      <c r="K28" s="363"/>
      <c r="L28" s="363"/>
      <c r="M28" s="363"/>
      <c r="N28" s="305"/>
      <c r="O28" s="122"/>
      <c r="P28" s="23"/>
      <c r="Q28" s="23"/>
      <c r="R28" s="23"/>
      <c r="S28" s="23"/>
      <c r="T28" s="193"/>
    </row>
    <row r="29" spans="1:20" ht="15" customHeight="1">
      <c r="A29" s="369" t="s">
        <v>7</v>
      </c>
      <c r="B29" s="24"/>
      <c r="C29" s="24"/>
      <c r="D29" s="24"/>
      <c r="E29" s="122"/>
      <c r="F29" s="122"/>
      <c r="G29" s="370"/>
      <c r="H29" s="305"/>
      <c r="I29" s="305"/>
      <c r="J29" s="305"/>
      <c r="K29" s="305"/>
      <c r="L29" s="305"/>
      <c r="M29" s="305"/>
      <c r="N29" s="305"/>
      <c r="O29" s="122"/>
      <c r="P29" s="23"/>
      <c r="Q29" s="23"/>
      <c r="R29" s="23"/>
      <c r="S29" s="23"/>
      <c r="T29" s="193"/>
    </row>
    <row r="30" spans="1:20" ht="15" customHeight="1">
      <c r="A30" s="69"/>
      <c r="B30" s="24"/>
      <c r="C30" s="24"/>
      <c r="D30" s="24"/>
      <c r="E30" s="122"/>
      <c r="F30" s="122"/>
      <c r="G30" s="305"/>
      <c r="H30" s="305"/>
      <c r="I30" s="305"/>
      <c r="J30" s="305"/>
      <c r="K30" s="305"/>
      <c r="L30" s="305"/>
      <c r="M30" s="305"/>
      <c r="N30" s="305"/>
      <c r="O30" s="27"/>
      <c r="P30" s="23"/>
      <c r="Q30" s="23"/>
      <c r="R30" s="23"/>
      <c r="S30" s="23"/>
      <c r="T30" s="193"/>
    </row>
    <row r="31" spans="1:20" ht="15" customHeight="1">
      <c r="A31" s="69" t="s">
        <v>380</v>
      </c>
      <c r="B31" s="24" t="s">
        <v>479</v>
      </c>
      <c r="C31" s="264" t="s">
        <v>622</v>
      </c>
      <c r="D31" s="24"/>
      <c r="E31" s="122"/>
      <c r="F31" s="122"/>
      <c r="G31" s="235"/>
      <c r="H31" s="235"/>
      <c r="I31" s="306">
        <f>Input!G50</f>
        <v>0</v>
      </c>
      <c r="J31" s="306">
        <f>Input!H50</f>
        <v>0</v>
      </c>
      <c r="K31" s="306">
        <f>Input!I50</f>
        <v>0</v>
      </c>
      <c r="L31" s="306">
        <f>Input!J50</f>
        <v>0</v>
      </c>
      <c r="M31" s="306">
        <f>Input!K50</f>
        <v>0</v>
      </c>
      <c r="N31" s="306">
        <f>Input!L50</f>
        <v>0</v>
      </c>
      <c r="O31" s="122"/>
      <c r="P31" s="23"/>
      <c r="Q31" s="23"/>
      <c r="R31" s="23"/>
      <c r="S31" s="23"/>
      <c r="T31" s="193"/>
    </row>
    <row r="32" spans="1:20" ht="15" customHeight="1">
      <c r="A32" s="358" t="s">
        <v>513</v>
      </c>
      <c r="B32" s="24" t="s">
        <v>367</v>
      </c>
      <c r="C32" s="24" t="s">
        <v>19</v>
      </c>
      <c r="D32" s="24"/>
      <c r="E32" s="122"/>
      <c r="F32" s="122"/>
      <c r="G32" s="235"/>
      <c r="H32" s="235"/>
      <c r="I32" s="244">
        <f>BR!G21</f>
        <v>1.1666920799178002</v>
      </c>
      <c r="J32" s="244">
        <f>BR!H21</f>
        <v>1.1895565905211509</v>
      </c>
      <c r="K32" s="244">
        <f>BR!I21</f>
        <v>1.2023773826081596</v>
      </c>
      <c r="L32" s="244">
        <f>BR!J21</f>
        <v>1.2281413211584551</v>
      </c>
      <c r="M32" s="244">
        <f>BR!K21</f>
        <v>1.2740983664300378</v>
      </c>
      <c r="N32" s="244">
        <f>BR!L21</f>
        <v>1.3130293043365822</v>
      </c>
      <c r="O32" s="27"/>
      <c r="P32" s="23"/>
      <c r="Q32" s="23"/>
      <c r="R32" s="23"/>
      <c r="S32" s="23"/>
      <c r="T32" s="193"/>
    </row>
    <row r="33" spans="1:20" ht="27">
      <c r="A33" s="69" t="s">
        <v>478</v>
      </c>
      <c r="B33" s="24" t="s">
        <v>477</v>
      </c>
      <c r="C33" s="329" t="s">
        <v>516</v>
      </c>
      <c r="D33" s="24"/>
      <c r="E33" s="122"/>
      <c r="F33" s="122"/>
      <c r="G33" s="235"/>
      <c r="H33" s="235"/>
      <c r="I33" s="307">
        <f>'Licence condition values'!G16</f>
        <v>0</v>
      </c>
      <c r="J33" s="307">
        <f>'Licence condition values'!H16</f>
        <v>0</v>
      </c>
      <c r="K33" s="307">
        <f>'Licence condition values'!I16</f>
        <v>0</v>
      </c>
      <c r="L33" s="307">
        <f>'Licence condition values'!J16</f>
        <v>0</v>
      </c>
      <c r="M33" s="307">
        <f>'Licence condition values'!K16</f>
        <v>0</v>
      </c>
      <c r="N33" s="307">
        <f>'Licence condition values'!L16</f>
        <v>0</v>
      </c>
      <c r="O33" s="122"/>
      <c r="P33" s="23"/>
      <c r="Q33" s="23"/>
      <c r="R33" s="23"/>
      <c r="S33" s="23"/>
      <c r="T33" s="193"/>
    </row>
    <row r="34" spans="1:20" ht="15" customHeight="1">
      <c r="A34" s="69" t="s">
        <v>21</v>
      </c>
      <c r="B34" s="24" t="s">
        <v>314</v>
      </c>
      <c r="C34" s="24" t="s">
        <v>19</v>
      </c>
      <c r="D34" s="24"/>
      <c r="E34" s="122"/>
      <c r="F34" s="122"/>
      <c r="G34" s="235"/>
      <c r="H34" s="235"/>
      <c r="I34" s="244">
        <f>BR!G49</f>
        <v>1.04243</v>
      </c>
      <c r="J34" s="244">
        <f>BR!H49</f>
        <v>1.0411299999999999</v>
      </c>
      <c r="K34" s="244">
        <f>BR!I49</f>
        <v>1.040025</v>
      </c>
      <c r="L34" s="244">
        <f>BR!J49</f>
        <v>1.0389200000000001</v>
      </c>
      <c r="M34" s="244">
        <f>BR!K49</f>
        <v>1.0378799999999999</v>
      </c>
      <c r="N34" s="244">
        <f>BR!L49</f>
        <v>1.035865</v>
      </c>
      <c r="O34" s="27"/>
      <c r="P34" s="23"/>
      <c r="Q34" s="23"/>
      <c r="R34" s="23"/>
      <c r="S34" s="23"/>
      <c r="T34" s="193"/>
    </row>
    <row r="35" spans="1:20" ht="15" customHeight="1">
      <c r="A35" s="69" t="s">
        <v>21</v>
      </c>
      <c r="B35" s="122" t="s">
        <v>539</v>
      </c>
      <c r="C35" s="24" t="s">
        <v>19</v>
      </c>
      <c r="D35" s="24"/>
      <c r="E35" s="122"/>
      <c r="F35" s="122"/>
      <c r="G35" s="235"/>
      <c r="H35" s="235"/>
      <c r="I35" s="244">
        <f>BR!H49</f>
        <v>1.0411299999999999</v>
      </c>
      <c r="J35" s="244">
        <f>BR!I49</f>
        <v>1.040025</v>
      </c>
      <c r="K35" s="244">
        <f>BR!J49</f>
        <v>1.0389200000000001</v>
      </c>
      <c r="L35" s="244">
        <f>BR!K49</f>
        <v>1.0378799999999999</v>
      </c>
      <c r="M35" s="244">
        <f>BR!L49</f>
        <v>1.035865</v>
      </c>
      <c r="N35" s="244">
        <f>BR!M49</f>
        <v>1.03372</v>
      </c>
      <c r="O35" s="122"/>
      <c r="P35" s="23"/>
      <c r="Q35" s="23"/>
      <c r="R35" s="23"/>
      <c r="S35" s="23"/>
      <c r="T35" s="193"/>
    </row>
    <row r="36" spans="1:20" ht="15" customHeight="1">
      <c r="A36" s="69" t="s">
        <v>459</v>
      </c>
      <c r="B36" s="24" t="s">
        <v>6</v>
      </c>
      <c r="C36" s="24" t="s">
        <v>19</v>
      </c>
      <c r="D36" s="24"/>
      <c r="E36" s="122"/>
      <c r="F36" s="122"/>
      <c r="G36" s="235"/>
      <c r="H36" s="235"/>
      <c r="I36" s="244">
        <f>BR!I30</f>
        <v>1.226652469327056</v>
      </c>
      <c r="J36" s="244">
        <f>BR!J30</f>
        <v>1.2327332569617151</v>
      </c>
      <c r="K36" s="244">
        <f>BR!K30</f>
        <v>1.2709207088698118</v>
      </c>
      <c r="L36" s="244">
        <f>BR!L30</f>
        <v>1.3140257043000614</v>
      </c>
      <c r="M36" s="244">
        <f>BR!M30</f>
        <v>1.358588447714592</v>
      </c>
      <c r="N36" s="244">
        <f>BR!N30</f>
        <v>1.379837712499195</v>
      </c>
      <c r="O36" s="122"/>
      <c r="P36" s="23"/>
      <c r="Q36" s="23"/>
      <c r="R36" s="23"/>
      <c r="S36" s="23"/>
      <c r="T36" s="193"/>
    </row>
    <row r="37" spans="1:20" ht="15" customHeight="1">
      <c r="A37" s="69" t="s">
        <v>476</v>
      </c>
      <c r="B37" s="24" t="s">
        <v>475</v>
      </c>
      <c r="C37" s="264" t="s">
        <v>622</v>
      </c>
      <c r="D37" s="24"/>
      <c r="E37" s="122"/>
      <c r="F37" s="122"/>
      <c r="G37" s="235"/>
      <c r="H37" s="235"/>
      <c r="I37" s="294">
        <f t="shared" ref="I37:N37" si="5">IFERROR(((I31/I32)-I33)*I34*I35*I36,0)</f>
        <v>0</v>
      </c>
      <c r="J37" s="294">
        <f t="shared" si="5"/>
        <v>0</v>
      </c>
      <c r="K37" s="294">
        <f t="shared" si="5"/>
        <v>0</v>
      </c>
      <c r="L37" s="294">
        <f t="shared" si="5"/>
        <v>0</v>
      </c>
      <c r="M37" s="294">
        <f t="shared" si="5"/>
        <v>0</v>
      </c>
      <c r="N37" s="294">
        <f t="shared" si="5"/>
        <v>0</v>
      </c>
      <c r="O37" s="27"/>
      <c r="P37" s="23"/>
      <c r="Q37" s="23"/>
      <c r="R37" s="23"/>
      <c r="S37" s="23"/>
      <c r="T37" s="193"/>
    </row>
    <row r="38" spans="1:20" ht="15" customHeight="1">
      <c r="A38" s="69"/>
      <c r="B38" s="24"/>
      <c r="C38" s="24"/>
      <c r="D38" s="24"/>
      <c r="E38" s="122"/>
      <c r="F38" s="122"/>
      <c r="G38" s="305"/>
      <c r="H38" s="305"/>
      <c r="I38" s="305"/>
      <c r="J38" s="305"/>
      <c r="K38" s="305"/>
      <c r="L38" s="305"/>
      <c r="M38" s="305"/>
      <c r="N38" s="305"/>
      <c r="O38" s="122"/>
      <c r="P38" s="23"/>
      <c r="Q38" s="23"/>
      <c r="R38" s="23"/>
      <c r="S38" s="23"/>
      <c r="T38" s="193"/>
    </row>
    <row r="39" spans="1:20" ht="15" customHeight="1">
      <c r="A39" s="69"/>
      <c r="B39" s="24"/>
      <c r="C39" s="24"/>
      <c r="D39" s="24"/>
      <c r="E39" s="122"/>
      <c r="F39" s="122"/>
      <c r="G39" s="305"/>
      <c r="H39" s="305"/>
      <c r="I39" s="305"/>
      <c r="J39" s="305"/>
      <c r="K39" s="305"/>
      <c r="L39" s="305"/>
      <c r="M39" s="305"/>
      <c r="N39" s="305"/>
      <c r="O39" s="27"/>
      <c r="P39" s="23"/>
      <c r="Q39" s="23"/>
      <c r="R39" s="23"/>
      <c r="S39" s="23"/>
      <c r="T39" s="193"/>
    </row>
    <row r="40" spans="1:20" ht="15" customHeight="1">
      <c r="A40" s="369" t="s">
        <v>174</v>
      </c>
      <c r="B40" s="122"/>
      <c r="C40" s="122"/>
      <c r="D40" s="122"/>
      <c r="E40" s="122"/>
      <c r="F40" s="122"/>
      <c r="G40" s="305"/>
      <c r="H40" s="305"/>
      <c r="I40" s="305"/>
      <c r="J40" s="305"/>
      <c r="K40" s="305"/>
      <c r="L40" s="305"/>
      <c r="M40" s="305"/>
      <c r="N40" s="305"/>
      <c r="O40" s="122"/>
      <c r="P40" s="23"/>
      <c r="Q40" s="23"/>
      <c r="R40" s="23"/>
      <c r="S40" s="23"/>
      <c r="T40" s="193"/>
    </row>
    <row r="41" spans="1:20" ht="15" customHeight="1">
      <c r="A41" s="353"/>
      <c r="B41" s="122"/>
      <c r="C41" s="122"/>
      <c r="D41" s="122"/>
      <c r="E41" s="122"/>
      <c r="F41" s="122"/>
      <c r="G41" s="305"/>
      <c r="H41" s="305"/>
      <c r="I41" s="305"/>
      <c r="J41" s="305"/>
      <c r="K41" s="305"/>
      <c r="L41" s="305"/>
      <c r="M41" s="305"/>
      <c r="N41" s="305"/>
      <c r="O41" s="27"/>
      <c r="P41" s="23"/>
      <c r="Q41" s="23"/>
      <c r="R41" s="23"/>
      <c r="S41" s="23"/>
      <c r="T41" s="193"/>
    </row>
    <row r="42" spans="1:20" ht="15" customHeight="1">
      <c r="A42" s="353"/>
      <c r="B42" s="122"/>
      <c r="C42" s="122"/>
      <c r="D42" s="122"/>
      <c r="E42" s="122"/>
      <c r="F42" s="122"/>
      <c r="G42" s="305"/>
      <c r="H42" s="305"/>
      <c r="I42" s="305"/>
      <c r="J42" s="305"/>
      <c r="K42" s="305"/>
      <c r="L42" s="305"/>
      <c r="M42" s="305"/>
      <c r="N42" s="305"/>
      <c r="O42" s="122"/>
      <c r="P42" s="23"/>
      <c r="Q42" s="23"/>
      <c r="R42" s="23"/>
      <c r="S42" s="23"/>
      <c r="T42" s="193"/>
    </row>
    <row r="43" spans="1:20" ht="15" customHeight="1">
      <c r="A43" s="353" t="s">
        <v>382</v>
      </c>
      <c r="B43" s="122" t="s">
        <v>577</v>
      </c>
      <c r="C43" s="264" t="s">
        <v>622</v>
      </c>
      <c r="D43" s="122"/>
      <c r="E43" s="122"/>
      <c r="F43" s="122"/>
      <c r="G43" s="235"/>
      <c r="H43" s="235"/>
      <c r="I43" s="306">
        <f>Input!G52</f>
        <v>0</v>
      </c>
      <c r="J43" s="306">
        <f>Input!H52</f>
        <v>0</v>
      </c>
      <c r="K43" s="306">
        <f>Input!I52</f>
        <v>0</v>
      </c>
      <c r="L43" s="306">
        <f>Input!J52</f>
        <v>0</v>
      </c>
      <c r="M43" s="306">
        <f>Input!K52</f>
        <v>0</v>
      </c>
      <c r="N43" s="306">
        <f>Input!L52</f>
        <v>0</v>
      </c>
      <c r="O43" s="122"/>
      <c r="P43" s="23"/>
      <c r="Q43" s="23"/>
      <c r="R43" s="23"/>
      <c r="S43" s="23"/>
      <c r="T43" s="193"/>
    </row>
    <row r="44" spans="1:20" ht="15" customHeight="1">
      <c r="A44" s="358" t="s">
        <v>513</v>
      </c>
      <c r="B44" s="24" t="s">
        <v>367</v>
      </c>
      <c r="C44" s="24" t="s">
        <v>19</v>
      </c>
      <c r="D44" s="122"/>
      <c r="E44" s="122"/>
      <c r="F44" s="122"/>
      <c r="G44" s="235"/>
      <c r="H44" s="235"/>
      <c r="I44" s="244">
        <f>BR!G21</f>
        <v>1.1666920799178002</v>
      </c>
      <c r="J44" s="244">
        <f>BR!H21</f>
        <v>1.1895565905211509</v>
      </c>
      <c r="K44" s="244">
        <f>BR!I21</f>
        <v>1.2023773826081596</v>
      </c>
      <c r="L44" s="244">
        <f>BR!J21</f>
        <v>1.2281413211584551</v>
      </c>
      <c r="M44" s="244">
        <f>BR!K21</f>
        <v>1.2740983664300378</v>
      </c>
      <c r="N44" s="244">
        <f>BR!L21</f>
        <v>1.3130293043365822</v>
      </c>
      <c r="O44" s="27"/>
      <c r="P44" s="23"/>
      <c r="Q44" s="23"/>
      <c r="R44" s="23"/>
      <c r="S44" s="23"/>
      <c r="T44" s="193"/>
    </row>
    <row r="45" spans="1:20" ht="28.15">
      <c r="A45" s="353" t="s">
        <v>383</v>
      </c>
      <c r="B45" s="122" t="s">
        <v>578</v>
      </c>
      <c r="C45" s="329" t="s">
        <v>516</v>
      </c>
      <c r="D45" s="122"/>
      <c r="E45" s="122"/>
      <c r="F45" s="122"/>
      <c r="G45" s="235"/>
      <c r="H45" s="235"/>
      <c r="I45" s="307">
        <f>'Licence condition values'!G17</f>
        <v>0</v>
      </c>
      <c r="J45" s="307">
        <f>'Licence condition values'!H17</f>
        <v>0</v>
      </c>
      <c r="K45" s="307">
        <f>'Licence condition values'!I17</f>
        <v>0</v>
      </c>
      <c r="L45" s="307">
        <f>'Licence condition values'!J17</f>
        <v>0</v>
      </c>
      <c r="M45" s="307">
        <f>'Licence condition values'!K17</f>
        <v>0</v>
      </c>
      <c r="N45" s="307">
        <f>'Licence condition values'!L17</f>
        <v>0</v>
      </c>
      <c r="O45" s="122"/>
      <c r="P45" s="23"/>
      <c r="Q45" s="23"/>
      <c r="R45" s="23"/>
      <c r="S45" s="23"/>
      <c r="T45" s="193"/>
    </row>
    <row r="46" spans="1:20" ht="15" customHeight="1">
      <c r="A46" s="69" t="s">
        <v>21</v>
      </c>
      <c r="B46" s="24" t="s">
        <v>314</v>
      </c>
      <c r="C46" s="24" t="s">
        <v>19</v>
      </c>
      <c r="D46" s="122"/>
      <c r="E46" s="122"/>
      <c r="F46" s="122"/>
      <c r="G46" s="235"/>
      <c r="H46" s="235"/>
      <c r="I46" s="244">
        <f>BR!G49</f>
        <v>1.04243</v>
      </c>
      <c r="J46" s="244">
        <f>BR!H49</f>
        <v>1.0411299999999999</v>
      </c>
      <c r="K46" s="244">
        <f>BR!I49</f>
        <v>1.040025</v>
      </c>
      <c r="L46" s="244">
        <f>BR!J49</f>
        <v>1.0389200000000001</v>
      </c>
      <c r="M46" s="244">
        <f>BR!K49</f>
        <v>1.0378799999999999</v>
      </c>
      <c r="N46" s="244">
        <f>BR!L49</f>
        <v>1.035865</v>
      </c>
      <c r="O46" s="27"/>
      <c r="P46" s="23"/>
      <c r="Q46" s="23"/>
      <c r="R46" s="23"/>
      <c r="S46" s="23"/>
      <c r="T46" s="193"/>
    </row>
    <row r="47" spans="1:20" ht="15" customHeight="1">
      <c r="A47" s="69" t="s">
        <v>21</v>
      </c>
      <c r="B47" s="24" t="s">
        <v>449</v>
      </c>
      <c r="C47" s="24" t="s">
        <v>19</v>
      </c>
      <c r="D47" s="122"/>
      <c r="E47" s="122"/>
      <c r="F47" s="122"/>
      <c r="G47" s="235"/>
      <c r="H47" s="235"/>
      <c r="I47" s="244">
        <f>BR!H49</f>
        <v>1.0411299999999999</v>
      </c>
      <c r="J47" s="244">
        <f>BR!I49</f>
        <v>1.040025</v>
      </c>
      <c r="K47" s="244">
        <f>BR!J49</f>
        <v>1.0389200000000001</v>
      </c>
      <c r="L47" s="244">
        <f>BR!K49</f>
        <v>1.0378799999999999</v>
      </c>
      <c r="M47" s="244">
        <f>BR!L49</f>
        <v>1.035865</v>
      </c>
      <c r="N47" s="244">
        <f>BR!M49</f>
        <v>1.03372</v>
      </c>
      <c r="O47" s="122"/>
      <c r="P47" s="23"/>
      <c r="Q47" s="23"/>
      <c r="R47" s="23"/>
      <c r="S47" s="23"/>
      <c r="T47" s="193"/>
    </row>
    <row r="48" spans="1:20" ht="15" customHeight="1">
      <c r="A48" s="69" t="s">
        <v>459</v>
      </c>
      <c r="B48" s="24" t="s">
        <v>6</v>
      </c>
      <c r="C48" s="24" t="s">
        <v>19</v>
      </c>
      <c r="D48" s="122"/>
      <c r="E48" s="122"/>
      <c r="F48" s="122"/>
      <c r="G48" s="235"/>
      <c r="H48" s="235"/>
      <c r="I48" s="244">
        <f>BR!I30</f>
        <v>1.226652469327056</v>
      </c>
      <c r="J48" s="244">
        <f>BR!J30</f>
        <v>1.2327332569617151</v>
      </c>
      <c r="K48" s="244">
        <f>BR!K30</f>
        <v>1.2709207088698118</v>
      </c>
      <c r="L48" s="244">
        <f>BR!L30</f>
        <v>1.3140257043000614</v>
      </c>
      <c r="M48" s="244">
        <f>BR!M30</f>
        <v>1.358588447714592</v>
      </c>
      <c r="N48" s="244">
        <f>BR!N30</f>
        <v>1.379837712499195</v>
      </c>
      <c r="O48" s="27"/>
      <c r="P48" s="23"/>
      <c r="Q48" s="23"/>
      <c r="R48" s="23"/>
      <c r="S48" s="23"/>
      <c r="T48" s="193"/>
    </row>
    <row r="49" spans="1:20" ht="15" customHeight="1">
      <c r="A49" s="353" t="s">
        <v>474</v>
      </c>
      <c r="B49" s="122" t="s">
        <v>601</v>
      </c>
      <c r="C49" s="264" t="s">
        <v>622</v>
      </c>
      <c r="D49" s="122"/>
      <c r="E49" s="122"/>
      <c r="F49" s="122"/>
      <c r="G49" s="235"/>
      <c r="H49" s="235"/>
      <c r="I49" s="294">
        <f t="shared" ref="I49:N49" si="6">IFERROR(((I43/I44)-I45)*I46*I47*I48,0)</f>
        <v>0</v>
      </c>
      <c r="J49" s="294">
        <f t="shared" si="6"/>
        <v>0</v>
      </c>
      <c r="K49" s="294">
        <f t="shared" si="6"/>
        <v>0</v>
      </c>
      <c r="L49" s="294">
        <f t="shared" si="6"/>
        <v>0</v>
      </c>
      <c r="M49" s="294">
        <f t="shared" si="6"/>
        <v>0</v>
      </c>
      <c r="N49" s="294">
        <f t="shared" si="6"/>
        <v>0</v>
      </c>
      <c r="O49" s="122"/>
      <c r="P49" s="23"/>
      <c r="Q49" s="23"/>
      <c r="R49" s="23"/>
      <c r="S49" s="23"/>
      <c r="T49" s="193"/>
    </row>
    <row r="50" spans="1:20" ht="15" customHeight="1">
      <c r="A50" s="353"/>
      <c r="B50" s="122"/>
      <c r="C50" s="122"/>
      <c r="D50" s="122"/>
      <c r="E50" s="122"/>
      <c r="F50" s="122"/>
      <c r="G50" s="305"/>
      <c r="H50" s="305"/>
      <c r="I50" s="305"/>
      <c r="J50" s="305"/>
      <c r="K50" s="305"/>
      <c r="L50" s="305"/>
      <c r="M50" s="305"/>
      <c r="N50" s="305"/>
      <c r="O50" s="122"/>
      <c r="P50" s="23"/>
      <c r="Q50" s="23"/>
      <c r="R50" s="23"/>
      <c r="S50" s="23"/>
      <c r="T50" s="193"/>
    </row>
    <row r="51" spans="1:20" ht="15" customHeight="1">
      <c r="A51" s="353"/>
      <c r="B51" s="122"/>
      <c r="C51" s="122"/>
      <c r="D51" s="122"/>
      <c r="E51" s="122"/>
      <c r="F51" s="122"/>
      <c r="G51" s="305"/>
      <c r="H51" s="305"/>
      <c r="I51" s="305"/>
      <c r="J51" s="305"/>
      <c r="K51" s="305"/>
      <c r="L51" s="305"/>
      <c r="M51" s="305"/>
      <c r="N51" s="305"/>
      <c r="O51" s="27"/>
      <c r="P51" s="23"/>
      <c r="Q51" s="23"/>
      <c r="R51" s="23"/>
      <c r="S51" s="23"/>
      <c r="T51" s="193"/>
    </row>
    <row r="52" spans="1:20" ht="15" customHeight="1">
      <c r="A52" s="353"/>
      <c r="B52" s="122"/>
      <c r="C52" s="122"/>
      <c r="D52" s="122"/>
      <c r="E52" s="122"/>
      <c r="F52" s="122"/>
      <c r="G52" s="305"/>
      <c r="H52" s="305"/>
      <c r="I52" s="305"/>
      <c r="J52" s="305"/>
      <c r="K52" s="305"/>
      <c r="L52" s="305"/>
      <c r="M52" s="305"/>
      <c r="N52" s="305"/>
      <c r="O52" s="122"/>
      <c r="P52" s="23"/>
      <c r="Q52" s="23"/>
      <c r="R52" s="23"/>
      <c r="S52" s="23"/>
      <c r="T52" s="193"/>
    </row>
    <row r="53" spans="1:20" ht="27">
      <c r="A53" s="372" t="s">
        <v>473</v>
      </c>
      <c r="B53" s="122"/>
      <c r="C53" s="122"/>
      <c r="D53" s="122"/>
      <c r="E53" s="122"/>
      <c r="F53" s="122"/>
      <c r="G53" s="305"/>
      <c r="H53" s="305"/>
      <c r="I53" s="305"/>
      <c r="J53" s="305"/>
      <c r="K53" s="305"/>
      <c r="L53" s="305"/>
      <c r="M53" s="305"/>
      <c r="N53" s="305"/>
      <c r="O53" s="27"/>
      <c r="P53" s="23"/>
      <c r="Q53" s="23"/>
      <c r="R53" s="23"/>
      <c r="S53" s="23"/>
      <c r="T53" s="193"/>
    </row>
    <row r="54" spans="1:20" ht="15" customHeight="1">
      <c r="A54" s="353"/>
      <c r="B54" s="122"/>
      <c r="C54" s="122"/>
      <c r="D54" s="122"/>
      <c r="E54" s="122"/>
      <c r="F54" s="122"/>
      <c r="G54" s="305"/>
      <c r="H54" s="305"/>
      <c r="I54" s="305"/>
      <c r="J54" s="305"/>
      <c r="K54" s="305"/>
      <c r="L54" s="305"/>
      <c r="M54" s="305"/>
      <c r="N54" s="305"/>
      <c r="O54" s="122"/>
      <c r="P54" s="23"/>
      <c r="Q54" s="23"/>
      <c r="R54" s="23"/>
      <c r="S54" s="23"/>
      <c r="T54" s="193"/>
    </row>
    <row r="55" spans="1:20" ht="15" customHeight="1">
      <c r="A55" s="353"/>
      <c r="B55" s="122"/>
      <c r="C55" s="122"/>
      <c r="D55" s="122"/>
      <c r="E55" s="122"/>
      <c r="F55" s="122"/>
      <c r="G55" s="305"/>
      <c r="H55" s="305"/>
      <c r="I55" s="305"/>
      <c r="J55" s="305"/>
      <c r="K55" s="305"/>
      <c r="L55" s="305"/>
      <c r="M55" s="305"/>
      <c r="N55" s="305"/>
      <c r="O55" s="27"/>
      <c r="P55" s="23"/>
      <c r="Q55" s="23"/>
      <c r="R55" s="23"/>
      <c r="S55" s="23"/>
      <c r="T55" s="193"/>
    </row>
    <row r="56" spans="1:20" ht="15" customHeight="1">
      <c r="A56" s="353"/>
      <c r="B56" s="122"/>
      <c r="C56" s="122"/>
      <c r="D56" s="122"/>
      <c r="E56" s="122"/>
      <c r="F56" s="122"/>
      <c r="G56" s="305"/>
      <c r="H56" s="305"/>
      <c r="I56" s="305"/>
      <c r="J56" s="305"/>
      <c r="K56" s="305"/>
      <c r="L56" s="305"/>
      <c r="M56" s="305"/>
      <c r="N56" s="305"/>
      <c r="O56" s="122"/>
      <c r="P56" s="23"/>
      <c r="Q56" s="23"/>
      <c r="R56" s="23"/>
      <c r="S56" s="23"/>
      <c r="T56" s="193"/>
    </row>
    <row r="57" spans="1:20" ht="15" customHeight="1">
      <c r="A57" s="353"/>
      <c r="B57" s="122"/>
      <c r="C57" s="122"/>
      <c r="D57" s="122"/>
      <c r="E57" s="122"/>
      <c r="F57" s="122"/>
      <c r="G57" s="231" t="s">
        <v>59</v>
      </c>
      <c r="H57" s="231" t="s">
        <v>60</v>
      </c>
      <c r="I57" s="231" t="s">
        <v>61</v>
      </c>
      <c r="J57" s="231" t="s">
        <v>62</v>
      </c>
      <c r="K57" s="231" t="s">
        <v>63</v>
      </c>
      <c r="L57" s="231" t="s">
        <v>64</v>
      </c>
      <c r="M57" s="231" t="s">
        <v>65</v>
      </c>
      <c r="N57" s="231" t="s">
        <v>66</v>
      </c>
      <c r="O57" s="122"/>
      <c r="P57" s="23"/>
      <c r="Q57" s="23"/>
      <c r="R57" s="23"/>
      <c r="S57" s="23"/>
      <c r="T57" s="193"/>
    </row>
    <row r="58" spans="1:20" ht="73.5" customHeight="1">
      <c r="A58" s="358" t="s">
        <v>472</v>
      </c>
      <c r="B58" s="122" t="s">
        <v>579</v>
      </c>
      <c r="C58" s="264" t="s">
        <v>622</v>
      </c>
      <c r="D58" s="122"/>
      <c r="E58" s="122"/>
      <c r="F58" s="122"/>
      <c r="G58" s="235"/>
      <c r="H58" s="306">
        <f>Input!F58</f>
        <v>0</v>
      </c>
      <c r="I58" s="306">
        <f>Input!G58</f>
        <v>0</v>
      </c>
      <c r="J58" s="306">
        <f>Input!H58</f>
        <v>0</v>
      </c>
      <c r="K58" s="306">
        <f>Input!I58</f>
        <v>0</v>
      </c>
      <c r="L58" s="306">
        <f>Input!J58</f>
        <v>0</v>
      </c>
      <c r="M58" s="306">
        <f>Input!K58</f>
        <v>0</v>
      </c>
      <c r="N58" s="306">
        <f>Input!L58</f>
        <v>0</v>
      </c>
      <c r="O58" s="27"/>
      <c r="P58" s="23"/>
      <c r="Q58" s="23"/>
      <c r="R58" s="23"/>
      <c r="S58" s="23"/>
      <c r="T58" s="193"/>
    </row>
    <row r="59" spans="1:20" ht="40.5" customHeight="1">
      <c r="A59" s="358" t="s">
        <v>471</v>
      </c>
      <c r="B59" s="122" t="s">
        <v>580</v>
      </c>
      <c r="C59" s="264" t="s">
        <v>622</v>
      </c>
      <c r="D59" s="122"/>
      <c r="E59" s="122"/>
      <c r="F59" s="122"/>
      <c r="G59" s="235"/>
      <c r="H59" s="306">
        <f>Input!F59</f>
        <v>0</v>
      </c>
      <c r="I59" s="306">
        <f>Input!G59</f>
        <v>0</v>
      </c>
      <c r="J59" s="306">
        <f>Input!H59</f>
        <v>0</v>
      </c>
      <c r="K59" s="306">
        <f>Input!I59</f>
        <v>0</v>
      </c>
      <c r="L59" s="306">
        <f>Input!J59</f>
        <v>0</v>
      </c>
      <c r="M59" s="306">
        <f>Input!K59</f>
        <v>0</v>
      </c>
      <c r="N59" s="306">
        <f>Input!L59</f>
        <v>0</v>
      </c>
      <c r="O59" s="122"/>
      <c r="P59" s="23"/>
      <c r="Q59" s="23"/>
      <c r="R59" s="23"/>
      <c r="S59" s="23"/>
      <c r="T59" s="193"/>
    </row>
    <row r="60" spans="1:20" ht="28.5">
      <c r="A60" s="353" t="s">
        <v>155</v>
      </c>
      <c r="B60" s="122" t="s">
        <v>581</v>
      </c>
      <c r="C60" s="329" t="s">
        <v>516</v>
      </c>
      <c r="D60" s="122"/>
      <c r="E60" s="122"/>
      <c r="F60" s="122"/>
      <c r="G60" s="235"/>
      <c r="H60" s="307">
        <f>'Licence condition values'!F12</f>
        <v>0</v>
      </c>
      <c r="I60" s="307">
        <f>'Licence condition values'!G12</f>
        <v>0</v>
      </c>
      <c r="J60" s="307">
        <f>'Licence condition values'!H12</f>
        <v>0</v>
      </c>
      <c r="K60" s="307">
        <f>'Licence condition values'!I12</f>
        <v>0</v>
      </c>
      <c r="L60" s="307">
        <f>'Licence condition values'!J12</f>
        <v>0</v>
      </c>
      <c r="M60" s="307">
        <f>'Licence condition values'!K12</f>
        <v>0</v>
      </c>
      <c r="N60" s="307">
        <f>'Licence condition values'!L12</f>
        <v>0</v>
      </c>
      <c r="O60" s="27"/>
      <c r="P60" s="23"/>
      <c r="Q60" s="23"/>
      <c r="R60" s="23"/>
      <c r="S60" s="23"/>
      <c r="T60" s="193"/>
    </row>
    <row r="61" spans="1:20" ht="15" customHeight="1">
      <c r="A61" s="358" t="s">
        <v>513</v>
      </c>
      <c r="B61" s="122" t="s">
        <v>582</v>
      </c>
      <c r="C61" s="24" t="s">
        <v>19</v>
      </c>
      <c r="D61" s="122"/>
      <c r="E61" s="122"/>
      <c r="F61" s="122"/>
      <c r="G61" s="235"/>
      <c r="H61" s="244">
        <f>BR!F21</f>
        <v>1.1339794324147332</v>
      </c>
      <c r="I61" s="244">
        <f>BR!G21</f>
        <v>1.1666920799178002</v>
      </c>
      <c r="J61" s="244">
        <f>BR!H21</f>
        <v>1.1895565905211509</v>
      </c>
      <c r="K61" s="244">
        <f>BR!I21</f>
        <v>1.2023773826081596</v>
      </c>
      <c r="L61" s="244">
        <f>BR!J21</f>
        <v>1.2281413211584551</v>
      </c>
      <c r="M61" s="244">
        <f>BR!K21</f>
        <v>1.2740983664300378</v>
      </c>
      <c r="N61" s="244">
        <f>BR!L21</f>
        <v>1.3130293043365822</v>
      </c>
      <c r="O61" s="122"/>
      <c r="P61" s="23"/>
      <c r="Q61" s="23"/>
      <c r="R61" s="23"/>
      <c r="S61" s="23"/>
      <c r="T61" s="193"/>
    </row>
    <row r="62" spans="1:20" ht="15" customHeight="1">
      <c r="A62" s="69" t="s">
        <v>21</v>
      </c>
      <c r="B62" s="122" t="s">
        <v>583</v>
      </c>
      <c r="C62" s="24" t="s">
        <v>19</v>
      </c>
      <c r="D62" s="122"/>
      <c r="E62" s="122"/>
      <c r="F62" s="122"/>
      <c r="G62" s="235"/>
      <c r="H62" s="244">
        <f>BR!F49</f>
        <v>1.0493749999999999</v>
      </c>
      <c r="I62" s="244">
        <f>BR!G49</f>
        <v>1.04243</v>
      </c>
      <c r="J62" s="244">
        <f>BR!H49</f>
        <v>1.0411299999999999</v>
      </c>
      <c r="K62" s="244">
        <f>BR!I49</f>
        <v>1.040025</v>
      </c>
      <c r="L62" s="244">
        <f>BR!J49</f>
        <v>1.0389200000000001</v>
      </c>
      <c r="M62" s="244">
        <f>BR!K49</f>
        <v>1.0378799999999999</v>
      </c>
      <c r="N62" s="244">
        <f>BR!L49</f>
        <v>1.035865</v>
      </c>
      <c r="O62" s="27"/>
      <c r="P62" s="23"/>
      <c r="Q62" s="23"/>
      <c r="R62" s="23"/>
      <c r="S62" s="23"/>
      <c r="T62" s="193"/>
    </row>
    <row r="63" spans="1:20" ht="15" customHeight="1">
      <c r="A63" s="69" t="s">
        <v>21</v>
      </c>
      <c r="B63" s="122" t="s">
        <v>539</v>
      </c>
      <c r="C63" s="24" t="s">
        <v>19</v>
      </c>
      <c r="D63" s="122"/>
      <c r="E63" s="122"/>
      <c r="F63" s="122"/>
      <c r="G63" s="235"/>
      <c r="H63" s="244">
        <f>BR!G49</f>
        <v>1.04243</v>
      </c>
      <c r="I63" s="244">
        <f>BR!H49</f>
        <v>1.0411299999999999</v>
      </c>
      <c r="J63" s="244">
        <f>BR!I49</f>
        <v>1.040025</v>
      </c>
      <c r="K63" s="244">
        <f>BR!J49</f>
        <v>1.0389200000000001</v>
      </c>
      <c r="L63" s="244">
        <f>BR!K49</f>
        <v>1.0378799999999999</v>
      </c>
      <c r="M63" s="244">
        <f>BR!L49</f>
        <v>1.035865</v>
      </c>
      <c r="N63" s="244">
        <f>BR!M49</f>
        <v>1.03372</v>
      </c>
      <c r="O63" s="122"/>
      <c r="P63" s="23"/>
      <c r="Q63" s="23"/>
      <c r="R63" s="23"/>
      <c r="S63" s="23"/>
      <c r="T63" s="193"/>
    </row>
    <row r="64" spans="1:20" ht="15" customHeight="1">
      <c r="A64" s="69" t="s">
        <v>459</v>
      </c>
      <c r="B64" s="122" t="s">
        <v>584</v>
      </c>
      <c r="C64" s="24" t="s">
        <v>19</v>
      </c>
      <c r="D64" s="122"/>
      <c r="E64" s="24"/>
      <c r="F64" s="122"/>
      <c r="G64" s="235"/>
      <c r="H64" s="244">
        <f>BR!H30</f>
        <v>1.2050836282602921</v>
      </c>
      <c r="I64" s="244">
        <f>BR!I30</f>
        <v>1.226652469327056</v>
      </c>
      <c r="J64" s="244">
        <f>BR!J30</f>
        <v>1.2327332569617151</v>
      </c>
      <c r="K64" s="244">
        <f>BR!K30</f>
        <v>1.2709207088698118</v>
      </c>
      <c r="L64" s="244">
        <f>BR!L30</f>
        <v>1.3140257043000614</v>
      </c>
      <c r="M64" s="244">
        <f>BR!M30</f>
        <v>1.358588447714592</v>
      </c>
      <c r="N64" s="244">
        <f>BR!N30</f>
        <v>1.379837712499195</v>
      </c>
      <c r="O64" s="122"/>
      <c r="P64" s="23"/>
      <c r="Q64" s="23"/>
      <c r="R64" s="23"/>
      <c r="S64" s="23"/>
      <c r="T64" s="193"/>
    </row>
    <row r="65" spans="1:20" ht="27">
      <c r="A65" s="69" t="s">
        <v>469</v>
      </c>
      <c r="B65" s="365" t="s">
        <v>470</v>
      </c>
      <c r="C65" s="264" t="s">
        <v>622</v>
      </c>
      <c r="D65" s="122"/>
      <c r="E65" s="24"/>
      <c r="F65" s="122"/>
      <c r="G65" s="235"/>
      <c r="H65" s="244">
        <f t="shared" ref="H65:N65" si="7">0.95*(H58+H59)/H61</f>
        <v>0</v>
      </c>
      <c r="I65" s="244">
        <f t="shared" si="7"/>
        <v>0</v>
      </c>
      <c r="J65" s="244">
        <f t="shared" si="7"/>
        <v>0</v>
      </c>
      <c r="K65" s="244">
        <f t="shared" si="7"/>
        <v>0</v>
      </c>
      <c r="L65" s="244">
        <f t="shared" si="7"/>
        <v>0</v>
      </c>
      <c r="M65" s="244">
        <f t="shared" si="7"/>
        <v>0</v>
      </c>
      <c r="N65" s="244">
        <f t="shared" si="7"/>
        <v>0</v>
      </c>
      <c r="O65" s="27"/>
      <c r="P65" s="23"/>
      <c r="Q65" s="23"/>
      <c r="R65" s="23"/>
      <c r="S65" s="23"/>
      <c r="T65" s="193"/>
    </row>
    <row r="66" spans="1:20" ht="15" customHeight="1">
      <c r="A66" s="69" t="s">
        <v>469</v>
      </c>
      <c r="B66" s="365" t="s">
        <v>468</v>
      </c>
      <c r="C66" s="329" t="s">
        <v>516</v>
      </c>
      <c r="D66" s="122"/>
      <c r="E66" s="24"/>
      <c r="F66" s="122"/>
      <c r="G66" s="235"/>
      <c r="H66" s="244">
        <f t="shared" ref="H66:N66" si="8">0.015*H60</f>
        <v>0</v>
      </c>
      <c r="I66" s="244">
        <f t="shared" si="8"/>
        <v>0</v>
      </c>
      <c r="J66" s="244">
        <f t="shared" si="8"/>
        <v>0</v>
      </c>
      <c r="K66" s="244">
        <f t="shared" si="8"/>
        <v>0</v>
      </c>
      <c r="L66" s="244">
        <f t="shared" si="8"/>
        <v>0</v>
      </c>
      <c r="M66" s="244">
        <f t="shared" si="8"/>
        <v>0</v>
      </c>
      <c r="N66" s="244">
        <f t="shared" si="8"/>
        <v>0</v>
      </c>
      <c r="O66" s="122"/>
      <c r="P66" s="23"/>
      <c r="Q66" s="23"/>
      <c r="R66" s="23"/>
      <c r="S66" s="23"/>
      <c r="T66" s="193"/>
    </row>
    <row r="67" spans="1:20" ht="40.5" customHeight="1">
      <c r="A67" s="358" t="s">
        <v>598</v>
      </c>
      <c r="B67" s="122" t="s">
        <v>574</v>
      </c>
      <c r="C67" s="264" t="s">
        <v>622</v>
      </c>
      <c r="D67" s="122"/>
      <c r="E67" s="24"/>
      <c r="F67" s="122"/>
      <c r="G67" s="235"/>
      <c r="H67" s="294">
        <f>IFERROR(MAX(H65-H66,0)*(H62*H63*H64),0)</f>
        <v>0</v>
      </c>
      <c r="I67" s="294">
        <f t="shared" ref="I67:N67" si="9">IFERROR(MAX(I65-I66,0)*(I62*I63*I64),0)</f>
        <v>0</v>
      </c>
      <c r="J67" s="294">
        <f t="shared" si="9"/>
        <v>0</v>
      </c>
      <c r="K67" s="294">
        <f t="shared" si="9"/>
        <v>0</v>
      </c>
      <c r="L67" s="294">
        <f t="shared" si="9"/>
        <v>0</v>
      </c>
      <c r="M67" s="294">
        <f t="shared" si="9"/>
        <v>0</v>
      </c>
      <c r="N67" s="294">
        <f t="shared" si="9"/>
        <v>0</v>
      </c>
      <c r="O67" s="27"/>
      <c r="P67" s="23"/>
      <c r="Q67" s="23"/>
      <c r="R67" s="23"/>
      <c r="S67" s="23"/>
      <c r="T67" s="193"/>
    </row>
    <row r="68" spans="1:20" ht="15" customHeight="1">
      <c r="A68" s="353"/>
      <c r="B68" s="122"/>
      <c r="C68" s="122"/>
      <c r="D68" s="122"/>
      <c r="E68" s="122"/>
      <c r="F68" s="122"/>
      <c r="G68" s="122"/>
      <c r="H68" s="122"/>
      <c r="I68" s="122"/>
      <c r="J68" s="122"/>
      <c r="K68" s="122"/>
      <c r="L68" s="122"/>
      <c r="M68" s="122"/>
      <c r="N68" s="122"/>
      <c r="O68" s="122"/>
      <c r="P68" s="23"/>
      <c r="Q68" s="23"/>
      <c r="R68" s="23"/>
      <c r="S68" s="23"/>
      <c r="T68" s="193"/>
    </row>
    <row r="69" spans="1:20" ht="15" customHeight="1">
      <c r="A69" s="446" t="s">
        <v>489</v>
      </c>
      <c r="B69" s="122"/>
      <c r="C69" s="122"/>
      <c r="D69" s="122"/>
      <c r="E69" s="122"/>
      <c r="F69" s="233"/>
      <c r="G69" s="27"/>
      <c r="H69" s="27"/>
      <c r="I69" s="27"/>
      <c r="J69" s="27"/>
      <c r="K69" s="27"/>
      <c r="L69" s="27"/>
      <c r="M69" s="27"/>
      <c r="N69" s="27"/>
      <c r="O69" s="27"/>
      <c r="P69" s="23"/>
      <c r="Q69" s="23"/>
      <c r="R69" s="23"/>
      <c r="S69" s="23"/>
      <c r="T69" s="193"/>
    </row>
    <row r="70" spans="1:20" ht="15" customHeight="1" thickBot="1">
      <c r="A70" s="2"/>
      <c r="B70" s="122"/>
      <c r="C70" s="122"/>
      <c r="D70" s="122"/>
      <c r="E70" s="122"/>
      <c r="F70" s="122"/>
      <c r="G70" s="122"/>
      <c r="H70" s="122"/>
      <c r="I70" s="122"/>
      <c r="J70" s="122"/>
      <c r="K70" s="122"/>
      <c r="L70" s="122"/>
      <c r="M70" s="122"/>
      <c r="N70" s="122"/>
      <c r="O70" s="122"/>
      <c r="P70" s="23"/>
      <c r="Q70" s="23"/>
      <c r="R70" s="23"/>
      <c r="S70" s="23"/>
      <c r="T70" s="193"/>
    </row>
    <row r="71" spans="1:20" ht="15" customHeight="1">
      <c r="A71" s="658" t="s">
        <v>659</v>
      </c>
      <c r="B71" s="659"/>
      <c r="C71" s="660"/>
      <c r="D71" s="122"/>
      <c r="E71" s="122"/>
      <c r="F71" s="122"/>
      <c r="G71" s="122"/>
      <c r="H71" s="122"/>
      <c r="I71" s="122"/>
      <c r="J71" s="122"/>
      <c r="K71" s="122"/>
      <c r="L71" s="122"/>
      <c r="M71" s="122"/>
      <c r="N71" s="122"/>
      <c r="O71" s="122"/>
      <c r="P71" s="23"/>
      <c r="Q71" s="23"/>
      <c r="R71" s="23"/>
      <c r="S71" s="23"/>
      <c r="T71" s="193"/>
    </row>
    <row r="72" spans="1:20" ht="15" customHeight="1">
      <c r="A72" s="661"/>
      <c r="B72" s="662"/>
      <c r="C72" s="663"/>
      <c r="D72" s="122"/>
      <c r="E72" s="122"/>
      <c r="F72" s="122"/>
      <c r="G72" s="27"/>
      <c r="H72" s="27"/>
      <c r="I72" s="27"/>
      <c r="J72" s="27"/>
      <c r="K72" s="27"/>
      <c r="L72" s="27"/>
      <c r="M72" s="27"/>
      <c r="N72" s="27"/>
      <c r="O72" s="27"/>
      <c r="P72" s="23"/>
      <c r="Q72" s="23"/>
      <c r="R72" s="23"/>
      <c r="S72" s="23"/>
      <c r="T72" s="193"/>
    </row>
    <row r="73" spans="1:20" ht="15" customHeight="1">
      <c r="A73" s="661"/>
      <c r="B73" s="662"/>
      <c r="C73" s="663"/>
      <c r="D73" s="23"/>
      <c r="E73" s="23"/>
      <c r="F73" s="23"/>
      <c r="G73" s="122"/>
      <c r="H73" s="122"/>
      <c r="I73" s="122"/>
      <c r="J73" s="122"/>
      <c r="K73" s="122"/>
      <c r="L73" s="122"/>
      <c r="M73" s="122"/>
      <c r="N73" s="122"/>
      <c r="O73" s="122"/>
      <c r="P73" s="23"/>
      <c r="Q73" s="23"/>
      <c r="R73" s="23"/>
      <c r="S73" s="23"/>
      <c r="T73" s="193"/>
    </row>
    <row r="74" spans="1:20" ht="15" customHeight="1">
      <c r="A74" s="661"/>
      <c r="B74" s="662"/>
      <c r="C74" s="663"/>
      <c r="D74" s="23"/>
      <c r="E74" s="23"/>
      <c r="F74" s="23"/>
      <c r="G74" s="27"/>
      <c r="H74" s="27"/>
      <c r="I74" s="27"/>
      <c r="J74" s="27"/>
      <c r="K74" s="27"/>
      <c r="L74" s="27"/>
      <c r="M74" s="27"/>
      <c r="N74" s="27"/>
      <c r="O74" s="27"/>
      <c r="P74" s="23"/>
      <c r="Q74" s="23"/>
      <c r="R74" s="23"/>
      <c r="S74" s="23"/>
      <c r="T74" s="193"/>
    </row>
    <row r="75" spans="1:20" ht="15" customHeight="1">
      <c r="A75" s="661"/>
      <c r="B75" s="662"/>
      <c r="C75" s="663"/>
      <c r="D75" s="23"/>
      <c r="E75" s="23"/>
      <c r="F75" s="23"/>
      <c r="G75" s="122"/>
      <c r="H75" s="122"/>
      <c r="I75" s="122"/>
      <c r="J75" s="122"/>
      <c r="K75" s="122"/>
      <c r="L75" s="122"/>
      <c r="M75" s="122"/>
      <c r="N75" s="122"/>
      <c r="O75" s="122"/>
      <c r="P75" s="23"/>
      <c r="Q75" s="23"/>
      <c r="R75" s="23"/>
      <c r="S75" s="23"/>
      <c r="T75" s="193"/>
    </row>
    <row r="76" spans="1:20" ht="15" customHeight="1">
      <c r="A76" s="661"/>
      <c r="B76" s="662"/>
      <c r="C76" s="663"/>
      <c r="D76" s="23"/>
      <c r="E76" s="23"/>
      <c r="F76" s="23"/>
      <c r="G76" s="27"/>
      <c r="H76" s="27"/>
      <c r="I76" s="27"/>
      <c r="J76" s="27"/>
      <c r="K76" s="27"/>
      <c r="L76" s="27"/>
      <c r="M76" s="27"/>
      <c r="N76" s="27"/>
      <c r="O76" s="27"/>
      <c r="P76" s="23"/>
      <c r="Q76" s="23"/>
      <c r="R76" s="23"/>
      <c r="S76" s="23"/>
      <c r="T76" s="193"/>
    </row>
    <row r="77" spans="1:20" ht="30" customHeight="1" thickBot="1">
      <c r="A77" s="664"/>
      <c r="B77" s="665"/>
      <c r="C77" s="666"/>
      <c r="D77" s="23"/>
      <c r="E77" s="23"/>
      <c r="F77" s="23"/>
      <c r="G77" s="122"/>
      <c r="H77" s="122"/>
      <c r="I77" s="122"/>
      <c r="J77" s="122"/>
      <c r="K77" s="122"/>
      <c r="L77" s="122"/>
      <c r="M77" s="122"/>
      <c r="N77" s="122"/>
      <c r="O77" s="122"/>
      <c r="P77" s="23"/>
      <c r="Q77" s="23"/>
      <c r="R77" s="23"/>
      <c r="S77" s="23"/>
      <c r="T77" s="193"/>
    </row>
    <row r="78" spans="1:20" ht="15" customHeight="1">
      <c r="A78" s="26"/>
      <c r="B78" s="23"/>
      <c r="C78" s="23"/>
      <c r="D78" s="23"/>
      <c r="E78" s="23"/>
      <c r="F78" s="23"/>
      <c r="G78" s="122"/>
      <c r="H78" s="122"/>
      <c r="I78" s="122"/>
      <c r="J78" s="122"/>
      <c r="K78" s="122"/>
      <c r="L78" s="122"/>
      <c r="M78" s="122"/>
      <c r="N78" s="122"/>
      <c r="O78" s="122"/>
      <c r="P78" s="23"/>
      <c r="Q78" s="23"/>
      <c r="R78" s="23"/>
      <c r="S78" s="23"/>
      <c r="T78" s="193"/>
    </row>
    <row r="79" spans="1:20" ht="15" customHeight="1">
      <c r="A79" s="26"/>
      <c r="B79" s="23"/>
      <c r="C79" s="23"/>
      <c r="D79" s="23"/>
      <c r="E79" s="23"/>
      <c r="F79" s="23"/>
      <c r="G79" s="27"/>
      <c r="H79" s="27"/>
      <c r="I79" s="27"/>
      <c r="J79" s="27"/>
      <c r="K79" s="27"/>
      <c r="L79" s="27"/>
      <c r="M79" s="27"/>
      <c r="N79" s="27"/>
      <c r="O79" s="27"/>
      <c r="P79" s="23"/>
      <c r="Q79" s="23"/>
      <c r="R79" s="23"/>
      <c r="S79" s="23"/>
      <c r="T79" s="193"/>
    </row>
    <row r="80" spans="1:20" ht="13.9" thickBot="1">
      <c r="A80" s="445"/>
      <c r="B80" s="147"/>
      <c r="C80" s="147"/>
      <c r="D80" s="147"/>
      <c r="E80" s="147"/>
      <c r="F80" s="147"/>
      <c r="G80" s="375"/>
      <c r="H80" s="375"/>
      <c r="I80" s="375"/>
      <c r="J80" s="375"/>
      <c r="K80" s="375"/>
      <c r="L80" s="375"/>
      <c r="M80" s="375"/>
      <c r="N80" s="375"/>
      <c r="O80" s="375"/>
      <c r="P80" s="147"/>
      <c r="Q80" s="147"/>
      <c r="R80" s="147"/>
      <c r="S80" s="147"/>
      <c r="T80" s="194"/>
    </row>
    <row r="81" spans="1:6">
      <c r="A81" s="444"/>
      <c r="B81" s="16"/>
      <c r="C81" s="16"/>
      <c r="D81" s="16"/>
      <c r="E81" s="16"/>
      <c r="F81" s="16"/>
    </row>
    <row r="82" spans="1:6">
      <c r="A82" s="444"/>
      <c r="B82" s="16"/>
    </row>
    <row r="83" spans="1:6">
      <c r="A83" s="444"/>
      <c r="B83" s="16"/>
    </row>
    <row r="84" spans="1:6">
      <c r="A84" s="444"/>
      <c r="B84" s="16"/>
    </row>
    <row r="85" spans="1:6">
      <c r="A85" s="444"/>
      <c r="B85" s="16"/>
    </row>
    <row r="86" spans="1:6">
      <c r="A86" s="16"/>
      <c r="B86" s="16"/>
    </row>
  </sheetData>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OfgemExternalPublication" ma:contentTypeID="0x01010062488AB1AA15E14D84DFA7E22D330EDE006934E7B349974346B3F5D8E0355AC183" ma:contentTypeVersion="14" ma:contentTypeDescription="Documents published externally eg Consultation" ma:contentTypeScope="" ma:versionID="55cb7d6aee2bee73bf436f6814cb25ee">
  <xsd:schema xmlns:xsd="http://www.w3.org/2001/XMLSchema" xmlns:xs="http://www.w3.org/2001/XMLSchema" xmlns:p="http://schemas.microsoft.com/office/2006/metadata/properties" xmlns:ns2="631298fc-6a88-4548-b7d9-3b164918c4a3" xmlns:ns3="http://schemas.microsoft.com/sharepoint/v3/fields" targetNamespace="http://schemas.microsoft.com/office/2006/metadata/properties" ma:root="true" ma:fieldsID="0319788228fc4504bf556bff8898360a" ns2:_="" ns3:_="">
    <xsd:import namespace="631298fc-6a88-4548-b7d9-3b164918c4a3"/>
    <xsd:import namespace="http://schemas.microsoft.com/sharepoint/v3/fields"/>
    <xsd:element name="properties">
      <xsd:complexType>
        <xsd:sequence>
          <xsd:element name="documentManagement">
            <xsd:complexType>
              <xsd:all>
                <xsd:element ref="ns2:_x003a_" minOccurs="0"/>
                <xsd:element ref="ns2:_x003a__x003a_" minOccurs="0"/>
                <xsd:element ref="ns2:Ref_x0020_No" minOccurs="0"/>
                <xsd:element ref="ns2:Recipient" minOccurs="0"/>
                <xsd:element ref="ns2:Classification" minOccurs="0"/>
                <xsd:element ref="ns2:Descriptor" minOccurs="0"/>
                <xsd:element ref="ns3:_Status" minOccurs="0"/>
                <xsd:element ref="ns2:Publication_x0020_Date_x003a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1298fc-6a88-4548-b7d9-3b164918c4a3" elementFormDefault="qualified">
    <xsd:import namespace="http://schemas.microsoft.com/office/2006/documentManagement/types"/>
    <xsd:import namespace="http://schemas.microsoft.com/office/infopath/2007/PartnerControls"/>
    <xsd:element name="_x003a_" ma:index="8" nillable="true" ma:displayName=":" ma:description="To group documents together eg Responses with a Consultation Doc.  The format is Main Document Publication Date as YYYY/MM/DD - Main Document Title - Ref No &#10;(keep the Title part short and use copy and paste to ensure grouping works - check in Publication view)" ma:internalName="_x003A_">
      <xsd:simpleType>
        <xsd:restriction base="dms:Text">
          <xsd:maxLength value="255"/>
        </xsd:restriction>
      </xsd:simpleType>
    </xsd:element>
    <xsd:element name="_x003a__x003a_" ma:index="9" nillable="true" ma:displayName="::" ma:default="-Main Document" ma:description="Used to place Subsidiary Documents and Responses as 'children' to the Main Document, with Subsidiary Documents first" ma:format="Dropdown" ma:internalName="_x003A__x003A_">
      <xsd:simpleType>
        <xsd:restriction base="dms:Choice">
          <xsd:enumeration value="-Main Document"/>
          <xsd:enumeration value="-Subsidiary Document"/>
          <xsd:enumeration value="Response"/>
        </xsd:restriction>
      </xsd:simpleType>
    </xsd:element>
    <xsd:element name="Ref_x0020_No" ma:index="10" nillable="true" ma:displayName="Ref No" ma:description="Generally the Ofgem Reference Number assigned by Comms for external publication" ma:internalName="Ref_x0020_No">
      <xsd:simpleType>
        <xsd:restriction base="dms:Text">
          <xsd:maxLength value="255"/>
        </xsd:restriction>
      </xsd:simpleType>
    </xsd:element>
    <xsd:element name="Recipient" ma:index="11" nillable="true" ma:displayName="Recipient" ma:description="Internal or external person(s) or group (eg Exec, SMT or Authority).  For Legal Advice put recipient of advice." ma:internalName="Recipient">
      <xsd:simpleType>
        <xsd:restriction base="dms:Text">
          <xsd:maxLength value="255"/>
        </xsd:restriction>
      </xsd:simpleType>
    </xsd:element>
    <xsd:element name="Classification" ma:index="12" nillable="true" ma:displayName="Classification" ma:default="Unclassified" ma:format="Dropdown" ma:hidden="true" ma:internalName="Classification" ma:readOnly="false">
      <xsd:simpleType>
        <xsd:restriction base="dms:Choice">
          <xsd:enumeration value="Unclassified"/>
          <xsd:enumeration value="Protect"/>
          <xsd:enumeration value="Restricted"/>
        </xsd:restriction>
      </xsd:simpleType>
    </xsd:element>
    <xsd:element name="Descriptor" ma:index="13" nillable="true" ma:displayName="Descriptor" ma:format="Dropdown" ma:hidden="true" ma:internalName="Descriptor" ma:readOnly="false">
      <xsd:simpleType>
        <xsd:restriction base="dms:Choice">
          <xsd:enumeration value="Commercial"/>
          <xsd:enumeration value="Management"/>
          <xsd:enumeration value="Market Sensitive"/>
          <xsd:enumeration value="Staff"/>
        </xsd:restriction>
      </xsd:simpleType>
    </xsd:element>
    <xsd:element name="Publication_x0020_Date_x003a_" ma:index="15" nillable="true" ma:displayName="Publication Date:" ma:default="[today]" ma:description="The Publication Date" ma:format="DateOnly" ma:internalName="Publication_x0020_Date_x003A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4" nillable="true" ma:displayName="Status" ma:default="Draft" ma:description="Choose the appropriate status from the drop-down" ma:format="Dropdown" ma:internalName="_Status">
      <xsd:simpleType>
        <xsd:restriction base="dms:Choice">
          <xsd:enumeration value="Draft"/>
          <xsd:enumeration value="For comment"/>
          <xsd:enumeration value="Peer Reviewed"/>
          <xsd:enumeration value="Head of Dept Reviewed"/>
          <xsd:enumeration value="Legally Reviewed"/>
          <xsd:enumeration value="MD Approved"/>
          <xsd:enumeration value="Final not for Registry"/>
          <xsd:enumeration value="Final and Sent to Registry"/>
          <xsd:enumeration value="Published"/>
          <xsd:enumeration value="For deletion review"/>
          <xsd:enumeration value="External Draft"/>
          <xsd:enumeration value="External for comment"/>
          <xsd:enumeration value="External for action"/>
          <xsd:enumeration value="External Final"/>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_Status xmlns="http://schemas.microsoft.com/sharepoint/v3/fields">Draft</_Status>
    <Classification xmlns="631298fc-6a88-4548-b7d9-3b164918c4a3">Restricted</Classification>
    <Descriptor xmlns="631298fc-6a88-4548-b7d9-3b164918c4a3">Staff</Descriptor>
    <_x003a__x003a_ xmlns="631298fc-6a88-4548-b7d9-3b164918c4a3">-Main Document</_x003a__x003a_>
    <_x003a_ xmlns="631298fc-6a88-4548-b7d9-3b164918c4a3" xsi:nil="true"/>
    <Ref_x0020_No xmlns="631298fc-6a88-4548-b7d9-3b164918c4a3" xsi:nil="true"/>
    <Recipient xmlns="631298fc-6a88-4548-b7d9-3b164918c4a3" xsi:nil="true"/>
    <Publication_x0020_Date_x003a_ xmlns="631298fc-6a88-4548-b7d9-3b164918c4a3">2019-03-12T14:03:16+00:00</Publication_x0020_Date_x003a_>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ca9306fc-8436-45f0-b931-e34f519be3a3" ContentTypeId="0x01010062488AB1AA15E14D84DFA7E22D330EDE" PreviousValue="true"/>
</file>

<file path=customXml/item5.xml><?xml version="1.0" encoding="utf-8"?>
<sisl xmlns:xsd="http://www.w3.org/2001/XMLSchema" xmlns:xsi="http://www.w3.org/2001/XMLSchema-instance" xmlns="http://www.boldonjames.com/2008/01/sie/internal/label" sislVersion="0" policy="973096ae-7329-4b3b-9368-47aeba6959e1" origin="userSelected"/>
</file>

<file path=customXml/itemProps1.xml><?xml version="1.0" encoding="utf-8"?>
<ds:datastoreItem xmlns:ds="http://schemas.openxmlformats.org/officeDocument/2006/customXml" ds:itemID="{65926684-6186-4E07-AC1E-EC3C559805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1298fc-6a88-4548-b7d9-3b164918c4a3"/>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310CED8-BAE2-4612-951F-CEEFA734AECB}">
  <ds:schemaRefs>
    <ds:schemaRef ds:uri="631298fc-6a88-4548-b7d9-3b164918c4a3"/>
    <ds:schemaRef ds:uri="http://purl.org/dc/elements/1.1/"/>
    <ds:schemaRef ds:uri="http://purl.org/dc/terms/"/>
    <ds:schemaRef ds:uri="http://schemas.microsoft.com/office/2006/metadata/properties"/>
    <ds:schemaRef ds:uri="http://schemas.openxmlformats.org/package/2006/metadata/core-properties"/>
    <ds:schemaRef ds:uri="http://schemas.microsoft.com/office/2006/documentManagement/types"/>
    <ds:schemaRef ds:uri="http://schemas.microsoft.com/sharepoint/v3/field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C9305048-D070-47AE-B61F-EF270D200EC6}">
  <ds:schemaRefs>
    <ds:schemaRef ds:uri="http://schemas.microsoft.com/sharepoint/v3/contenttype/forms"/>
  </ds:schemaRefs>
</ds:datastoreItem>
</file>

<file path=customXml/itemProps4.xml><?xml version="1.0" encoding="utf-8"?>
<ds:datastoreItem xmlns:ds="http://schemas.openxmlformats.org/officeDocument/2006/customXml" ds:itemID="{CA844F54-02F7-4314-B0A6-0624E31C6F65}">
  <ds:schemaRefs>
    <ds:schemaRef ds:uri="Microsoft.SharePoint.Taxonomy.ContentTypeSync"/>
  </ds:schemaRefs>
</ds:datastoreItem>
</file>

<file path=customXml/itemProps5.xml><?xml version="1.0" encoding="utf-8"?>
<ds:datastoreItem xmlns:ds="http://schemas.openxmlformats.org/officeDocument/2006/customXml" ds:itemID="{42B8E250-B019-40F1-83D8-DB8FFC5A66F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4</vt:i4>
      </vt:variant>
    </vt:vector>
  </HeadingPairs>
  <TitlesOfParts>
    <vt:vector size="21" baseType="lpstr">
      <vt:lpstr>Cover</vt:lpstr>
      <vt:lpstr>Log</vt:lpstr>
      <vt:lpstr>Input</vt:lpstr>
      <vt:lpstr>Licence condition values</vt:lpstr>
      <vt:lpstr>Gas prices</vt:lpstr>
      <vt:lpstr>NTS Charges</vt:lpstr>
      <vt:lpstr>AR</vt:lpstr>
      <vt:lpstr>BR</vt:lpstr>
      <vt:lpstr>PT</vt:lpstr>
      <vt:lpstr>EX</vt:lpstr>
      <vt:lpstr>BM</vt:lpstr>
      <vt:lpstr>SHR</vt:lpstr>
      <vt:lpstr>EEI</vt:lpstr>
      <vt:lpstr>DRS</vt:lpstr>
      <vt:lpstr>NIA</vt:lpstr>
      <vt:lpstr>Kt</vt:lpstr>
      <vt:lpstr>Rec to Reg accts</vt:lpstr>
      <vt:lpstr>CompName</vt:lpstr>
      <vt:lpstr>AR!Print_Area</vt:lpstr>
      <vt:lpstr>Input!Print_Area</vt:lpstr>
      <vt:lpstr>RegYr</vt:lpstr>
    </vt:vector>
  </TitlesOfParts>
  <Company>IT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Revenue Reporting Pack</dc:subject>
  <dc:creator>DN</dc:creator>
  <cp:lastModifiedBy>Penny Harandy</cp:lastModifiedBy>
  <cp:lastPrinted>2013-04-03T15:23:21Z</cp:lastPrinted>
  <dcterms:created xsi:type="dcterms:W3CDTF">2012-08-23T07:44:41Z</dcterms:created>
  <dcterms:modified xsi:type="dcterms:W3CDTF">2020-04-22T16:04:47Z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0x01010062488AB1AA15E14D84DFA7E22D330EDE006934E7B349974346B3F5D8E0355AC183</vt:lpwstr>
  </property>
  <property fmtid="{D5CDD505-2E9C-101B-9397-08002B2CF9AE}" pid="3" name="Select Content Type Above">
    <vt:lpwstr/>
  </property>
  <property fmtid="{D5CDD505-2E9C-101B-9397-08002B2CF9AE}" pid="4" name="Order">
    <vt:r8>928200</vt:r8>
  </property>
  <property fmtid="{D5CDD505-2E9C-101B-9397-08002B2CF9AE}" pid="5" name="From">
    <vt:lpwstr/>
  </property>
  <property fmtid="{D5CDD505-2E9C-101B-9397-08002B2CF9AE}" pid="6" name="Project Sponsor">
    <vt:lpwstr/>
  </property>
  <property fmtid="{D5CDD505-2E9C-101B-9397-08002B2CF9AE}" pid="7" name="BCC">
    <vt:lpwstr/>
  </property>
  <property fmtid="{D5CDD505-2E9C-101B-9397-08002B2CF9AE}" pid="8" name="xd_ProgID">
    <vt:lpwstr/>
  </property>
  <property fmtid="{D5CDD505-2E9C-101B-9397-08002B2CF9AE}" pid="9" name="Organisation">
    <vt:lpwstr/>
  </property>
  <property fmtid="{D5CDD505-2E9C-101B-9397-08002B2CF9AE}" pid="10" name="_Version">
    <vt:lpwstr/>
  </property>
  <property fmtid="{D5CDD505-2E9C-101B-9397-08002B2CF9AE}" pid="11" name="Ref No">
    <vt:lpwstr/>
  </property>
  <property fmtid="{D5CDD505-2E9C-101B-9397-08002B2CF9AE}" pid="12" name="TemplateUrl">
    <vt:lpwstr/>
  </property>
  <property fmtid="{D5CDD505-2E9C-101B-9397-08002B2CF9AE}" pid="13" name="CC">
    <vt:lpwstr/>
  </property>
  <property fmtid="{D5CDD505-2E9C-101B-9397-08002B2CF9AE}" pid="14" name="DLCPolicyLabelLock">
    <vt:lpwstr/>
  </property>
  <property fmtid="{D5CDD505-2E9C-101B-9397-08002B2CF9AE}" pid="15" name="To">
    <vt:lpwstr/>
  </property>
  <property fmtid="{D5CDD505-2E9C-101B-9397-08002B2CF9AE}" pid="16" name="::">
    <vt:lpwstr/>
  </property>
  <property fmtid="{D5CDD505-2E9C-101B-9397-08002B2CF9AE}" pid="17" name="Attach Count">
    <vt:lpwstr/>
  </property>
  <property fmtid="{D5CDD505-2E9C-101B-9397-08002B2CF9AE}" pid="18" name=":">
    <vt:lpwstr/>
  </property>
  <property fmtid="{D5CDD505-2E9C-101B-9397-08002B2CF9AE}" pid="19" name="Importance">
    <vt:lpwstr/>
  </property>
  <property fmtid="{D5CDD505-2E9C-101B-9397-08002B2CF9AE}" pid="20" name="DLCPolicyLabelClientValue">
    <vt:lpwstr>Version : {_UIVersionString}</vt:lpwstr>
  </property>
  <property fmtid="{D5CDD505-2E9C-101B-9397-08002B2CF9AE}" pid="21" name="Project Manager">
    <vt:lpwstr/>
  </property>
  <property fmtid="{D5CDD505-2E9C-101B-9397-08002B2CF9AE}" pid="22" name="Project Owner">
    <vt:lpwstr/>
  </property>
  <property fmtid="{D5CDD505-2E9C-101B-9397-08002B2CF9AE}" pid="23" name="Project Name">
    <vt:lpwstr/>
  </property>
  <property fmtid="{D5CDD505-2E9C-101B-9397-08002B2CF9AE}" pid="24" name="docIndexRef">
    <vt:lpwstr>54b6c8e2-b674-422b-92c3-6329b89f7040</vt:lpwstr>
  </property>
  <property fmtid="{D5CDD505-2E9C-101B-9397-08002B2CF9AE}" pid="25" name="bjSaver">
    <vt:lpwstr>u465vEPFHA99T84Ad+ltbV8w0NayPDbN</vt:lpwstr>
  </property>
  <property fmtid="{D5CDD505-2E9C-101B-9397-08002B2CF9AE}" pid="26" name="BJSCc5a055b0-1bed-4579_x">
    <vt:lpwstr/>
  </property>
  <property fmtid="{D5CDD505-2E9C-101B-9397-08002B2CF9AE}" pid="27" name="BJSCSummaryMarking">
    <vt:lpwstr>This item has no classification</vt:lpwstr>
  </property>
  <property fmtid="{D5CDD505-2E9C-101B-9397-08002B2CF9AE}" pid="28" name="BJSCInternalLabel">
    <vt:lpwstr>&lt;?xml version="1.0" encoding="us-ascii"?&gt;&lt;sisl xmlns:xsi="http://www.w3.org/2001/XMLSchema-instance" xmlns:xsd="http://www.w3.org/2001/XMLSchema" sislVersion="0" policy="973096ae-7329-4b3b-9368-47aeba6959e1" xmlns="http://www.boldonjames.com/2008/01/sie/internal/label" /&gt;</vt:lpwstr>
  </property>
  <property fmtid="{D5CDD505-2E9C-101B-9397-08002B2CF9AE}" pid="29" name="BJSCdd9eba61-d6b9-469b_x">
    <vt:lpwstr/>
  </property>
  <property fmtid="{D5CDD505-2E9C-101B-9397-08002B2CF9AE}" pid="30" name="Applicable Start Date">
    <vt:filetime>2016-02-03T00:00:00Z</vt:filetime>
  </property>
  <property fmtid="{D5CDD505-2E9C-101B-9397-08002B2CF9AE}" pid="31" name="Applicable Duration">
    <vt:lpwstr>Enduring</vt:lpwstr>
  </property>
  <property fmtid="{D5CDD505-2E9C-101B-9397-08002B2CF9AE}" pid="32" name="Recipient">
    <vt:lpwstr>GDNs</vt:lpwstr>
  </property>
  <property fmtid="{D5CDD505-2E9C-101B-9397-08002B2CF9AE}" pid="33" name="bjDocumentSecurityLabel">
    <vt:lpwstr>This item has no classification</vt:lpwstr>
  </property>
</Properties>
</file>